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AUXPLANEACION03\Desktop\"/>
    </mc:Choice>
  </mc:AlternateContent>
  <bookViews>
    <workbookView xWindow="0" yWindow="0" windowWidth="24000" windowHeight="9645" tabRatio="882"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62913"/>
  <pivotCaches>
    <pivotCache cacheId="5"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16" i="1" l="1"/>
  <c r="AR17" i="1" l="1"/>
  <c r="AM17" i="1"/>
  <c r="T17" i="1"/>
  <c r="Q17" i="1"/>
  <c r="H17" i="1"/>
  <c r="I17" i="1" l="1"/>
  <c r="X17" i="1" s="1"/>
  <c r="Z17" i="1" l="1"/>
  <c r="Y17" i="1"/>
  <c r="T16" i="1" l="1"/>
  <c r="AR13" i="1" l="1"/>
  <c r="AR14" i="1"/>
  <c r="AR15" i="1"/>
  <c r="AR12" i="1"/>
  <c r="AM13" i="1"/>
  <c r="AM14" i="1"/>
  <c r="AM15" i="1"/>
  <c r="AM12" i="1"/>
  <c r="T12" i="1" l="1"/>
  <c r="Q12" i="1"/>
  <c r="H12" i="1"/>
  <c r="I12" i="1" s="1"/>
  <c r="F221" i="13" l="1"/>
  <c r="F211" i="13"/>
  <c r="F212" i="13"/>
  <c r="F213" i="13"/>
  <c r="F214" i="13"/>
  <c r="F215" i="13"/>
  <c r="F216" i="13"/>
  <c r="F217" i="13"/>
  <c r="F218" i="13"/>
  <c r="F219" i="13"/>
  <c r="F220" i="13"/>
  <c r="F210" i="13"/>
  <c r="B221" i="13" a="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15" i="1" l="1"/>
  <c r="Q15" i="1"/>
  <c r="H15" i="1"/>
  <c r="I15" i="1" s="1"/>
  <c r="T14" i="1"/>
  <c r="Q14" i="1"/>
  <c r="H14" i="1"/>
  <c r="I14" i="1" s="1"/>
  <c r="H13" i="1"/>
  <c r="T13" i="1"/>
  <c r="Q13" i="1"/>
  <c r="I13" i="1" l="1"/>
  <c r="X13" i="1" s="1"/>
  <c r="X15" i="1"/>
  <c r="X14" i="1"/>
  <c r="Y15" i="1" l="1"/>
  <c r="Z15" i="1"/>
  <c r="Y14" i="1"/>
  <c r="Z14" i="1"/>
  <c r="Y13" i="1"/>
  <c r="Z13" i="1"/>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X12" i="1" l="1"/>
  <c r="Y12" i="1" s="1"/>
  <c r="Z12" i="1" l="1"/>
  <c r="J39" i="19" l="1"/>
  <c r="AB39" i="19"/>
  <c r="AH49" i="19"/>
  <c r="P39" i="19"/>
  <c r="P9" i="19"/>
  <c r="AB9" i="19"/>
  <c r="V39" i="19"/>
  <c r="V9" i="19"/>
  <c r="AH9" i="19"/>
  <c r="J29" i="19"/>
  <c r="J19" i="19"/>
  <c r="V29" i="19"/>
  <c r="P29" i="19"/>
  <c r="AB49" i="19"/>
  <c r="AB29" i="19"/>
  <c r="P49" i="19"/>
  <c r="J49" i="19"/>
  <c r="P19" i="19"/>
  <c r="V49" i="19"/>
  <c r="AH39" i="19"/>
  <c r="V19" i="19"/>
  <c r="AH19" i="19"/>
  <c r="AH29" i="19"/>
  <c r="AB19" i="19"/>
  <c r="J9"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V25" i="19" l="1"/>
  <c r="V45" i="19"/>
  <c r="J15" i="19"/>
  <c r="AB45" i="19"/>
  <c r="AH25" i="19"/>
  <c r="AH55" i="19"/>
  <c r="AB15" i="19"/>
  <c r="P15" i="19"/>
  <c r="V35" i="19"/>
  <c r="AB55" i="19"/>
  <c r="P45" i="19"/>
  <c r="V15" i="19"/>
  <c r="J35" i="19"/>
  <c r="AH45" i="19"/>
  <c r="J25" i="19"/>
  <c r="AB35" i="19"/>
  <c r="AB25" i="19"/>
  <c r="J45" i="19"/>
  <c r="P25" i="19"/>
  <c r="P35" i="19"/>
  <c r="AH15" i="19"/>
  <c r="AH35" i="19"/>
  <c r="V55" i="19"/>
  <c r="P55" i="19"/>
  <c r="J55" i="19"/>
  <c r="B223" i="13" l="1"/>
  <c r="B222" i="13"/>
  <c r="K15" i="1" l="1"/>
  <c r="L15" i="1" s="1"/>
  <c r="K17" i="1"/>
  <c r="L17" i="1" s="1"/>
  <c r="K12" i="1"/>
  <c r="L12" i="1" s="1"/>
  <c r="K14" i="1"/>
  <c r="L14" i="1" s="1"/>
  <c r="K13" i="1"/>
  <c r="L13" i="1" s="1"/>
  <c r="AH42" i="18" l="1"/>
  <c r="P10" i="18"/>
  <c r="V26" i="18"/>
  <c r="AH18" i="18"/>
  <c r="P18" i="18"/>
  <c r="J26" i="18"/>
  <c r="AB34" i="18"/>
  <c r="V10" i="18"/>
  <c r="J42" i="18"/>
  <c r="AH26" i="18"/>
  <c r="V34" i="18"/>
  <c r="AH10" i="18"/>
  <c r="J34" i="18"/>
  <c r="V18" i="18"/>
  <c r="AB42" i="18"/>
  <c r="P34" i="18"/>
  <c r="P42" i="18"/>
  <c r="J10" i="18"/>
  <c r="P26" i="18"/>
  <c r="AB26" i="18"/>
  <c r="AB18" i="18"/>
  <c r="J18" i="18"/>
  <c r="V42" i="18"/>
  <c r="AB10" i="18"/>
  <c r="AH34" i="18"/>
  <c r="N14" i="18"/>
  <c r="N22" i="18"/>
  <c r="AF6" i="18"/>
  <c r="AL22" i="18"/>
  <c r="AL6" i="18"/>
  <c r="N30" i="18"/>
  <c r="T14" i="18"/>
  <c r="T38" i="18"/>
  <c r="Z14" i="18"/>
  <c r="AF38" i="18"/>
  <c r="T6" i="18"/>
  <c r="AF30" i="18"/>
  <c r="AF14" i="18"/>
  <c r="T22" i="18"/>
  <c r="AL14" i="18"/>
  <c r="AL30" i="18"/>
  <c r="Z6" i="18"/>
  <c r="N6" i="18"/>
  <c r="AL38" i="18"/>
  <c r="Z38" i="18"/>
  <c r="AF22" i="18"/>
  <c r="Z22" i="18"/>
  <c r="T30" i="18"/>
  <c r="Z30" i="18"/>
  <c r="N38" i="18"/>
  <c r="AJ30" i="18"/>
  <c r="L6" i="18"/>
  <c r="AD30" i="18"/>
  <c r="N13" i="1"/>
  <c r="R14" i="18"/>
  <c r="X30" i="18"/>
  <c r="R6" i="18"/>
  <c r="X22" i="18"/>
  <c r="R38" i="18"/>
  <c r="X38" i="18"/>
  <c r="R22" i="18"/>
  <c r="R30" i="18"/>
  <c r="AJ6" i="18"/>
  <c r="L30" i="18"/>
  <c r="AJ22" i="18"/>
  <c r="L38" i="18"/>
  <c r="X14" i="18"/>
  <c r="M13" i="1"/>
  <c r="AB13" i="1" s="1"/>
  <c r="AA13" i="1" s="1"/>
  <c r="L14" i="18"/>
  <c r="AD14" i="18"/>
  <c r="X6" i="18"/>
  <c r="AJ14" i="18"/>
  <c r="AD22" i="18"/>
  <c r="AJ38" i="18"/>
  <c r="AD6" i="18"/>
  <c r="L22" i="18"/>
  <c r="AD38" i="18"/>
  <c r="AB24" i="18"/>
  <c r="V24" i="18"/>
  <c r="P40" i="18"/>
  <c r="AH8" i="18"/>
  <c r="J32" i="18"/>
  <c r="J40" i="18"/>
  <c r="J8" i="18"/>
  <c r="P24" i="18"/>
  <c r="V32" i="18"/>
  <c r="AB8" i="18"/>
  <c r="AH16" i="18"/>
  <c r="AB16" i="18"/>
  <c r="AH32" i="18"/>
  <c r="P16" i="18"/>
  <c r="AB32" i="18"/>
  <c r="AH40" i="18"/>
  <c r="P32" i="18"/>
  <c r="J24" i="18"/>
  <c r="J16" i="18"/>
  <c r="V8" i="18"/>
  <c r="V16" i="18"/>
  <c r="AH24" i="18"/>
  <c r="AB40" i="18"/>
  <c r="P8" i="18"/>
  <c r="V40" i="18"/>
  <c r="AF34" i="18"/>
  <c r="Z18" i="18"/>
  <c r="Z10" i="18"/>
  <c r="AL18" i="18"/>
  <c r="AL34" i="18"/>
  <c r="T34" i="18"/>
  <c r="Z42" i="18"/>
  <c r="AL26" i="18"/>
  <c r="AF18" i="18"/>
  <c r="AF42" i="18"/>
  <c r="AL10" i="18"/>
  <c r="N18" i="18"/>
  <c r="N10" i="18"/>
  <c r="AL42" i="18"/>
  <c r="T42" i="18"/>
  <c r="T10" i="18"/>
  <c r="T26" i="18"/>
  <c r="N34" i="18"/>
  <c r="Z34" i="18"/>
  <c r="N26" i="18"/>
  <c r="AF10" i="18"/>
  <c r="T18" i="18"/>
  <c r="Z26" i="18"/>
  <c r="N42" i="18"/>
  <c r="AF26" i="18"/>
  <c r="R40" i="18"/>
  <c r="L40" i="18"/>
  <c r="X40" i="18"/>
  <c r="X16" i="18"/>
  <c r="R16" i="18"/>
  <c r="X24" i="18"/>
  <c r="R24" i="18"/>
  <c r="AJ32" i="18"/>
  <c r="AD40" i="18"/>
  <c r="AJ24" i="18"/>
  <c r="L16" i="18"/>
  <c r="R32" i="18"/>
  <c r="AJ40" i="18"/>
  <c r="N14" i="1"/>
  <c r="X32" i="18"/>
  <c r="AD32" i="18"/>
  <c r="AJ8" i="18"/>
  <c r="AJ16" i="18"/>
  <c r="L32" i="18"/>
  <c r="AD24" i="18"/>
  <c r="R8" i="18"/>
  <c r="L24" i="18"/>
  <c r="M14" i="1"/>
  <c r="AB14" i="1" s="1"/>
  <c r="AA14" i="1" s="1"/>
  <c r="AD8" i="18"/>
  <c r="AD16" i="18"/>
  <c r="X8" i="18"/>
  <c r="L8" i="18"/>
  <c r="J20" i="18"/>
  <c r="P12" i="18"/>
  <c r="AB12" i="18"/>
  <c r="V12" i="18"/>
  <c r="V20" i="18"/>
  <c r="P20" i="18"/>
  <c r="J36" i="18"/>
  <c r="AB28" i="18"/>
  <c r="AB44" i="18"/>
  <c r="AB20" i="18"/>
  <c r="J44" i="18"/>
  <c r="V36" i="18"/>
  <c r="P36" i="18"/>
  <c r="AH44" i="18"/>
  <c r="AB36" i="18"/>
  <c r="AH20" i="18"/>
  <c r="AH28" i="18"/>
  <c r="J12" i="18"/>
  <c r="P28" i="18"/>
  <c r="AH36" i="18"/>
  <c r="V28" i="18"/>
  <c r="P44" i="18"/>
  <c r="J28" i="18"/>
  <c r="V44" i="18"/>
  <c r="AH12" i="18"/>
  <c r="L16" i="1"/>
  <c r="V22" i="18"/>
  <c r="AH14" i="18"/>
  <c r="AB14" i="18"/>
  <c r="AH22" i="18"/>
  <c r="AB6" i="18"/>
  <c r="AB30" i="18"/>
  <c r="V38" i="18"/>
  <c r="V30" i="18"/>
  <c r="J14" i="18"/>
  <c r="J30" i="18"/>
  <c r="AH30" i="18"/>
  <c r="V14" i="18"/>
  <c r="AH38" i="18"/>
  <c r="J38" i="18"/>
  <c r="P22" i="18"/>
  <c r="P6" i="18"/>
  <c r="M12" i="1"/>
  <c r="AB12" i="1" s="1"/>
  <c r="AA12" i="1" s="1"/>
  <c r="N12" i="1"/>
  <c r="V6" i="18"/>
  <c r="AB38" i="18"/>
  <c r="AB22" i="18"/>
  <c r="J22" i="18"/>
  <c r="P38" i="18"/>
  <c r="P30" i="18"/>
  <c r="J6" i="18"/>
  <c r="P14" i="18"/>
  <c r="AH6" i="18"/>
  <c r="N17" i="1"/>
  <c r="M17" i="1"/>
  <c r="AB17" i="1" s="1"/>
  <c r="AA17" i="1" s="1"/>
  <c r="AC17" i="1" s="1"/>
  <c r="AF24" i="18"/>
  <c r="Z40" i="18"/>
  <c r="AL24" i="18"/>
  <c r="T8" i="18"/>
  <c r="N16" i="18"/>
  <c r="AL40" i="18"/>
  <c r="AL16" i="18"/>
  <c r="Z8" i="18"/>
  <c r="AF32" i="18"/>
  <c r="AL8" i="18"/>
  <c r="N24" i="18"/>
  <c r="N8" i="18"/>
  <c r="N15" i="1"/>
  <c r="AF16" i="18"/>
  <c r="T24" i="18"/>
  <c r="N32" i="18"/>
  <c r="AL32" i="18"/>
  <c r="M15" i="1"/>
  <c r="AB15" i="1" s="1"/>
  <c r="AA15" i="1" s="1"/>
  <c r="N40" i="18"/>
  <c r="AF8" i="18"/>
  <c r="T16" i="18"/>
  <c r="T40" i="18"/>
  <c r="AF40" i="18"/>
  <c r="T32" i="18"/>
  <c r="Z16" i="18"/>
  <c r="Z24" i="18"/>
  <c r="Z32" i="18"/>
  <c r="P16" i="19" l="1"/>
  <c r="V36" i="19"/>
  <c r="J6" i="19"/>
  <c r="AC12" i="1"/>
  <c r="V16" i="19"/>
  <c r="J36" i="19"/>
  <c r="J46" i="19"/>
  <c r="P6" i="19"/>
  <c r="V46" i="19"/>
  <c r="P46" i="19"/>
  <c r="AB16" i="19"/>
  <c r="AB36" i="19"/>
  <c r="AH16" i="19"/>
  <c r="AH36" i="19"/>
  <c r="AH6" i="19"/>
  <c r="AH46" i="19"/>
  <c r="AB26" i="19"/>
  <c r="AH26" i="19"/>
  <c r="AB6" i="19"/>
  <c r="J26" i="19"/>
  <c r="P26" i="19"/>
  <c r="AB46" i="19"/>
  <c r="V26" i="19"/>
  <c r="J16" i="19"/>
  <c r="P36" i="19"/>
  <c r="V6" i="19"/>
  <c r="N16" i="1"/>
  <c r="M16" i="1"/>
  <c r="V31" i="19"/>
  <c r="AH21" i="19"/>
  <c r="P41" i="19"/>
  <c r="J21" i="19"/>
  <c r="J31" i="19"/>
  <c r="P31" i="19"/>
  <c r="AB31" i="19"/>
  <c r="AH51" i="19"/>
  <c r="AH11" i="19"/>
  <c r="AB11" i="19"/>
  <c r="P51" i="19"/>
  <c r="P21" i="19"/>
  <c r="AB41" i="19"/>
  <c r="AB51" i="19"/>
  <c r="AH31" i="19"/>
  <c r="J41" i="19"/>
  <c r="P11" i="19"/>
  <c r="V51" i="19"/>
  <c r="V41" i="19"/>
  <c r="AC15" i="1"/>
  <c r="AH41" i="19"/>
  <c r="J11" i="19"/>
  <c r="V11" i="19"/>
  <c r="AB21" i="19"/>
  <c r="V21" i="19"/>
  <c r="J51" i="19"/>
  <c r="R42" i="18"/>
  <c r="X26" i="18"/>
  <c r="L42" i="18"/>
  <c r="X34" i="18"/>
  <c r="X18" i="18"/>
  <c r="R34" i="18"/>
  <c r="AJ10" i="18"/>
  <c r="AD26" i="18"/>
  <c r="R10" i="18"/>
  <c r="AJ42" i="18"/>
  <c r="AD10" i="18"/>
  <c r="L18" i="18"/>
  <c r="X10" i="18"/>
  <c r="R18" i="18"/>
  <c r="AD34" i="18"/>
  <c r="R26" i="18"/>
  <c r="L34" i="18"/>
  <c r="AD18" i="18"/>
  <c r="AD42" i="18"/>
  <c r="X42" i="18"/>
  <c r="AJ18" i="18"/>
  <c r="L10" i="18"/>
  <c r="AJ34" i="18"/>
  <c r="AJ26" i="18"/>
  <c r="L26" i="18"/>
  <c r="J10" i="19"/>
  <c r="AB40" i="19"/>
  <c r="AB10" i="19"/>
  <c r="V20" i="19"/>
  <c r="AC14" i="1"/>
  <c r="J20" i="19"/>
  <c r="V40" i="19"/>
  <c r="AB20" i="19"/>
  <c r="AH20" i="19"/>
  <c r="P20" i="19"/>
  <c r="AH10" i="19"/>
  <c r="AB50" i="19"/>
  <c r="J40" i="19"/>
  <c r="V10" i="19"/>
  <c r="AB30" i="19"/>
  <c r="P30" i="19"/>
  <c r="J30" i="19"/>
  <c r="P10" i="19"/>
  <c r="AH40" i="19"/>
  <c r="J50" i="19"/>
  <c r="V30" i="19"/>
  <c r="P50" i="19"/>
  <c r="AH50" i="19"/>
  <c r="V50" i="19"/>
  <c r="AH30" i="19"/>
  <c r="P40" i="19"/>
  <c r="AH17" i="19"/>
  <c r="P7" i="19"/>
  <c r="V17" i="19"/>
  <c r="V27" i="19"/>
  <c r="P37" i="19"/>
  <c r="J17" i="19"/>
  <c r="J27" i="19"/>
  <c r="V7" i="19"/>
  <c r="AH27" i="19"/>
  <c r="AB37" i="19"/>
  <c r="AB27" i="19"/>
  <c r="P27" i="19"/>
  <c r="V47" i="19"/>
  <c r="J37" i="19"/>
  <c r="J47" i="19"/>
  <c r="AH7" i="19"/>
  <c r="AH47" i="19"/>
  <c r="AH37" i="19"/>
  <c r="V37" i="19"/>
  <c r="AB7" i="19"/>
  <c r="P17" i="19"/>
  <c r="AC13" i="1"/>
  <c r="AB17" i="19"/>
  <c r="AB47" i="19"/>
  <c r="J7" i="19"/>
  <c r="P47" i="19"/>
  <c r="V38" i="19"/>
  <c r="AH38" i="19"/>
  <c r="AH8" i="19"/>
  <c r="AB28" i="19"/>
  <c r="V48" i="19"/>
  <c r="J8" i="19"/>
  <c r="P38" i="19"/>
  <c r="AB38" i="19"/>
  <c r="AB18" i="19"/>
  <c r="V8" i="19"/>
  <c r="P18" i="19"/>
  <c r="AB48" i="19"/>
  <c r="J28" i="19"/>
  <c r="P48" i="19"/>
  <c r="P8" i="19"/>
  <c r="J18" i="19"/>
  <c r="AH18" i="19"/>
  <c r="J48" i="19"/>
  <c r="AH48" i="19"/>
  <c r="V28" i="19"/>
  <c r="AH28" i="19"/>
  <c r="J38" i="19"/>
  <c r="AB8" i="19"/>
  <c r="V18" i="19"/>
  <c r="P28" i="19"/>
  <c r="AB52" i="19"/>
  <c r="V32" i="19"/>
  <c r="P32" i="19"/>
  <c r="AB12" i="19"/>
  <c r="P12" i="19"/>
  <c r="P52" i="19"/>
  <c r="J12" i="19"/>
  <c r="V42" i="19"/>
  <c r="P42" i="19"/>
  <c r="AB22" i="19"/>
  <c r="AH52" i="19"/>
  <c r="J22" i="19"/>
  <c r="V22" i="19"/>
  <c r="J42" i="19"/>
  <c r="J32" i="19"/>
  <c r="AB42" i="19"/>
  <c r="P22" i="19"/>
  <c r="AH32" i="19"/>
  <c r="AB32" i="19"/>
  <c r="V12" i="19"/>
  <c r="AH42" i="19"/>
  <c r="AH22" i="19"/>
  <c r="J52" i="19"/>
  <c r="AH12" i="19"/>
  <c r="V52" i="19"/>
  <c r="V53" i="19" l="1"/>
  <c r="V33" i="19"/>
  <c r="V23" i="19"/>
  <c r="AB33" i="19"/>
  <c r="AB53" i="19"/>
  <c r="AH53" i="19"/>
  <c r="P33" i="19"/>
  <c r="P13" i="19"/>
  <c r="J43" i="19"/>
  <c r="AB43" i="19"/>
  <c r="AH13" i="19"/>
  <c r="J23" i="19"/>
  <c r="P23" i="19"/>
  <c r="P43" i="19"/>
  <c r="P53" i="19"/>
  <c r="AH23" i="19"/>
  <c r="V43" i="19"/>
  <c r="AB13" i="19"/>
  <c r="J13" i="19"/>
  <c r="AH43" i="19"/>
  <c r="J53" i="19"/>
  <c r="AB23" i="19"/>
  <c r="V13" i="19"/>
  <c r="J33" i="19"/>
  <c r="AH33"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<sst xmlns="http://schemas.openxmlformats.org/spreadsheetml/2006/main" count="468" uniqueCount="296">
  <si>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</si>
  <si>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</si>
  <si>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</si>
  <si>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</si>
  <si>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</si>
  <si>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</si>
  <si>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</si>
  <si>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</si>
  <si>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</si>
  <si>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</si>
  <si>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</si>
  <si>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</si>
  <si>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</si>
  <si>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</si>
  <si>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</si>
  <si>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</si>
  <si>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</si>
  <si>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</si>
  <si>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</si>
  <si>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</si>
  <si>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</si>
  <si>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</si>
  <si>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</si>
  <si>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</si>
  <si>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</si>
  <si>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</si>
  <si>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</si>
  <si>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</si>
  <si>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</si>
  <si>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</si>
  <si>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</si>
  <si>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</si>
  <si>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</si>
  <si>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</si>
  <si>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</si>
  <si>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</si>
  <si>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</si>
  <si>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</si>
  <si>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</si>
  <si>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</si>
  <si>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</si>
  <si>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</si>
  <si>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</si>
  <si>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</si>
  <si>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</si>
  <si>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</si>
  <si>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</si>
  <si>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</si>
  <si>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</si>
  <si>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</si>
  <si>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</si>
  <si>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</si>
  <si>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</si>
  <si>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</si>
  <si>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</si>
  <si>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</si>
  <si>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</si>
  <si>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</si>
  <si>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</si>
  <si>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</si>
  <si>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</si>
  <si>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</si>
  <si>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</si>
  <si>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</si>
  <si>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</si>
  <si>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</si>
  <si>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</si>
  <si>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</si>
  <si>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</si>
  <si>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</si>
  <si>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</si>
  <si>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</si>
  <si>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</si>
  <si>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</si>
  <si>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</si>
  <si>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</si>
  <si>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</si>
  <si>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</si>
  <si>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</si>
  <si>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</si>
  <si>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</si>
  <si>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</si>
  <si>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</si>
  <si>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</si>
  <si>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</si>
  <si>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</si>
  <si>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</si>
  <si>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</si>
  <si>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</si>
  <si>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</si>
  <si>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</si>
  <si>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</si>
  <si>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</si>
  <si>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</si>
  <si>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</si>
  <si>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</si>
  <si>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</si>
  <si>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</si>
  <si>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</si>
  <si>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</si>
  <si>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</si>
  <si>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</si>
  <si>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</si>
  <si>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</si>
  <si>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</si>
  <si>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</si>
  <si>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</si>
  <si>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</si>
  <si>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</si>
  <si>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</si>
  <si>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</si>
  <si>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</si>
  <si>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</si>
  <si>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</si>
  <si>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</si>
  <si>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</si>
  <si>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</si>
  <si>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</si>
  <si>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</si>
  <si>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</si>
  <si>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</si>
  <si>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</si>
  <si>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</si>
  <si>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</si>
  <si>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</si>
  <si>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</si>
  <si>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</si>
  <si>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</si>
  <si>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</si>
  <si>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</si>
  <si>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</si>
  <si>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</si>
  <si>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</si>
  <si>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</si>
  <si>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</si>
  <si>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</si>
  <si>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</si>
  <si>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</si>
  <si>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</si>
  <si>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</si>
  <si>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</si>
  <si>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</si>
  <si>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</si>
  <si>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</si>
  <si>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</si>
  <si>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</si>
  <si>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</si>
  <si>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</si>
  <si>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</si>
  <si>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</si>
  <si>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</si>
  <si>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</si>
  <si>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</si>
  <si>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</si>
  <si>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</si>
  <si>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</si>
  <si>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</si>
  <si>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</si>
  <si>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</si>
  <si>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</si>
  <si>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</si>
  <si>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</si>
  <si>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</si>
  <si>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</si>
  <si>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</si>
  <si>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</si>
  <si>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</si>
  <si>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</si>
  <si>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</si>
  <si>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</si>
  <si>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</si>
  <si>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</si>
  <si>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</si>
  <si>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</si>
  <si>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</si>
  <si>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</si>
  <si>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</si>
  <si>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</si>
  <si>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</si>
  <si>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</si>
  <si>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</si>
  <si>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</si>
  <si>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</si>
  <si>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</si>
  <si>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</si>
  <si>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</si>
  <si>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</si>
  <si>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</si>
  <si>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</si>
  <si>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</si>
  <si>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</si>
  <si>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</si>
  <si>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</si>
  <si>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</si>
  <si>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</si>
  <si>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</si>
  <si>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</si>
  <si>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</si>
  <si>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</si>
  <si>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</si>
  <si>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</si>
  <si>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</si>
  <si>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</si>
  <si>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</si>
  <si>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</si>
  <si>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</si>
  <si>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</si>
  <si>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</si>
  <si>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</si>
  <si>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</si>
  <si>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</si>
  <si>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GESTION DE LAS TECNOLOGIAS DE LA INFORMACION Y LAS COMUNICACIONES</t>
  </si>
  <si>
    <t xml:space="preserve">Director de Gobierno Digital </t>
  </si>
  <si>
    <t>MATRIZ</t>
  </si>
  <si>
    <t>Código</t>
  </si>
  <si>
    <t>Mapa de Riesgos de Gestión</t>
  </si>
  <si>
    <t>Versión</t>
  </si>
  <si>
    <t>Fecha</t>
  </si>
  <si>
    <t>Página</t>
  </si>
  <si>
    <t>1 de 1</t>
  </si>
  <si>
    <t>MR-TIC-01</t>
  </si>
  <si>
    <t>Elaboró:</t>
  </si>
  <si>
    <t>Revisó:</t>
  </si>
  <si>
    <t>Aprobó:</t>
  </si>
  <si>
    <t>Director de Sistemas</t>
  </si>
  <si>
    <t>Secretario TIC</t>
  </si>
  <si>
    <t>Aplica para todas y cada una de las dependencias que hacen parte del Administración Central Departamental, Entidades Descentralizadas, Entes Territoriales, Sectores Sociales y Económicos, Comunidad en General del Departamento del Quindío.</t>
  </si>
  <si>
    <t>Semestral</t>
  </si>
  <si>
    <t>Equipo susceptible a fallos electrónicos que se encuentran en el edificio de la Gobernación del Quindío.</t>
  </si>
  <si>
    <t>Fallas Tecnológicas</t>
  </si>
  <si>
    <t>Ejecución y Administración de procesos</t>
  </si>
  <si>
    <t>Monitoreo del Riesgo e Indicadores</t>
  </si>
  <si>
    <t>Semeste I</t>
  </si>
  <si>
    <t>Semestre II</t>
  </si>
  <si>
    <t>Numerador</t>
  </si>
  <si>
    <t>Denominador</t>
  </si>
  <si>
    <t>Resultado</t>
  </si>
  <si>
    <t>Descripción del Logro</t>
  </si>
  <si>
    <t>Evidencias</t>
  </si>
  <si>
    <t>Hector Fabio Hincapié Loaiza</t>
  </si>
  <si>
    <t>Las evidencias se encuentran en el cd anexo en la carpeta evidencias</t>
  </si>
  <si>
    <t>La secretaria TIC entrega de manera trimestral el seguimiento al cumplimiento del plan de desarrollo a la secretaria de planeación</t>
  </si>
  <si>
    <t>Las evidencias se encuentran en el anexo en la carpeta evidencias</t>
  </si>
  <si>
    <t>Las evidencias se encuentran en el  anexo en la carpeta evidencias</t>
  </si>
  <si>
    <t xml:space="preserve">Se tienen 458  licencias de antivirus instaladas sobre 477 equipos de computo registrado en el inventario.
Se han realizado 156 mantenimientos a equipos de computo, sobre 156 mantenimientos solicitados. 
</t>
  </si>
  <si>
    <t>Durante el segundo semestre se realizaron un total de 2840 copias de seguridad de las bases de datos correspondientes a la secretaria TIC, sobre 3840 copias de seguridad programadas..</t>
  </si>
  <si>
    <t>Actualmente se tiene el resultado del Furag de la vigencia 2022, y ya se encuentra en una nueva plataforma llamada "tablero interactivo Gobierno Digital"</t>
  </si>
  <si>
    <t>A corte del segundo semestre se encuentran 477 equipos de cómputo registrados en software  OSC / 477equipos de cómputo registrados en el inventario</t>
  </si>
  <si>
    <t xml:space="preserve">A corte del segundo semestre se tienen 458  licencias de antivirus instaladas sobre 477 equipos de computo registrado en el inventario.
Se han realizado 156 mantenimientos a equipos de computo, sobre 156 mantenimientos solicitados. 
</t>
  </si>
  <si>
    <t>Cuatrimestral</t>
  </si>
  <si>
    <t>La secretaria TIC entrega de manera cuatrimestral el seguimiento al cumplimiento del plan de desarrollo a la secretaria de planeación</t>
  </si>
  <si>
    <t xml:space="preserve">
La Dirección de Gobierno Digital de la secretaria TIC, elaboro estrategias de difusión, con el fin de brindar capacitaciones sobre temas de Marketing Digital, Manejo de Redes Sociales, Fotografía, Costos, Inteligencia Artificial, entre otros. A través de estas estrategias se espera capacitar a 4625 personas anualmente en los diferentes municipios del departamento. (4625 personas capacitadas/ 4625 capacitaciones programadas para la vigencia 2024).</t>
  </si>
  <si>
    <t xml:space="preserve">Director Adminsitrativo de  Sistemas de Informacion e  Infraestructura Tecnologica </t>
  </si>
  <si>
    <t xml:space="preserve">Director Administrativo de Gobierno Digital </t>
  </si>
  <si>
    <t>Heiner Hurtado Giraldo</t>
  </si>
  <si>
    <t>Contratista</t>
  </si>
  <si>
    <t>Sandra Milena Mantilla</t>
  </si>
  <si>
    <t>Director de Gobierno Digital</t>
  </si>
  <si>
    <t>Jhon Mario Lievano</t>
  </si>
  <si>
    <t>Actualmente se tiene el resultado del Furag de la vigencia 2023, y ya se encuentra en una nueva plataforma llamada "tablero interactivo Gobierno Digital"</t>
  </si>
  <si>
    <t>Fortalecer el uso, la innovación y la apropiación de las Tecnologías de la Información y las Comunicaciones y la gestión de la información, con el fin de propiciar el cumplimiento de los objetivos de la institucionalidad gubernamental; promoviendo, aplicando y gestionando el ecosistema digital departamental, contribuyendo en el acercamiento permanente de la Administración Central Departamental con los ciudadanos mediante la implementación de la Política de Gobierno Digital.</t>
  </si>
  <si>
    <t>Falta de controles de seguridad apoyados en la tecnología para garantizar y proteger de hurtos los hardware y sofware, en las diferentes Secretarías de la Gobernación del Quindío, así como perdida de información validosa.</t>
  </si>
  <si>
    <t>Presencia de fallas y hurtos en los hardware y software (Bases de datos) bajo custodia de la Secretaria TIC.</t>
  </si>
  <si>
    <t>Posibilidad de afectación economica y reputacional por presencia de fallas y hurtos en los hardware y sofware que se encuentran bajo custodia de la Secretaria TIC,  debido a la falta de controles de seguridad apoyados en la tecnología, con la finalidad de proteger y garantizar información valiosa y los bienes tecnologicos del edificio de la Gobernación del Quindío</t>
  </si>
  <si>
    <t>El Profesional Universitario de Sistemas de Información e Infraestructura Tecnológica, con el acompañamiento de los colaboradores, verifica de forma periódica que los equipos que se encuentran registrados en el inventario, tambien se encuentren en las diferentes secretarias, realizando chequeos de los software y hadware.  
Mediante un software especializado OSC Inventory el cual se encuentra instalado en todos los equipos de la entidad, se guarda diariamente y automáticamente a la información de cada equipo en una base de datos en custodia de la secretaria TIC.</t>
  </si>
  <si>
    <t>Verificar de forma periódica que los equipos que se encuentran registrados en el inventario, tambien se encuentren en las diferentes secretarias, realizando chequeos de los software y hadware.  
Mediante un software especializado OSC Inventory el cual se encuentra instalado en todos los equipos de la entidad, se guarda diariamente y automáticamente a la información de cada equipo en una base de datos en custodia de la secretaria TIC.</t>
  </si>
  <si>
    <t>Nro de equipos de computo registrados en el software  OSC Inventory / Nro de equipos de computo en la Gobernación del Quindío</t>
  </si>
  <si>
    <t xml:space="preserve">Posibilidad de afectación económica por equipos susceptibles a fallos electrónicos que encuentran en el edificio de la gobernación del Quindío, debido a falta de mantenimiento o presencia de virus informáticos en los equipos electrónicos de la Entidad.
</t>
  </si>
  <si>
    <t>Falta de mantenimiento o presencia de virus informáticos en los equipos electrónicos de la entidad</t>
  </si>
  <si>
    <t>El Profesional Unoversitario de Sistemas de Información e Infraestructura Tecnológica, verifica de forma periódica que los equipos se encuentren con antivirus instalado y licenciado correctamente, a través de la consola del aplicativo instalado en unos de los servidores de la entidad. De igual manera se realiza mantenimiento preventivo anualmente a los equipos tecnológicos de la entidad; en caso de encontrar fallas en alguno de los equipos o antivirus no licenciado, se procede realizar mantenimiento correctivo indicado y se deja como evidencia los informes presentados por el director del área de infraestructura tecnológica y el registro en el aplicativo en la mesa de ayuda.</t>
  </si>
  <si>
    <t>Verificar de forma periódica que los equipos se encuentren con antivirus instalado y licenciado correctamente, a través de la consola del aplicativo instalado en unos de los servidores de la entidad. De igual manera se realiza mantenimiento preventivo anualmente a los equipos tecnológicos de la entidad; en caso de encontrar fallas en alguno de los equipos o antivirus no licenciado, se procede realizar mantenimiento correctivo indicado</t>
  </si>
  <si>
    <t xml:space="preserve">Nro de equipos con antivirus licenciado instalado / No de equipos de computo registrados en el inventario
Nro de equipos de computo mantenidos / Nro de equipos de computo registrados en el inventario
</t>
  </si>
  <si>
    <t xml:space="preserve">Baja capacitación en el manejo y realización de copias de seguridad a diario de las bases de datos, a los diferentes funcionarios de la secretaría TIC </t>
  </si>
  <si>
    <t>Falta de copias de seguridad permanente a los sistemas de información y equipos de computo que se encuentran en la Gobernación del Quindío</t>
  </si>
  <si>
    <t>Posibilidad de afectación económica y reputacional asociado a la falta de copias de seguridad permanente a los sistemas de información y equipos de computo que se encuentran en la gobernación del Quindío, debido a la baja capacitación en el manejo y realización de copias de seguridad a los diferentes funcionario de la Secretaría TIC.</t>
  </si>
  <si>
    <t>El Director de Sistemas de Información e Infraestructura Tecnológica,  cordinará la realización de capacitaciones para el aprendizaje en copias de seguridad diarias de la base de datos en custodia de la  Secretaria TIC, a través de discos duros externos, en caso de no poder realizarse  la copia de seguridad se verifican los servidores y se llaman a los proveedores de los aplicativos; se deja como evidencia una bitácora de seguridad de cada base de datos.
La Secretaría TIC, cuenta con una política de respaldo de la información de los servidores de la Gobernación, este respaldo se realiza todos los días en discos duros externos que se encuentran en el data center y se replican a la unidad de almacenamiento NAS que se encuentra en el Centro de Confesiones.</t>
  </si>
  <si>
    <t>Realizar capacitaciones para el aprendizaje en copias de seguridad diarias de la base de datos en custodia de la  Secretaria TIC, a través de discos duros externos.  (PCT, Humano, Sevenet, SISCAR).  Realizar la bitacora diariamente.</t>
  </si>
  <si>
    <t xml:space="preserve">Nro de capacitaciones realizadas / Nro de capacitaciones programadas
Nro de copias de seguridad realizadas/ No de copias de seguridad programadas
Nro de bitacoras realizadas / Nro de bitacoras programadas
</t>
  </si>
  <si>
    <t>Baja calificación en la Medición del Desempeño Institucional, a través del FURAG.</t>
  </si>
  <si>
    <t>Posibilidad de afectacion reputacional de la entidad asociado a la baja calificación en el Medición del Desempeño Institucional, a través del FURAG, por falta de planes y/o políticas correspondientes a la estrategia, para el Indice de la Politica de Gobierno Digiral como requisito legal bajo el decreto 2008 de 2018.</t>
  </si>
  <si>
    <t>Por falta de planes y/o políticas correspondientes a la estrategia para el Indice de  la Politica de Gobierno Digital  como requisito legal bajo el decreto 2008 de 2018</t>
  </si>
  <si>
    <t>El Director de Gobierno Digital realizará seguimiento anual a la implementación de la Política de Gobierno Digital en la Gobernación del Quindío, a través de la creación y/o actualización de planes y/o políticas correspondientes a la estrategia, para aumentar el puntaje del Indice de  la Politica de Gobierno Digital a través del FURAG</t>
  </si>
  <si>
    <t>Realizará seguimiento anual a la implementación de la Política de Gobierno Digital en la Gobernación del Quindío, a través de la creación y/o actualización de planes y/o políticas correspondientes a la estrategia, para aumentar el puntaje del Indice de  la Politica de Gobierno Digital a través del FURAG</t>
  </si>
  <si>
    <t>Puntaje obtenido en la medición del desempeño institucional en la Politica de Gobierno Digital / Puntaje del grupo par en la Politica de Gobierno Digital 
Nro de seguimiento a la Politica de Gobierno Digital realizados / Nro de seguimiento a la Politica de Gobierno Digital programados</t>
  </si>
  <si>
    <t>Falta de herramientas indispensables para brindar cubrimiento oportuno y expedito en la solución de soporte técnico en los servicios internos.</t>
  </si>
  <si>
    <t>Inadecuada gestión administrativa en la asignacion  de recursos insuficientes para cubrir las necesidades de las herramientas indispensables para la solución de novedades relacionadas con las fallas o incidencias técnicas en la infraestructura tecnológica de la Gobernación del Quindío</t>
  </si>
  <si>
    <t xml:space="preserve">Posibilidad de afectación económica y reputacional por falta herramientas indispensables  para brindar cubrimiento oportuno en la solución de soporte técnico en los servicios internos, debido a la inadecuada gestión administrativa en la asignacion  de recursos insuficientes para cubrir las necesidad de las herramientas indispensables para la solución de novedades relacionadas con las fallas o incidencias técnicas en la infraestructura tecnológica de la Gobernación del Quindio
</t>
  </si>
  <si>
    <t>El Director de Sistemas de Información e Infraestructura Tecnológica, realizará monitoreo diario a las incidencias reportadas en la mesa de ayuda, con el fin de optimizar los servicios de soporte técnico y soporte de infraestructura de redes en cada una de las Secretariade del Centro Administrativo Departamental (CAD).  Asi mismo, en la adquisición de las herramientas necearias para darle cobertura total a las solicitudes con oportunidad y eficiencia.</t>
  </si>
  <si>
    <t>Realizar monitoreo diario a las incidencias reportadas en la mesa de ayuda, con el fin de optimizar los servicios de soporte técnico y soporte de infraestructura de redes en cada una de las Secretariade del Centro Administrativo Departamental (CAD).  Asi mismo, en la adquisición de las herramientas necearias para darle cobertura total a las solicitudes con oportunidad y eficiencia.</t>
  </si>
  <si>
    <t>Nro de herramientas indispensables adquiridas / Nro de herramientas programadas
Nro de monitore realizados / Nro monitoreo programados</t>
  </si>
  <si>
    <t xml:space="preserve">Incumplimiento de las metas del Plan de Desarrollo, planes y políticas  </t>
  </si>
  <si>
    <t>Posibilidad de afectación economica y reputacional en el incumplimiento de las metas del Plan de Desarrollo, planes y polícias, por falta de capacitación adecuada en nuevas tecnologías y herramientas asociadas a la Administración Departamental, lo que podría limitar la eficiencia y la innovación dentro del entorno.</t>
  </si>
  <si>
    <t>Falta de capacitación adecuada en nuevas tecnologías y herramientas asociadas a la Administración Departamental, lo que podría limitar la eficiencia y la innovación dentro del entorno.</t>
  </si>
  <si>
    <t>El Director de Gobierno Digital de manera trimestral, realizará la verificación del avance de cumplimiento de las metas, planes y politicas que se encuentren inmersas en el PDD, a través de informe estadístico. En caso de que se encuentre el no cumplimiento del Plan de Desarrollo, se realizara reajuste del cronograma establecido. Como evidencia se tendrá el Plan de capacitación, cronograma, informes estadísticos, certificaciones y listado de asistencias.</t>
  </si>
  <si>
    <t>Realizará la verificación del avance de cumplimiento de las metas, planes y politicas que se encuentren inmersas en el PDD, a través de informe estadístico</t>
  </si>
  <si>
    <t>Nro de informes de seguimiento a metas, planes y politcas realizadas / Nro de informes de seguimiento a metas, planes y politicas programadas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</si>
</sst>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4"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family val="2"/>
    </font>
    <font>
      <b/>
      <sz val="10"/>
      <color theme="1"/>
      <name val="Arial"/>
      <family val="2"/>
    </font>
    <font>
      <b/>
      <sz val="14"/>
      <color theme="1"/>
      <name val="Arial"/>
      <family val="2"/>
    </font>
    <font>
      <sz val="10"/>
      <color theme="1"/>
      <name val="Arial"/>
      <family val="2"/>
    </font>
    <font>
      <sz val="8"/>
      <name val="Calibri"/>
      <family val="2"/>
      <scheme val="minor"/>
    </font>
  </fonts>
  <fills count="1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59999389629810485"/>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theme="9" tint="-0.249977111117893"/>
      </left>
      <right style="thin">
        <color theme="9" tint="-0.249977111117893"/>
      </right>
      <top style="thin">
        <color theme="9" tint="-0.249977111117893"/>
      </top>
      <bottom style="thin">
        <color theme="9" tint="-0.249977111117893"/>
      </bottom>
      <diagonal/>
    </border>
    <border>
      <left/>
      <right style="thin">
        <color theme="9" tint="0.59999389629810485"/>
      </right>
      <top style="thin">
        <color theme="9" tint="-0.249977111117893"/>
      </top>
      <bottom style="thin">
        <color theme="9" tint="-0.249977111117893"/>
      </bottom>
      <diagonal/>
    </border>
    <border>
      <left style="thin">
        <color theme="9" tint="-0.249977111117893"/>
      </left>
      <right/>
      <top style="thin">
        <color theme="9" tint="-0.249977111117893"/>
      </top>
      <bottom style="thin">
        <color theme="9" tint="-0.249977111117893"/>
      </bottom>
      <diagonal/>
    </border>
    <border>
      <left/>
      <right/>
      <top style="thin">
        <color theme="9" tint="-0.249977111117893"/>
      </top>
      <bottom style="thin">
        <color theme="9" tint="-0.249977111117893"/>
      </bottom>
      <diagonal/>
    </border>
    <border>
      <left style="thin">
        <color theme="9" tint="0.59999389629810485"/>
      </left>
      <right/>
      <top style="thin">
        <color theme="9" tint="-0.249977111117893"/>
      </top>
      <bottom style="thin">
        <color theme="9" tint="-0.249977111117893"/>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403">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1" fillId="0" borderId="2" xfId="0"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0" fontId="1" fillId="0" borderId="2" xfId="0" applyFont="1" applyBorder="1" applyAlignment="1" applyProtection="1">
      <alignment horizontal="center" vertical="center" wrapText="1"/>
      <protection locked="0"/>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46" xfId="2" applyFont="1" applyFill="1" applyBorder="1"/>
    <xf numFmtId="0" fontId="50" fillId="3" borderId="47" xfId="2" applyFont="1" applyFill="1" applyBorder="1"/>
    <xf numFmtId="0" fontId="50" fillId="3" borderId="48"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29" xfId="0" applyFont="1" applyFill="1" applyBorder="1" applyAlignment="1">
      <alignment horizontal="center" vertical="center" wrapText="1" readingOrder="1"/>
    </xf>
    <xf numFmtId="0" fontId="39" fillId="3" borderId="29"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8" fillId="3" borderId="28" xfId="0" applyFont="1" applyFill="1" applyBorder="1" applyAlignment="1">
      <alignment horizontal="center" vertical="center" wrapText="1" readingOrder="1"/>
    </xf>
    <xf numFmtId="0" fontId="39" fillId="3" borderId="28" xfId="0" applyFont="1" applyFill="1" applyBorder="1" applyAlignment="1">
      <alignment horizontal="justify" vertical="center" wrapText="1" readingOrder="1"/>
    </xf>
    <xf numFmtId="9" fontId="38" fillId="3" borderId="33" xfId="0" applyNumberFormat="1" applyFont="1" applyFill="1" applyBorder="1" applyAlignment="1">
      <alignment horizontal="center" vertical="center" wrapText="1" readingOrder="1"/>
    </xf>
    <xf numFmtId="0" fontId="39" fillId="3" borderId="33" xfId="0" applyFont="1" applyFill="1" applyBorder="1" applyAlignment="1">
      <alignment horizontal="center" vertical="center" wrapText="1" readingOrder="1"/>
    </xf>
    <xf numFmtId="0" fontId="38" fillId="3" borderId="35" xfId="0" applyFont="1" applyFill="1" applyBorder="1" applyAlignment="1">
      <alignment horizontal="center" vertical="center" wrapText="1" readingOrder="1"/>
    </xf>
    <xf numFmtId="0" fontId="39" fillId="3" borderId="35" xfId="0" applyFont="1" applyFill="1" applyBorder="1" applyAlignment="1">
      <alignment horizontal="justify" vertical="center" wrapText="1" readingOrder="1"/>
    </xf>
    <xf numFmtId="0" fontId="39" fillId="3" borderId="36" xfId="0" applyFont="1" applyFill="1" applyBorder="1" applyAlignment="1">
      <alignment horizontal="center" vertical="center" wrapText="1" readingOrder="1"/>
    </xf>
    <xf numFmtId="0" fontId="47" fillId="3" borderId="0" xfId="0" applyFont="1" applyFill="1"/>
    <xf numFmtId="0" fontId="38" fillId="15" borderId="40" xfId="0" applyFont="1" applyFill="1" applyBorder="1" applyAlignment="1">
      <alignment horizontal="center" vertical="center" wrapText="1" readingOrder="1"/>
    </xf>
    <xf numFmtId="0" fontId="38" fillId="15" borderId="41"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60" fillId="0" borderId="28" xfId="0" applyFont="1" applyBorder="1" applyAlignment="1">
      <alignment horizontal="center" vertical="center"/>
    </xf>
    <xf numFmtId="0" fontId="62" fillId="0" borderId="28" xfId="0" applyFont="1" applyBorder="1" applyAlignment="1">
      <alignment horizontal="center" vertical="center"/>
    </xf>
    <xf numFmtId="0" fontId="4" fillId="2" borderId="2" xfId="0" applyFont="1" applyFill="1" applyBorder="1" applyAlignment="1">
      <alignment horizontal="center" vertical="center"/>
    </xf>
    <xf numFmtId="15" fontId="62" fillId="0" borderId="28" xfId="0" applyNumberFormat="1" applyFont="1" applyBorder="1" applyAlignment="1">
      <alignment horizontal="center" vertical="center"/>
    </xf>
    <xf numFmtId="0" fontId="4" fillId="14" borderId="2" xfId="0" applyFont="1" applyFill="1" applyBorder="1" applyAlignment="1">
      <alignment horizontal="center" vertical="center" wrapText="1"/>
    </xf>
    <xf numFmtId="10" fontId="4" fillId="14" borderId="2" xfId="1" applyNumberFormat="1" applyFont="1" applyFill="1" applyBorder="1" applyAlignment="1">
      <alignment horizontal="center" vertical="center" wrapText="1"/>
    </xf>
    <xf numFmtId="0" fontId="60" fillId="0" borderId="28" xfId="0" applyFont="1" applyBorder="1" applyAlignment="1">
      <alignment horizontal="center" vertical="center" wrapText="1"/>
    </xf>
    <xf numFmtId="0" fontId="62" fillId="0" borderId="28" xfId="0" applyFont="1" applyBorder="1" applyAlignment="1">
      <alignment vertical="center" wrapText="1"/>
    </xf>
    <xf numFmtId="0" fontId="1" fillId="3" borderId="0" xfId="0" applyFont="1" applyFill="1" applyAlignment="1">
      <alignment wrapText="1"/>
    </xf>
    <xf numFmtId="0" fontId="1" fillId="0" borderId="0" xfId="0" applyFont="1" applyAlignment="1">
      <alignment wrapText="1"/>
    </xf>
    <xf numFmtId="9" fontId="1" fillId="0" borderId="0" xfId="1" applyFont="1"/>
    <xf numFmtId="9" fontId="1" fillId="3" borderId="0" xfId="1" applyFont="1" applyFill="1"/>
    <xf numFmtId="9" fontId="1" fillId="0" borderId="2" xfId="1" applyFont="1" applyBorder="1" applyAlignment="1" applyProtection="1">
      <alignment horizontal="center" vertical="center"/>
      <protection locked="0"/>
    </xf>
    <xf numFmtId="10" fontId="1" fillId="0" borderId="0" xfId="1" applyNumberFormat="1" applyFont="1"/>
    <xf numFmtId="10" fontId="1" fillId="3" borderId="0" xfId="1" applyNumberFormat="1" applyFont="1" applyFill="1"/>
    <xf numFmtId="10" fontId="1" fillId="0" borderId="2" xfId="1" applyNumberFormat="1" applyFont="1" applyBorder="1" applyAlignment="1" applyProtection="1">
      <alignment horizontal="center" vertical="center"/>
      <protection locked="0"/>
    </xf>
    <xf numFmtId="0" fontId="1" fillId="3" borderId="0" xfId="0" applyFont="1" applyFill="1" applyAlignment="1">
      <alignment horizontal="left" vertical="center" wrapText="1"/>
    </xf>
    <xf numFmtId="0" fontId="1" fillId="3" borderId="0" xfId="0" applyFont="1" applyFill="1" applyAlignment="1">
      <alignment horizontal="center" vertical="center" wrapText="1"/>
    </xf>
    <xf numFmtId="0" fontId="1" fillId="3" borderId="0" xfId="0" applyFont="1" applyFill="1" applyAlignment="1">
      <alignment horizontal="center" wrapText="1"/>
    </xf>
    <xf numFmtId="0" fontId="6"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wrapText="1"/>
    </xf>
    <xf numFmtId="0" fontId="1" fillId="0" borderId="0" xfId="0" applyFont="1" applyAlignment="1">
      <alignment horizontal="center" vertical="center" wrapText="1"/>
    </xf>
    <xf numFmtId="0" fontId="1" fillId="3" borderId="0" xfId="0" applyFont="1" applyFill="1" applyAlignment="1">
      <alignment textRotation="90"/>
    </xf>
    <xf numFmtId="0" fontId="1" fillId="0" borderId="0" xfId="0" applyFont="1" applyAlignment="1">
      <alignment textRotation="90"/>
    </xf>
    <xf numFmtId="15" fontId="1" fillId="0" borderId="2" xfId="0" applyNumberFormat="1" applyFont="1" applyBorder="1" applyAlignment="1" applyProtection="1">
      <alignment horizontal="center" vertical="center" wrapText="1"/>
      <protection locked="0"/>
    </xf>
    <xf numFmtId="9" fontId="1" fillId="3" borderId="0" xfId="1" applyFont="1" applyFill="1" applyAlignment="1">
      <alignment wrapText="1"/>
    </xf>
    <xf numFmtId="9" fontId="1" fillId="0" borderId="2" xfId="1" applyFont="1" applyBorder="1" applyAlignment="1" applyProtection="1">
      <alignment horizontal="center" vertical="center" wrapText="1"/>
      <protection locked="0"/>
    </xf>
    <xf numFmtId="9" fontId="1" fillId="0" borderId="0" xfId="1" applyFont="1" applyAlignment="1">
      <alignment wrapText="1"/>
    </xf>
    <xf numFmtId="0" fontId="1" fillId="3" borderId="2" xfId="0" applyFont="1" applyFill="1" applyBorder="1" applyAlignment="1" applyProtection="1">
      <alignment horizontal="center" vertical="center" wrapText="1"/>
      <protection locked="0"/>
    </xf>
    <xf numFmtId="0" fontId="1" fillId="16" borderId="2" xfId="0" applyFont="1" applyFill="1" applyBorder="1" applyAlignment="1" applyProtection="1">
      <alignment horizontal="center" vertical="center"/>
      <protection locked="0"/>
    </xf>
    <xf numFmtId="0" fontId="1" fillId="0" borderId="8" xfId="0" applyFont="1" applyBorder="1" applyAlignment="1">
      <alignment vertical="center"/>
    </xf>
    <xf numFmtId="0" fontId="1" fillId="0" borderId="72" xfId="0" applyFont="1" applyBorder="1" applyAlignment="1">
      <alignment horizontal="center" vertical="center"/>
    </xf>
    <xf numFmtId="0" fontId="1" fillId="0" borderId="70" xfId="0" applyFont="1" applyBorder="1" applyAlignment="1" applyProtection="1">
      <alignment horizontal="center" vertical="center" wrapText="1"/>
      <protection locked="0"/>
    </xf>
    <xf numFmtId="9" fontId="1" fillId="0" borderId="70" xfId="1" applyFont="1" applyBorder="1" applyAlignment="1" applyProtection="1">
      <alignment horizontal="center" vertical="center" wrapText="1"/>
      <protection locked="0"/>
    </xf>
    <xf numFmtId="0" fontId="1" fillId="0" borderId="71" xfId="0" applyFont="1" applyBorder="1" applyAlignment="1" applyProtection="1">
      <alignment horizontal="center" vertical="center"/>
      <protection locked="0"/>
    </xf>
    <xf numFmtId="0" fontId="1" fillId="0" borderId="74" xfId="0" applyFont="1" applyBorder="1" applyAlignment="1" applyProtection="1">
      <alignment horizontal="center" vertical="center"/>
      <protection locked="0"/>
    </xf>
    <xf numFmtId="0" fontId="1" fillId="0" borderId="70" xfId="0" applyFont="1" applyBorder="1" applyAlignment="1" applyProtection="1">
      <alignment horizontal="center" vertical="center"/>
      <protection locked="0"/>
    </xf>
    <xf numFmtId="0" fontId="1" fillId="0" borderId="73" xfId="0" applyFont="1" applyBorder="1" applyAlignment="1" applyProtection="1">
      <alignment horizontal="center" vertical="center"/>
      <protection locked="0"/>
    </xf>
    <xf numFmtId="0" fontId="1" fillId="0" borderId="71" xfId="0" applyFont="1" applyBorder="1" applyAlignment="1" applyProtection="1">
      <alignment horizontal="center" vertical="center" textRotation="90"/>
      <protection locked="0"/>
    </xf>
    <xf numFmtId="0" fontId="1" fillId="0" borderId="70" xfId="0" applyFont="1" applyBorder="1" applyAlignment="1" applyProtection="1">
      <alignment horizontal="center" vertical="center" textRotation="90"/>
      <protection locked="0"/>
    </xf>
    <xf numFmtId="0" fontId="1" fillId="0" borderId="73" xfId="0" applyFont="1" applyBorder="1" applyAlignment="1" applyProtection="1">
      <alignment horizontal="center" vertical="center" textRotation="90"/>
      <protection locked="0"/>
    </xf>
    <xf numFmtId="0" fontId="1" fillId="0" borderId="72" xfId="0" applyFont="1" applyBorder="1" applyAlignment="1" applyProtection="1">
      <alignment horizontal="center" vertical="center" textRotation="90"/>
      <protection locked="0"/>
    </xf>
    <xf numFmtId="9" fontId="1" fillId="0" borderId="72" xfId="1" applyFont="1" applyBorder="1" applyAlignment="1" applyProtection="1">
      <alignment horizontal="center" vertical="center"/>
      <protection locked="0"/>
    </xf>
    <xf numFmtId="10" fontId="1" fillId="0" borderId="73" xfId="1" applyNumberFormat="1" applyFont="1" applyBorder="1" applyAlignment="1" applyProtection="1">
      <alignment horizontal="center" vertical="center"/>
      <protection locked="0"/>
    </xf>
    <xf numFmtId="10" fontId="1" fillId="0" borderId="70" xfId="1" applyNumberFormat="1" applyFont="1" applyBorder="1" applyAlignment="1" applyProtection="1">
      <alignment horizontal="center" vertical="center"/>
      <protection locked="0"/>
    </xf>
    <xf numFmtId="9" fontId="1" fillId="3" borderId="2" xfId="1"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textRotation="90"/>
      <protection locked="0"/>
    </xf>
    <xf numFmtId="9" fontId="1" fillId="3" borderId="2" xfId="1" applyFont="1" applyFill="1" applyBorder="1" applyAlignment="1" applyProtection="1">
      <alignment horizontal="center" vertical="center"/>
      <protection locked="0"/>
    </xf>
    <xf numFmtId="15" fontId="1" fillId="3" borderId="2" xfId="0" applyNumberFormat="1" applyFont="1" applyFill="1" applyBorder="1" applyAlignment="1" applyProtection="1">
      <alignment horizontal="center" vertical="center" wrapText="1"/>
      <protection locked="0"/>
    </xf>
    <xf numFmtId="10" fontId="1" fillId="3" borderId="2" xfId="1" applyNumberFormat="1" applyFont="1" applyFill="1" applyBorder="1" applyAlignment="1" applyProtection="1">
      <alignment horizontal="center" vertical="center"/>
      <protection locked="0"/>
    </xf>
    <xf numFmtId="0" fontId="1" fillId="0" borderId="2" xfId="0" applyFont="1" applyBorder="1" applyAlignment="1" applyProtection="1">
      <alignment horizontal="justify" vertical="center" wrapText="1"/>
      <protection locked="0"/>
    </xf>
    <xf numFmtId="0" fontId="1" fillId="3" borderId="2" xfId="0" applyFont="1" applyFill="1" applyBorder="1" applyAlignment="1" applyProtection="1">
      <alignment horizontal="justify" vertical="center" wrapText="1"/>
      <protection locked="0"/>
    </xf>
    <xf numFmtId="0" fontId="1" fillId="0" borderId="73" xfId="0" applyFont="1" applyBorder="1" applyAlignment="1" applyProtection="1">
      <alignment horizontal="justify" vertical="center" wrapText="1"/>
      <protection locked="0"/>
    </xf>
    <xf numFmtId="0" fontId="1" fillId="0" borderId="70" xfId="0" applyFont="1" applyBorder="1" applyAlignment="1" applyProtection="1">
      <alignment horizontal="justify" vertical="center" wrapText="1"/>
      <protection locked="0"/>
    </xf>
    <xf numFmtId="0" fontId="1" fillId="0" borderId="72" xfId="0" applyFont="1" applyBorder="1" applyAlignment="1" applyProtection="1">
      <alignment horizontal="justify" vertical="center" wrapText="1"/>
      <protection locked="0"/>
    </xf>
    <xf numFmtId="0" fontId="1" fillId="0" borderId="4" xfId="0" applyFont="1" applyBorder="1" applyAlignment="1">
      <alignment horizontal="center" vertical="center"/>
    </xf>
    <xf numFmtId="0" fontId="1" fillId="3" borderId="4" xfId="0" applyFont="1" applyFill="1" applyBorder="1" applyAlignment="1">
      <alignment horizontal="center" vertical="center"/>
    </xf>
    <xf numFmtId="0" fontId="56" fillId="3" borderId="59" xfId="2" applyFont="1" applyFill="1" applyBorder="1" applyAlignment="1">
      <alignment horizontal="justify" vertical="center" wrapText="1"/>
    </xf>
    <xf numFmtId="0" fontId="56" fillId="3" borderId="60" xfId="2" applyFont="1" applyFill="1" applyBorder="1" applyAlignment="1">
      <alignment horizontal="justify" vertical="center" wrapText="1"/>
    </xf>
    <xf numFmtId="0" fontId="55" fillId="3" borderId="66" xfId="0" applyFont="1" applyFill="1" applyBorder="1" applyAlignment="1">
      <alignment horizontal="left" vertical="center" wrapText="1"/>
    </xf>
    <xf numFmtId="0" fontId="55" fillId="3" borderId="67" xfId="0" applyFont="1" applyFill="1" applyBorder="1" applyAlignment="1">
      <alignment horizontal="left" vertical="center" wrapText="1"/>
    </xf>
    <xf numFmtId="0" fontId="55" fillId="3" borderId="53" xfId="3" applyFont="1" applyFill="1" applyBorder="1" applyAlignment="1">
      <alignment horizontal="left" vertical="top" wrapText="1" readingOrder="1"/>
    </xf>
    <xf numFmtId="0" fontId="55" fillId="3" borderId="54" xfId="3" applyFont="1" applyFill="1" applyBorder="1" applyAlignment="1">
      <alignment horizontal="left" vertical="top" wrapText="1" readingOrder="1"/>
    </xf>
    <xf numFmtId="0" fontId="56" fillId="3" borderId="55" xfId="2" applyFont="1" applyFill="1" applyBorder="1" applyAlignment="1">
      <alignment horizontal="justify" vertical="center" wrapText="1"/>
    </xf>
    <xf numFmtId="0" fontId="56" fillId="3" borderId="56" xfId="2" applyFont="1" applyFill="1" applyBorder="1" applyAlignment="1">
      <alignment horizontal="justify" vertical="center" wrapText="1"/>
    </xf>
    <xf numFmtId="0" fontId="55" fillId="3" borderId="57" xfId="0" applyFont="1" applyFill="1" applyBorder="1" applyAlignment="1">
      <alignment horizontal="left" vertical="center" wrapText="1"/>
    </xf>
    <xf numFmtId="0" fontId="55" fillId="3" borderId="58"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68" xfId="0" applyFont="1" applyFill="1" applyBorder="1" applyAlignment="1">
      <alignment horizontal="left" vertical="center" wrapText="1"/>
    </xf>
    <xf numFmtId="0" fontId="55" fillId="3" borderId="69" xfId="0" applyFont="1" applyFill="1" applyBorder="1" applyAlignment="1">
      <alignment horizontal="left" vertical="center" wrapText="1"/>
    </xf>
    <xf numFmtId="0" fontId="56" fillId="3" borderId="61" xfId="0" applyFont="1" applyFill="1" applyBorder="1" applyAlignment="1">
      <alignment horizontal="justify" vertical="center" wrapText="1"/>
    </xf>
    <xf numFmtId="0" fontId="56" fillId="3" borderId="62" xfId="0" applyFont="1" applyFill="1" applyBorder="1" applyAlignment="1">
      <alignment horizontal="justify" vertical="center" wrapText="1"/>
    </xf>
    <xf numFmtId="0" fontId="51" fillId="14" borderId="43" xfId="2" applyFont="1" applyFill="1" applyBorder="1" applyAlignment="1">
      <alignment horizontal="center" vertical="center" wrapText="1"/>
    </xf>
    <xf numFmtId="0" fontId="51" fillId="14" borderId="44" xfId="2" applyFont="1" applyFill="1" applyBorder="1" applyAlignment="1">
      <alignment horizontal="center" vertical="center" wrapText="1"/>
    </xf>
    <xf numFmtId="0" fontId="51" fillId="14" borderId="45"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3" xfId="2" quotePrefix="1" applyFont="1" applyBorder="1" applyAlignment="1">
      <alignment horizontal="left" vertical="center" wrapText="1"/>
    </xf>
    <xf numFmtId="0" fontId="50" fillId="0" borderId="64" xfId="2" quotePrefix="1" applyFont="1" applyBorder="1" applyAlignment="1">
      <alignment horizontal="left" vertical="center" wrapText="1"/>
    </xf>
    <xf numFmtId="0" fontId="50" fillId="0" borderId="65" xfId="2" quotePrefix="1" applyFont="1" applyBorder="1" applyAlignment="1">
      <alignment horizontal="left" vertical="center" wrapText="1"/>
    </xf>
    <xf numFmtId="0" fontId="52" fillId="3" borderId="46" xfId="2" quotePrefix="1" applyFont="1" applyFill="1" applyBorder="1" applyAlignment="1">
      <alignment horizontal="left" vertical="top" wrapText="1"/>
    </xf>
    <xf numFmtId="0" fontId="53" fillId="3" borderId="47" xfId="2" quotePrefix="1" applyFont="1" applyFill="1" applyBorder="1" applyAlignment="1">
      <alignment horizontal="left" vertical="top" wrapText="1"/>
    </xf>
    <xf numFmtId="0" fontId="53" fillId="3" borderId="48"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49" xfId="3" applyFont="1" applyFill="1" applyBorder="1" applyAlignment="1">
      <alignment horizontal="center" vertical="center" wrapText="1"/>
    </xf>
    <xf numFmtId="0" fontId="55" fillId="14" borderId="50" xfId="3" applyFont="1" applyFill="1" applyBorder="1" applyAlignment="1">
      <alignment horizontal="center" vertical="center" wrapText="1"/>
    </xf>
    <xf numFmtId="0" fontId="55" fillId="14" borderId="51" xfId="2" applyFont="1" applyFill="1" applyBorder="1" applyAlignment="1">
      <alignment horizontal="center" vertical="center"/>
    </xf>
    <xf numFmtId="0" fontId="55" fillId="14" borderId="52" xfId="2" applyFont="1" applyFill="1" applyBorder="1" applyAlignment="1">
      <alignment horizontal="center" vertical="center"/>
    </xf>
    <xf numFmtId="0" fontId="2" fillId="3" borderId="63" xfId="2" quotePrefix="1" applyFont="1" applyFill="1" applyBorder="1" applyAlignment="1">
      <alignment horizontal="justify" vertical="center" wrapText="1"/>
    </xf>
    <xf numFmtId="0" fontId="2" fillId="3" borderId="64" xfId="2" quotePrefix="1" applyFont="1" applyFill="1" applyBorder="1" applyAlignment="1">
      <alignment horizontal="justify" vertical="center" wrapText="1"/>
    </xf>
    <xf numFmtId="0" fontId="2" fillId="3" borderId="65" xfId="2" quotePrefix="1" applyFont="1" applyFill="1" applyBorder="1" applyAlignment="1">
      <alignment horizontal="justify" vertical="center" wrapText="1"/>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9" fontId="4" fillId="2" borderId="2" xfId="1" applyFont="1" applyFill="1" applyBorder="1" applyAlignment="1">
      <alignment horizontal="center" vertical="center" textRotation="90" wrapText="1"/>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9" fontId="4" fillId="2" borderId="9" xfId="1" applyFont="1" applyFill="1" applyBorder="1" applyAlignment="1">
      <alignment horizontal="center" vertical="center" wrapText="1"/>
    </xf>
    <xf numFmtId="9" fontId="4" fillId="2" borderId="3" xfId="1"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xf>
    <xf numFmtId="0" fontId="1" fillId="3" borderId="0" xfId="0" applyFont="1" applyFill="1" applyAlignment="1">
      <alignment horizontal="left" vertical="center"/>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1" fillId="0" borderId="28" xfId="0" applyFont="1" applyBorder="1" applyAlignment="1">
      <alignment horizontal="center" vertical="center"/>
    </xf>
    <xf numFmtId="0" fontId="6" fillId="0" borderId="0" xfId="0" applyFont="1" applyAlignment="1">
      <alignment horizontal="center" vertical="center" wrapText="1"/>
    </xf>
    <xf numFmtId="0" fontId="4" fillId="2" borderId="2" xfId="0" applyFont="1" applyFill="1" applyBorder="1" applyAlignment="1">
      <alignment horizontal="center" vertical="center"/>
    </xf>
    <xf numFmtId="0" fontId="4" fillId="14" borderId="2" xfId="0" applyFont="1" applyFill="1" applyBorder="1" applyAlignment="1">
      <alignment horizontal="center" vertical="center" wrapText="1"/>
    </xf>
    <xf numFmtId="0" fontId="59" fillId="0" borderId="28" xfId="0" applyFont="1" applyBorder="1" applyAlignment="1">
      <alignment horizontal="center" vertical="center"/>
    </xf>
    <xf numFmtId="0" fontId="61" fillId="0" borderId="28" xfId="0" applyFont="1" applyBorder="1" applyAlignment="1">
      <alignment horizontal="center" vertical="center"/>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0" xfId="0" applyFont="1" applyFill="1" applyBorder="1" applyAlignment="1">
      <alignment horizontal="center" vertical="center" wrapText="1" readingOrder="1"/>
    </xf>
    <xf numFmtId="0" fontId="41" fillId="15" borderId="31" xfId="0" applyFont="1" applyFill="1" applyBorder="1" applyAlignment="1">
      <alignment horizontal="center" vertical="center" wrapText="1" readingOrder="1"/>
    </xf>
    <xf numFmtId="0" fontId="41" fillId="15" borderId="42"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39" xfId="0" applyFont="1" applyFill="1" applyBorder="1" applyAlignment="1">
      <alignment horizontal="center" vertical="center" wrapText="1" readingOrder="1"/>
    </xf>
    <xf numFmtId="0" fontId="38" fillId="15" borderId="40"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2" xfId="0" applyFont="1" applyFill="1" applyBorder="1" applyAlignment="1">
      <alignment horizontal="center" vertical="center" wrapText="1" readingOrder="1"/>
    </xf>
    <xf numFmtId="0" fontId="38" fillId="3" borderId="29" xfId="0" applyFont="1" applyFill="1" applyBorder="1" applyAlignment="1">
      <alignment horizontal="center" vertical="center" wrapText="1" readingOrder="1"/>
    </xf>
    <xf numFmtId="0" fontId="38" fillId="3" borderId="28"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5"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51">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190499</xdr:colOff>
      <xdr:row>0</xdr:row>
      <xdr:rowOff>99787</xdr:rowOff>
    </xdr:from>
    <xdr:to>
      <xdr:col>1</xdr:col>
      <xdr:colOff>821689</xdr:colOff>
      <xdr:row>3</xdr:row>
      <xdr:rowOff>247554</xdr:rowOff>
    </xdr:to>
    <xdr:pic>
      <xdr:nvPicPr>
        <xdr:cNvPr id="2" name="2 Imagen" descr="C:\Users\AUXPLANEACION03\Desktop\Gobernacion_del_quindio.jpg">
          <a:extLst>
            <a:ext uri="{FF2B5EF4-FFF2-40B4-BE49-F238E27FC236}">
              <a16:creationId xmlns:a16="http://schemas.microsoft.com/office/drawing/2014/main" id="{9EF7018F-074A-4F18-9AE4-CED055AEAC73}"/>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90499" y="99787"/>
          <a:ext cx="904875" cy="1056452"/>
        </a:xfrm>
        <a:prstGeom prst="rect">
          <a:avLst/>
        </a:prstGeom>
        <a:noFill/>
        <a:ln w="9525">
          <a:noFill/>
          <a:miter lim="800000"/>
          <a:headEnd/>
          <a:tailEnd/>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5"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22" zoomScale="120" zoomScaleNormal="120" workbookViewId="0">
      <selection activeCell="E25" sqref="E25:F25"/>
    </sheetView>
  </sheetViews>
  <sheetFormatPr baseColWidth="10" defaultColWidth="11.42578125" defaultRowHeight="15" x14ac:dyDescent="0.25"/>
  <cols>
    <col min="1" max="1" width="2.85546875" style="81" customWidth="1"/>
    <col min="2" max="3" width="24.7109375" style="81" customWidth="1"/>
    <col min="4" max="4" width="16" style="81" customWidth="1"/>
    <col min="5" max="5" width="24.7109375" style="81" customWidth="1"/>
    <col min="6" max="6" width="27.7109375" style="81" customWidth="1"/>
    <col min="7" max="8" width="24.7109375" style="81" customWidth="1"/>
    <col min="9" max="16384" width="11.42578125" style="81"/>
  </cols>
  <sheetData>
    <row r="1" spans="2:8" ht="15.75" thickBot="1" x14ac:dyDescent="0.3"/>
    <row r="2" spans="2:8" ht="18" x14ac:dyDescent="0.25">
      <c r="B2" s="197" t="s">
        <v>163</v>
      </c>
      <c r="C2" s="198"/>
      <c r="D2" s="198"/>
      <c r="E2" s="198"/>
      <c r="F2" s="198"/>
      <c r="G2" s="198"/>
      <c r="H2" s="199"/>
    </row>
    <row r="3" spans="2:8" x14ac:dyDescent="0.25">
      <c r="B3" s="82"/>
      <c r="C3" s="83"/>
      <c r="D3" s="83"/>
      <c r="E3" s="83"/>
      <c r="F3" s="83"/>
      <c r="G3" s="83"/>
      <c r="H3" s="84"/>
    </row>
    <row r="4" spans="2:8" ht="63" customHeight="1" x14ac:dyDescent="0.25">
      <c r="B4" s="200" t="s">
        <v>206</v>
      </c>
      <c r="C4" s="201"/>
      <c r="D4" s="201"/>
      <c r="E4" s="201"/>
      <c r="F4" s="201"/>
      <c r="G4" s="201"/>
      <c r="H4" s="202"/>
    </row>
    <row r="5" spans="2:8" ht="63" customHeight="1" x14ac:dyDescent="0.25">
      <c r="B5" s="203"/>
      <c r="C5" s="204"/>
      <c r="D5" s="204"/>
      <c r="E5" s="204"/>
      <c r="F5" s="204"/>
      <c r="G5" s="204"/>
      <c r="H5" s="205"/>
    </row>
    <row r="6" spans="2:8" ht="16.5" x14ac:dyDescent="0.25">
      <c r="B6" s="206" t="s">
        <v>161</v>
      </c>
      <c r="C6" s="207"/>
      <c r="D6" s="207"/>
      <c r="E6" s="207"/>
      <c r="F6" s="207"/>
      <c r="G6" s="207"/>
      <c r="H6" s="208"/>
    </row>
    <row r="7" spans="2:8" ht="95.25" customHeight="1" x14ac:dyDescent="0.25">
      <c r="B7" s="216" t="s">
        <v>166</v>
      </c>
      <c r="C7" s="217"/>
      <c r="D7" s="217"/>
      <c r="E7" s="217"/>
      <c r="F7" s="217"/>
      <c r="G7" s="217"/>
      <c r="H7" s="218"/>
    </row>
    <row r="8" spans="2:8" ht="16.5" x14ac:dyDescent="0.25">
      <c r="B8" s="118"/>
      <c r="C8" s="119"/>
      <c r="D8" s="119"/>
      <c r="E8" s="119"/>
      <c r="F8" s="119"/>
      <c r="G8" s="119"/>
      <c r="H8" s="120"/>
    </row>
    <row r="9" spans="2:8" ht="16.5" customHeight="1" x14ac:dyDescent="0.25">
      <c r="B9" s="209" t="s">
        <v>199</v>
      </c>
      <c r="C9" s="210"/>
      <c r="D9" s="210"/>
      <c r="E9" s="210"/>
      <c r="F9" s="210"/>
      <c r="G9" s="210"/>
      <c r="H9" s="211"/>
    </row>
    <row r="10" spans="2:8" ht="44.25" customHeight="1" x14ac:dyDescent="0.25">
      <c r="B10" s="209"/>
      <c r="C10" s="210"/>
      <c r="D10" s="210"/>
      <c r="E10" s="210"/>
      <c r="F10" s="210"/>
      <c r="G10" s="210"/>
      <c r="H10" s="211"/>
    </row>
    <row r="11" spans="2:8" ht="15.75" thickBot="1" x14ac:dyDescent="0.3">
      <c r="B11" s="107"/>
      <c r="C11" s="110"/>
      <c r="D11" s="115"/>
      <c r="E11" s="116"/>
      <c r="F11" s="116"/>
      <c r="G11" s="117"/>
      <c r="H11" s="111"/>
    </row>
    <row r="12" spans="2:8" ht="15.75" thickTop="1" x14ac:dyDescent="0.25">
      <c r="B12" s="107"/>
      <c r="C12" s="212" t="s">
        <v>162</v>
      </c>
      <c r="D12" s="213"/>
      <c r="E12" s="214" t="s">
        <v>200</v>
      </c>
      <c r="F12" s="215"/>
      <c r="G12" s="110"/>
      <c r="H12" s="111"/>
    </row>
    <row r="13" spans="2:8" ht="35.25" customHeight="1" x14ac:dyDescent="0.25">
      <c r="B13" s="107"/>
      <c r="C13" s="184" t="s">
        <v>193</v>
      </c>
      <c r="D13" s="185"/>
      <c r="E13" s="186" t="s">
        <v>198</v>
      </c>
      <c r="F13" s="187"/>
      <c r="G13" s="110"/>
      <c r="H13" s="111"/>
    </row>
    <row r="14" spans="2:8" ht="17.25" customHeight="1" x14ac:dyDescent="0.25">
      <c r="B14" s="107"/>
      <c r="C14" s="184" t="s">
        <v>194</v>
      </c>
      <c r="D14" s="185"/>
      <c r="E14" s="186" t="s">
        <v>196</v>
      </c>
      <c r="F14" s="187"/>
      <c r="G14" s="110"/>
      <c r="H14" s="111"/>
    </row>
    <row r="15" spans="2:8" ht="19.5" customHeight="1" x14ac:dyDescent="0.25">
      <c r="B15" s="107"/>
      <c r="C15" s="184" t="s">
        <v>195</v>
      </c>
      <c r="D15" s="185"/>
      <c r="E15" s="186" t="s">
        <v>197</v>
      </c>
      <c r="F15" s="187"/>
      <c r="G15" s="110"/>
      <c r="H15" s="111"/>
    </row>
    <row r="16" spans="2:8" ht="69.75" customHeight="1" x14ac:dyDescent="0.25">
      <c r="B16" s="107"/>
      <c r="C16" s="184" t="s">
        <v>164</v>
      </c>
      <c r="D16" s="185"/>
      <c r="E16" s="186" t="s">
        <v>165</v>
      </c>
      <c r="F16" s="187"/>
      <c r="G16" s="110"/>
      <c r="H16" s="111"/>
    </row>
    <row r="17" spans="2:8" ht="34.5" customHeight="1" x14ac:dyDescent="0.25">
      <c r="B17" s="107"/>
      <c r="C17" s="188" t="s">
        <v>2</v>
      </c>
      <c r="D17" s="189"/>
      <c r="E17" s="180" t="s">
        <v>207</v>
      </c>
      <c r="F17" s="181"/>
      <c r="G17" s="110"/>
      <c r="H17" s="111"/>
    </row>
    <row r="18" spans="2:8" ht="27.75" customHeight="1" x14ac:dyDescent="0.25">
      <c r="B18" s="107"/>
      <c r="C18" s="188" t="s">
        <v>3</v>
      </c>
      <c r="D18" s="189"/>
      <c r="E18" s="180" t="s">
        <v>208</v>
      </c>
      <c r="F18" s="181"/>
      <c r="G18" s="110"/>
      <c r="H18" s="111"/>
    </row>
    <row r="19" spans="2:8" ht="28.5" customHeight="1" x14ac:dyDescent="0.25">
      <c r="B19" s="107"/>
      <c r="C19" s="188" t="s">
        <v>42</v>
      </c>
      <c r="D19" s="189"/>
      <c r="E19" s="180" t="s">
        <v>209</v>
      </c>
      <c r="F19" s="181"/>
      <c r="G19" s="110"/>
      <c r="H19" s="111"/>
    </row>
    <row r="20" spans="2:8" ht="72.75" customHeight="1" x14ac:dyDescent="0.25">
      <c r="B20" s="107"/>
      <c r="C20" s="188" t="s">
        <v>1</v>
      </c>
      <c r="D20" s="189"/>
      <c r="E20" s="180" t="s">
        <v>210</v>
      </c>
      <c r="F20" s="181"/>
      <c r="G20" s="110"/>
      <c r="H20" s="111"/>
    </row>
    <row r="21" spans="2:8" ht="64.5" customHeight="1" x14ac:dyDescent="0.25">
      <c r="B21" s="107"/>
      <c r="C21" s="188" t="s">
        <v>50</v>
      </c>
      <c r="D21" s="189"/>
      <c r="E21" s="180" t="s">
        <v>168</v>
      </c>
      <c r="F21" s="181"/>
      <c r="G21" s="110"/>
      <c r="H21" s="111"/>
    </row>
    <row r="22" spans="2:8" ht="71.25" customHeight="1" x14ac:dyDescent="0.25">
      <c r="B22" s="107"/>
      <c r="C22" s="188" t="s">
        <v>167</v>
      </c>
      <c r="D22" s="189"/>
      <c r="E22" s="180" t="s">
        <v>169</v>
      </c>
      <c r="F22" s="181"/>
      <c r="G22" s="110"/>
      <c r="H22" s="111"/>
    </row>
    <row r="23" spans="2:8" ht="55.5" customHeight="1" x14ac:dyDescent="0.25">
      <c r="B23" s="107"/>
      <c r="C23" s="182" t="s">
        <v>170</v>
      </c>
      <c r="D23" s="183"/>
      <c r="E23" s="180" t="s">
        <v>171</v>
      </c>
      <c r="F23" s="181"/>
      <c r="G23" s="110"/>
      <c r="H23" s="111"/>
    </row>
    <row r="24" spans="2:8" ht="42" customHeight="1" x14ac:dyDescent="0.25">
      <c r="B24" s="107"/>
      <c r="C24" s="182" t="s">
        <v>48</v>
      </c>
      <c r="D24" s="183"/>
      <c r="E24" s="180" t="s">
        <v>172</v>
      </c>
      <c r="F24" s="181"/>
      <c r="G24" s="110"/>
      <c r="H24" s="111"/>
    </row>
    <row r="25" spans="2:8" ht="59.25" customHeight="1" x14ac:dyDescent="0.25">
      <c r="B25" s="107"/>
      <c r="C25" s="182" t="s">
        <v>160</v>
      </c>
      <c r="D25" s="183"/>
      <c r="E25" s="180" t="s">
        <v>173</v>
      </c>
      <c r="F25" s="181"/>
      <c r="G25" s="110"/>
      <c r="H25" s="111"/>
    </row>
    <row r="26" spans="2:8" ht="23.25" customHeight="1" x14ac:dyDescent="0.25">
      <c r="B26" s="107"/>
      <c r="C26" s="182" t="s">
        <v>12</v>
      </c>
      <c r="D26" s="183"/>
      <c r="E26" s="180" t="s">
        <v>174</v>
      </c>
      <c r="F26" s="181"/>
      <c r="G26" s="110"/>
      <c r="H26" s="111"/>
    </row>
    <row r="27" spans="2:8" ht="30.75" customHeight="1" x14ac:dyDescent="0.25">
      <c r="B27" s="107"/>
      <c r="C27" s="182" t="s">
        <v>178</v>
      </c>
      <c r="D27" s="183"/>
      <c r="E27" s="180" t="s">
        <v>175</v>
      </c>
      <c r="F27" s="181"/>
      <c r="G27" s="110"/>
      <c r="H27" s="111"/>
    </row>
    <row r="28" spans="2:8" ht="35.25" customHeight="1" x14ac:dyDescent="0.25">
      <c r="B28" s="107"/>
      <c r="C28" s="182" t="s">
        <v>179</v>
      </c>
      <c r="D28" s="183"/>
      <c r="E28" s="180" t="s">
        <v>176</v>
      </c>
      <c r="F28" s="181"/>
      <c r="G28" s="110"/>
      <c r="H28" s="111"/>
    </row>
    <row r="29" spans="2:8" ht="33" customHeight="1" x14ac:dyDescent="0.25">
      <c r="B29" s="107"/>
      <c r="C29" s="182" t="s">
        <v>179</v>
      </c>
      <c r="D29" s="183"/>
      <c r="E29" s="180" t="s">
        <v>176</v>
      </c>
      <c r="F29" s="181"/>
      <c r="G29" s="110"/>
      <c r="H29" s="111"/>
    </row>
    <row r="30" spans="2:8" ht="30" customHeight="1" x14ac:dyDescent="0.25">
      <c r="B30" s="107"/>
      <c r="C30" s="182" t="s">
        <v>180</v>
      </c>
      <c r="D30" s="183"/>
      <c r="E30" s="180" t="s">
        <v>177</v>
      </c>
      <c r="F30" s="181"/>
      <c r="G30" s="110"/>
      <c r="H30" s="111"/>
    </row>
    <row r="31" spans="2:8" ht="35.25" customHeight="1" x14ac:dyDescent="0.25">
      <c r="B31" s="107"/>
      <c r="C31" s="182" t="s">
        <v>181</v>
      </c>
      <c r="D31" s="183"/>
      <c r="E31" s="180" t="s">
        <v>182</v>
      </c>
      <c r="F31" s="181"/>
      <c r="G31" s="110"/>
      <c r="H31" s="111"/>
    </row>
    <row r="32" spans="2:8" ht="31.5" customHeight="1" x14ac:dyDescent="0.25">
      <c r="B32" s="107"/>
      <c r="C32" s="182" t="s">
        <v>183</v>
      </c>
      <c r="D32" s="183"/>
      <c r="E32" s="180" t="s">
        <v>184</v>
      </c>
      <c r="F32" s="181"/>
      <c r="G32" s="110"/>
      <c r="H32" s="111"/>
    </row>
    <row r="33" spans="2:8" ht="35.25" customHeight="1" x14ac:dyDescent="0.25">
      <c r="B33" s="107"/>
      <c r="C33" s="182" t="s">
        <v>185</v>
      </c>
      <c r="D33" s="183"/>
      <c r="E33" s="180" t="s">
        <v>186</v>
      </c>
      <c r="F33" s="181"/>
      <c r="G33" s="110"/>
      <c r="H33" s="111"/>
    </row>
    <row r="34" spans="2:8" ht="59.25" customHeight="1" x14ac:dyDescent="0.25">
      <c r="B34" s="107"/>
      <c r="C34" s="182" t="s">
        <v>187</v>
      </c>
      <c r="D34" s="183"/>
      <c r="E34" s="180" t="s">
        <v>188</v>
      </c>
      <c r="F34" s="181"/>
      <c r="G34" s="110"/>
      <c r="H34" s="111"/>
    </row>
    <row r="35" spans="2:8" ht="29.25" customHeight="1" x14ac:dyDescent="0.25">
      <c r="B35" s="107"/>
      <c r="C35" s="182" t="s">
        <v>29</v>
      </c>
      <c r="D35" s="183"/>
      <c r="E35" s="180" t="s">
        <v>189</v>
      </c>
      <c r="F35" s="181"/>
      <c r="G35" s="110"/>
      <c r="H35" s="111"/>
    </row>
    <row r="36" spans="2:8" ht="82.5" customHeight="1" x14ac:dyDescent="0.25">
      <c r="B36" s="107"/>
      <c r="C36" s="182" t="s">
        <v>191</v>
      </c>
      <c r="D36" s="183"/>
      <c r="E36" s="180" t="s">
        <v>190</v>
      </c>
      <c r="F36" s="181"/>
      <c r="G36" s="110"/>
      <c r="H36" s="111"/>
    </row>
    <row r="37" spans="2:8" ht="46.5" customHeight="1" x14ac:dyDescent="0.25">
      <c r="B37" s="107"/>
      <c r="C37" s="182" t="s">
        <v>39</v>
      </c>
      <c r="D37" s="183"/>
      <c r="E37" s="180" t="s">
        <v>192</v>
      </c>
      <c r="F37" s="181"/>
      <c r="G37" s="110"/>
      <c r="H37" s="111"/>
    </row>
    <row r="38" spans="2:8" ht="6.75" customHeight="1" thickBot="1" x14ac:dyDescent="0.3">
      <c r="B38" s="107"/>
      <c r="C38" s="193"/>
      <c r="D38" s="194"/>
      <c r="E38" s="195"/>
      <c r="F38" s="196"/>
      <c r="G38" s="110"/>
      <c r="H38" s="111"/>
    </row>
    <row r="39" spans="2:8" ht="15.75" thickTop="1" x14ac:dyDescent="0.25">
      <c r="B39" s="107"/>
      <c r="C39" s="108"/>
      <c r="D39" s="108"/>
      <c r="E39" s="109"/>
      <c r="F39" s="109"/>
      <c r="G39" s="110"/>
      <c r="H39" s="111"/>
    </row>
    <row r="40" spans="2:8" ht="21" customHeight="1" x14ac:dyDescent="0.25">
      <c r="B40" s="190" t="s">
        <v>201</v>
      </c>
      <c r="C40" s="191"/>
      <c r="D40" s="191"/>
      <c r="E40" s="191"/>
      <c r="F40" s="191"/>
      <c r="G40" s="191"/>
      <c r="H40" s="192"/>
    </row>
    <row r="41" spans="2:8" ht="20.25" customHeight="1" x14ac:dyDescent="0.25">
      <c r="B41" s="190" t="s">
        <v>202</v>
      </c>
      <c r="C41" s="191"/>
      <c r="D41" s="191"/>
      <c r="E41" s="191"/>
      <c r="F41" s="191"/>
      <c r="G41" s="191"/>
      <c r="H41" s="192"/>
    </row>
    <row r="42" spans="2:8" ht="20.25" customHeight="1" x14ac:dyDescent="0.25">
      <c r="B42" s="190" t="s">
        <v>203</v>
      </c>
      <c r="C42" s="191"/>
      <c r="D42" s="191"/>
      <c r="E42" s="191"/>
      <c r="F42" s="191"/>
      <c r="G42" s="191"/>
      <c r="H42" s="192"/>
    </row>
    <row r="43" spans="2:8" ht="20.25" customHeight="1" x14ac:dyDescent="0.25">
      <c r="B43" s="190" t="s">
        <v>204</v>
      </c>
      <c r="C43" s="191"/>
      <c r="D43" s="191"/>
      <c r="E43" s="191"/>
      <c r="F43" s="191"/>
      <c r="G43" s="191"/>
      <c r="H43" s="192"/>
    </row>
    <row r="44" spans="2:8" x14ac:dyDescent="0.25">
      <c r="B44" s="190" t="s">
        <v>205</v>
      </c>
      <c r="C44" s="191"/>
      <c r="D44" s="191"/>
      <c r="E44" s="191"/>
      <c r="F44" s="191"/>
      <c r="G44" s="191"/>
      <c r="H44" s="192"/>
    </row>
    <row r="45" spans="2:8" ht="15.75" thickBot="1" x14ac:dyDescent="0.3">
      <c r="B45" s="112"/>
      <c r="C45" s="113"/>
      <c r="D45" s="113"/>
      <c r="E45" s="113"/>
      <c r="F45" s="113"/>
      <c r="G45" s="113"/>
      <c r="H45" s="114"/>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21"/>
  <sheetViews>
    <sheetView tabSelected="1" zoomScale="70" zoomScaleNormal="70" workbookViewId="0">
      <selection activeCell="A12" sqref="A12"/>
    </sheetView>
  </sheetViews>
  <sheetFormatPr baseColWidth="10" defaultColWidth="11.42578125" defaultRowHeight="16.5" x14ac:dyDescent="0.3"/>
  <cols>
    <col min="1" max="1" width="4" style="2" bestFit="1" customWidth="1"/>
    <col min="2" max="2" width="20.85546875" style="143" customWidth="1"/>
    <col min="3" max="3" width="35.85546875" style="143" customWidth="1"/>
    <col min="4" max="4" width="31.140625" style="143" customWidth="1"/>
    <col min="5" max="5" width="55.85546875" style="130" bestFit="1" customWidth="1"/>
    <col min="6" max="6" width="19" style="142" customWidth="1"/>
    <col min="7" max="7" width="17.85546875" style="130" customWidth="1"/>
    <col min="8" max="8" width="16.5703125" style="130" customWidth="1"/>
    <col min="9" max="9" width="6.28515625" style="149" bestFit="1" customWidth="1"/>
    <col min="10" max="10" width="27.28515625" style="130" bestFit="1" customWidth="1"/>
    <col min="11" max="11" width="30.5703125" style="1" customWidth="1"/>
    <col min="12" max="12" width="17.5703125" style="1" customWidth="1"/>
    <col min="13" max="13" width="6.28515625" style="1" bestFit="1" customWidth="1"/>
    <col min="14" max="14" width="16" style="1" customWidth="1"/>
    <col min="15" max="15" width="5.85546875" style="1" customWidth="1"/>
    <col min="16" max="16" width="55.85546875" style="130" customWidth="1"/>
    <col min="17" max="17" width="15.140625" style="1" bestFit="1" customWidth="1"/>
    <col min="18" max="18" width="6.85546875" style="145" customWidth="1"/>
    <col min="19" max="19" width="5" style="145" customWidth="1"/>
    <col min="20" max="20" width="5.5703125" style="1" customWidth="1"/>
    <col min="21" max="21" width="7.140625" style="145" customWidth="1"/>
    <col min="22" max="22" width="6.7109375" style="145" customWidth="1"/>
    <col min="23" max="23" width="7.5703125" style="145" customWidth="1"/>
    <col min="24" max="24" width="9.28515625" style="1" customWidth="1"/>
    <col min="25" max="25" width="8.7109375" style="145" customWidth="1"/>
    <col min="26" max="26" width="10.42578125" style="131" customWidth="1"/>
    <col min="27" max="27" width="9.28515625" style="145" customWidth="1"/>
    <col min="28" max="28" width="9.140625" style="131" customWidth="1"/>
    <col min="29" max="29" width="8.42578125" style="145" customWidth="1"/>
    <col min="30" max="30" width="7.28515625" style="145" customWidth="1"/>
    <col min="31" max="31" width="40.5703125" style="130" customWidth="1"/>
    <col min="32" max="32" width="18.85546875" style="130" customWidth="1"/>
    <col min="33" max="33" width="22.140625" style="130" customWidth="1"/>
    <col min="34" max="34" width="18.28515625" style="130" customWidth="1"/>
    <col min="35" max="35" width="36.28515625" style="130" customWidth="1"/>
    <col min="36" max="36" width="21" style="1" customWidth="1"/>
    <col min="37" max="37" width="15.5703125" style="1" customWidth="1"/>
    <col min="38" max="38" width="18.28515625" style="1" customWidth="1"/>
    <col min="39" max="39" width="20.140625" style="134" customWidth="1"/>
    <col min="40" max="40" width="39.140625" style="130" customWidth="1"/>
    <col min="41" max="41" width="29.85546875" style="1" customWidth="1"/>
    <col min="42" max="42" width="15.42578125" style="1" bestFit="1" customWidth="1"/>
    <col min="43" max="43" width="18.28515625" style="1" bestFit="1" customWidth="1"/>
    <col min="44" max="44" width="14.42578125" style="134" bestFit="1" customWidth="1"/>
    <col min="45" max="45" width="59.7109375" style="1" customWidth="1"/>
    <col min="46" max="46" width="23.42578125" style="1" customWidth="1"/>
    <col min="47" max="16384" width="11.42578125" style="1"/>
  </cols>
  <sheetData>
    <row r="1" spans="1:68" ht="24" customHeight="1" x14ac:dyDescent="0.3">
      <c r="A1" s="248"/>
      <c r="B1" s="248"/>
      <c r="C1" s="252" t="s">
        <v>213</v>
      </c>
      <c r="D1" s="252"/>
      <c r="E1" s="252"/>
      <c r="F1" s="252"/>
      <c r="G1" s="252"/>
      <c r="H1" s="252"/>
      <c r="I1" s="252"/>
      <c r="J1" s="252"/>
      <c r="K1" s="252"/>
      <c r="L1" s="252"/>
      <c r="M1" s="252"/>
      <c r="N1" s="252"/>
      <c r="O1" s="252"/>
      <c r="P1" s="252"/>
      <c r="Q1" s="252"/>
      <c r="R1" s="252"/>
      <c r="S1" s="252"/>
      <c r="T1" s="252"/>
      <c r="U1" s="252"/>
      <c r="V1" s="252"/>
      <c r="W1" s="252"/>
      <c r="X1" s="252"/>
      <c r="Y1" s="252"/>
      <c r="Z1" s="252"/>
      <c r="AA1" s="252"/>
      <c r="AB1" s="252"/>
      <c r="AC1" s="252"/>
      <c r="AD1" s="252"/>
      <c r="AE1" s="252"/>
      <c r="AF1" s="252"/>
      <c r="AG1" s="252"/>
      <c r="AH1" s="252"/>
      <c r="AI1" s="252"/>
      <c r="AJ1" s="252"/>
      <c r="AK1" s="252"/>
      <c r="AL1" s="252"/>
      <c r="AM1" s="252"/>
      <c r="AN1" s="252"/>
      <c r="AO1" s="252"/>
      <c r="AP1" s="252"/>
      <c r="AQ1" s="252"/>
      <c r="AR1" s="252"/>
      <c r="AS1" s="127" t="s">
        <v>214</v>
      </c>
      <c r="AT1" s="121" t="s">
        <v>220</v>
      </c>
    </row>
    <row r="2" spans="1:68" ht="24" customHeight="1" x14ac:dyDescent="0.3">
      <c r="A2" s="248"/>
      <c r="B2" s="248"/>
      <c r="C2" s="253" t="s">
        <v>215</v>
      </c>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c r="AP2" s="253"/>
      <c r="AQ2" s="253"/>
      <c r="AR2" s="253"/>
      <c r="AS2" s="128" t="s">
        <v>216</v>
      </c>
      <c r="AT2" s="122">
        <v>5</v>
      </c>
    </row>
    <row r="3" spans="1:68" ht="24" customHeight="1" x14ac:dyDescent="0.3">
      <c r="A3" s="248"/>
      <c r="B3" s="248"/>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c r="AO3" s="253"/>
      <c r="AP3" s="253"/>
      <c r="AQ3" s="253"/>
      <c r="AR3" s="253"/>
      <c r="AS3" s="128" t="s">
        <v>217</v>
      </c>
      <c r="AT3" s="124">
        <v>45512</v>
      </c>
      <c r="AU3" s="6"/>
      <c r="AV3" s="6"/>
      <c r="AW3" s="6"/>
      <c r="AX3" s="6"/>
      <c r="AY3" s="6"/>
      <c r="AZ3" s="6"/>
      <c r="BA3" s="6"/>
      <c r="BB3" s="6"/>
      <c r="BC3" s="6"/>
      <c r="BD3" s="6"/>
      <c r="BE3" s="6"/>
      <c r="BF3" s="6"/>
      <c r="BG3" s="6"/>
      <c r="BH3" s="6"/>
      <c r="BI3" s="6"/>
      <c r="BJ3" s="6"/>
      <c r="BK3" s="6"/>
      <c r="BL3" s="6"/>
      <c r="BM3" s="6"/>
      <c r="BN3" s="6"/>
      <c r="BO3" s="6"/>
      <c r="BP3" s="6"/>
    </row>
    <row r="4" spans="1:68" ht="24" customHeight="1" x14ac:dyDescent="0.3">
      <c r="A4" s="248"/>
      <c r="B4" s="248"/>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c r="AO4" s="253"/>
      <c r="AP4" s="253"/>
      <c r="AQ4" s="253"/>
      <c r="AR4" s="253"/>
      <c r="AS4" s="128" t="s">
        <v>218</v>
      </c>
      <c r="AT4" s="122" t="s">
        <v>219</v>
      </c>
      <c r="AU4" s="6"/>
      <c r="AV4" s="6"/>
      <c r="AW4" s="6"/>
      <c r="AX4" s="6"/>
      <c r="AY4" s="6"/>
      <c r="AZ4" s="6"/>
      <c r="BA4" s="6"/>
      <c r="BB4" s="6"/>
      <c r="BC4" s="6"/>
      <c r="BD4" s="6"/>
      <c r="BE4" s="6"/>
      <c r="BF4" s="6"/>
      <c r="BG4" s="6"/>
      <c r="BH4" s="6"/>
      <c r="BI4" s="6"/>
      <c r="BJ4" s="6"/>
      <c r="BK4" s="6"/>
      <c r="BL4" s="6"/>
      <c r="BM4" s="6"/>
      <c r="BN4" s="6"/>
      <c r="BO4" s="6"/>
      <c r="BP4" s="6"/>
    </row>
    <row r="5" spans="1:68" x14ac:dyDescent="0.3">
      <c r="A5" s="24"/>
      <c r="B5" s="137"/>
      <c r="C5" s="138"/>
      <c r="D5" s="138"/>
      <c r="E5" s="129"/>
      <c r="F5" s="139"/>
      <c r="G5" s="129"/>
      <c r="H5" s="129"/>
      <c r="I5" s="147"/>
      <c r="J5" s="129"/>
      <c r="K5" s="6"/>
      <c r="L5" s="6"/>
      <c r="M5" s="6"/>
      <c r="N5" s="6"/>
      <c r="O5" s="6"/>
      <c r="P5" s="129"/>
      <c r="Q5" s="6"/>
      <c r="R5" s="144"/>
      <c r="S5" s="144"/>
      <c r="T5" s="6"/>
      <c r="U5" s="144"/>
      <c r="V5" s="144"/>
      <c r="W5" s="144"/>
      <c r="X5" s="6"/>
      <c r="Y5" s="144"/>
      <c r="Z5" s="132"/>
      <c r="AA5" s="144"/>
      <c r="AB5" s="132"/>
      <c r="AC5" s="144"/>
      <c r="AD5" s="144"/>
      <c r="AE5" s="129"/>
      <c r="AF5" s="129"/>
      <c r="AG5" s="129"/>
      <c r="AH5" s="129"/>
      <c r="AI5" s="129"/>
      <c r="AJ5" s="6"/>
      <c r="AK5" s="6"/>
      <c r="AL5" s="6"/>
      <c r="AM5" s="135"/>
      <c r="AN5" s="129"/>
      <c r="AO5" s="6"/>
      <c r="AP5" s="6"/>
      <c r="AQ5" s="6"/>
      <c r="AR5" s="135"/>
      <c r="AS5" s="6"/>
      <c r="AT5" s="6"/>
      <c r="AU5" s="6"/>
      <c r="AV5" s="6"/>
      <c r="AW5" s="6"/>
      <c r="AX5" s="6"/>
      <c r="AY5" s="6"/>
      <c r="AZ5" s="6"/>
      <c r="BA5" s="6"/>
      <c r="BB5" s="6"/>
      <c r="BC5" s="6"/>
      <c r="BD5" s="6"/>
      <c r="BE5" s="6"/>
      <c r="BF5" s="6"/>
      <c r="BG5" s="6"/>
      <c r="BH5" s="6"/>
      <c r="BI5" s="6"/>
      <c r="BJ5" s="6"/>
      <c r="BK5" s="6"/>
      <c r="BL5" s="6"/>
      <c r="BM5" s="6"/>
      <c r="BN5" s="6"/>
      <c r="BO5" s="6"/>
      <c r="BP5" s="6"/>
    </row>
    <row r="6" spans="1:68" ht="26.25" customHeight="1" x14ac:dyDescent="0.3">
      <c r="A6" s="227" t="s">
        <v>43</v>
      </c>
      <c r="B6" s="228"/>
      <c r="C6" s="245" t="s">
        <v>211</v>
      </c>
      <c r="D6" s="246"/>
      <c r="E6" s="246"/>
      <c r="F6" s="246"/>
      <c r="G6" s="246"/>
      <c r="H6" s="246"/>
      <c r="I6" s="246"/>
      <c r="J6" s="246"/>
      <c r="K6" s="246"/>
      <c r="L6" s="246"/>
      <c r="M6" s="246"/>
      <c r="N6" s="247"/>
      <c r="O6" s="239"/>
      <c r="P6" s="239"/>
      <c r="Q6" s="239"/>
      <c r="R6" s="144"/>
      <c r="S6" s="144"/>
      <c r="T6" s="6"/>
      <c r="U6" s="144"/>
      <c r="V6" s="144"/>
      <c r="W6" s="144"/>
      <c r="X6" s="6"/>
      <c r="Y6" s="144"/>
      <c r="Z6" s="132"/>
      <c r="AA6" s="144"/>
      <c r="AB6" s="132"/>
      <c r="AC6" s="144"/>
      <c r="AD6" s="144"/>
      <c r="AE6" s="129"/>
      <c r="AF6" s="129"/>
      <c r="AG6" s="129"/>
      <c r="AH6" s="129"/>
      <c r="AI6" s="129"/>
      <c r="AJ6" s="6"/>
      <c r="AK6" s="6"/>
      <c r="AL6" s="6"/>
      <c r="AM6" s="135"/>
      <c r="AN6" s="129"/>
      <c r="AO6" s="6"/>
      <c r="AP6" s="6"/>
      <c r="AQ6" s="6"/>
      <c r="AR6" s="135"/>
      <c r="AS6" s="6"/>
      <c r="AT6" s="6"/>
      <c r="AU6" s="6"/>
      <c r="AV6" s="6"/>
      <c r="AW6" s="6"/>
      <c r="AX6" s="6"/>
      <c r="AY6" s="6"/>
      <c r="AZ6" s="6"/>
      <c r="BA6" s="6"/>
      <c r="BB6" s="6"/>
      <c r="BC6" s="6"/>
      <c r="BD6" s="6"/>
      <c r="BE6" s="6"/>
      <c r="BF6" s="6"/>
      <c r="BG6" s="6"/>
      <c r="BH6" s="6"/>
      <c r="BI6" s="6"/>
      <c r="BJ6" s="6"/>
      <c r="BK6" s="6"/>
      <c r="BL6" s="6"/>
      <c r="BM6" s="6"/>
      <c r="BN6" s="6"/>
      <c r="BO6" s="6"/>
      <c r="BP6" s="6"/>
    </row>
    <row r="7" spans="1:68" ht="63" customHeight="1" x14ac:dyDescent="0.3">
      <c r="A7" s="227" t="s">
        <v>130</v>
      </c>
      <c r="B7" s="228"/>
      <c r="C7" s="240" t="s">
        <v>260</v>
      </c>
      <c r="D7" s="241"/>
      <c r="E7" s="241"/>
      <c r="F7" s="241"/>
      <c r="G7" s="241"/>
      <c r="H7" s="241"/>
      <c r="I7" s="241"/>
      <c r="J7" s="241"/>
      <c r="K7" s="241"/>
      <c r="L7" s="241"/>
      <c r="M7" s="241"/>
      <c r="N7" s="242"/>
      <c r="O7" s="6"/>
      <c r="P7" s="129"/>
      <c r="Q7" s="6"/>
      <c r="R7" s="144"/>
      <c r="S7" s="144"/>
      <c r="T7" s="6"/>
      <c r="U7" s="144"/>
      <c r="V7" s="144"/>
      <c r="W7" s="144"/>
      <c r="X7" s="6"/>
      <c r="Y7" s="144"/>
      <c r="Z7" s="132"/>
      <c r="AA7" s="144"/>
      <c r="AB7" s="132"/>
      <c r="AC7" s="144"/>
      <c r="AD7" s="144"/>
      <c r="AE7" s="129"/>
      <c r="AF7" s="129"/>
      <c r="AG7" s="129"/>
      <c r="AH7" s="129"/>
      <c r="AI7" s="129"/>
      <c r="AJ7" s="6"/>
      <c r="AK7" s="6"/>
      <c r="AL7" s="6"/>
      <c r="AM7" s="135"/>
      <c r="AN7" s="129"/>
      <c r="AO7" s="6"/>
      <c r="AP7" s="6"/>
      <c r="AQ7" s="6"/>
      <c r="AR7" s="135"/>
      <c r="AS7" s="6"/>
      <c r="AT7" s="6"/>
      <c r="AU7" s="6"/>
      <c r="AV7" s="6"/>
      <c r="AW7" s="6"/>
      <c r="AX7" s="6"/>
      <c r="AY7" s="6"/>
      <c r="AZ7" s="6"/>
      <c r="BA7" s="6"/>
      <c r="BB7" s="6"/>
      <c r="BC7" s="6"/>
      <c r="BD7" s="6"/>
      <c r="BE7" s="6"/>
      <c r="BF7" s="6"/>
      <c r="BG7" s="6"/>
      <c r="BH7" s="6"/>
      <c r="BI7" s="6"/>
      <c r="BJ7" s="6"/>
      <c r="BK7" s="6"/>
      <c r="BL7" s="6"/>
      <c r="BM7" s="6"/>
      <c r="BN7" s="6"/>
      <c r="BO7" s="6"/>
      <c r="BP7" s="6"/>
    </row>
    <row r="8" spans="1:68" ht="60" customHeight="1" x14ac:dyDescent="0.3">
      <c r="A8" s="227" t="s">
        <v>44</v>
      </c>
      <c r="B8" s="228"/>
      <c r="C8" s="240" t="s">
        <v>226</v>
      </c>
      <c r="D8" s="243"/>
      <c r="E8" s="243"/>
      <c r="F8" s="243"/>
      <c r="G8" s="243"/>
      <c r="H8" s="243"/>
      <c r="I8" s="243"/>
      <c r="J8" s="243"/>
      <c r="K8" s="243"/>
      <c r="L8" s="243"/>
      <c r="M8" s="243"/>
      <c r="N8" s="244"/>
      <c r="O8" s="6"/>
      <c r="P8" s="129"/>
      <c r="Q8" s="6"/>
      <c r="R8" s="144"/>
      <c r="S8" s="144"/>
      <c r="T8" s="6"/>
      <c r="U8" s="144"/>
      <c r="V8" s="144"/>
      <c r="W8" s="144"/>
      <c r="X8" s="6"/>
      <c r="Y8" s="144"/>
      <c r="Z8" s="132"/>
      <c r="AA8" s="144"/>
      <c r="AB8" s="132"/>
      <c r="AC8" s="144"/>
      <c r="AD8" s="144"/>
      <c r="AE8" s="129"/>
      <c r="AF8" s="129"/>
      <c r="AG8" s="129"/>
      <c r="AH8" s="129"/>
      <c r="AI8" s="129"/>
      <c r="AJ8" s="6"/>
      <c r="AK8" s="6"/>
      <c r="AL8" s="6"/>
      <c r="AM8" s="135"/>
      <c r="AN8" s="129"/>
      <c r="AO8" s="6"/>
      <c r="AP8" s="6"/>
      <c r="AQ8" s="6"/>
      <c r="AR8" s="135"/>
      <c r="AS8" s="6"/>
      <c r="AT8" s="6"/>
      <c r="AU8" s="6"/>
      <c r="AV8" s="6"/>
      <c r="AW8" s="6"/>
      <c r="AX8" s="6"/>
      <c r="AY8" s="6"/>
      <c r="AZ8" s="6"/>
      <c r="BA8" s="6"/>
      <c r="BB8" s="6"/>
      <c r="BC8" s="6"/>
      <c r="BD8" s="6"/>
      <c r="BE8" s="6"/>
      <c r="BF8" s="6"/>
      <c r="BG8" s="6"/>
      <c r="BH8" s="6"/>
      <c r="BI8" s="6"/>
      <c r="BJ8" s="6"/>
      <c r="BK8" s="6"/>
      <c r="BL8" s="6"/>
      <c r="BM8" s="6"/>
      <c r="BN8" s="6"/>
      <c r="BO8" s="6"/>
      <c r="BP8" s="6"/>
    </row>
    <row r="9" spans="1:68" ht="26.25" customHeight="1" x14ac:dyDescent="0.3">
      <c r="A9" s="219" t="s">
        <v>138</v>
      </c>
      <c r="B9" s="220"/>
      <c r="C9" s="220"/>
      <c r="D9" s="220"/>
      <c r="E9" s="220"/>
      <c r="F9" s="220"/>
      <c r="G9" s="221"/>
      <c r="H9" s="219" t="s">
        <v>139</v>
      </c>
      <c r="I9" s="220"/>
      <c r="J9" s="220"/>
      <c r="K9" s="220"/>
      <c r="L9" s="220"/>
      <c r="M9" s="220"/>
      <c r="N9" s="221"/>
      <c r="O9" s="219" t="s">
        <v>140</v>
      </c>
      <c r="P9" s="220"/>
      <c r="Q9" s="220"/>
      <c r="R9" s="220"/>
      <c r="S9" s="220"/>
      <c r="T9" s="220"/>
      <c r="U9" s="220"/>
      <c r="V9" s="220"/>
      <c r="W9" s="221"/>
      <c r="X9" s="219" t="s">
        <v>141</v>
      </c>
      <c r="Y9" s="220"/>
      <c r="Z9" s="220"/>
      <c r="AA9" s="220"/>
      <c r="AB9" s="220"/>
      <c r="AC9" s="220"/>
      <c r="AD9" s="221"/>
      <c r="AE9" s="219" t="s">
        <v>34</v>
      </c>
      <c r="AF9" s="220"/>
      <c r="AG9" s="220"/>
      <c r="AH9" s="220"/>
      <c r="AI9" s="220"/>
      <c r="AJ9" s="221"/>
      <c r="AK9" s="250" t="s">
        <v>231</v>
      </c>
      <c r="AL9" s="250"/>
      <c r="AM9" s="250"/>
      <c r="AN9" s="250"/>
      <c r="AO9" s="250"/>
      <c r="AP9" s="250"/>
      <c r="AQ9" s="250"/>
      <c r="AR9" s="250"/>
      <c r="AS9" s="250"/>
      <c r="AT9" s="250"/>
      <c r="AU9" s="6"/>
      <c r="AV9" s="6"/>
      <c r="AW9" s="6"/>
      <c r="AX9" s="6"/>
      <c r="AY9" s="6"/>
      <c r="AZ9" s="6"/>
      <c r="BA9" s="6"/>
      <c r="BB9" s="6"/>
      <c r="BC9" s="6"/>
      <c r="BD9" s="6"/>
      <c r="BE9" s="6"/>
      <c r="BF9" s="6"/>
      <c r="BG9" s="6"/>
      <c r="BH9" s="6"/>
      <c r="BI9" s="6"/>
      <c r="BJ9" s="6"/>
      <c r="BK9" s="6"/>
      <c r="BL9" s="6"/>
      <c r="BM9" s="6"/>
      <c r="BN9" s="6"/>
      <c r="BO9" s="6"/>
      <c r="BP9" s="6"/>
    </row>
    <row r="10" spans="1:68" ht="16.5" customHeight="1" x14ac:dyDescent="0.3">
      <c r="A10" s="229" t="s">
        <v>0</v>
      </c>
      <c r="B10" s="226" t="s">
        <v>2</v>
      </c>
      <c r="C10" s="232" t="s">
        <v>3</v>
      </c>
      <c r="D10" s="232" t="s">
        <v>42</v>
      </c>
      <c r="E10" s="232" t="s">
        <v>1</v>
      </c>
      <c r="F10" s="231" t="s">
        <v>50</v>
      </c>
      <c r="G10" s="232" t="s">
        <v>134</v>
      </c>
      <c r="H10" s="233" t="s">
        <v>33</v>
      </c>
      <c r="I10" s="234" t="s">
        <v>5</v>
      </c>
      <c r="J10" s="231" t="s">
        <v>87</v>
      </c>
      <c r="K10" s="231" t="s">
        <v>92</v>
      </c>
      <c r="L10" s="236" t="s">
        <v>45</v>
      </c>
      <c r="M10" s="238" t="s">
        <v>5</v>
      </c>
      <c r="N10" s="232" t="s">
        <v>48</v>
      </c>
      <c r="O10" s="222" t="s">
        <v>11</v>
      </c>
      <c r="P10" s="226" t="s">
        <v>160</v>
      </c>
      <c r="Q10" s="231" t="s">
        <v>12</v>
      </c>
      <c r="R10" s="224" t="s">
        <v>8</v>
      </c>
      <c r="S10" s="224"/>
      <c r="T10" s="224"/>
      <c r="U10" s="224"/>
      <c r="V10" s="224"/>
      <c r="W10" s="224"/>
      <c r="X10" s="224" t="s">
        <v>137</v>
      </c>
      <c r="Y10" s="224" t="s">
        <v>46</v>
      </c>
      <c r="Z10" s="225" t="s">
        <v>5</v>
      </c>
      <c r="AA10" s="224" t="s">
        <v>47</v>
      </c>
      <c r="AB10" s="225" t="s">
        <v>5</v>
      </c>
      <c r="AC10" s="224" t="s">
        <v>49</v>
      </c>
      <c r="AD10" s="222" t="s">
        <v>29</v>
      </c>
      <c r="AE10" s="226" t="s">
        <v>34</v>
      </c>
      <c r="AF10" s="226" t="s">
        <v>35</v>
      </c>
      <c r="AG10" s="226" t="s">
        <v>36</v>
      </c>
      <c r="AH10" s="226" t="s">
        <v>38</v>
      </c>
      <c r="AI10" s="226" t="s">
        <v>37</v>
      </c>
      <c r="AJ10" s="226" t="s">
        <v>39</v>
      </c>
      <c r="AK10" s="251" t="s">
        <v>232</v>
      </c>
      <c r="AL10" s="251"/>
      <c r="AM10" s="251"/>
      <c r="AN10" s="251"/>
      <c r="AO10" s="251"/>
      <c r="AP10" s="251" t="s">
        <v>233</v>
      </c>
      <c r="AQ10" s="251"/>
      <c r="AR10" s="251"/>
      <c r="AS10" s="251"/>
      <c r="AT10" s="251"/>
      <c r="AU10" s="6"/>
      <c r="AV10" s="6"/>
      <c r="AW10" s="6"/>
      <c r="AX10" s="6"/>
      <c r="AY10" s="6"/>
      <c r="AZ10" s="6"/>
      <c r="BA10" s="6"/>
      <c r="BB10" s="6"/>
      <c r="BC10" s="6"/>
      <c r="BD10" s="6"/>
      <c r="BE10" s="6"/>
      <c r="BF10" s="6"/>
      <c r="BG10" s="6"/>
      <c r="BH10" s="6"/>
      <c r="BI10" s="6"/>
      <c r="BJ10" s="6"/>
      <c r="BK10" s="6"/>
      <c r="BL10" s="6"/>
      <c r="BM10" s="6"/>
      <c r="BN10" s="6"/>
      <c r="BO10" s="6"/>
      <c r="BP10" s="6"/>
    </row>
    <row r="11" spans="1:68" s="4" customFormat="1" ht="94.5" customHeight="1" x14ac:dyDescent="0.25">
      <c r="A11" s="230"/>
      <c r="B11" s="226"/>
      <c r="C11" s="226"/>
      <c r="D11" s="226"/>
      <c r="E11" s="226"/>
      <c r="F11" s="232"/>
      <c r="G11" s="226"/>
      <c r="H11" s="232"/>
      <c r="I11" s="235"/>
      <c r="J11" s="232"/>
      <c r="K11" s="232"/>
      <c r="L11" s="237"/>
      <c r="M11" s="237"/>
      <c r="N11" s="226"/>
      <c r="O11" s="223"/>
      <c r="P11" s="226"/>
      <c r="Q11" s="232"/>
      <c r="R11" s="5" t="s">
        <v>13</v>
      </c>
      <c r="S11" s="5" t="s">
        <v>17</v>
      </c>
      <c r="T11" s="123" t="s">
        <v>28</v>
      </c>
      <c r="U11" s="5" t="s">
        <v>18</v>
      </c>
      <c r="V11" s="5" t="s">
        <v>21</v>
      </c>
      <c r="W11" s="5" t="s">
        <v>24</v>
      </c>
      <c r="X11" s="224"/>
      <c r="Y11" s="224"/>
      <c r="Z11" s="225"/>
      <c r="AA11" s="224"/>
      <c r="AB11" s="225"/>
      <c r="AC11" s="224"/>
      <c r="AD11" s="223"/>
      <c r="AE11" s="226"/>
      <c r="AF11" s="226"/>
      <c r="AG11" s="226"/>
      <c r="AH11" s="226"/>
      <c r="AI11" s="226"/>
      <c r="AJ11" s="226"/>
      <c r="AK11" s="125" t="s">
        <v>234</v>
      </c>
      <c r="AL11" s="125" t="s">
        <v>235</v>
      </c>
      <c r="AM11" s="126" t="s">
        <v>236</v>
      </c>
      <c r="AN11" s="125" t="s">
        <v>237</v>
      </c>
      <c r="AO11" s="125" t="s">
        <v>238</v>
      </c>
      <c r="AP11" s="125" t="s">
        <v>234</v>
      </c>
      <c r="AQ11" s="125" t="s">
        <v>235</v>
      </c>
      <c r="AR11" s="126" t="s">
        <v>236</v>
      </c>
      <c r="AS11" s="125" t="s">
        <v>237</v>
      </c>
      <c r="AT11" s="125" t="s">
        <v>238</v>
      </c>
      <c r="AU11" s="22"/>
      <c r="AV11" s="22"/>
      <c r="AW11" s="22"/>
      <c r="AX11" s="22"/>
      <c r="AY11" s="22"/>
      <c r="AZ11" s="22"/>
      <c r="BA11" s="22"/>
      <c r="BB11" s="22"/>
      <c r="BC11" s="22"/>
      <c r="BD11" s="22"/>
      <c r="BE11" s="22"/>
      <c r="BF11" s="22"/>
      <c r="BG11" s="22"/>
      <c r="BH11" s="22"/>
      <c r="BI11" s="22"/>
      <c r="BJ11" s="22"/>
      <c r="BK11" s="22"/>
      <c r="BL11" s="22"/>
      <c r="BM11" s="22"/>
      <c r="BN11" s="22"/>
      <c r="BO11" s="22"/>
      <c r="BP11" s="22"/>
    </row>
    <row r="12" spans="1:68" s="3" customFormat="1" ht="197.25" customHeight="1" x14ac:dyDescent="0.25">
      <c r="A12" s="178">
        <v>1</v>
      </c>
      <c r="B12" s="43" t="s">
        <v>133</v>
      </c>
      <c r="C12" s="173" t="s">
        <v>262</v>
      </c>
      <c r="D12" s="173" t="s">
        <v>261</v>
      </c>
      <c r="E12" s="173" t="s">
        <v>263</v>
      </c>
      <c r="F12" s="43" t="s">
        <v>126</v>
      </c>
      <c r="G12" s="43">
        <v>365</v>
      </c>
      <c r="H12" s="43" t="str">
        <f t="shared" ref="H12:H15" si="0">IF(G12&lt;=0,"",IF(G12&lt;=2,"Muy Baja",IF(G12&lt;=24,"Baja",IF(G12&lt;=500,"Media",IF(G12&lt;=5000,"Alta","Muy Alta")))))</f>
        <v>Media</v>
      </c>
      <c r="I12" s="148">
        <f t="shared" ref="I12:I15" si="1">IF(H12="","",IF(H12="Muy Baja",0.2,IF(H12="Baja",0.4,IF(H12="Media",0.6,IF(H12="Alta",0.8,IF(H12="Muy Alta",1,))))))</f>
        <v>0.6</v>
      </c>
      <c r="J12" s="43" t="s">
        <v>150</v>
      </c>
      <c r="K12" s="41" t="str">
        <f ca="1">IF(NOT(ISERROR(MATCH(J12,'Tabla Impacto'!$B$221:$B$223,0))),'Tabla Impacto'!$F$223&amp;"Por favor no seleccionar los criterios de impacto(Afectación Económica o presupuestal y Pérdida Reputacional)",J12)</f>
        <v xml:space="preserve">     El riesgo afecta la imagen de alguna área de la organización</v>
      </c>
      <c r="L12" s="41" t="str">
        <f ca="1">IF(OR(K12='Tabla Impacto'!$C$11,K12='Tabla Impacto'!$D$11),"Leve",IF(OR(K12='Tabla Impacto'!$C$12,K12='Tabla Impacto'!$D$12),"Menor",IF(OR(K12='Tabla Impacto'!$C$13,K12='Tabla Impacto'!$D$13),"Moderado",IF(OR(K12='Tabla Impacto'!$C$14,K12='Tabla Impacto'!$D$14),"Mayor",IF(OR(K12='Tabla Impacto'!$C$15,K12='Tabla Impacto'!$D$15),"Catastrófico","")))))</f>
        <v>Leve</v>
      </c>
      <c r="M12" s="41">
        <f t="shared" ref="M12:M17" ca="1" si="2">IF(L12="","",IF(L12="Leve",0.2,IF(L12="Menor",0.4,IF(L12="Moderado",0.6,IF(L12="Mayor",0.8,IF(L12="Catastrófico",1,))))))</f>
        <v>0.2</v>
      </c>
      <c r="N12" s="41" t="str">
        <f ca="1">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41">
        <v>1</v>
      </c>
      <c r="P12" s="173" t="s">
        <v>264</v>
      </c>
      <c r="Q12" s="41" t="str">
        <f t="shared" ref="Q12:Q15" si="3">IF(OR(R12="Preventivo",R12="Detectivo"),"Probabilidad",IF(R12="Correctivo","Impacto",""))</f>
        <v>Probabilidad</v>
      </c>
      <c r="R12" s="42" t="s">
        <v>14</v>
      </c>
      <c r="S12" s="42" t="s">
        <v>10</v>
      </c>
      <c r="T12" s="41" t="str">
        <f t="shared" ref="T12:T15" si="4">IF(AND(R12="Preventivo",S12="Automático"),"50%",IF(AND(R12="Preventivo",S12="Manual"),"40%",IF(AND(R12="Detectivo",S12="Automático"),"40%",IF(AND(R12="Detectivo",S12="Manual"),"30%",IF(AND(R12="Correctivo",S12="Automático"),"35%",IF(AND(R12="Correctivo",S12="Manual"),"25%",""))))))</f>
        <v>50%</v>
      </c>
      <c r="U12" s="42" t="s">
        <v>19</v>
      </c>
      <c r="V12" s="42" t="s">
        <v>22</v>
      </c>
      <c r="W12" s="42" t="s">
        <v>119</v>
      </c>
      <c r="X12" s="41">
        <f t="shared" ref="X12:X15" si="5">IFERROR(IF(Q12="Probabilidad",(I12-(+I12*T12)),IF(Q12="Impacto",I12,"")),"")</f>
        <v>0.3</v>
      </c>
      <c r="Y12" s="42" t="str">
        <f t="shared" ref="Y12:Y15" si="6">IFERROR(IF(X12="","",IF(X12&lt;=0.2,"Muy Baja",IF(X12&lt;=0.4,"Baja",IF(X12&lt;=0.6,"Media",IF(X12&lt;=0.8,"Alta","Muy Alta"))))),"")</f>
        <v>Baja</v>
      </c>
      <c r="Z12" s="133">
        <f t="shared" ref="Z12:Z15" si="7">+X12</f>
        <v>0.3</v>
      </c>
      <c r="AA12" s="42" t="str">
        <f t="shared" ref="AA12:AA15" ca="1" si="8">IFERROR(IF(AB12="","",IF(AB12&lt;=0.2,"Leve",IF(AB12&lt;=0.4,"Menor",IF(AB12&lt;=0.6,"Moderado",IF(AB12&lt;=0.8,"Mayor","Catastrófico"))))),"")</f>
        <v>Leve</v>
      </c>
      <c r="AB12" s="133">
        <f t="shared" ref="AB12:AB15" ca="1" si="9">IFERROR(IF(Q12="Impacto",(M12-(+M12*T12)),IF(Q12="Probabilidad",M12,"")),"")</f>
        <v>0.2</v>
      </c>
      <c r="AC12" s="42" t="str">
        <f t="shared" ref="AC12:AC15" ca="1" si="10">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Bajo</v>
      </c>
      <c r="AD12" s="42" t="s">
        <v>135</v>
      </c>
      <c r="AE12" s="173" t="s">
        <v>265</v>
      </c>
      <c r="AF12" s="173" t="s">
        <v>252</v>
      </c>
      <c r="AG12" s="146">
        <v>45657</v>
      </c>
      <c r="AH12" s="43" t="s">
        <v>227</v>
      </c>
      <c r="AI12" s="173" t="s">
        <v>266</v>
      </c>
      <c r="AJ12" s="41" t="s">
        <v>41</v>
      </c>
      <c r="AK12" s="41">
        <v>477</v>
      </c>
      <c r="AL12" s="41">
        <v>477</v>
      </c>
      <c r="AM12" s="136">
        <f>AK12/AL12</f>
        <v>1</v>
      </c>
      <c r="AN12" s="174" t="s">
        <v>247</v>
      </c>
      <c r="AO12" s="43" t="s">
        <v>242</v>
      </c>
      <c r="AP12" s="41">
        <v>477</v>
      </c>
      <c r="AQ12" s="41">
        <v>477</v>
      </c>
      <c r="AR12" s="136">
        <f>AP12/AQ12</f>
        <v>1</v>
      </c>
      <c r="AS12" s="150" t="s">
        <v>247</v>
      </c>
      <c r="AT12" s="41"/>
      <c r="AU12" s="23"/>
      <c r="AV12" s="23"/>
      <c r="AW12" s="23"/>
      <c r="AX12" s="23"/>
      <c r="AY12" s="23"/>
      <c r="AZ12" s="23"/>
      <c r="BA12" s="23"/>
      <c r="BB12" s="23"/>
      <c r="BC12" s="23"/>
      <c r="BD12" s="23"/>
      <c r="BE12" s="23"/>
      <c r="BF12" s="23"/>
      <c r="BG12" s="23"/>
      <c r="BH12" s="23"/>
      <c r="BI12" s="23"/>
      <c r="BJ12" s="23"/>
      <c r="BK12" s="23"/>
      <c r="BL12" s="23"/>
      <c r="BM12" s="23"/>
      <c r="BN12" s="23"/>
      <c r="BO12" s="23"/>
      <c r="BP12" s="23"/>
    </row>
    <row r="13" spans="1:68" ht="220.5" customHeight="1" x14ac:dyDescent="0.3">
      <c r="A13" s="178">
        <v>2</v>
      </c>
      <c r="B13" s="43" t="s">
        <v>132</v>
      </c>
      <c r="C13" s="173" t="s">
        <v>228</v>
      </c>
      <c r="D13" s="173" t="s">
        <v>268</v>
      </c>
      <c r="E13" s="173" t="s">
        <v>267</v>
      </c>
      <c r="F13" s="43" t="s">
        <v>229</v>
      </c>
      <c r="G13" s="43">
        <v>12</v>
      </c>
      <c r="H13" s="43" t="str">
        <f t="shared" si="0"/>
        <v>Baja</v>
      </c>
      <c r="I13" s="148">
        <f t="shared" si="1"/>
        <v>0.4</v>
      </c>
      <c r="J13" s="43" t="s">
        <v>147</v>
      </c>
      <c r="K13" s="41" t="str">
        <f ca="1">IF(NOT(ISERROR(MATCH(J13,'Tabla Impacto'!$B$221:$B$223,0))),'Tabla Impacto'!$F$223&amp;"Por favor no seleccionar los criterios de impacto(Afectación Económica o presupuestal y Pérdida Reputacional)",J13)</f>
        <v xml:space="preserve">     Entre 10 y 50 SMLMV </v>
      </c>
      <c r="L13" s="41" t="str">
        <f ca="1">IF(OR(K13='Tabla Impacto'!$C$11,K13='Tabla Impacto'!$D$11),"Leve",IF(OR(K13='Tabla Impacto'!$C$12,K13='Tabla Impacto'!$D$12),"Menor",IF(OR(K13='Tabla Impacto'!$C$13,K13='Tabla Impacto'!$D$13),"Moderado",IF(OR(K13='Tabla Impacto'!$C$14,K13='Tabla Impacto'!$D$14),"Mayor",IF(OR(K13='Tabla Impacto'!$C$15,K13='Tabla Impacto'!$D$15),"Catastrófico","")))))</f>
        <v>Menor</v>
      </c>
      <c r="M13" s="41">
        <f t="shared" ca="1" si="2"/>
        <v>0.4</v>
      </c>
      <c r="N13" s="41" t="str">
        <f ca="1">IF(OR(AND(H13="Muy Baja",L13="Leve"),AND(H13="Muy Baja",L13="Menor"),AND(H13="Baja",L13="Leve")),"Bajo",IF(OR(AND(H13="Muy baja",L13="Moderado"),AND(H13="Baja",L13="Menor"),AND(H13="Baja",L13="Moderado"),AND(H13="Media",L13="Leve"),AND(H13="Media",L13="Menor"),AND(H13="Media",L13="Moderado"),AND(H13="Alta",L13="Leve"),AND(H13="Alta",L13="Menor")),"Moderado",IF(OR(AND(H13="Muy Baja",L13="Mayor"),AND(H13="Baja",L13="Mayor"),AND(H13="Media",L13="Mayor"),AND(H13="Alta",L13="Moderado"),AND(H13="Alta",L13="Mayor"),AND(H13="Muy Alta",L13="Leve"),AND(H13="Muy Alta",L13="Menor"),AND(H13="Muy Alta",L13="Moderado"),AND(H13="Muy Alta",L13="Mayor")),"Alto",IF(OR(AND(H13="Muy Baja",L13="Catastrófico"),AND(H13="Baja",L13="Catastrófico"),AND(H13="Media",L13="Catastrófico"),AND(H13="Alta",L13="Catastrófico"),AND(H13="Muy Alta",L13="Catastrófico")),"Extremo",""))))</f>
        <v>Moderado</v>
      </c>
      <c r="O13" s="41">
        <v>1</v>
      </c>
      <c r="P13" s="173" t="s">
        <v>269</v>
      </c>
      <c r="Q13" s="41" t="str">
        <f t="shared" si="3"/>
        <v>Probabilidad</v>
      </c>
      <c r="R13" s="42" t="s">
        <v>14</v>
      </c>
      <c r="S13" s="42" t="s">
        <v>9</v>
      </c>
      <c r="T13" s="41" t="str">
        <f t="shared" si="4"/>
        <v>40%</v>
      </c>
      <c r="U13" s="42" t="s">
        <v>19</v>
      </c>
      <c r="V13" s="42" t="s">
        <v>23</v>
      </c>
      <c r="W13" s="42" t="s">
        <v>119</v>
      </c>
      <c r="X13" s="41">
        <f t="shared" si="5"/>
        <v>0.24</v>
      </c>
      <c r="Y13" s="42" t="str">
        <f t="shared" si="6"/>
        <v>Baja</v>
      </c>
      <c r="Z13" s="133">
        <f t="shared" si="7"/>
        <v>0.24</v>
      </c>
      <c r="AA13" s="42" t="str">
        <f t="shared" ca="1" si="8"/>
        <v>Menor</v>
      </c>
      <c r="AB13" s="133">
        <f t="shared" ca="1" si="9"/>
        <v>0.4</v>
      </c>
      <c r="AC13" s="42" t="str">
        <f t="shared" ca="1" si="10"/>
        <v>Moderado</v>
      </c>
      <c r="AD13" s="42" t="s">
        <v>135</v>
      </c>
      <c r="AE13" s="173" t="s">
        <v>270</v>
      </c>
      <c r="AF13" s="173" t="s">
        <v>252</v>
      </c>
      <c r="AG13" s="146">
        <v>45657</v>
      </c>
      <c r="AH13" s="43" t="s">
        <v>227</v>
      </c>
      <c r="AI13" s="173" t="s">
        <v>271</v>
      </c>
      <c r="AJ13" s="41" t="s">
        <v>41</v>
      </c>
      <c r="AK13" s="41">
        <v>458</v>
      </c>
      <c r="AL13" s="41">
        <v>477</v>
      </c>
      <c r="AM13" s="136">
        <f t="shared" ref="AM13:AM15" si="11">AK13/AL13</f>
        <v>0.96016771488469599</v>
      </c>
      <c r="AN13" s="174" t="s">
        <v>244</v>
      </c>
      <c r="AO13" s="43" t="s">
        <v>243</v>
      </c>
      <c r="AP13" s="41">
        <v>458</v>
      </c>
      <c r="AQ13" s="41">
        <v>477</v>
      </c>
      <c r="AR13" s="136">
        <f t="shared" ref="AR13:AR15" si="12">AP13/AQ13</f>
        <v>0.96016771488469599</v>
      </c>
      <c r="AS13" s="150" t="s">
        <v>248</v>
      </c>
      <c r="AT13" s="41"/>
      <c r="AU13" s="6"/>
      <c r="AV13" s="6"/>
      <c r="AW13" s="6"/>
      <c r="AX13" s="6"/>
      <c r="AY13" s="6"/>
      <c r="AZ13" s="6"/>
      <c r="BA13" s="6"/>
      <c r="BB13" s="6"/>
      <c r="BC13" s="6"/>
      <c r="BD13" s="6"/>
      <c r="BE13" s="6"/>
      <c r="BF13" s="6"/>
      <c r="BG13" s="6"/>
      <c r="BH13" s="6"/>
      <c r="BI13" s="6"/>
      <c r="BJ13" s="6"/>
      <c r="BK13" s="6"/>
      <c r="BL13" s="6"/>
      <c r="BM13" s="6"/>
      <c r="BN13" s="6"/>
      <c r="BO13" s="6"/>
      <c r="BP13" s="6"/>
    </row>
    <row r="14" spans="1:68" s="6" customFormat="1" ht="240" customHeight="1" x14ac:dyDescent="0.3">
      <c r="A14" s="178">
        <v>3</v>
      </c>
      <c r="B14" s="150" t="s">
        <v>133</v>
      </c>
      <c r="C14" s="174" t="s">
        <v>273</v>
      </c>
      <c r="D14" s="174" t="s">
        <v>272</v>
      </c>
      <c r="E14" s="174" t="s">
        <v>274</v>
      </c>
      <c r="F14" s="150" t="s">
        <v>230</v>
      </c>
      <c r="G14" s="150">
        <v>365</v>
      </c>
      <c r="H14" s="150" t="str">
        <f t="shared" si="0"/>
        <v>Media</v>
      </c>
      <c r="I14" s="167">
        <f t="shared" si="1"/>
        <v>0.6</v>
      </c>
      <c r="J14" s="150" t="s">
        <v>150</v>
      </c>
      <c r="K14" s="168" t="str">
        <f ca="1">IF(NOT(ISERROR(MATCH(J14,'Tabla Impacto'!$B$221:$B$223,0))),'Tabla Impacto'!$F$223&amp;"Por favor no seleccionar los criterios de impacto(Afectación Económica o presupuestal y Pérdida Reputacional)",J14)</f>
        <v xml:space="preserve">     El riesgo afecta la imagen de alguna área de la organización</v>
      </c>
      <c r="L14" s="168" t="str">
        <f ca="1">IF(OR(K14='Tabla Impacto'!$C$11,K14='Tabla Impacto'!$D$11),"Leve",IF(OR(K14='Tabla Impacto'!$C$12,K14='Tabla Impacto'!$D$12),"Menor",IF(OR(K14='Tabla Impacto'!$C$13,K14='Tabla Impacto'!$D$13),"Moderado",IF(OR(K14='Tabla Impacto'!$C$14,K14='Tabla Impacto'!$D$14),"Mayor",IF(OR(K14='Tabla Impacto'!$C$15,K14='Tabla Impacto'!$D$15),"Catastrófico","")))))</f>
        <v>Leve</v>
      </c>
      <c r="M14" s="168">
        <f t="shared" ca="1" si="2"/>
        <v>0.2</v>
      </c>
      <c r="N14" s="168" t="str">
        <f ca="1">IF(OR(AND(H14="Muy Baja",L14="Leve"),AND(H14="Muy Baja",L14="Menor"),AND(H14="Baja",L14="Leve")),"Bajo",IF(OR(AND(H14="Muy baja",L14="Moderado"),AND(H14="Baja",L14="Menor"),AND(H14="Baja",L14="Moderado"),AND(H14="Media",L14="Leve"),AND(H14="Media",L14="Menor"),AND(H14="Media",L14="Moderado"),AND(H14="Alta",L14="Leve"),AND(H14="Alta",L14="Menor")),"Moderado",IF(OR(AND(H14="Muy Baja",L14="Mayor"),AND(H14="Baja",L14="Mayor"),AND(H14="Media",L14="Mayor"),AND(H14="Alta",L14="Moderado"),AND(H14="Alta",L14="Mayor"),AND(H14="Muy Alta",L14="Leve"),AND(H14="Muy Alta",L14="Menor"),AND(H14="Muy Alta",L14="Moderado"),AND(H14="Muy Alta",L14="Mayor")),"Alto",IF(OR(AND(H14="Muy Baja",L14="Catastrófico"),AND(H14="Baja",L14="Catastrófico"),AND(H14="Media",L14="Catastrófico"),AND(H14="Alta",L14="Catastrófico"),AND(H14="Muy Alta",L14="Catastrófico")),"Extremo",""))))</f>
        <v>Moderado</v>
      </c>
      <c r="O14" s="168">
        <v>1</v>
      </c>
      <c r="P14" s="174" t="s">
        <v>275</v>
      </c>
      <c r="Q14" s="168" t="str">
        <f t="shared" si="3"/>
        <v>Probabilidad</v>
      </c>
      <c r="R14" s="169" t="s">
        <v>14</v>
      </c>
      <c r="S14" s="169" t="s">
        <v>10</v>
      </c>
      <c r="T14" s="168" t="str">
        <f t="shared" si="4"/>
        <v>50%</v>
      </c>
      <c r="U14" s="169" t="s">
        <v>19</v>
      </c>
      <c r="V14" s="169" t="s">
        <v>22</v>
      </c>
      <c r="W14" s="169" t="s">
        <v>119</v>
      </c>
      <c r="X14" s="168">
        <f t="shared" si="5"/>
        <v>0.3</v>
      </c>
      <c r="Y14" s="169" t="str">
        <f t="shared" si="6"/>
        <v>Baja</v>
      </c>
      <c r="Z14" s="170">
        <f t="shared" si="7"/>
        <v>0.3</v>
      </c>
      <c r="AA14" s="169" t="str">
        <f t="shared" ca="1" si="8"/>
        <v>Leve</v>
      </c>
      <c r="AB14" s="170">
        <f t="shared" ca="1" si="9"/>
        <v>0.2</v>
      </c>
      <c r="AC14" s="169" t="str">
        <f t="shared" ca="1" si="10"/>
        <v>Bajo</v>
      </c>
      <c r="AD14" s="169" t="s">
        <v>135</v>
      </c>
      <c r="AE14" s="174" t="s">
        <v>276</v>
      </c>
      <c r="AF14" s="173" t="s">
        <v>252</v>
      </c>
      <c r="AG14" s="171">
        <v>45657</v>
      </c>
      <c r="AH14" s="150" t="s">
        <v>227</v>
      </c>
      <c r="AI14" s="174" t="s">
        <v>277</v>
      </c>
      <c r="AJ14" s="168" t="s">
        <v>41</v>
      </c>
      <c r="AK14" s="168">
        <v>3840</v>
      </c>
      <c r="AL14" s="168">
        <v>3840</v>
      </c>
      <c r="AM14" s="172">
        <f t="shared" si="11"/>
        <v>1</v>
      </c>
      <c r="AN14" s="174" t="s">
        <v>245</v>
      </c>
      <c r="AO14" s="150" t="s">
        <v>242</v>
      </c>
      <c r="AP14" s="168">
        <v>3840</v>
      </c>
      <c r="AQ14" s="168">
        <v>3840</v>
      </c>
      <c r="AR14" s="172">
        <f t="shared" si="12"/>
        <v>1</v>
      </c>
      <c r="AS14" s="150" t="s">
        <v>245</v>
      </c>
      <c r="AT14" s="168"/>
    </row>
    <row r="15" spans="1:68" s="6" customFormat="1" ht="177.75" customHeight="1" x14ac:dyDescent="0.3">
      <c r="A15" s="179">
        <v>4</v>
      </c>
      <c r="B15" s="150" t="s">
        <v>131</v>
      </c>
      <c r="C15" s="174" t="s">
        <v>278</v>
      </c>
      <c r="D15" s="174" t="s">
        <v>280</v>
      </c>
      <c r="E15" s="174" t="s">
        <v>279</v>
      </c>
      <c r="F15" s="150" t="s">
        <v>123</v>
      </c>
      <c r="G15" s="150">
        <v>2</v>
      </c>
      <c r="H15" s="150" t="str">
        <f t="shared" si="0"/>
        <v>Muy Baja</v>
      </c>
      <c r="I15" s="167">
        <f t="shared" si="1"/>
        <v>0.2</v>
      </c>
      <c r="J15" s="150" t="s">
        <v>152</v>
      </c>
      <c r="K15" s="168" t="str">
        <f ca="1">IF(NOT(ISERROR(MATCH(J15,'Tabla Impacto'!$B$221:$B$223,0))),'Tabla Impacto'!$F$223&amp;"Por favor no seleccionar los criterios de impacto(Afectación Económica o presupuestal y Pérdida Reputacional)",J15)</f>
        <v xml:space="preserve">     El riesgo afecta la imagen de la entidad con algunos usuarios de relevancia frente al logro de los objetivos</v>
      </c>
      <c r="L15" s="168" t="str">
        <f ca="1">IF(OR(K15='Tabla Impacto'!$C$11,K15='Tabla Impacto'!$D$11),"Leve",IF(OR(K15='Tabla Impacto'!$C$12,K15='Tabla Impacto'!$D$12),"Menor",IF(OR(K15='Tabla Impacto'!$C$13,K15='Tabla Impacto'!$D$13),"Moderado",IF(OR(K15='Tabla Impacto'!$C$14,K15='Tabla Impacto'!$D$14),"Mayor",IF(OR(K15='Tabla Impacto'!$C$15,K15='Tabla Impacto'!$D$15),"Catastrófico","")))))</f>
        <v>Moderado</v>
      </c>
      <c r="M15" s="168">
        <f t="shared" ca="1" si="2"/>
        <v>0.6</v>
      </c>
      <c r="N15" s="168" t="str">
        <f ca="1">IF(OR(AND(H15="Muy Baja",L15="Leve"),AND(H15="Muy Baja",L15="Menor"),AND(H15="Baja",L15="Leve")),"Bajo",IF(OR(AND(H15="Muy baja",L15="Moderado"),AND(H15="Baja",L15="Menor"),AND(H15="Baja",L15="Moderado"),AND(H15="Media",L15="Leve"),AND(H15="Media",L15="Menor"),AND(H15="Media",L15="Moderado"),AND(H15="Alta",L15="Leve"),AND(H15="Alta",L15="Menor")),"Moderado",IF(OR(AND(H15="Muy Baja",L15="Mayor"),AND(H15="Baja",L15="Mayor"),AND(H15="Media",L15="Mayor"),AND(H15="Alta",L15="Moderado"),AND(H15="Alta",L15="Mayor"),AND(H15="Muy Alta",L15="Leve"),AND(H15="Muy Alta",L15="Menor"),AND(H15="Muy Alta",L15="Moderado"),AND(H15="Muy Alta",L15="Mayor")),"Alto",IF(OR(AND(H15="Muy Baja",L15="Catastrófico"),AND(H15="Baja",L15="Catastrófico"),AND(H15="Media",L15="Catastrófico"),AND(H15="Alta",L15="Catastrófico"),AND(H15="Muy Alta",L15="Catastrófico")),"Extremo",""))))</f>
        <v>Moderado</v>
      </c>
      <c r="O15" s="168">
        <v>1</v>
      </c>
      <c r="P15" s="174" t="s">
        <v>281</v>
      </c>
      <c r="Q15" s="168" t="str">
        <f t="shared" si="3"/>
        <v>Probabilidad</v>
      </c>
      <c r="R15" s="169" t="s">
        <v>15</v>
      </c>
      <c r="S15" s="169" t="s">
        <v>9</v>
      </c>
      <c r="T15" s="168" t="str">
        <f t="shared" si="4"/>
        <v>30%</v>
      </c>
      <c r="U15" s="169" t="s">
        <v>19</v>
      </c>
      <c r="V15" s="169" t="s">
        <v>22</v>
      </c>
      <c r="W15" s="169" t="s">
        <v>119</v>
      </c>
      <c r="X15" s="168">
        <f t="shared" si="5"/>
        <v>0.14000000000000001</v>
      </c>
      <c r="Y15" s="169" t="str">
        <f t="shared" si="6"/>
        <v>Muy Baja</v>
      </c>
      <c r="Z15" s="170">
        <f t="shared" si="7"/>
        <v>0.14000000000000001</v>
      </c>
      <c r="AA15" s="169" t="str">
        <f t="shared" ca="1" si="8"/>
        <v>Moderado</v>
      </c>
      <c r="AB15" s="170">
        <f t="shared" ca="1" si="9"/>
        <v>0.6</v>
      </c>
      <c r="AC15" s="169" t="str">
        <f t="shared" ca="1" si="10"/>
        <v>Moderado</v>
      </c>
      <c r="AD15" s="169" t="s">
        <v>135</v>
      </c>
      <c r="AE15" s="174" t="s">
        <v>282</v>
      </c>
      <c r="AF15" s="174" t="s">
        <v>212</v>
      </c>
      <c r="AG15" s="171">
        <v>45657</v>
      </c>
      <c r="AH15" s="150" t="s">
        <v>227</v>
      </c>
      <c r="AI15" s="174" t="s">
        <v>283</v>
      </c>
      <c r="AJ15" s="168" t="s">
        <v>41</v>
      </c>
      <c r="AK15" s="168">
        <v>86.2</v>
      </c>
      <c r="AL15" s="168">
        <v>100</v>
      </c>
      <c r="AM15" s="172">
        <f t="shared" si="11"/>
        <v>0.86199999999999999</v>
      </c>
      <c r="AN15" s="174" t="s">
        <v>246</v>
      </c>
      <c r="AO15" s="150" t="s">
        <v>240</v>
      </c>
      <c r="AP15" s="168">
        <v>86.2</v>
      </c>
      <c r="AQ15" s="168">
        <v>100</v>
      </c>
      <c r="AR15" s="172">
        <f t="shared" si="12"/>
        <v>0.86199999999999999</v>
      </c>
      <c r="AS15" s="150" t="s">
        <v>259</v>
      </c>
      <c r="AT15" s="168"/>
    </row>
    <row r="16" spans="1:68" ht="278.25" customHeight="1" x14ac:dyDescent="0.3">
      <c r="A16" s="153">
        <v>5</v>
      </c>
      <c r="B16" s="154" t="s">
        <v>133</v>
      </c>
      <c r="C16" s="175" t="s">
        <v>284</v>
      </c>
      <c r="D16" s="176" t="s">
        <v>285</v>
      </c>
      <c r="E16" s="175" t="s">
        <v>286</v>
      </c>
      <c r="F16" s="154" t="s">
        <v>126</v>
      </c>
      <c r="G16" s="154">
        <v>365</v>
      </c>
      <c r="H16" s="43" t="s">
        <v>107</v>
      </c>
      <c r="I16" s="155">
        <v>0.6</v>
      </c>
      <c r="J16" s="154" t="s">
        <v>153</v>
      </c>
      <c r="K16" s="156"/>
      <c r="L16" s="41" t="e">
        <f>IF(OR(#REF!='Tabla Impacto'!$C$11,#REF!='Tabla Impacto'!$D$11),"Leve",IF(OR(#REF!='Tabla Impacto'!$C$12,#REF!='Tabla Impacto'!$D$12),"Menor",IF(OR(#REF!='Tabla Impacto'!$C$13,#REF!='Tabla Impacto'!$D$13),"Moderado",IF(OR(#REF!='Tabla Impacto'!$C$14,#REF!='Tabla Impacto'!$D$14),"Mayor",IF(OR(#REF!='Tabla Impacto'!$C$15,#REF!='Tabla Impacto'!$D$15),"Catastrófico","")))))</f>
        <v>#REF!</v>
      </c>
      <c r="M16" s="41" t="e">
        <f t="shared" si="2"/>
        <v>#REF!</v>
      </c>
      <c r="N16" s="151" t="e">
        <f t="shared" ref="N16" si="13">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#REF!</v>
      </c>
      <c r="O16" s="159">
        <v>1</v>
      </c>
      <c r="P16" s="177" t="s">
        <v>287</v>
      </c>
      <c r="Q16" s="158" t="s">
        <v>4</v>
      </c>
      <c r="R16" s="161" t="s">
        <v>14</v>
      </c>
      <c r="S16" s="162" t="s">
        <v>9</v>
      </c>
      <c r="T16" s="41" t="str">
        <f t="shared" ref="T16" si="14">IF(AND(R16="Preventivo",S16="Automático"),"50%",IF(AND(R16="Preventivo",S16="Manual"),"40%",IF(AND(R16="Detectivo",S16="Automático"),"40%",IF(AND(R16="Detectivo",S16="Manual"),"30%",IF(AND(R16="Correctivo",S16="Automático"),"35%",IF(AND(R16="Correctivo",S16="Manual"),"25%",""))))))</f>
        <v>40%</v>
      </c>
      <c r="U16" s="163" t="s">
        <v>19</v>
      </c>
      <c r="V16" s="161" t="s">
        <v>22</v>
      </c>
      <c r="W16" s="160" t="s">
        <v>119</v>
      </c>
      <c r="X16" s="157"/>
      <c r="Y16" s="42" t="s">
        <v>53</v>
      </c>
      <c r="Z16" s="164">
        <v>0.36</v>
      </c>
      <c r="AA16" s="163" t="s">
        <v>7</v>
      </c>
      <c r="AB16" s="164">
        <v>0.8</v>
      </c>
      <c r="AC16" s="163" t="s">
        <v>80</v>
      </c>
      <c r="AD16" s="161" t="s">
        <v>135</v>
      </c>
      <c r="AE16" s="175" t="s">
        <v>288</v>
      </c>
      <c r="AF16" s="173" t="s">
        <v>252</v>
      </c>
      <c r="AG16" s="146">
        <v>45657</v>
      </c>
      <c r="AH16" s="154" t="s">
        <v>249</v>
      </c>
      <c r="AI16" s="175" t="s">
        <v>289</v>
      </c>
      <c r="AJ16" s="41" t="s">
        <v>41</v>
      </c>
      <c r="AK16" s="158">
        <v>1512</v>
      </c>
      <c r="AL16" s="158">
        <v>1393</v>
      </c>
      <c r="AM16" s="165">
        <f>AL16/AK16</f>
        <v>0.92129629629629628</v>
      </c>
      <c r="AN16" s="177" t="s">
        <v>250</v>
      </c>
      <c r="AO16" s="154" t="s">
        <v>240</v>
      </c>
      <c r="AP16" s="158">
        <v>1512</v>
      </c>
      <c r="AQ16" s="159">
        <v>1512</v>
      </c>
      <c r="AR16" s="166">
        <v>0.96</v>
      </c>
      <c r="AS16" s="43" t="s">
        <v>241</v>
      </c>
      <c r="AT16" s="43"/>
    </row>
    <row r="17" spans="1:46" ht="231" customHeight="1" x14ac:dyDescent="0.3">
      <c r="A17" s="152">
        <v>6</v>
      </c>
      <c r="B17" s="43" t="s">
        <v>133</v>
      </c>
      <c r="C17" s="173" t="s">
        <v>290</v>
      </c>
      <c r="D17" s="173" t="s">
        <v>292</v>
      </c>
      <c r="E17" s="173" t="s">
        <v>291</v>
      </c>
      <c r="F17" s="43" t="s">
        <v>230</v>
      </c>
      <c r="G17" s="43">
        <v>365</v>
      </c>
      <c r="H17" s="43" t="str">
        <f>IF(G17&lt;=0,"",IF(G17&lt;=2,"Muy Baja",IF(G17&lt;=24,"Baja",IF(G17&lt;=500,"Media",IF(G17&lt;=5000,"Alta","Muy Alta")))))</f>
        <v>Media</v>
      </c>
      <c r="I17" s="148">
        <f>IF(H17="","",IF(H17="Muy Baja",0.2,IF(H17="Baja",0.4,IF(H17="Media",0.6,IF(H17="Alta",0.8,IF(H17="Muy Alta",1,))))))</f>
        <v>0.6</v>
      </c>
      <c r="J17" s="43" t="s">
        <v>150</v>
      </c>
      <c r="K17" s="41" t="str">
        <f ca="1">IF(NOT(ISERROR(MATCH(J17,'Tabla Impacto'!$B$221:$B$223,0))),'Tabla Impacto'!$F$223&amp;"Por favor no seleccionar los criterios de impacto(Afectación Económica o presupuestal y Pérdida Reputacional)",J17)</f>
        <v xml:space="preserve">     El riesgo afecta la imagen de alguna área de la organización</v>
      </c>
      <c r="L17" s="41" t="str">
        <f ca="1">IF(OR(K17='Tabla Impacto'!$C$11,K17='Tabla Impacto'!$D$11),"Leve",IF(OR(K17='Tabla Impacto'!$C$12,K17='Tabla Impacto'!$D$12),"Menor",IF(OR(K17='Tabla Impacto'!$C$13,K17='Tabla Impacto'!$D$13),"Moderado",IF(OR(K17='Tabla Impacto'!$C$14,K17='Tabla Impacto'!$D$14),"Mayor",IF(OR(K17='Tabla Impacto'!$C$15,K17='Tabla Impacto'!$D$15),"Catastrófico","")))))</f>
        <v>Leve</v>
      </c>
      <c r="M17" s="41">
        <f t="shared" ca="1" si="2"/>
        <v>0.2</v>
      </c>
      <c r="N17" s="41" t="str">
        <f ca="1">IF(OR(AND(H17="Muy Baja",L17="Leve"),AND(H17="Muy Baja",L17="Menor"),AND(H17="Baja",L17="Leve")),"Bajo",IF(OR(AND(H17="Muy baja",L17="Moderado"),AND(H17="Baja",L17="Menor"),AND(H17="Baja",L17="Moderado"),AND(H17="Media",L17="Leve"),AND(H17="Media",L17="Menor"),AND(H17="Media",L17="Moderado"),AND(H17="Alta",L17="Leve"),AND(H17="Alta",L17="Menor")),"Moderado",IF(OR(AND(H17="Muy Baja",L17="Mayor"),AND(H17="Baja",L17="Mayor"),AND(H17="Media",L17="Mayor"),AND(H17="Alta",L17="Moderado"),AND(H17="Alta",L17="Mayor"),AND(H17="Muy Alta",L17="Leve"),AND(H17="Muy Alta",L17="Menor"),AND(H17="Muy Alta",L17="Moderado"),AND(H17="Muy Alta",L17="Mayor")),"Alto",IF(OR(AND(H17="Muy Baja",L17="Catastrófico"),AND(H17="Baja",L17="Catastrófico"),AND(H17="Media",L17="Catastrófico"),AND(H17="Alta",L17="Catastrófico"),AND(H17="Muy Alta",L17="Catastrófico")),"Extremo",""))))</f>
        <v>Moderado</v>
      </c>
      <c r="O17" s="41">
        <v>1</v>
      </c>
      <c r="P17" s="173" t="s">
        <v>293</v>
      </c>
      <c r="Q17" s="41" t="str">
        <f>IF(OR(R17="Preventivo",R17="Detectivo"),"Probabilidad",IF(R17="Correctivo","Impacto",""))</f>
        <v>Probabilidad</v>
      </c>
      <c r="R17" s="42" t="s">
        <v>14</v>
      </c>
      <c r="S17" s="42" t="s">
        <v>9</v>
      </c>
      <c r="T17" s="41" t="str">
        <f>IF(AND(R17="Preventivo",S17="Automático"),"50%",IF(AND(R17="Preventivo",S17="Manual"),"40%",IF(AND(R17="Detectivo",S17="Automático"),"40%",IF(AND(R17="Detectivo",S17="Manual"),"30%",IF(AND(R17="Correctivo",S17="Automático"),"35%",IF(AND(R17="Correctivo",S17="Manual"),"25%",""))))))</f>
        <v>40%</v>
      </c>
      <c r="U17" s="42" t="s">
        <v>19</v>
      </c>
      <c r="V17" s="42" t="s">
        <v>22</v>
      </c>
      <c r="W17" s="42" t="s">
        <v>119</v>
      </c>
      <c r="X17" s="41">
        <f>IFERROR(IF(Q17="Probabilidad",(I17-(+I17*T17)),IF(Q17="Impacto",I17,"")),"")</f>
        <v>0.36</v>
      </c>
      <c r="Y17" s="42" t="str">
        <f>IFERROR(IF(X17="","",IF(X17&lt;=0.2,"Muy Baja",IF(X17&lt;=0.4,"Baja",IF(X17&lt;=0.6,"Media",IF(X17&lt;=0.8,"Alta","Muy Alta"))))),"")</f>
        <v>Baja</v>
      </c>
      <c r="Z17" s="133">
        <f>+X17</f>
        <v>0.36</v>
      </c>
      <c r="AA17" s="42" t="str">
        <f ca="1">IFERROR(IF(AB17="","",IF(AB17&lt;=0.2,"Leve",IF(AB17&lt;=0.4,"Menor",IF(AB17&lt;=0.6,"Moderado",IF(AB17&lt;=0.8,"Mayor","Catastrófico"))))),"")</f>
        <v>Leve</v>
      </c>
      <c r="AB17" s="133">
        <f ca="1">IFERROR(IF(Q17="Impacto",(M17-(+M17*T17)),IF(Q17="Probabilidad",M17,"")),"")</f>
        <v>0.2</v>
      </c>
      <c r="AC17" s="42" t="str">
        <f ca="1">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Bajo</v>
      </c>
      <c r="AD17" s="42" t="s">
        <v>135</v>
      </c>
      <c r="AE17" s="173" t="s">
        <v>294</v>
      </c>
      <c r="AF17" s="173" t="s">
        <v>253</v>
      </c>
      <c r="AG17" s="146">
        <v>45657</v>
      </c>
      <c r="AH17" s="43" t="s">
        <v>227</v>
      </c>
      <c r="AI17" s="173" t="s">
        <v>295</v>
      </c>
      <c r="AJ17" s="41" t="s">
        <v>41</v>
      </c>
      <c r="AK17" s="41">
        <v>2528</v>
      </c>
      <c r="AL17" s="41">
        <v>4625</v>
      </c>
      <c r="AM17" s="136">
        <f t="shared" ref="AM17" si="15">AK17/AL17</f>
        <v>0.54659459459459458</v>
      </c>
      <c r="AN17" s="173" t="s">
        <v>251</v>
      </c>
      <c r="AO17" s="43" t="s">
        <v>243</v>
      </c>
      <c r="AP17" s="41">
        <v>2528</v>
      </c>
      <c r="AQ17" s="41">
        <v>4625</v>
      </c>
      <c r="AR17" s="136">
        <f t="shared" ref="AR17" si="16">AP17/AQ17</f>
        <v>0.54659459459459458</v>
      </c>
      <c r="AS17" s="43" t="s">
        <v>251</v>
      </c>
      <c r="AT17" s="41"/>
    </row>
    <row r="18" spans="1:46" x14ac:dyDescent="0.3">
      <c r="B18" s="140" t="s">
        <v>221</v>
      </c>
      <c r="C18" s="141" t="s">
        <v>254</v>
      </c>
      <c r="D18" s="141" t="s">
        <v>255</v>
      </c>
    </row>
    <row r="19" spans="1:46" x14ac:dyDescent="0.3">
      <c r="B19" s="249" t="s">
        <v>222</v>
      </c>
      <c r="C19" s="141" t="s">
        <v>256</v>
      </c>
      <c r="D19" s="141" t="s">
        <v>257</v>
      </c>
    </row>
    <row r="20" spans="1:46" x14ac:dyDescent="0.3">
      <c r="B20" s="249"/>
      <c r="C20" s="141" t="s">
        <v>258</v>
      </c>
      <c r="D20" s="141" t="s">
        <v>224</v>
      </c>
    </row>
    <row r="21" spans="1:46" x14ac:dyDescent="0.3">
      <c r="B21" s="140" t="s">
        <v>223</v>
      </c>
      <c r="C21" s="141" t="s">
        <v>239</v>
      </c>
      <c r="D21" s="141" t="s">
        <v>225</v>
      </c>
    </row>
  </sheetData>
  <dataConsolidate/>
  <mergeCells count="50">
    <mergeCell ref="A1:B4"/>
    <mergeCell ref="B19:B20"/>
    <mergeCell ref="B10:B11"/>
    <mergeCell ref="AK9:AT9"/>
    <mergeCell ref="AK10:AO10"/>
    <mergeCell ref="AP10:AT10"/>
    <mergeCell ref="C1:AR1"/>
    <mergeCell ref="C2:AR4"/>
    <mergeCell ref="Q10:Q11"/>
    <mergeCell ref="R10:W10"/>
    <mergeCell ref="AE10:AE11"/>
    <mergeCell ref="AJ10:AJ11"/>
    <mergeCell ref="AI10:AI11"/>
    <mergeCell ref="AH10:AH11"/>
    <mergeCell ref="AG10:AG11"/>
    <mergeCell ref="AF10:AF11"/>
    <mergeCell ref="O6:Q6"/>
    <mergeCell ref="A9:G9"/>
    <mergeCell ref="H9:N9"/>
    <mergeCell ref="O9:W9"/>
    <mergeCell ref="C7:N7"/>
    <mergeCell ref="C8:N8"/>
    <mergeCell ref="A6:B6"/>
    <mergeCell ref="A7:B7"/>
    <mergeCell ref="C6:N6"/>
    <mergeCell ref="P10:P11"/>
    <mergeCell ref="A8:B8"/>
    <mergeCell ref="A10:A11"/>
    <mergeCell ref="F10:F11"/>
    <mergeCell ref="E10:E11"/>
    <mergeCell ref="G10:G11"/>
    <mergeCell ref="H10:H11"/>
    <mergeCell ref="I10:I11"/>
    <mergeCell ref="L10:L11"/>
    <mergeCell ref="M10:M11"/>
    <mergeCell ref="K10:K11"/>
    <mergeCell ref="D10:D11"/>
    <mergeCell ref="C10:C11"/>
    <mergeCell ref="N10:N11"/>
    <mergeCell ref="J10:J11"/>
    <mergeCell ref="O10:O11"/>
    <mergeCell ref="AE9:AJ9"/>
    <mergeCell ref="AD10:AD11"/>
    <mergeCell ref="AC10:AC11"/>
    <mergeCell ref="AB10:AB11"/>
    <mergeCell ref="X10:X11"/>
    <mergeCell ref="X9:AD9"/>
    <mergeCell ref="AA10:AA11"/>
    <mergeCell ref="Y10:Y11"/>
    <mergeCell ref="Z10:Z11"/>
  </mergeCells>
  <phoneticPr fontId="63" type="noConversion"/>
  <conditionalFormatting sqref="H12:H13 Y12:Y17">
    <cfRule type="cellIs" dxfId="50" priority="416" operator="equal">
      <formula>"Muy Alta"</formula>
    </cfRule>
    <cfRule type="cellIs" dxfId="49" priority="417" operator="equal">
      <formula>"Alta"</formula>
    </cfRule>
    <cfRule type="cellIs" dxfId="48" priority="418" operator="equal">
      <formula>"Media"</formula>
    </cfRule>
    <cfRule type="cellIs" dxfId="47" priority="419" operator="equal">
      <formula>"Baja"</formula>
    </cfRule>
    <cfRule type="cellIs" dxfId="46" priority="420" operator="equal">
      <formula>"Muy Baja"</formula>
    </cfRule>
  </conditionalFormatting>
  <conditionalFormatting sqref="H14">
    <cfRule type="cellIs" dxfId="45" priority="262" operator="equal">
      <formula>"Muy Alta"</formula>
    </cfRule>
    <cfRule type="cellIs" dxfId="44" priority="263" operator="equal">
      <formula>"Alta"</formula>
    </cfRule>
    <cfRule type="cellIs" dxfId="43" priority="264" operator="equal">
      <formula>"Media"</formula>
    </cfRule>
    <cfRule type="cellIs" dxfId="42" priority="265" operator="equal">
      <formula>"Baja"</formula>
    </cfRule>
    <cfRule type="cellIs" dxfId="41" priority="266" operator="equal">
      <formula>"Muy Baja"</formula>
    </cfRule>
  </conditionalFormatting>
  <conditionalFormatting sqref="H15">
    <cfRule type="cellIs" dxfId="40" priority="234" operator="equal">
      <formula>"Muy Alta"</formula>
    </cfRule>
    <cfRule type="cellIs" dxfId="39" priority="235" operator="equal">
      <formula>"Alta"</formula>
    </cfRule>
    <cfRule type="cellIs" dxfId="38" priority="236" operator="equal">
      <formula>"Media"</formula>
    </cfRule>
    <cfRule type="cellIs" dxfId="37" priority="237" operator="equal">
      <formula>"Baja"</formula>
    </cfRule>
    <cfRule type="cellIs" dxfId="36" priority="238" operator="equal">
      <formula>"Muy Baja"</formula>
    </cfRule>
  </conditionalFormatting>
  <conditionalFormatting sqref="H16:H17">
    <cfRule type="cellIs" dxfId="35" priority="6" operator="equal">
      <formula>"Muy Alta"</formula>
    </cfRule>
    <cfRule type="cellIs" dxfId="34" priority="7" operator="equal">
      <formula>"Alta"</formula>
    </cfRule>
    <cfRule type="cellIs" dxfId="33" priority="8" operator="equal">
      <formula>"Media"</formula>
    </cfRule>
    <cfRule type="cellIs" dxfId="32" priority="9" operator="equal">
      <formula>"Baja"</formula>
    </cfRule>
    <cfRule type="cellIs" dxfId="31" priority="10" operator="equal">
      <formula>"Muy Baja"</formula>
    </cfRule>
  </conditionalFormatting>
  <conditionalFormatting sqref="K12:K17">
    <cfRule type="containsText" dxfId="30" priority="1" operator="containsText" text="❌">
      <formula>NOT(ISERROR(SEARCH("❌",K12)))</formula>
    </cfRule>
  </conditionalFormatting>
  <conditionalFormatting sqref="L12:L15 AA12:AA17">
    <cfRule type="cellIs" dxfId="29" priority="411" operator="equal">
      <formula>"Catastrófico"</formula>
    </cfRule>
    <cfRule type="cellIs" dxfId="28" priority="412" operator="equal">
      <formula>"Mayor"</formula>
    </cfRule>
    <cfRule type="cellIs" dxfId="27" priority="413" operator="equal">
      <formula>"Moderado"</formula>
    </cfRule>
    <cfRule type="cellIs" dxfId="26" priority="414" operator="equal">
      <formula>"Menor"</formula>
    </cfRule>
    <cfRule type="cellIs" dxfId="25" priority="415" operator="equal">
      <formula>"Leve"</formula>
    </cfRule>
  </conditionalFormatting>
  <conditionalFormatting sqref="N12 N16:N17 AC12:AC17">
    <cfRule type="cellIs" dxfId="24" priority="407" operator="equal">
      <formula>"Extremo"</formula>
    </cfRule>
    <cfRule type="cellIs" dxfId="23" priority="408" operator="equal">
      <formula>"Alto"</formula>
    </cfRule>
    <cfRule type="cellIs" dxfId="22" priority="409" operator="equal">
      <formula>"Moderado"</formula>
    </cfRule>
    <cfRule type="cellIs" dxfId="21" priority="410" operator="equal">
      <formula>"Bajo"</formula>
    </cfRule>
  </conditionalFormatting>
  <conditionalFormatting sqref="N13">
    <cfRule type="cellIs" dxfId="20" priority="337" operator="equal">
      <formula>"Extremo"</formula>
    </cfRule>
    <cfRule type="cellIs" dxfId="19" priority="338" operator="equal">
      <formula>"Alto"</formula>
    </cfRule>
    <cfRule type="cellIs" dxfId="18" priority="339" operator="equal">
      <formula>"Moderado"</formula>
    </cfRule>
    <cfRule type="cellIs" dxfId="17" priority="340" operator="equal">
      <formula>"Bajo"</formula>
    </cfRule>
  </conditionalFormatting>
  <conditionalFormatting sqref="N14">
    <cfRule type="cellIs" dxfId="16" priority="253" operator="equal">
      <formula>"Extremo"</formula>
    </cfRule>
    <cfRule type="cellIs" dxfId="15" priority="254" operator="equal">
      <formula>"Alto"</formula>
    </cfRule>
    <cfRule type="cellIs" dxfId="14" priority="255" operator="equal">
      <formula>"Moderado"</formula>
    </cfRule>
    <cfRule type="cellIs" dxfId="13" priority="256" operator="equal">
      <formula>"Bajo"</formula>
    </cfRule>
  </conditionalFormatting>
  <conditionalFormatting sqref="N15">
    <cfRule type="cellIs" dxfId="12" priority="225" operator="equal">
      <formula>"Extremo"</formula>
    </cfRule>
    <cfRule type="cellIs" dxfId="11" priority="226" operator="equal">
      <formula>"Alto"</formula>
    </cfRule>
    <cfRule type="cellIs" dxfId="10" priority="227" operator="equal">
      <formula>"Moderado"</formula>
    </cfRule>
    <cfRule type="cellIs" dxfId="9" priority="228" operator="equal">
      <formula>"Bajo"</formula>
    </cfRule>
  </conditionalFormatting>
  <conditionalFormatting sqref="L16:L17">
    <cfRule type="cellIs" dxfId="8" priority="15" operator="equal">
      <formula>"Catastrófico"</formula>
    </cfRule>
    <cfRule type="cellIs" dxfId="7" priority="16" operator="equal">
      <formula>"Mayor"</formula>
    </cfRule>
    <cfRule type="cellIs" dxfId="6" priority="17" operator="equal">
      <formula>"Moderado"</formula>
    </cfRule>
    <cfRule type="cellIs" dxfId="5" priority="18" operator="equal">
      <formula>"Menor"</formula>
    </cfRule>
    <cfRule type="cellIs" dxfId="4" priority="19" operator="equal">
      <formula>"Leve"</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'Opciones Tratamiento'!$B$9:$B$10</xm:f>
          </x14:formula1>
          <xm:sqref>AJ12:AJ15 AJ17</xm:sqref>
        </x14:dataValidation>
        <x14:dataValidation type="list" allowBlank="1" showInputMessage="1" showErrorMessage="1">
          <x14:formula1>
            <xm:f>'Tabla Valoración controles'!$D$4:$D$6</xm:f>
          </x14:formula1>
          <xm:sqref>R12:R17</xm:sqref>
        </x14:dataValidation>
        <x14:dataValidation type="list" allowBlank="1" showInputMessage="1" showErrorMessage="1">
          <x14:formula1>
            <xm:f>'Tabla Valoración controles'!$D$7:$D$8</xm:f>
          </x14:formula1>
          <xm:sqref>S12:S17</xm:sqref>
        </x14:dataValidation>
        <x14:dataValidation type="list" allowBlank="1" showInputMessage="1" showErrorMessage="1">
          <x14:formula1>
            <xm:f>'Tabla Valoración controles'!$D$9:$D$10</xm:f>
          </x14:formula1>
          <xm:sqref>U12:U17</xm:sqref>
        </x14:dataValidation>
        <x14:dataValidation type="list" allowBlank="1" showInputMessage="1" showErrorMessage="1">
          <x14:formula1>
            <xm:f>'Tabla Valoración controles'!$D$11:$D$12</xm:f>
          </x14:formula1>
          <xm:sqref>V12:V17</xm:sqref>
        </x14:dataValidation>
        <x14:dataValidation type="list" allowBlank="1" showInputMessage="1" showErrorMessage="1">
          <x14:formula1>
            <xm:f>'Tabla Valoración controles'!$D$13:$D$14</xm:f>
          </x14:formula1>
          <xm:sqref>W12:W17</xm:sqref>
        </x14:dataValidation>
        <x14:dataValidation type="list" allowBlank="1" showInputMessage="1" showErrorMessage="1">
          <x14:formula1>
            <xm:f>'Opciones Tratamiento'!$B$13:$B$19</xm:f>
          </x14:formula1>
          <xm:sqref>F12:F17</xm:sqref>
        </x14:dataValidation>
        <x14:dataValidation type="list" allowBlank="1" showInputMessage="1" showErrorMessage="1">
          <x14:formula1>
            <xm:f>'Opciones Tratamiento'!$E$2:$E$4</xm:f>
          </x14:formula1>
          <xm:sqref>B12:B17</xm:sqref>
        </x14:dataValidation>
        <x14:dataValidation type="list" allowBlank="1" showInputMessage="1" showErrorMessage="1">
          <x14:formula1>
            <xm:f>'Opciones Tratamiento'!$B$2:$B$5</xm:f>
          </x14:formula1>
          <xm:sqref>AD12:AD17</xm:sqref>
        </x14:dataValidation>
        <x14:dataValidation type="list" allowBlank="1" showInputMessage="1" showErrorMessage="1">
          <x14:formula1>
            <xm:f>'Tabla Impacto'!$F$210:$F$221</xm:f>
          </x14:formula1>
          <xm:sqref>J12:J17</xm:sqref>
        </x14:dataValidation>
        <x14:dataValidation type="custom" allowBlank="1" showInputMessage="1" showErrorMessage="1" error="Recuerde que las acciones se generan bajo la medida de mitigar el riesgo">
          <x14:formula1>
            <xm:f>IF(OR(AD12='Opciones Tratamiento'!$B$2,AD12='Opciones Tratamiento'!$B$3,AD12='Opciones Tratamiento'!$B$4),ISBLANK(AD12),ISTEXT(AD12))</xm:f>
          </x14:formula1>
          <xm:sqref>AE12:AE17</xm:sqref>
        </x14:dataValidation>
        <x14:dataValidation type="custom" allowBlank="1" showInputMessage="1" showErrorMessage="1" error="Recuerde que las acciones se generan bajo la medida de mitigar el riesgo">
          <x14:formula1>
            <xm:f>IF(OR(AD12='Opciones Tratamiento'!$B$2,AD12='Opciones Tratamiento'!$B$3,AD12='Opciones Tratamiento'!$B$4),ISBLANK(AD12),ISTEXT(AD12))</xm:f>
          </x14:formula1>
          <xm:sqref>AF12:AF17</xm:sqref>
        </x14:dataValidation>
        <x14:dataValidation type="custom" allowBlank="1" showInputMessage="1" showErrorMessage="1" error="Recuerde que las acciones se generan bajo la medida de mitigar el riesgo">
          <x14:formula1>
            <xm:f>IF(OR(AD12='Opciones Tratamiento'!$B$2,AD12='Opciones Tratamiento'!$B$3,AD12='Opciones Tratamiento'!$B$4),ISBLANK(AD12),ISTEXT(AD12))</xm:f>
          </x14:formula1>
          <xm:sqref>AG12:AG17</xm:sqref>
        </x14:dataValidation>
        <x14:dataValidation type="custom" allowBlank="1" showInputMessage="1" showErrorMessage="1" error="Recuerde que las acciones se generan bajo la medida de mitigar el riesgo">
          <x14:formula1>
            <xm:f>IF(OR(AD12='Opciones Tratamiento'!$B$2,AD12='Opciones Tratamiento'!$B$3,AD12='Opciones Tratamiento'!$B$4),ISBLANK(AD12),ISTEXT(AD12))</xm:f>
          </x14:formula1>
          <xm:sqref>AH12:AH17</xm:sqref>
        </x14:dataValidation>
        <x14:dataValidation type="custom" allowBlank="1" showInputMessage="1" showErrorMessage="1" error="Recuerde que las acciones se generan bajo la medida de mitigar el riesgo">
          <x14:formula1>
            <xm:f>IF(OR(AD12='Opciones Tratamiento'!$B$2,AD12='Opciones Tratamiento'!$B$3,AD12='Opciones Tratamiento'!$B$4),ISBLANK(AD12),ISTEXT(AD12))</xm:f>
          </x14:formula1>
          <xm:sqref>AI12:AI17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50" zoomScaleNormal="50" workbookViewId="0">
      <selection activeCell="AL36" sqref="AL36:AM37"/>
    </sheetView>
  </sheetViews>
  <sheetFormatPr baseColWidth="10" defaultRowHeight="15" x14ac:dyDescent="0.25"/>
  <cols>
    <col min="2" max="39" width="5.7109375" customWidth="1"/>
    <col min="41" max="46" width="5.7109375" customWidth="1"/>
  </cols>
  <sheetData>
    <row r="1" spans="1:99" x14ac:dyDescent="0.25">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row>
    <row r="2" spans="1:99" ht="18" customHeight="1" x14ac:dyDescent="0.25">
      <c r="A2" s="81"/>
      <c r="B2" s="339" t="s">
        <v>158</v>
      </c>
      <c r="C2" s="339"/>
      <c r="D2" s="339"/>
      <c r="E2" s="339"/>
      <c r="F2" s="339"/>
      <c r="G2" s="339"/>
      <c r="H2" s="339"/>
      <c r="I2" s="339"/>
      <c r="J2" s="307" t="s">
        <v>2</v>
      </c>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row>
    <row r="3" spans="1:99" ht="18.75" customHeight="1" x14ac:dyDescent="0.25">
      <c r="A3" s="81"/>
      <c r="B3" s="339"/>
      <c r="C3" s="339"/>
      <c r="D3" s="339"/>
      <c r="E3" s="339"/>
      <c r="F3" s="339"/>
      <c r="G3" s="339"/>
      <c r="H3" s="339"/>
      <c r="I3" s="339"/>
      <c r="J3" s="307"/>
      <c r="K3" s="307"/>
      <c r="L3" s="307"/>
      <c r="M3" s="307"/>
      <c r="N3" s="307"/>
      <c r="O3" s="307"/>
      <c r="P3" s="307"/>
      <c r="Q3" s="307"/>
      <c r="R3" s="307"/>
      <c r="S3" s="307"/>
      <c r="T3" s="307"/>
      <c r="U3" s="307"/>
      <c r="V3" s="307"/>
      <c r="W3" s="307"/>
      <c r="X3" s="307"/>
      <c r="Y3" s="307"/>
      <c r="Z3" s="307"/>
      <c r="AA3" s="307"/>
      <c r="AB3" s="307"/>
      <c r="AC3" s="307"/>
      <c r="AD3" s="307"/>
      <c r="AE3" s="307"/>
      <c r="AF3" s="307"/>
      <c r="AG3" s="307"/>
      <c r="AH3" s="307"/>
      <c r="AI3" s="307"/>
      <c r="AJ3" s="307"/>
      <c r="AK3" s="307"/>
      <c r="AL3" s="307"/>
      <c r="AM3" s="307"/>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row>
    <row r="4" spans="1:99" ht="15" customHeight="1" x14ac:dyDescent="0.25">
      <c r="A4" s="81"/>
      <c r="B4" s="339"/>
      <c r="C4" s="339"/>
      <c r="D4" s="339"/>
      <c r="E4" s="339"/>
      <c r="F4" s="339"/>
      <c r="G4" s="339"/>
      <c r="H4" s="339"/>
      <c r="I4" s="339"/>
      <c r="J4" s="307"/>
      <c r="K4" s="307"/>
      <c r="L4" s="307"/>
      <c r="M4" s="307"/>
      <c r="N4" s="307"/>
      <c r="O4" s="307"/>
      <c r="P4" s="307"/>
      <c r="Q4" s="307"/>
      <c r="R4" s="307"/>
      <c r="S4" s="307"/>
      <c r="T4" s="307"/>
      <c r="U4" s="307"/>
      <c r="V4" s="307"/>
      <c r="W4" s="307"/>
      <c r="X4" s="307"/>
      <c r="Y4" s="307"/>
      <c r="Z4" s="307"/>
      <c r="AA4" s="307"/>
      <c r="AB4" s="307"/>
      <c r="AC4" s="307"/>
      <c r="AD4" s="307"/>
      <c r="AE4" s="307"/>
      <c r="AF4" s="307"/>
      <c r="AG4" s="307"/>
      <c r="AH4" s="307"/>
      <c r="AI4" s="307"/>
      <c r="AJ4" s="307"/>
      <c r="AK4" s="307"/>
      <c r="AL4" s="307"/>
      <c r="AM4" s="307"/>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row>
    <row r="5" spans="1:99" ht="15.75" thickBot="1" x14ac:dyDescent="0.3">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c r="CJ5" s="81"/>
      <c r="CK5" s="81"/>
      <c r="CL5" s="81"/>
      <c r="CM5" s="81"/>
      <c r="CN5" s="81"/>
      <c r="CO5" s="81"/>
      <c r="CP5" s="81"/>
      <c r="CQ5" s="81"/>
      <c r="CR5" s="81"/>
      <c r="CS5" s="81"/>
      <c r="CT5" s="81"/>
      <c r="CU5" s="81"/>
    </row>
    <row r="6" spans="1:99" ht="15" customHeight="1" x14ac:dyDescent="0.25">
      <c r="A6" s="81"/>
      <c r="B6" s="254" t="s">
        <v>4</v>
      </c>
      <c r="C6" s="254"/>
      <c r="D6" s="255"/>
      <c r="E6" s="292" t="s">
        <v>116</v>
      </c>
      <c r="F6" s="293"/>
      <c r="G6" s="293"/>
      <c r="H6" s="293"/>
      <c r="I6" s="294"/>
      <c r="J6" s="303" t="str">
        <f ca="1">IF(AND('Mapa final'!$H$12="Muy Alta",'Mapa final'!$L$12="Leve"),CONCATENATE("R",'Mapa final'!$A$12),"")</f>
        <v/>
      </c>
      <c r="K6" s="304"/>
      <c r="L6" s="304" t="str">
        <f ca="1">IF(AND('Mapa final'!$H$13="Muy Alta",'Mapa final'!$L$13="Leve"),CONCATENATE("R",'Mapa final'!$A$13),"")</f>
        <v/>
      </c>
      <c r="M6" s="304"/>
      <c r="N6" s="304" t="e">
        <f>IF(AND('Mapa final'!#REF!="Muy Alta",'Mapa final'!#REF!="Leve"),CONCATENATE("R",'Mapa final'!#REF!),"")</f>
        <v>#REF!</v>
      </c>
      <c r="O6" s="306"/>
      <c r="P6" s="303" t="str">
        <f ca="1">IF(AND('Mapa final'!$H$12="Muy Alta",'Mapa final'!$L$12="Menor"),CONCATENATE("R",'Mapa final'!$A$12),"")</f>
        <v/>
      </c>
      <c r="Q6" s="304"/>
      <c r="R6" s="304" t="str">
        <f ca="1">IF(AND('Mapa final'!$H$13="Muy Alta",'Mapa final'!$L$13="Menor"),CONCATENATE("R",'Mapa final'!$A$13),"")</f>
        <v/>
      </c>
      <c r="S6" s="304"/>
      <c r="T6" s="304" t="e">
        <f>IF(AND('Mapa final'!#REF!="Muy Alta",'Mapa final'!#REF!="Menor"),CONCATENATE("R",'Mapa final'!#REF!),"")</f>
        <v>#REF!</v>
      </c>
      <c r="U6" s="306"/>
      <c r="V6" s="303" t="str">
        <f ca="1">IF(AND('Mapa final'!$H$12="Muy Alta",'Mapa final'!$L$12="Moderado"),CONCATENATE("R",'Mapa final'!$A$12),"")</f>
        <v/>
      </c>
      <c r="W6" s="304"/>
      <c r="X6" s="304" t="str">
        <f ca="1">IF(AND('Mapa final'!$H$13="Muy Alta",'Mapa final'!$L$13="Moderado"),CONCATENATE("R",'Mapa final'!$A$13),"")</f>
        <v/>
      </c>
      <c r="Y6" s="304"/>
      <c r="Z6" s="304" t="e">
        <f>IF(AND('Mapa final'!#REF!="Muy Alta",'Mapa final'!#REF!="Moderado"),CONCATENATE("R",'Mapa final'!#REF!),"")</f>
        <v>#REF!</v>
      </c>
      <c r="AA6" s="306"/>
      <c r="AB6" s="303" t="str">
        <f ca="1">IF(AND('Mapa final'!$H$12="Muy Alta",'Mapa final'!$L$12="Mayor"),CONCATENATE("R",'Mapa final'!$A$12),"")</f>
        <v/>
      </c>
      <c r="AC6" s="304"/>
      <c r="AD6" s="304" t="str">
        <f ca="1">IF(AND('Mapa final'!$H$13="Muy Alta",'Mapa final'!$L$13="Mayor"),CONCATENATE("R",'Mapa final'!$A$13),"")</f>
        <v/>
      </c>
      <c r="AE6" s="304"/>
      <c r="AF6" s="304" t="e">
        <f>IF(AND('Mapa final'!#REF!="Muy Alta",'Mapa final'!#REF!="Mayor"),CONCATENATE("R",'Mapa final'!#REF!),"")</f>
        <v>#REF!</v>
      </c>
      <c r="AG6" s="306"/>
      <c r="AH6" s="318" t="str">
        <f ca="1">IF(AND('Mapa final'!$H$12="Muy Alta",'Mapa final'!$L$12="Catastrófico"),CONCATENATE("R",'Mapa final'!$A$12),"")</f>
        <v/>
      </c>
      <c r="AI6" s="319"/>
      <c r="AJ6" s="319" t="str">
        <f ca="1">IF(AND('Mapa final'!$H$13="Muy Alta",'Mapa final'!$L$13="Catastrófico"),CONCATENATE("R",'Mapa final'!$A$13),"")</f>
        <v/>
      </c>
      <c r="AK6" s="319"/>
      <c r="AL6" s="319" t="e">
        <f>IF(AND('Mapa final'!#REF!="Muy Alta",'Mapa final'!#REF!="Catastrófico"),CONCATENATE("R",'Mapa final'!#REF!),"")</f>
        <v>#REF!</v>
      </c>
      <c r="AM6" s="320"/>
      <c r="AO6" s="256" t="s">
        <v>79</v>
      </c>
      <c r="AP6" s="257"/>
      <c r="AQ6" s="257"/>
      <c r="AR6" s="257"/>
      <c r="AS6" s="257"/>
      <c r="AT6" s="258"/>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row>
    <row r="7" spans="1:99" ht="15" customHeight="1" x14ac:dyDescent="0.25">
      <c r="A7" s="81"/>
      <c r="B7" s="254"/>
      <c r="C7" s="254"/>
      <c r="D7" s="255"/>
      <c r="E7" s="295"/>
      <c r="F7" s="296"/>
      <c r="G7" s="296"/>
      <c r="H7" s="296"/>
      <c r="I7" s="297"/>
      <c r="J7" s="305"/>
      <c r="K7" s="301"/>
      <c r="L7" s="301"/>
      <c r="M7" s="301"/>
      <c r="N7" s="301"/>
      <c r="O7" s="302"/>
      <c r="P7" s="305"/>
      <c r="Q7" s="301"/>
      <c r="R7" s="301"/>
      <c r="S7" s="301"/>
      <c r="T7" s="301"/>
      <c r="U7" s="302"/>
      <c r="V7" s="305"/>
      <c r="W7" s="301"/>
      <c r="X7" s="301"/>
      <c r="Y7" s="301"/>
      <c r="Z7" s="301"/>
      <c r="AA7" s="302"/>
      <c r="AB7" s="305"/>
      <c r="AC7" s="301"/>
      <c r="AD7" s="301"/>
      <c r="AE7" s="301"/>
      <c r="AF7" s="301"/>
      <c r="AG7" s="302"/>
      <c r="AH7" s="312"/>
      <c r="AI7" s="313"/>
      <c r="AJ7" s="313"/>
      <c r="AK7" s="313"/>
      <c r="AL7" s="313"/>
      <c r="AM7" s="314"/>
      <c r="AN7" s="81"/>
      <c r="AO7" s="259"/>
      <c r="AP7" s="260"/>
      <c r="AQ7" s="260"/>
      <c r="AR7" s="260"/>
      <c r="AS7" s="260"/>
      <c r="AT7" s="261"/>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row>
    <row r="8" spans="1:99" ht="15" customHeight="1" x14ac:dyDescent="0.25">
      <c r="A8" s="81"/>
      <c r="B8" s="254"/>
      <c r="C8" s="254"/>
      <c r="D8" s="255"/>
      <c r="E8" s="295"/>
      <c r="F8" s="296"/>
      <c r="G8" s="296"/>
      <c r="H8" s="296"/>
      <c r="I8" s="297"/>
      <c r="J8" s="305" t="e">
        <f>IF(AND('Mapa final'!#REF!="Muy Alta",'Mapa final'!#REF!="Leve"),CONCATENATE("R",'Mapa final'!#REF!),"")</f>
        <v>#REF!</v>
      </c>
      <c r="K8" s="301"/>
      <c r="L8" s="301" t="str">
        <f ca="1">IF(AND('Mapa final'!$H$14="Muy Alta",'Mapa final'!$L$14="Leve"),CONCATENATE("R",'Mapa final'!$A$14),"")</f>
        <v/>
      </c>
      <c r="M8" s="301"/>
      <c r="N8" s="301" t="str">
        <f ca="1">IF(AND('Mapa final'!$H$15="Muy Alta",'Mapa final'!$L$15="Leve"),CONCATENATE("R",'Mapa final'!$A$15),"")</f>
        <v/>
      </c>
      <c r="O8" s="302"/>
      <c r="P8" s="305" t="e">
        <f>IF(AND('Mapa final'!#REF!="Muy Alta",'Mapa final'!#REF!="Menor"),CONCATENATE("R",'Mapa final'!#REF!),"")</f>
        <v>#REF!</v>
      </c>
      <c r="Q8" s="301"/>
      <c r="R8" s="301" t="str">
        <f ca="1">IF(AND('Mapa final'!$H$14="Muy Alta",'Mapa final'!$L$14="Menor"),CONCATENATE("R",'Mapa final'!$A$14),"")</f>
        <v/>
      </c>
      <c r="S8" s="301"/>
      <c r="T8" s="301" t="str">
        <f ca="1">IF(AND('Mapa final'!$H$15="Muy Alta",'Mapa final'!$L$15="Menor"),CONCATENATE("R",'Mapa final'!$A$15),"")</f>
        <v/>
      </c>
      <c r="U8" s="302"/>
      <c r="V8" s="305" t="e">
        <f>IF(AND('Mapa final'!#REF!="Muy Alta",'Mapa final'!#REF!="Moderado"),CONCATENATE("R",'Mapa final'!#REF!),"")</f>
        <v>#REF!</v>
      </c>
      <c r="W8" s="301"/>
      <c r="X8" s="301" t="str">
        <f ca="1">IF(AND('Mapa final'!$H$14="Muy Alta",'Mapa final'!$L$14="Moderado"),CONCATENATE("R",'Mapa final'!$A$14),"")</f>
        <v/>
      </c>
      <c r="Y8" s="301"/>
      <c r="Z8" s="301" t="str">
        <f ca="1">IF(AND('Mapa final'!$H$15="Muy Alta",'Mapa final'!$L$15="Moderado"),CONCATENATE("R",'Mapa final'!$A$15),"")</f>
        <v/>
      </c>
      <c r="AA8" s="302"/>
      <c r="AB8" s="305" t="e">
        <f>IF(AND('Mapa final'!#REF!="Muy Alta",'Mapa final'!#REF!="Mayor"),CONCATENATE("R",'Mapa final'!#REF!),"")</f>
        <v>#REF!</v>
      </c>
      <c r="AC8" s="301"/>
      <c r="AD8" s="301" t="str">
        <f ca="1">IF(AND('Mapa final'!$H$14="Muy Alta",'Mapa final'!$L$14="Mayor"),CONCATENATE("R",'Mapa final'!$A$14),"")</f>
        <v/>
      </c>
      <c r="AE8" s="301"/>
      <c r="AF8" s="301" t="str">
        <f ca="1">IF(AND('Mapa final'!$H$15="Muy Alta",'Mapa final'!$L$15="Mayor"),CONCATENATE("R",'Mapa final'!$A$15),"")</f>
        <v/>
      </c>
      <c r="AG8" s="302"/>
      <c r="AH8" s="312" t="e">
        <f>IF(AND('Mapa final'!#REF!="Muy Alta",'Mapa final'!#REF!="Catastrófico"),CONCATENATE("R",'Mapa final'!#REF!),"")</f>
        <v>#REF!</v>
      </c>
      <c r="AI8" s="313"/>
      <c r="AJ8" s="313" t="str">
        <f ca="1">IF(AND('Mapa final'!$H$14="Muy Alta",'Mapa final'!$L$14="Catastrófico"),CONCATENATE("R",'Mapa final'!$A$14),"")</f>
        <v/>
      </c>
      <c r="AK8" s="313"/>
      <c r="AL8" s="313" t="str">
        <f ca="1">IF(AND('Mapa final'!$H$15="Muy Alta",'Mapa final'!$L$15="Catastrófico"),CONCATENATE("R",'Mapa final'!$A$15),"")</f>
        <v/>
      </c>
      <c r="AM8" s="314"/>
      <c r="AN8" s="81"/>
      <c r="AO8" s="259"/>
      <c r="AP8" s="260"/>
      <c r="AQ8" s="260"/>
      <c r="AR8" s="260"/>
      <c r="AS8" s="260"/>
      <c r="AT8" s="26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row>
    <row r="9" spans="1:99" ht="15" customHeight="1" x14ac:dyDescent="0.25">
      <c r="A9" s="81"/>
      <c r="B9" s="254"/>
      <c r="C9" s="254"/>
      <c r="D9" s="255"/>
      <c r="E9" s="295"/>
      <c r="F9" s="296"/>
      <c r="G9" s="296"/>
      <c r="H9" s="296"/>
      <c r="I9" s="297"/>
      <c r="J9" s="305"/>
      <c r="K9" s="301"/>
      <c r="L9" s="301"/>
      <c r="M9" s="301"/>
      <c r="N9" s="301"/>
      <c r="O9" s="302"/>
      <c r="P9" s="305"/>
      <c r="Q9" s="301"/>
      <c r="R9" s="301"/>
      <c r="S9" s="301"/>
      <c r="T9" s="301"/>
      <c r="U9" s="302"/>
      <c r="V9" s="305"/>
      <c r="W9" s="301"/>
      <c r="X9" s="301"/>
      <c r="Y9" s="301"/>
      <c r="Z9" s="301"/>
      <c r="AA9" s="302"/>
      <c r="AB9" s="305"/>
      <c r="AC9" s="301"/>
      <c r="AD9" s="301"/>
      <c r="AE9" s="301"/>
      <c r="AF9" s="301"/>
      <c r="AG9" s="302"/>
      <c r="AH9" s="312"/>
      <c r="AI9" s="313"/>
      <c r="AJ9" s="313"/>
      <c r="AK9" s="313"/>
      <c r="AL9" s="313"/>
      <c r="AM9" s="314"/>
      <c r="AN9" s="81"/>
      <c r="AO9" s="259"/>
      <c r="AP9" s="260"/>
      <c r="AQ9" s="260"/>
      <c r="AR9" s="260"/>
      <c r="AS9" s="260"/>
      <c r="AT9" s="261"/>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row>
    <row r="10" spans="1:99" ht="15" customHeight="1" x14ac:dyDescent="0.25">
      <c r="A10" s="81"/>
      <c r="B10" s="254"/>
      <c r="C10" s="254"/>
      <c r="D10" s="255"/>
      <c r="E10" s="295"/>
      <c r="F10" s="296"/>
      <c r="G10" s="296"/>
      <c r="H10" s="296"/>
      <c r="I10" s="297"/>
      <c r="J10" s="305" t="e">
        <f>IF(AND('Mapa final'!#REF!="Muy Alta",'Mapa final'!#REF!="Leve"),CONCATENATE("R",'Mapa final'!#REF!),"")</f>
        <v>#REF!</v>
      </c>
      <c r="K10" s="301"/>
      <c r="L10" s="301" t="e">
        <f>IF(AND('Mapa final'!#REF!="Muy Alta",'Mapa final'!#REF!="Leve"),CONCATENATE("R",'Mapa final'!#REF!),"")</f>
        <v>#REF!</v>
      </c>
      <c r="M10" s="301"/>
      <c r="N10" s="301" t="e">
        <f>IF(AND('Mapa final'!#REF!="Muy Alta",'Mapa final'!#REF!="Leve"),CONCATENATE("R",'Mapa final'!#REF!),"")</f>
        <v>#REF!</v>
      </c>
      <c r="O10" s="302"/>
      <c r="P10" s="305" t="e">
        <f>IF(AND('Mapa final'!#REF!="Muy Alta",'Mapa final'!#REF!="Menor"),CONCATENATE("R",'Mapa final'!#REF!),"")</f>
        <v>#REF!</v>
      </c>
      <c r="Q10" s="301"/>
      <c r="R10" s="301" t="e">
        <f>IF(AND('Mapa final'!#REF!="Muy Alta",'Mapa final'!#REF!="Menor"),CONCATENATE("R",'Mapa final'!#REF!),"")</f>
        <v>#REF!</v>
      </c>
      <c r="S10" s="301"/>
      <c r="T10" s="301" t="e">
        <f>IF(AND('Mapa final'!#REF!="Muy Alta",'Mapa final'!#REF!="Menor"),CONCATENATE("R",'Mapa final'!#REF!),"")</f>
        <v>#REF!</v>
      </c>
      <c r="U10" s="302"/>
      <c r="V10" s="305" t="e">
        <f>IF(AND('Mapa final'!#REF!="Muy Alta",'Mapa final'!#REF!="Moderado"),CONCATENATE("R",'Mapa final'!#REF!),"")</f>
        <v>#REF!</v>
      </c>
      <c r="W10" s="301"/>
      <c r="X10" s="301" t="e">
        <f>IF(AND('Mapa final'!#REF!="Muy Alta",'Mapa final'!#REF!="Moderado"),CONCATENATE("R",'Mapa final'!#REF!),"")</f>
        <v>#REF!</v>
      </c>
      <c r="Y10" s="301"/>
      <c r="Z10" s="301" t="e">
        <f>IF(AND('Mapa final'!#REF!="Muy Alta",'Mapa final'!#REF!="Moderado"),CONCATENATE("R",'Mapa final'!#REF!),"")</f>
        <v>#REF!</v>
      </c>
      <c r="AA10" s="302"/>
      <c r="AB10" s="305" t="e">
        <f>IF(AND('Mapa final'!#REF!="Muy Alta",'Mapa final'!#REF!="Mayor"),CONCATENATE("R",'Mapa final'!#REF!),"")</f>
        <v>#REF!</v>
      </c>
      <c r="AC10" s="301"/>
      <c r="AD10" s="301" t="e">
        <f>IF(AND('Mapa final'!#REF!="Muy Alta",'Mapa final'!#REF!="Mayor"),CONCATENATE("R",'Mapa final'!#REF!),"")</f>
        <v>#REF!</v>
      </c>
      <c r="AE10" s="301"/>
      <c r="AF10" s="301" t="e">
        <f>IF(AND('Mapa final'!#REF!="Muy Alta",'Mapa final'!#REF!="Mayor"),CONCATENATE("R",'Mapa final'!#REF!),"")</f>
        <v>#REF!</v>
      </c>
      <c r="AG10" s="302"/>
      <c r="AH10" s="312" t="e">
        <f>IF(AND('Mapa final'!#REF!="Muy Alta",'Mapa final'!#REF!="Catastrófico"),CONCATENATE("R",'Mapa final'!#REF!),"")</f>
        <v>#REF!</v>
      </c>
      <c r="AI10" s="313"/>
      <c r="AJ10" s="313" t="e">
        <f>IF(AND('Mapa final'!#REF!="Muy Alta",'Mapa final'!#REF!="Catastrófico"),CONCATENATE("R",'Mapa final'!#REF!),"")</f>
        <v>#REF!</v>
      </c>
      <c r="AK10" s="313"/>
      <c r="AL10" s="313" t="e">
        <f>IF(AND('Mapa final'!#REF!="Muy Alta",'Mapa final'!#REF!="Catastrófico"),CONCATENATE("R",'Mapa final'!#REF!),"")</f>
        <v>#REF!</v>
      </c>
      <c r="AM10" s="314"/>
      <c r="AN10" s="81"/>
      <c r="AO10" s="259"/>
      <c r="AP10" s="260"/>
      <c r="AQ10" s="260"/>
      <c r="AR10" s="260"/>
      <c r="AS10" s="260"/>
      <c r="AT10" s="261"/>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row>
    <row r="11" spans="1:99" ht="15" customHeight="1" x14ac:dyDescent="0.25">
      <c r="A11" s="81"/>
      <c r="B11" s="254"/>
      <c r="C11" s="254"/>
      <c r="D11" s="255"/>
      <c r="E11" s="295"/>
      <c r="F11" s="296"/>
      <c r="G11" s="296"/>
      <c r="H11" s="296"/>
      <c r="I11" s="297"/>
      <c r="J11" s="305"/>
      <c r="K11" s="301"/>
      <c r="L11" s="301"/>
      <c r="M11" s="301"/>
      <c r="N11" s="301"/>
      <c r="O11" s="302"/>
      <c r="P11" s="305"/>
      <c r="Q11" s="301"/>
      <c r="R11" s="301"/>
      <c r="S11" s="301"/>
      <c r="T11" s="301"/>
      <c r="U11" s="302"/>
      <c r="V11" s="305"/>
      <c r="W11" s="301"/>
      <c r="X11" s="301"/>
      <c r="Y11" s="301"/>
      <c r="Z11" s="301"/>
      <c r="AA11" s="302"/>
      <c r="AB11" s="305"/>
      <c r="AC11" s="301"/>
      <c r="AD11" s="301"/>
      <c r="AE11" s="301"/>
      <c r="AF11" s="301"/>
      <c r="AG11" s="302"/>
      <c r="AH11" s="312"/>
      <c r="AI11" s="313"/>
      <c r="AJ11" s="313"/>
      <c r="AK11" s="313"/>
      <c r="AL11" s="313"/>
      <c r="AM11" s="314"/>
      <c r="AN11" s="81"/>
      <c r="AO11" s="259"/>
      <c r="AP11" s="260"/>
      <c r="AQ11" s="260"/>
      <c r="AR11" s="260"/>
      <c r="AS11" s="260"/>
      <c r="AT11" s="261"/>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row>
    <row r="12" spans="1:99" ht="15" customHeight="1" x14ac:dyDescent="0.25">
      <c r="A12" s="81"/>
      <c r="B12" s="254"/>
      <c r="C12" s="254"/>
      <c r="D12" s="255"/>
      <c r="E12" s="295"/>
      <c r="F12" s="296"/>
      <c r="G12" s="296"/>
      <c r="H12" s="296"/>
      <c r="I12" s="297"/>
      <c r="J12" s="305" t="e">
        <f>IF(AND('Mapa final'!#REF!="Muy Alta",'Mapa final'!#REF!="Leve"),CONCATENATE("R",'Mapa final'!#REF!),"")</f>
        <v>#REF!</v>
      </c>
      <c r="K12" s="301"/>
      <c r="L12" s="301" t="e">
        <f>IF(AND('Mapa final'!#REF!="Muy Alta",'Mapa final'!#REF!="Leve"),CONCATENATE("R",'Mapa final'!#REF!),"")</f>
        <v>#REF!</v>
      </c>
      <c r="M12" s="301"/>
      <c r="N12" s="301" t="str">
        <f>IF(AND('Mapa final'!$H$21="Muy Alta",'Mapa final'!$L$21="Leve"),CONCATENATE("R",'Mapa final'!$A$21),"")</f>
        <v/>
      </c>
      <c r="O12" s="302"/>
      <c r="P12" s="305" t="e">
        <f>IF(AND('Mapa final'!#REF!="Muy Alta",'Mapa final'!#REF!="Menor"),CONCATENATE("R",'Mapa final'!#REF!),"")</f>
        <v>#REF!</v>
      </c>
      <c r="Q12" s="301"/>
      <c r="R12" s="301" t="e">
        <f>IF(AND('Mapa final'!#REF!="Muy Alta",'Mapa final'!#REF!="Menor"),CONCATENATE("R",'Mapa final'!#REF!),"")</f>
        <v>#REF!</v>
      </c>
      <c r="S12" s="301"/>
      <c r="T12" s="301" t="str">
        <f>IF(AND('Mapa final'!$H$21="Muy Alta",'Mapa final'!$L$21="Menor"),CONCATENATE("R",'Mapa final'!$A$21),"")</f>
        <v/>
      </c>
      <c r="U12" s="302"/>
      <c r="V12" s="305" t="e">
        <f>IF(AND('Mapa final'!#REF!="Muy Alta",'Mapa final'!#REF!="Moderado"),CONCATENATE("R",'Mapa final'!#REF!),"")</f>
        <v>#REF!</v>
      </c>
      <c r="W12" s="301"/>
      <c r="X12" s="301" t="e">
        <f>IF(AND('Mapa final'!#REF!="Muy Alta",'Mapa final'!#REF!="Moderado"),CONCATENATE("R",'Mapa final'!#REF!),"")</f>
        <v>#REF!</v>
      </c>
      <c r="Y12" s="301"/>
      <c r="Z12" s="301" t="str">
        <f>IF(AND('Mapa final'!$H$21="Muy Alta",'Mapa final'!$L$21="Moderado"),CONCATENATE("R",'Mapa final'!$A$21),"")</f>
        <v/>
      </c>
      <c r="AA12" s="302"/>
      <c r="AB12" s="305" t="e">
        <f>IF(AND('Mapa final'!#REF!="Muy Alta",'Mapa final'!#REF!="Mayor"),CONCATENATE("R",'Mapa final'!#REF!),"")</f>
        <v>#REF!</v>
      </c>
      <c r="AC12" s="301"/>
      <c r="AD12" s="301" t="e">
        <f>IF(AND('Mapa final'!#REF!="Muy Alta",'Mapa final'!#REF!="Mayor"),CONCATENATE("R",'Mapa final'!#REF!),"")</f>
        <v>#REF!</v>
      </c>
      <c r="AE12" s="301"/>
      <c r="AF12" s="301" t="str">
        <f>IF(AND('Mapa final'!$H$21="Muy Alta",'Mapa final'!$L$21="Mayor"),CONCATENATE("R",'Mapa final'!$A$21),"")</f>
        <v/>
      </c>
      <c r="AG12" s="302"/>
      <c r="AH12" s="312" t="e">
        <f>IF(AND('Mapa final'!#REF!="Muy Alta",'Mapa final'!#REF!="Catastrófico"),CONCATENATE("R",'Mapa final'!#REF!),"")</f>
        <v>#REF!</v>
      </c>
      <c r="AI12" s="313"/>
      <c r="AJ12" s="313" t="e">
        <f>IF(AND('Mapa final'!#REF!="Muy Alta",'Mapa final'!#REF!="Catastrófico"),CONCATENATE("R",'Mapa final'!#REF!),"")</f>
        <v>#REF!</v>
      </c>
      <c r="AK12" s="313"/>
      <c r="AL12" s="313" t="str">
        <f>IF(AND('Mapa final'!$H$21="Muy Alta",'Mapa final'!$L$21="Catastrófico"),CONCATENATE("R",'Mapa final'!$A$21),"")</f>
        <v/>
      </c>
      <c r="AM12" s="314"/>
      <c r="AN12" s="81"/>
      <c r="AO12" s="259"/>
      <c r="AP12" s="260"/>
      <c r="AQ12" s="260"/>
      <c r="AR12" s="260"/>
      <c r="AS12" s="260"/>
      <c r="AT12" s="261"/>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row>
    <row r="13" spans="1:99" ht="15.75" customHeight="1" thickBot="1" x14ac:dyDescent="0.3">
      <c r="A13" s="81"/>
      <c r="B13" s="254"/>
      <c r="C13" s="254"/>
      <c r="D13" s="255"/>
      <c r="E13" s="298"/>
      <c r="F13" s="299"/>
      <c r="G13" s="299"/>
      <c r="H13" s="299"/>
      <c r="I13" s="300"/>
      <c r="J13" s="305"/>
      <c r="K13" s="301"/>
      <c r="L13" s="301"/>
      <c r="M13" s="301"/>
      <c r="N13" s="301"/>
      <c r="O13" s="302"/>
      <c r="P13" s="305"/>
      <c r="Q13" s="301"/>
      <c r="R13" s="301"/>
      <c r="S13" s="301"/>
      <c r="T13" s="301"/>
      <c r="U13" s="302"/>
      <c r="V13" s="305"/>
      <c r="W13" s="301"/>
      <c r="X13" s="301"/>
      <c r="Y13" s="301"/>
      <c r="Z13" s="301"/>
      <c r="AA13" s="302"/>
      <c r="AB13" s="305"/>
      <c r="AC13" s="301"/>
      <c r="AD13" s="301"/>
      <c r="AE13" s="301"/>
      <c r="AF13" s="301"/>
      <c r="AG13" s="302"/>
      <c r="AH13" s="315"/>
      <c r="AI13" s="316"/>
      <c r="AJ13" s="316"/>
      <c r="AK13" s="316"/>
      <c r="AL13" s="316"/>
      <c r="AM13" s="317"/>
      <c r="AN13" s="81"/>
      <c r="AO13" s="262"/>
      <c r="AP13" s="263"/>
      <c r="AQ13" s="263"/>
      <c r="AR13" s="263"/>
      <c r="AS13" s="263"/>
      <c r="AT13" s="264"/>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row>
    <row r="14" spans="1:99" ht="15" customHeight="1" x14ac:dyDescent="0.25">
      <c r="A14" s="81"/>
      <c r="B14" s="254"/>
      <c r="C14" s="254"/>
      <c r="D14" s="255"/>
      <c r="E14" s="292" t="s">
        <v>115</v>
      </c>
      <c r="F14" s="293"/>
      <c r="G14" s="293"/>
      <c r="H14" s="293"/>
      <c r="I14" s="293"/>
      <c r="J14" s="327" t="str">
        <f ca="1">IF(AND('Mapa final'!$H$12="Alta",'Mapa final'!$L$12="Leve"),CONCATENATE("R",'Mapa final'!$A$12),"")</f>
        <v/>
      </c>
      <c r="K14" s="328"/>
      <c r="L14" s="328" t="str">
        <f ca="1">IF(AND('Mapa final'!$H$13="Alta",'Mapa final'!$L$13="Leve"),CONCATENATE("R",'Mapa final'!$A$13),"")</f>
        <v/>
      </c>
      <c r="M14" s="328"/>
      <c r="N14" s="328" t="e">
        <f>IF(AND('Mapa final'!#REF!="Alta",'Mapa final'!#REF!="Leve"),CONCATENATE("R",'Mapa final'!#REF!),"")</f>
        <v>#REF!</v>
      </c>
      <c r="O14" s="329"/>
      <c r="P14" s="327" t="str">
        <f ca="1">IF(AND('Mapa final'!$H$12="Alta",'Mapa final'!$L$12="Menor"),CONCATENATE("R",'Mapa final'!$A$12),"")</f>
        <v/>
      </c>
      <c r="Q14" s="328"/>
      <c r="R14" s="328" t="str">
        <f ca="1">IF(AND('Mapa final'!$H$13="Alta",'Mapa final'!$L$13="Menor"),CONCATENATE("R",'Mapa final'!$A$13),"")</f>
        <v/>
      </c>
      <c r="S14" s="328"/>
      <c r="T14" s="328" t="e">
        <f>IF(AND('Mapa final'!#REF!="Alta",'Mapa final'!#REF!="Menor"),CONCATENATE("R",'Mapa final'!#REF!),"")</f>
        <v>#REF!</v>
      </c>
      <c r="U14" s="329"/>
      <c r="V14" s="303" t="str">
        <f ca="1">IF(AND('Mapa final'!$H$12="Alta",'Mapa final'!$L$12="Moderado"),CONCATENATE("R",'Mapa final'!$A$12),"")</f>
        <v/>
      </c>
      <c r="W14" s="304"/>
      <c r="X14" s="304" t="str">
        <f ca="1">IF(AND('Mapa final'!$H$13="Alta",'Mapa final'!$L$13="Moderado"),CONCATENATE("R",'Mapa final'!$A$13),"")</f>
        <v/>
      </c>
      <c r="Y14" s="304"/>
      <c r="Z14" s="304" t="e">
        <f>IF(AND('Mapa final'!#REF!="Alta",'Mapa final'!#REF!="Moderado"),CONCATENATE("R",'Mapa final'!#REF!),"")</f>
        <v>#REF!</v>
      </c>
      <c r="AA14" s="306"/>
      <c r="AB14" s="303" t="str">
        <f ca="1">IF(AND('Mapa final'!$H$12="Alta",'Mapa final'!$L$12="Mayor"),CONCATENATE("R",'Mapa final'!$A$12),"")</f>
        <v/>
      </c>
      <c r="AC14" s="304"/>
      <c r="AD14" s="304" t="str">
        <f ca="1">IF(AND('Mapa final'!$H$13="Alta",'Mapa final'!$L$13="Mayor"),CONCATENATE("R",'Mapa final'!$A$13),"")</f>
        <v/>
      </c>
      <c r="AE14" s="304"/>
      <c r="AF14" s="304" t="e">
        <f>IF(AND('Mapa final'!#REF!="Alta",'Mapa final'!#REF!="Mayor"),CONCATENATE("R",'Mapa final'!#REF!),"")</f>
        <v>#REF!</v>
      </c>
      <c r="AG14" s="306"/>
      <c r="AH14" s="318" t="str">
        <f ca="1">IF(AND('Mapa final'!$H$12="Alta",'Mapa final'!$L$12="Catastrófico"),CONCATENATE("R",'Mapa final'!$A$12),"")</f>
        <v/>
      </c>
      <c r="AI14" s="319"/>
      <c r="AJ14" s="319" t="str">
        <f ca="1">IF(AND('Mapa final'!$H$13="Alta",'Mapa final'!$L$13="Catastrófico"),CONCATENATE("R",'Mapa final'!$A$13),"")</f>
        <v/>
      </c>
      <c r="AK14" s="319"/>
      <c r="AL14" s="319" t="e">
        <f>IF(AND('Mapa final'!#REF!="Alta",'Mapa final'!#REF!="Catastrófico"),CONCATENATE("R",'Mapa final'!#REF!),"")</f>
        <v>#REF!</v>
      </c>
      <c r="AM14" s="320"/>
      <c r="AN14" s="81"/>
      <c r="AO14" s="265" t="s">
        <v>80</v>
      </c>
      <c r="AP14" s="266"/>
      <c r="AQ14" s="266"/>
      <c r="AR14" s="266"/>
      <c r="AS14" s="266"/>
      <c r="AT14" s="267"/>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row>
    <row r="15" spans="1:99" ht="15" customHeight="1" x14ac:dyDescent="0.25">
      <c r="A15" s="81"/>
      <c r="B15" s="254"/>
      <c r="C15" s="254"/>
      <c r="D15" s="255"/>
      <c r="E15" s="295"/>
      <c r="F15" s="296"/>
      <c r="G15" s="296"/>
      <c r="H15" s="296"/>
      <c r="I15" s="296"/>
      <c r="J15" s="321"/>
      <c r="K15" s="322"/>
      <c r="L15" s="322"/>
      <c r="M15" s="322"/>
      <c r="N15" s="322"/>
      <c r="O15" s="323"/>
      <c r="P15" s="321"/>
      <c r="Q15" s="322"/>
      <c r="R15" s="322"/>
      <c r="S15" s="322"/>
      <c r="T15" s="322"/>
      <c r="U15" s="323"/>
      <c r="V15" s="305"/>
      <c r="W15" s="301"/>
      <c r="X15" s="301"/>
      <c r="Y15" s="301"/>
      <c r="Z15" s="301"/>
      <c r="AA15" s="302"/>
      <c r="AB15" s="305"/>
      <c r="AC15" s="301"/>
      <c r="AD15" s="301"/>
      <c r="AE15" s="301"/>
      <c r="AF15" s="301"/>
      <c r="AG15" s="302"/>
      <c r="AH15" s="312"/>
      <c r="AI15" s="313"/>
      <c r="AJ15" s="313"/>
      <c r="AK15" s="313"/>
      <c r="AL15" s="313"/>
      <c r="AM15" s="314"/>
      <c r="AN15" s="81"/>
      <c r="AO15" s="268"/>
      <c r="AP15" s="269"/>
      <c r="AQ15" s="269"/>
      <c r="AR15" s="269"/>
      <c r="AS15" s="269"/>
      <c r="AT15" s="270"/>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row>
    <row r="16" spans="1:99" ht="15" customHeight="1" x14ac:dyDescent="0.25">
      <c r="A16" s="81"/>
      <c r="B16" s="254"/>
      <c r="C16" s="254"/>
      <c r="D16" s="255"/>
      <c r="E16" s="295"/>
      <c r="F16" s="296"/>
      <c r="G16" s="296"/>
      <c r="H16" s="296"/>
      <c r="I16" s="296"/>
      <c r="J16" s="321" t="e">
        <f>IF(AND('Mapa final'!#REF!="Alta",'Mapa final'!#REF!="Leve"),CONCATENATE("R",'Mapa final'!#REF!),"")</f>
        <v>#REF!</v>
      </c>
      <c r="K16" s="322"/>
      <c r="L16" s="322" t="str">
        <f ca="1">IF(AND('Mapa final'!$H$14="Alta",'Mapa final'!$L$14="Leve"),CONCATENATE("R",'Mapa final'!$A$14),"")</f>
        <v/>
      </c>
      <c r="M16" s="322"/>
      <c r="N16" s="322" t="str">
        <f ca="1">IF(AND('Mapa final'!$H$15="Alta",'Mapa final'!$L$15="Leve"),CONCATENATE("R",'Mapa final'!$A$15),"")</f>
        <v/>
      </c>
      <c r="O16" s="323"/>
      <c r="P16" s="321" t="e">
        <f>IF(AND('Mapa final'!#REF!="Alta",'Mapa final'!#REF!="Menor"),CONCATENATE("R",'Mapa final'!#REF!),"")</f>
        <v>#REF!</v>
      </c>
      <c r="Q16" s="322"/>
      <c r="R16" s="322" t="str">
        <f ca="1">IF(AND('Mapa final'!$H$14="Alta",'Mapa final'!$L$14="Menor"),CONCATENATE("R",'Mapa final'!$A$14),"")</f>
        <v/>
      </c>
      <c r="S16" s="322"/>
      <c r="T16" s="322" t="str">
        <f ca="1">IF(AND('Mapa final'!$H$15="Alta",'Mapa final'!$L$15="Menor"),CONCATENATE("R",'Mapa final'!$A$15),"")</f>
        <v/>
      </c>
      <c r="U16" s="323"/>
      <c r="V16" s="305" t="e">
        <f>IF(AND('Mapa final'!#REF!="Alta",'Mapa final'!#REF!="Moderado"),CONCATENATE("R",'Mapa final'!#REF!),"")</f>
        <v>#REF!</v>
      </c>
      <c r="W16" s="301"/>
      <c r="X16" s="301" t="str">
        <f ca="1">IF(AND('Mapa final'!$H$14="Alta",'Mapa final'!$L$14="Moderado"),CONCATENATE("R",'Mapa final'!$A$14),"")</f>
        <v/>
      </c>
      <c r="Y16" s="301"/>
      <c r="Z16" s="301" t="str">
        <f ca="1">IF(AND('Mapa final'!$H$15="Alta",'Mapa final'!$L$15="Moderado"),CONCATENATE("R",'Mapa final'!$A$15),"")</f>
        <v/>
      </c>
      <c r="AA16" s="302"/>
      <c r="AB16" s="305" t="e">
        <f>IF(AND('Mapa final'!#REF!="Alta",'Mapa final'!#REF!="Mayor"),CONCATENATE("R",'Mapa final'!#REF!),"")</f>
        <v>#REF!</v>
      </c>
      <c r="AC16" s="301"/>
      <c r="AD16" s="301" t="str">
        <f ca="1">IF(AND('Mapa final'!$H$14="Alta",'Mapa final'!$L$14="Mayor"),CONCATENATE("R",'Mapa final'!$A$14),"")</f>
        <v/>
      </c>
      <c r="AE16" s="301"/>
      <c r="AF16" s="301" t="str">
        <f ca="1">IF(AND('Mapa final'!$H$15="Alta",'Mapa final'!$L$15="Mayor"),CONCATENATE("R",'Mapa final'!$A$15),"")</f>
        <v/>
      </c>
      <c r="AG16" s="302"/>
      <c r="AH16" s="312" t="e">
        <f>IF(AND('Mapa final'!#REF!="Alta",'Mapa final'!#REF!="Catastrófico"),CONCATENATE("R",'Mapa final'!#REF!),"")</f>
        <v>#REF!</v>
      </c>
      <c r="AI16" s="313"/>
      <c r="AJ16" s="313" t="str">
        <f ca="1">IF(AND('Mapa final'!$H$14="Alta",'Mapa final'!$L$14="Catastrófico"),CONCATENATE("R",'Mapa final'!$A$14),"")</f>
        <v/>
      </c>
      <c r="AK16" s="313"/>
      <c r="AL16" s="313" t="str">
        <f ca="1">IF(AND('Mapa final'!$H$15="Alta",'Mapa final'!$L$15="Catastrófico"),CONCATENATE("R",'Mapa final'!$A$15),"")</f>
        <v/>
      </c>
      <c r="AM16" s="314"/>
      <c r="AN16" s="81"/>
      <c r="AO16" s="268"/>
      <c r="AP16" s="269"/>
      <c r="AQ16" s="269"/>
      <c r="AR16" s="269"/>
      <c r="AS16" s="269"/>
      <c r="AT16" s="270"/>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row>
    <row r="17" spans="1:80" ht="15" customHeight="1" x14ac:dyDescent="0.25">
      <c r="A17" s="81"/>
      <c r="B17" s="254"/>
      <c r="C17" s="254"/>
      <c r="D17" s="255"/>
      <c r="E17" s="295"/>
      <c r="F17" s="296"/>
      <c r="G17" s="296"/>
      <c r="H17" s="296"/>
      <c r="I17" s="296"/>
      <c r="J17" s="321"/>
      <c r="K17" s="322"/>
      <c r="L17" s="322"/>
      <c r="M17" s="322"/>
      <c r="N17" s="322"/>
      <c r="O17" s="323"/>
      <c r="P17" s="321"/>
      <c r="Q17" s="322"/>
      <c r="R17" s="322"/>
      <c r="S17" s="322"/>
      <c r="T17" s="322"/>
      <c r="U17" s="323"/>
      <c r="V17" s="305"/>
      <c r="W17" s="301"/>
      <c r="X17" s="301"/>
      <c r="Y17" s="301"/>
      <c r="Z17" s="301"/>
      <c r="AA17" s="302"/>
      <c r="AB17" s="305"/>
      <c r="AC17" s="301"/>
      <c r="AD17" s="301"/>
      <c r="AE17" s="301"/>
      <c r="AF17" s="301"/>
      <c r="AG17" s="302"/>
      <c r="AH17" s="312"/>
      <c r="AI17" s="313"/>
      <c r="AJ17" s="313"/>
      <c r="AK17" s="313"/>
      <c r="AL17" s="313"/>
      <c r="AM17" s="314"/>
      <c r="AN17" s="81"/>
      <c r="AO17" s="268"/>
      <c r="AP17" s="269"/>
      <c r="AQ17" s="269"/>
      <c r="AR17" s="269"/>
      <c r="AS17" s="269"/>
      <c r="AT17" s="270"/>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row>
    <row r="18" spans="1:80" ht="15" customHeight="1" x14ac:dyDescent="0.25">
      <c r="A18" s="81"/>
      <c r="B18" s="254"/>
      <c r="C18" s="254"/>
      <c r="D18" s="255"/>
      <c r="E18" s="295"/>
      <c r="F18" s="296"/>
      <c r="G18" s="296"/>
      <c r="H18" s="296"/>
      <c r="I18" s="296"/>
      <c r="J18" s="321" t="e">
        <f>IF(AND('Mapa final'!#REF!="Alta",'Mapa final'!#REF!="Leve"),CONCATENATE("R",'Mapa final'!#REF!),"")</f>
        <v>#REF!</v>
      </c>
      <c r="K18" s="322"/>
      <c r="L18" s="322" t="e">
        <f>IF(AND('Mapa final'!#REF!="Alta",'Mapa final'!#REF!="Leve"),CONCATENATE("R",'Mapa final'!#REF!),"")</f>
        <v>#REF!</v>
      </c>
      <c r="M18" s="322"/>
      <c r="N18" s="322" t="e">
        <f>IF(AND('Mapa final'!#REF!="Alta",'Mapa final'!#REF!="Leve"),CONCATENATE("R",'Mapa final'!#REF!),"")</f>
        <v>#REF!</v>
      </c>
      <c r="O18" s="323"/>
      <c r="P18" s="321" t="e">
        <f>IF(AND('Mapa final'!#REF!="Alta",'Mapa final'!#REF!="Menor"),CONCATENATE("R",'Mapa final'!#REF!),"")</f>
        <v>#REF!</v>
      </c>
      <c r="Q18" s="322"/>
      <c r="R18" s="322" t="e">
        <f>IF(AND('Mapa final'!#REF!="Alta",'Mapa final'!#REF!="Menor"),CONCATENATE("R",'Mapa final'!#REF!),"")</f>
        <v>#REF!</v>
      </c>
      <c r="S18" s="322"/>
      <c r="T18" s="322" t="e">
        <f>IF(AND('Mapa final'!#REF!="Alta",'Mapa final'!#REF!="Menor"),CONCATENATE("R",'Mapa final'!#REF!),"")</f>
        <v>#REF!</v>
      </c>
      <c r="U18" s="323"/>
      <c r="V18" s="305" t="e">
        <f>IF(AND('Mapa final'!#REF!="Alta",'Mapa final'!#REF!="Moderado"),CONCATENATE("R",'Mapa final'!#REF!),"")</f>
        <v>#REF!</v>
      </c>
      <c r="W18" s="301"/>
      <c r="X18" s="301" t="e">
        <f>IF(AND('Mapa final'!#REF!="Alta",'Mapa final'!#REF!="Moderado"),CONCATENATE("R",'Mapa final'!#REF!),"")</f>
        <v>#REF!</v>
      </c>
      <c r="Y18" s="301"/>
      <c r="Z18" s="301" t="e">
        <f>IF(AND('Mapa final'!#REF!="Alta",'Mapa final'!#REF!="Moderado"),CONCATENATE("R",'Mapa final'!#REF!),"")</f>
        <v>#REF!</v>
      </c>
      <c r="AA18" s="302"/>
      <c r="AB18" s="305" t="e">
        <f>IF(AND('Mapa final'!#REF!="Alta",'Mapa final'!#REF!="Mayor"),CONCATENATE("R",'Mapa final'!#REF!),"")</f>
        <v>#REF!</v>
      </c>
      <c r="AC18" s="301"/>
      <c r="AD18" s="301" t="e">
        <f>IF(AND('Mapa final'!#REF!="Alta",'Mapa final'!#REF!="Mayor"),CONCATENATE("R",'Mapa final'!#REF!),"")</f>
        <v>#REF!</v>
      </c>
      <c r="AE18" s="301"/>
      <c r="AF18" s="301" t="e">
        <f>IF(AND('Mapa final'!#REF!="Alta",'Mapa final'!#REF!="Mayor"),CONCATENATE("R",'Mapa final'!#REF!),"")</f>
        <v>#REF!</v>
      </c>
      <c r="AG18" s="302"/>
      <c r="AH18" s="312" t="e">
        <f>IF(AND('Mapa final'!#REF!="Alta",'Mapa final'!#REF!="Catastrófico"),CONCATENATE("R",'Mapa final'!#REF!),"")</f>
        <v>#REF!</v>
      </c>
      <c r="AI18" s="313"/>
      <c r="AJ18" s="313" t="e">
        <f>IF(AND('Mapa final'!#REF!="Alta",'Mapa final'!#REF!="Catastrófico"),CONCATENATE("R",'Mapa final'!#REF!),"")</f>
        <v>#REF!</v>
      </c>
      <c r="AK18" s="313"/>
      <c r="AL18" s="313" t="e">
        <f>IF(AND('Mapa final'!#REF!="Alta",'Mapa final'!#REF!="Catastrófico"),CONCATENATE("R",'Mapa final'!#REF!),"")</f>
        <v>#REF!</v>
      </c>
      <c r="AM18" s="314"/>
      <c r="AN18" s="81"/>
      <c r="AO18" s="268"/>
      <c r="AP18" s="269"/>
      <c r="AQ18" s="269"/>
      <c r="AR18" s="269"/>
      <c r="AS18" s="269"/>
      <c r="AT18" s="270"/>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row>
    <row r="19" spans="1:80" ht="15" customHeight="1" x14ac:dyDescent="0.25">
      <c r="A19" s="81"/>
      <c r="B19" s="254"/>
      <c r="C19" s="254"/>
      <c r="D19" s="255"/>
      <c r="E19" s="295"/>
      <c r="F19" s="296"/>
      <c r="G19" s="296"/>
      <c r="H19" s="296"/>
      <c r="I19" s="296"/>
      <c r="J19" s="321"/>
      <c r="K19" s="322"/>
      <c r="L19" s="322"/>
      <c r="M19" s="322"/>
      <c r="N19" s="322"/>
      <c r="O19" s="323"/>
      <c r="P19" s="321"/>
      <c r="Q19" s="322"/>
      <c r="R19" s="322"/>
      <c r="S19" s="322"/>
      <c r="T19" s="322"/>
      <c r="U19" s="323"/>
      <c r="V19" s="305"/>
      <c r="W19" s="301"/>
      <c r="X19" s="301"/>
      <c r="Y19" s="301"/>
      <c r="Z19" s="301"/>
      <c r="AA19" s="302"/>
      <c r="AB19" s="305"/>
      <c r="AC19" s="301"/>
      <c r="AD19" s="301"/>
      <c r="AE19" s="301"/>
      <c r="AF19" s="301"/>
      <c r="AG19" s="302"/>
      <c r="AH19" s="312"/>
      <c r="AI19" s="313"/>
      <c r="AJ19" s="313"/>
      <c r="AK19" s="313"/>
      <c r="AL19" s="313"/>
      <c r="AM19" s="314"/>
      <c r="AN19" s="81"/>
      <c r="AO19" s="268"/>
      <c r="AP19" s="269"/>
      <c r="AQ19" s="269"/>
      <c r="AR19" s="269"/>
      <c r="AS19" s="269"/>
      <c r="AT19" s="270"/>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row>
    <row r="20" spans="1:80" ht="15" customHeight="1" x14ac:dyDescent="0.25">
      <c r="A20" s="81"/>
      <c r="B20" s="254"/>
      <c r="C20" s="254"/>
      <c r="D20" s="255"/>
      <c r="E20" s="295"/>
      <c r="F20" s="296"/>
      <c r="G20" s="296"/>
      <c r="H20" s="296"/>
      <c r="I20" s="296"/>
      <c r="J20" s="321" t="e">
        <f>IF(AND('Mapa final'!#REF!="Alta",'Mapa final'!#REF!="Leve"),CONCATENATE("R",'Mapa final'!#REF!),"")</f>
        <v>#REF!</v>
      </c>
      <c r="K20" s="322"/>
      <c r="L20" s="322" t="e">
        <f>IF(AND('Mapa final'!#REF!="Alta",'Mapa final'!#REF!="Leve"),CONCATENATE("R",'Mapa final'!#REF!),"")</f>
        <v>#REF!</v>
      </c>
      <c r="M20" s="322"/>
      <c r="N20" s="322" t="str">
        <f>IF(AND('Mapa final'!$H$21="Alta",'Mapa final'!$L$21="Leve"),CONCATENATE("R",'Mapa final'!$A$21),"")</f>
        <v/>
      </c>
      <c r="O20" s="323"/>
      <c r="P20" s="321" t="e">
        <f>IF(AND('Mapa final'!#REF!="Alta",'Mapa final'!#REF!="Menor"),CONCATENATE("R",'Mapa final'!#REF!),"")</f>
        <v>#REF!</v>
      </c>
      <c r="Q20" s="322"/>
      <c r="R20" s="322" t="e">
        <f>IF(AND('Mapa final'!#REF!="Alta",'Mapa final'!#REF!="Menor"),CONCATENATE("R",'Mapa final'!#REF!),"")</f>
        <v>#REF!</v>
      </c>
      <c r="S20" s="322"/>
      <c r="T20" s="322" t="str">
        <f>IF(AND('Mapa final'!$H$21="Alta",'Mapa final'!$L$21="Menor"),CONCATENATE("R",'Mapa final'!$A$21),"")</f>
        <v/>
      </c>
      <c r="U20" s="323"/>
      <c r="V20" s="305" t="e">
        <f>IF(AND('Mapa final'!#REF!="Alta",'Mapa final'!#REF!="Moderado"),CONCATENATE("R",'Mapa final'!#REF!),"")</f>
        <v>#REF!</v>
      </c>
      <c r="W20" s="301"/>
      <c r="X20" s="301" t="e">
        <f>IF(AND('Mapa final'!#REF!="Alta",'Mapa final'!#REF!="Moderado"),CONCATENATE("R",'Mapa final'!#REF!),"")</f>
        <v>#REF!</v>
      </c>
      <c r="Y20" s="301"/>
      <c r="Z20" s="301" t="str">
        <f>IF(AND('Mapa final'!$H$21="Alta",'Mapa final'!$L$21="Moderado"),CONCATENATE("R",'Mapa final'!$A$21),"")</f>
        <v/>
      </c>
      <c r="AA20" s="302"/>
      <c r="AB20" s="305" t="e">
        <f>IF(AND('Mapa final'!#REF!="Alta",'Mapa final'!#REF!="Mayor"),CONCATENATE("R",'Mapa final'!#REF!),"")</f>
        <v>#REF!</v>
      </c>
      <c r="AC20" s="301"/>
      <c r="AD20" s="301" t="e">
        <f>IF(AND('Mapa final'!#REF!="Alta",'Mapa final'!#REF!="Mayor"),CONCATENATE("R",'Mapa final'!#REF!),"")</f>
        <v>#REF!</v>
      </c>
      <c r="AE20" s="301"/>
      <c r="AF20" s="301" t="str">
        <f>IF(AND('Mapa final'!$H$21="Alta",'Mapa final'!$L$21="Mayor"),CONCATENATE("R",'Mapa final'!$A$21),"")</f>
        <v/>
      </c>
      <c r="AG20" s="302"/>
      <c r="AH20" s="312" t="e">
        <f>IF(AND('Mapa final'!#REF!="Alta",'Mapa final'!#REF!="Catastrófico"),CONCATENATE("R",'Mapa final'!#REF!),"")</f>
        <v>#REF!</v>
      </c>
      <c r="AI20" s="313"/>
      <c r="AJ20" s="313" t="e">
        <f>IF(AND('Mapa final'!#REF!="Alta",'Mapa final'!#REF!="Catastrófico"),CONCATENATE("R",'Mapa final'!#REF!),"")</f>
        <v>#REF!</v>
      </c>
      <c r="AK20" s="313"/>
      <c r="AL20" s="313" t="str">
        <f>IF(AND('Mapa final'!$H$21="Alta",'Mapa final'!$L$21="Catastrófico"),CONCATENATE("R",'Mapa final'!$A$21),"")</f>
        <v/>
      </c>
      <c r="AM20" s="314"/>
      <c r="AN20" s="81"/>
      <c r="AO20" s="268"/>
      <c r="AP20" s="269"/>
      <c r="AQ20" s="269"/>
      <c r="AR20" s="269"/>
      <c r="AS20" s="269"/>
      <c r="AT20" s="270"/>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row>
    <row r="21" spans="1:80" ht="15.75" customHeight="1" thickBot="1" x14ac:dyDescent="0.3">
      <c r="A21" s="81"/>
      <c r="B21" s="254"/>
      <c r="C21" s="254"/>
      <c r="D21" s="255"/>
      <c r="E21" s="298"/>
      <c r="F21" s="299"/>
      <c r="G21" s="299"/>
      <c r="H21" s="299"/>
      <c r="I21" s="299"/>
      <c r="J21" s="324"/>
      <c r="K21" s="325"/>
      <c r="L21" s="325"/>
      <c r="M21" s="325"/>
      <c r="N21" s="325"/>
      <c r="O21" s="326"/>
      <c r="P21" s="324"/>
      <c r="Q21" s="325"/>
      <c r="R21" s="325"/>
      <c r="S21" s="325"/>
      <c r="T21" s="325"/>
      <c r="U21" s="326"/>
      <c r="V21" s="309"/>
      <c r="W21" s="310"/>
      <c r="X21" s="310"/>
      <c r="Y21" s="310"/>
      <c r="Z21" s="310"/>
      <c r="AA21" s="311"/>
      <c r="AB21" s="309"/>
      <c r="AC21" s="310"/>
      <c r="AD21" s="310"/>
      <c r="AE21" s="310"/>
      <c r="AF21" s="310"/>
      <c r="AG21" s="311"/>
      <c r="AH21" s="315"/>
      <c r="AI21" s="316"/>
      <c r="AJ21" s="316"/>
      <c r="AK21" s="316"/>
      <c r="AL21" s="316"/>
      <c r="AM21" s="317"/>
      <c r="AN21" s="81"/>
      <c r="AO21" s="271"/>
      <c r="AP21" s="272"/>
      <c r="AQ21" s="272"/>
      <c r="AR21" s="272"/>
      <c r="AS21" s="272"/>
      <c r="AT21" s="273"/>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row>
    <row r="22" spans="1:80" x14ac:dyDescent="0.25">
      <c r="A22" s="81"/>
      <c r="B22" s="254"/>
      <c r="C22" s="254"/>
      <c r="D22" s="255"/>
      <c r="E22" s="292" t="s">
        <v>117</v>
      </c>
      <c r="F22" s="293"/>
      <c r="G22" s="293"/>
      <c r="H22" s="293"/>
      <c r="I22" s="294"/>
      <c r="J22" s="327" t="str">
        <f ca="1">IF(AND('Mapa final'!$H$12="Media",'Mapa final'!$L$12="Leve"),CONCATENATE("R",'Mapa final'!$A$12),"")</f>
        <v>R1</v>
      </c>
      <c r="K22" s="328"/>
      <c r="L22" s="328" t="str">
        <f ca="1">IF(AND('Mapa final'!$H$13="Media",'Mapa final'!$L$13="Leve"),CONCATENATE("R",'Mapa final'!$A$13),"")</f>
        <v/>
      </c>
      <c r="M22" s="328"/>
      <c r="N22" s="328" t="e">
        <f>IF(AND('Mapa final'!#REF!="Media",'Mapa final'!#REF!="Leve"),CONCATENATE("R",'Mapa final'!#REF!),"")</f>
        <v>#REF!</v>
      </c>
      <c r="O22" s="329"/>
      <c r="P22" s="327" t="str">
        <f ca="1">IF(AND('Mapa final'!$H$12="Media",'Mapa final'!$L$12="Menor"),CONCATENATE("R",'Mapa final'!$A$12),"")</f>
        <v/>
      </c>
      <c r="Q22" s="328"/>
      <c r="R22" s="328" t="str">
        <f ca="1">IF(AND('Mapa final'!$H$13="Media",'Mapa final'!$L$13="Menor"),CONCATENATE("R",'Mapa final'!$A$13),"")</f>
        <v/>
      </c>
      <c r="S22" s="328"/>
      <c r="T22" s="328" t="e">
        <f>IF(AND('Mapa final'!#REF!="Media",'Mapa final'!#REF!="Menor"),CONCATENATE("R",'Mapa final'!#REF!),"")</f>
        <v>#REF!</v>
      </c>
      <c r="U22" s="329"/>
      <c r="V22" s="327" t="str">
        <f ca="1">IF(AND('Mapa final'!$H$12="Media",'Mapa final'!$L$12="Moderado"),CONCATENATE("R",'Mapa final'!$A$12),"")</f>
        <v/>
      </c>
      <c r="W22" s="328"/>
      <c r="X22" s="328" t="str">
        <f ca="1">IF(AND('Mapa final'!$H$13="Media",'Mapa final'!$L$13="Moderado"),CONCATENATE("R",'Mapa final'!$A$13),"")</f>
        <v/>
      </c>
      <c r="Y22" s="328"/>
      <c r="Z22" s="328" t="e">
        <f>IF(AND('Mapa final'!#REF!="Media",'Mapa final'!#REF!="Moderado"),CONCATENATE("R",'Mapa final'!#REF!),"")</f>
        <v>#REF!</v>
      </c>
      <c r="AA22" s="329"/>
      <c r="AB22" s="303" t="str">
        <f ca="1">IF(AND('Mapa final'!$H$12="Media",'Mapa final'!$L$12="Mayor"),CONCATENATE("R",'Mapa final'!$A$12),"")</f>
        <v/>
      </c>
      <c r="AC22" s="304"/>
      <c r="AD22" s="304" t="str">
        <f ca="1">IF(AND('Mapa final'!$H$13="Media",'Mapa final'!$L$13="Mayor"),CONCATENATE("R",'Mapa final'!$A$13),"")</f>
        <v/>
      </c>
      <c r="AE22" s="304"/>
      <c r="AF22" s="304" t="e">
        <f>IF(AND('Mapa final'!#REF!="Media",'Mapa final'!#REF!="Mayor"),CONCATENATE("R",'Mapa final'!#REF!),"")</f>
        <v>#REF!</v>
      </c>
      <c r="AG22" s="306"/>
      <c r="AH22" s="318" t="str">
        <f ca="1">IF(AND('Mapa final'!$H$12="Media",'Mapa final'!$L$12="Catastrófico"),CONCATENATE("R",'Mapa final'!$A$12),"")</f>
        <v/>
      </c>
      <c r="AI22" s="319"/>
      <c r="AJ22" s="319" t="str">
        <f ca="1">IF(AND('Mapa final'!$H$13="Media",'Mapa final'!$L$13="Catastrófico"),CONCATENATE("R",'Mapa final'!$A$13),"")</f>
        <v/>
      </c>
      <c r="AK22" s="319"/>
      <c r="AL22" s="319" t="e">
        <f>IF(AND('Mapa final'!#REF!="Media",'Mapa final'!#REF!="Catastrófico"),CONCATENATE("R",'Mapa final'!#REF!),"")</f>
        <v>#REF!</v>
      </c>
      <c r="AM22" s="320"/>
      <c r="AN22" s="81"/>
      <c r="AO22" s="274" t="s">
        <v>81</v>
      </c>
      <c r="AP22" s="275"/>
      <c r="AQ22" s="275"/>
      <c r="AR22" s="275"/>
      <c r="AS22" s="275"/>
      <c r="AT22" s="276"/>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row>
    <row r="23" spans="1:80" x14ac:dyDescent="0.25">
      <c r="A23" s="81"/>
      <c r="B23" s="254"/>
      <c r="C23" s="254"/>
      <c r="D23" s="255"/>
      <c r="E23" s="295"/>
      <c r="F23" s="296"/>
      <c r="G23" s="296"/>
      <c r="H23" s="296"/>
      <c r="I23" s="297"/>
      <c r="J23" s="321"/>
      <c r="K23" s="322"/>
      <c r="L23" s="322"/>
      <c r="M23" s="322"/>
      <c r="N23" s="322"/>
      <c r="O23" s="323"/>
      <c r="P23" s="321"/>
      <c r="Q23" s="322"/>
      <c r="R23" s="322"/>
      <c r="S23" s="322"/>
      <c r="T23" s="322"/>
      <c r="U23" s="323"/>
      <c r="V23" s="321"/>
      <c r="W23" s="322"/>
      <c r="X23" s="322"/>
      <c r="Y23" s="322"/>
      <c r="Z23" s="322"/>
      <c r="AA23" s="323"/>
      <c r="AB23" s="305"/>
      <c r="AC23" s="301"/>
      <c r="AD23" s="301"/>
      <c r="AE23" s="301"/>
      <c r="AF23" s="301"/>
      <c r="AG23" s="302"/>
      <c r="AH23" s="312"/>
      <c r="AI23" s="313"/>
      <c r="AJ23" s="313"/>
      <c r="AK23" s="313"/>
      <c r="AL23" s="313"/>
      <c r="AM23" s="314"/>
      <c r="AN23" s="81"/>
      <c r="AO23" s="277"/>
      <c r="AP23" s="278"/>
      <c r="AQ23" s="278"/>
      <c r="AR23" s="278"/>
      <c r="AS23" s="278"/>
      <c r="AT23" s="279"/>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c r="BY23" s="81"/>
      <c r="BZ23" s="81"/>
      <c r="CA23" s="81"/>
      <c r="CB23" s="81"/>
    </row>
    <row r="24" spans="1:80" x14ac:dyDescent="0.25">
      <c r="A24" s="81"/>
      <c r="B24" s="254"/>
      <c r="C24" s="254"/>
      <c r="D24" s="255"/>
      <c r="E24" s="295"/>
      <c r="F24" s="296"/>
      <c r="G24" s="296"/>
      <c r="H24" s="296"/>
      <c r="I24" s="297"/>
      <c r="J24" s="321" t="e">
        <f>IF(AND('Mapa final'!#REF!="Media",'Mapa final'!#REF!="Leve"),CONCATENATE("R",'Mapa final'!#REF!),"")</f>
        <v>#REF!</v>
      </c>
      <c r="K24" s="322"/>
      <c r="L24" s="322" t="str">
        <f ca="1">IF(AND('Mapa final'!$H$14="Media",'Mapa final'!$L$14="Leve"),CONCATENATE("R",'Mapa final'!$A$14),"")</f>
        <v>R3</v>
      </c>
      <c r="M24" s="322"/>
      <c r="N24" s="322" t="str">
        <f ca="1">IF(AND('Mapa final'!$H$15="Media",'Mapa final'!$L$15="Leve"),CONCATENATE("R",'Mapa final'!$A$15),"")</f>
        <v/>
      </c>
      <c r="O24" s="323"/>
      <c r="P24" s="321" t="e">
        <f>IF(AND('Mapa final'!#REF!="Media",'Mapa final'!#REF!="Menor"),CONCATENATE("R",'Mapa final'!#REF!),"")</f>
        <v>#REF!</v>
      </c>
      <c r="Q24" s="322"/>
      <c r="R24" s="322" t="str">
        <f ca="1">IF(AND('Mapa final'!$H$14="Media",'Mapa final'!$L$14="Menor"),CONCATENATE("R",'Mapa final'!$A$14),"")</f>
        <v/>
      </c>
      <c r="S24" s="322"/>
      <c r="T24" s="322" t="str">
        <f ca="1">IF(AND('Mapa final'!$H$15="Media",'Mapa final'!$L$15="Menor"),CONCATENATE("R",'Mapa final'!$A$15),"")</f>
        <v/>
      </c>
      <c r="U24" s="323"/>
      <c r="V24" s="321" t="e">
        <f>IF(AND('Mapa final'!#REF!="Media",'Mapa final'!#REF!="Moderado"),CONCATENATE("R",'Mapa final'!#REF!),"")</f>
        <v>#REF!</v>
      </c>
      <c r="W24" s="322"/>
      <c r="X24" s="322" t="str">
        <f ca="1">IF(AND('Mapa final'!$H$14="Media",'Mapa final'!$L$14="Moderado"),CONCATENATE("R",'Mapa final'!$A$14),"")</f>
        <v/>
      </c>
      <c r="Y24" s="322"/>
      <c r="Z24" s="322" t="str">
        <f ca="1">IF(AND('Mapa final'!$H$15="Media",'Mapa final'!$L$15="Moderado"),CONCATENATE("R",'Mapa final'!$A$15),"")</f>
        <v/>
      </c>
      <c r="AA24" s="323"/>
      <c r="AB24" s="305" t="e">
        <f>IF(AND('Mapa final'!#REF!="Media",'Mapa final'!#REF!="Mayor"),CONCATENATE("R",'Mapa final'!#REF!),"")</f>
        <v>#REF!</v>
      </c>
      <c r="AC24" s="301"/>
      <c r="AD24" s="301" t="str">
        <f ca="1">IF(AND('Mapa final'!$H$14="Media",'Mapa final'!$L$14="Mayor"),CONCATENATE("R",'Mapa final'!$A$14),"")</f>
        <v/>
      </c>
      <c r="AE24" s="301"/>
      <c r="AF24" s="301" t="str">
        <f ca="1">IF(AND('Mapa final'!$H$15="Media",'Mapa final'!$L$15="Mayor"),CONCATENATE("R",'Mapa final'!$A$15),"")</f>
        <v/>
      </c>
      <c r="AG24" s="302"/>
      <c r="AH24" s="312" t="e">
        <f>IF(AND('Mapa final'!#REF!="Media",'Mapa final'!#REF!="Catastrófico"),CONCATENATE("R",'Mapa final'!#REF!),"")</f>
        <v>#REF!</v>
      </c>
      <c r="AI24" s="313"/>
      <c r="AJ24" s="313" t="str">
        <f ca="1">IF(AND('Mapa final'!$H$14="Media",'Mapa final'!$L$14="Catastrófico"),CONCATENATE("R",'Mapa final'!$A$14),"")</f>
        <v/>
      </c>
      <c r="AK24" s="313"/>
      <c r="AL24" s="313" t="str">
        <f ca="1">IF(AND('Mapa final'!$H$15="Media",'Mapa final'!$L$15="Catastrófico"),CONCATENATE("R",'Mapa final'!$A$15),"")</f>
        <v/>
      </c>
      <c r="AM24" s="314"/>
      <c r="AN24" s="81"/>
      <c r="AO24" s="277"/>
      <c r="AP24" s="278"/>
      <c r="AQ24" s="278"/>
      <c r="AR24" s="278"/>
      <c r="AS24" s="278"/>
      <c r="AT24" s="279"/>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row>
    <row r="25" spans="1:80" x14ac:dyDescent="0.25">
      <c r="A25" s="81"/>
      <c r="B25" s="254"/>
      <c r="C25" s="254"/>
      <c r="D25" s="255"/>
      <c r="E25" s="295"/>
      <c r="F25" s="296"/>
      <c r="G25" s="296"/>
      <c r="H25" s="296"/>
      <c r="I25" s="297"/>
      <c r="J25" s="321"/>
      <c r="K25" s="322"/>
      <c r="L25" s="322"/>
      <c r="M25" s="322"/>
      <c r="N25" s="322"/>
      <c r="O25" s="323"/>
      <c r="P25" s="321"/>
      <c r="Q25" s="322"/>
      <c r="R25" s="322"/>
      <c r="S25" s="322"/>
      <c r="T25" s="322"/>
      <c r="U25" s="323"/>
      <c r="V25" s="321"/>
      <c r="W25" s="322"/>
      <c r="X25" s="322"/>
      <c r="Y25" s="322"/>
      <c r="Z25" s="322"/>
      <c r="AA25" s="323"/>
      <c r="AB25" s="305"/>
      <c r="AC25" s="301"/>
      <c r="AD25" s="301"/>
      <c r="AE25" s="301"/>
      <c r="AF25" s="301"/>
      <c r="AG25" s="302"/>
      <c r="AH25" s="312"/>
      <c r="AI25" s="313"/>
      <c r="AJ25" s="313"/>
      <c r="AK25" s="313"/>
      <c r="AL25" s="313"/>
      <c r="AM25" s="314"/>
      <c r="AN25" s="81"/>
      <c r="AO25" s="277"/>
      <c r="AP25" s="278"/>
      <c r="AQ25" s="278"/>
      <c r="AR25" s="278"/>
      <c r="AS25" s="278"/>
      <c r="AT25" s="279"/>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c r="CB25" s="81"/>
    </row>
    <row r="26" spans="1:80" x14ac:dyDescent="0.25">
      <c r="A26" s="81"/>
      <c r="B26" s="254"/>
      <c r="C26" s="254"/>
      <c r="D26" s="255"/>
      <c r="E26" s="295"/>
      <c r="F26" s="296"/>
      <c r="G26" s="296"/>
      <c r="H26" s="296"/>
      <c r="I26" s="297"/>
      <c r="J26" s="321" t="e">
        <f>IF(AND('Mapa final'!#REF!="Media",'Mapa final'!#REF!="Leve"),CONCATENATE("R",'Mapa final'!#REF!),"")</f>
        <v>#REF!</v>
      </c>
      <c r="K26" s="322"/>
      <c r="L26" s="322" t="e">
        <f>IF(AND('Mapa final'!#REF!="Media",'Mapa final'!#REF!="Leve"),CONCATENATE("R",'Mapa final'!#REF!),"")</f>
        <v>#REF!</v>
      </c>
      <c r="M26" s="322"/>
      <c r="N26" s="322" t="e">
        <f>IF(AND('Mapa final'!#REF!="Media",'Mapa final'!#REF!="Leve"),CONCATENATE("R",'Mapa final'!#REF!),"")</f>
        <v>#REF!</v>
      </c>
      <c r="O26" s="323"/>
      <c r="P26" s="321" t="e">
        <f>IF(AND('Mapa final'!#REF!="Media",'Mapa final'!#REF!="Menor"),CONCATENATE("R",'Mapa final'!#REF!),"")</f>
        <v>#REF!</v>
      </c>
      <c r="Q26" s="322"/>
      <c r="R26" s="322" t="e">
        <f>IF(AND('Mapa final'!#REF!="Media",'Mapa final'!#REF!="Menor"),CONCATENATE("R",'Mapa final'!#REF!),"")</f>
        <v>#REF!</v>
      </c>
      <c r="S26" s="322"/>
      <c r="T26" s="322" t="e">
        <f>IF(AND('Mapa final'!#REF!="Media",'Mapa final'!#REF!="Menor"),CONCATENATE("R",'Mapa final'!#REF!),"")</f>
        <v>#REF!</v>
      </c>
      <c r="U26" s="323"/>
      <c r="V26" s="321" t="e">
        <f>IF(AND('Mapa final'!#REF!="Media",'Mapa final'!#REF!="Moderado"),CONCATENATE("R",'Mapa final'!#REF!),"")</f>
        <v>#REF!</v>
      </c>
      <c r="W26" s="322"/>
      <c r="X26" s="322" t="e">
        <f>IF(AND('Mapa final'!#REF!="Media",'Mapa final'!#REF!="Moderado"),CONCATENATE("R",'Mapa final'!#REF!),"")</f>
        <v>#REF!</v>
      </c>
      <c r="Y26" s="322"/>
      <c r="Z26" s="322" t="e">
        <f>IF(AND('Mapa final'!#REF!="Media",'Mapa final'!#REF!="Moderado"),CONCATENATE("R",'Mapa final'!#REF!),"")</f>
        <v>#REF!</v>
      </c>
      <c r="AA26" s="323"/>
      <c r="AB26" s="305" t="e">
        <f>IF(AND('Mapa final'!#REF!="Media",'Mapa final'!#REF!="Mayor"),CONCATENATE("R",'Mapa final'!#REF!),"")</f>
        <v>#REF!</v>
      </c>
      <c r="AC26" s="301"/>
      <c r="AD26" s="301" t="e">
        <f>IF(AND('Mapa final'!#REF!="Media",'Mapa final'!#REF!="Mayor"),CONCATENATE("R",'Mapa final'!#REF!),"")</f>
        <v>#REF!</v>
      </c>
      <c r="AE26" s="301"/>
      <c r="AF26" s="301" t="e">
        <f>IF(AND('Mapa final'!#REF!="Media",'Mapa final'!#REF!="Mayor"),CONCATENATE("R",'Mapa final'!#REF!),"")</f>
        <v>#REF!</v>
      </c>
      <c r="AG26" s="302"/>
      <c r="AH26" s="312" t="e">
        <f>IF(AND('Mapa final'!#REF!="Media",'Mapa final'!#REF!="Catastrófico"),CONCATENATE("R",'Mapa final'!#REF!),"")</f>
        <v>#REF!</v>
      </c>
      <c r="AI26" s="313"/>
      <c r="AJ26" s="313" t="e">
        <f>IF(AND('Mapa final'!#REF!="Media",'Mapa final'!#REF!="Catastrófico"),CONCATENATE("R",'Mapa final'!#REF!),"")</f>
        <v>#REF!</v>
      </c>
      <c r="AK26" s="313"/>
      <c r="AL26" s="313" t="e">
        <f>IF(AND('Mapa final'!#REF!="Media",'Mapa final'!#REF!="Catastrófico"),CONCATENATE("R",'Mapa final'!#REF!),"")</f>
        <v>#REF!</v>
      </c>
      <c r="AM26" s="314"/>
      <c r="AN26" s="81"/>
      <c r="AO26" s="277"/>
      <c r="AP26" s="278"/>
      <c r="AQ26" s="278"/>
      <c r="AR26" s="278"/>
      <c r="AS26" s="278"/>
      <c r="AT26" s="279"/>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1"/>
      <c r="CB26" s="81"/>
    </row>
    <row r="27" spans="1:80" x14ac:dyDescent="0.25">
      <c r="A27" s="81"/>
      <c r="B27" s="254"/>
      <c r="C27" s="254"/>
      <c r="D27" s="255"/>
      <c r="E27" s="295"/>
      <c r="F27" s="296"/>
      <c r="G27" s="296"/>
      <c r="H27" s="296"/>
      <c r="I27" s="297"/>
      <c r="J27" s="321"/>
      <c r="K27" s="322"/>
      <c r="L27" s="322"/>
      <c r="M27" s="322"/>
      <c r="N27" s="322"/>
      <c r="O27" s="323"/>
      <c r="P27" s="321"/>
      <c r="Q27" s="322"/>
      <c r="R27" s="322"/>
      <c r="S27" s="322"/>
      <c r="T27" s="322"/>
      <c r="U27" s="323"/>
      <c r="V27" s="321"/>
      <c r="W27" s="322"/>
      <c r="X27" s="322"/>
      <c r="Y27" s="322"/>
      <c r="Z27" s="322"/>
      <c r="AA27" s="323"/>
      <c r="AB27" s="305"/>
      <c r="AC27" s="301"/>
      <c r="AD27" s="301"/>
      <c r="AE27" s="301"/>
      <c r="AF27" s="301"/>
      <c r="AG27" s="302"/>
      <c r="AH27" s="312"/>
      <c r="AI27" s="313"/>
      <c r="AJ27" s="313"/>
      <c r="AK27" s="313"/>
      <c r="AL27" s="313"/>
      <c r="AM27" s="314"/>
      <c r="AN27" s="81"/>
      <c r="AO27" s="277"/>
      <c r="AP27" s="278"/>
      <c r="AQ27" s="278"/>
      <c r="AR27" s="278"/>
      <c r="AS27" s="278"/>
      <c r="AT27" s="279"/>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c r="BY27" s="81"/>
      <c r="BZ27" s="81"/>
      <c r="CA27" s="81"/>
      <c r="CB27" s="81"/>
    </row>
    <row r="28" spans="1:80" x14ac:dyDescent="0.25">
      <c r="A28" s="81"/>
      <c r="B28" s="254"/>
      <c r="C28" s="254"/>
      <c r="D28" s="255"/>
      <c r="E28" s="295"/>
      <c r="F28" s="296"/>
      <c r="G28" s="296"/>
      <c r="H28" s="296"/>
      <c r="I28" s="297"/>
      <c r="J28" s="321" t="e">
        <f>IF(AND('Mapa final'!#REF!="Media",'Mapa final'!#REF!="Leve"),CONCATENATE("R",'Mapa final'!#REF!),"")</f>
        <v>#REF!</v>
      </c>
      <c r="K28" s="322"/>
      <c r="L28" s="322" t="e">
        <f>IF(AND('Mapa final'!#REF!="Media",'Mapa final'!#REF!="Leve"),CONCATENATE("R",'Mapa final'!#REF!),"")</f>
        <v>#REF!</v>
      </c>
      <c r="M28" s="322"/>
      <c r="N28" s="322" t="str">
        <f>IF(AND('Mapa final'!$H$21="Media",'Mapa final'!$L$21="Leve"),CONCATENATE("R",'Mapa final'!$A$21),"")</f>
        <v/>
      </c>
      <c r="O28" s="323"/>
      <c r="P28" s="321" t="e">
        <f>IF(AND('Mapa final'!#REF!="Media",'Mapa final'!#REF!="Menor"),CONCATENATE("R",'Mapa final'!#REF!),"")</f>
        <v>#REF!</v>
      </c>
      <c r="Q28" s="322"/>
      <c r="R28" s="322" t="e">
        <f>IF(AND('Mapa final'!#REF!="Media",'Mapa final'!#REF!="Menor"),CONCATENATE("R",'Mapa final'!#REF!),"")</f>
        <v>#REF!</v>
      </c>
      <c r="S28" s="322"/>
      <c r="T28" s="322" t="str">
        <f>IF(AND('Mapa final'!$H$21="Media",'Mapa final'!$L$21="Menor"),CONCATENATE("R",'Mapa final'!$A$21),"")</f>
        <v/>
      </c>
      <c r="U28" s="323"/>
      <c r="V28" s="321" t="e">
        <f>IF(AND('Mapa final'!#REF!="Media",'Mapa final'!#REF!="Moderado"),CONCATENATE("R",'Mapa final'!#REF!),"")</f>
        <v>#REF!</v>
      </c>
      <c r="W28" s="322"/>
      <c r="X28" s="322" t="e">
        <f>IF(AND('Mapa final'!#REF!="Media",'Mapa final'!#REF!="Moderado"),CONCATENATE("R",'Mapa final'!#REF!),"")</f>
        <v>#REF!</v>
      </c>
      <c r="Y28" s="322"/>
      <c r="Z28" s="322" t="str">
        <f>IF(AND('Mapa final'!$H$21="Media",'Mapa final'!$L$21="Moderado"),CONCATENATE("R",'Mapa final'!$A$21),"")</f>
        <v/>
      </c>
      <c r="AA28" s="323"/>
      <c r="AB28" s="305" t="e">
        <f>IF(AND('Mapa final'!#REF!="Media",'Mapa final'!#REF!="Mayor"),CONCATENATE("R",'Mapa final'!#REF!),"")</f>
        <v>#REF!</v>
      </c>
      <c r="AC28" s="301"/>
      <c r="AD28" s="301" t="e">
        <f>IF(AND('Mapa final'!#REF!="Media",'Mapa final'!#REF!="Mayor"),CONCATENATE("R",'Mapa final'!#REF!),"")</f>
        <v>#REF!</v>
      </c>
      <c r="AE28" s="301"/>
      <c r="AF28" s="301" t="str">
        <f>IF(AND('Mapa final'!$H$21="Media",'Mapa final'!$L$21="Mayor"),CONCATENATE("R",'Mapa final'!$A$21),"")</f>
        <v/>
      </c>
      <c r="AG28" s="302"/>
      <c r="AH28" s="312" t="e">
        <f>IF(AND('Mapa final'!#REF!="Media",'Mapa final'!#REF!="Catastrófico"),CONCATENATE("R",'Mapa final'!#REF!),"")</f>
        <v>#REF!</v>
      </c>
      <c r="AI28" s="313"/>
      <c r="AJ28" s="313" t="e">
        <f>IF(AND('Mapa final'!#REF!="Media",'Mapa final'!#REF!="Catastrófico"),CONCATENATE("R",'Mapa final'!#REF!),"")</f>
        <v>#REF!</v>
      </c>
      <c r="AK28" s="313"/>
      <c r="AL28" s="313" t="str">
        <f>IF(AND('Mapa final'!$H$21="Media",'Mapa final'!$L$21="Catastrófico"),CONCATENATE("R",'Mapa final'!$A$21),"")</f>
        <v/>
      </c>
      <c r="AM28" s="314"/>
      <c r="AN28" s="81"/>
      <c r="AO28" s="277"/>
      <c r="AP28" s="278"/>
      <c r="AQ28" s="278"/>
      <c r="AR28" s="278"/>
      <c r="AS28" s="278"/>
      <c r="AT28" s="279"/>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c r="BY28" s="81"/>
      <c r="BZ28" s="81"/>
      <c r="CA28" s="81"/>
      <c r="CB28" s="81"/>
    </row>
    <row r="29" spans="1:80" ht="15.75" thickBot="1" x14ac:dyDescent="0.3">
      <c r="A29" s="81"/>
      <c r="B29" s="254"/>
      <c r="C29" s="254"/>
      <c r="D29" s="255"/>
      <c r="E29" s="298"/>
      <c r="F29" s="299"/>
      <c r="G29" s="299"/>
      <c r="H29" s="299"/>
      <c r="I29" s="300"/>
      <c r="J29" s="321"/>
      <c r="K29" s="322"/>
      <c r="L29" s="322"/>
      <c r="M29" s="322"/>
      <c r="N29" s="322"/>
      <c r="O29" s="323"/>
      <c r="P29" s="324"/>
      <c r="Q29" s="325"/>
      <c r="R29" s="325"/>
      <c r="S29" s="325"/>
      <c r="T29" s="325"/>
      <c r="U29" s="326"/>
      <c r="V29" s="324"/>
      <c r="W29" s="325"/>
      <c r="X29" s="325"/>
      <c r="Y29" s="325"/>
      <c r="Z29" s="325"/>
      <c r="AA29" s="326"/>
      <c r="AB29" s="309"/>
      <c r="AC29" s="310"/>
      <c r="AD29" s="310"/>
      <c r="AE29" s="310"/>
      <c r="AF29" s="310"/>
      <c r="AG29" s="311"/>
      <c r="AH29" s="315"/>
      <c r="AI29" s="316"/>
      <c r="AJ29" s="316"/>
      <c r="AK29" s="316"/>
      <c r="AL29" s="316"/>
      <c r="AM29" s="317"/>
      <c r="AN29" s="81"/>
      <c r="AO29" s="280"/>
      <c r="AP29" s="281"/>
      <c r="AQ29" s="281"/>
      <c r="AR29" s="281"/>
      <c r="AS29" s="281"/>
      <c r="AT29" s="282"/>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c r="BY29" s="81"/>
      <c r="BZ29" s="81"/>
      <c r="CA29" s="81"/>
      <c r="CB29" s="81"/>
    </row>
    <row r="30" spans="1:80" x14ac:dyDescent="0.25">
      <c r="A30" s="81"/>
      <c r="B30" s="254"/>
      <c r="C30" s="254"/>
      <c r="D30" s="255"/>
      <c r="E30" s="292" t="s">
        <v>114</v>
      </c>
      <c r="F30" s="293"/>
      <c r="G30" s="293"/>
      <c r="H30" s="293"/>
      <c r="I30" s="293"/>
      <c r="J30" s="336" t="str">
        <f ca="1">IF(AND('Mapa final'!$H$12="Baja",'Mapa final'!$L$12="Leve"),CONCATENATE("R",'Mapa final'!$A$12),"")</f>
        <v/>
      </c>
      <c r="K30" s="337"/>
      <c r="L30" s="337" t="str">
        <f ca="1">IF(AND('Mapa final'!$H$13="Baja",'Mapa final'!$L$13="Leve"),CONCATENATE("R",'Mapa final'!$A$13),"")</f>
        <v/>
      </c>
      <c r="M30" s="337"/>
      <c r="N30" s="337" t="e">
        <f>IF(AND('Mapa final'!#REF!="Baja",'Mapa final'!#REF!="Leve"),CONCATENATE("R",'Mapa final'!#REF!),"")</f>
        <v>#REF!</v>
      </c>
      <c r="O30" s="338"/>
      <c r="P30" s="328" t="str">
        <f ca="1">IF(AND('Mapa final'!$H$12="Baja",'Mapa final'!$L$12="Menor"),CONCATENATE("R",'Mapa final'!$A$12),"")</f>
        <v/>
      </c>
      <c r="Q30" s="328"/>
      <c r="R30" s="328" t="str">
        <f ca="1">IF(AND('Mapa final'!$H$13="Baja",'Mapa final'!$L$13="Menor"),CONCATENATE("R",'Mapa final'!$A$13),"")</f>
        <v>R2</v>
      </c>
      <c r="S30" s="328"/>
      <c r="T30" s="328" t="e">
        <f>IF(AND('Mapa final'!#REF!="Baja",'Mapa final'!#REF!="Menor"),CONCATENATE("R",'Mapa final'!#REF!),"")</f>
        <v>#REF!</v>
      </c>
      <c r="U30" s="329"/>
      <c r="V30" s="327" t="str">
        <f ca="1">IF(AND('Mapa final'!$H$12="Baja",'Mapa final'!$L$12="Moderado"),CONCATENATE("R",'Mapa final'!$A$12),"")</f>
        <v/>
      </c>
      <c r="W30" s="328"/>
      <c r="X30" s="328" t="str">
        <f ca="1">IF(AND('Mapa final'!$H$13="Baja",'Mapa final'!$L$13="Moderado"),CONCATENATE("R",'Mapa final'!$A$13),"")</f>
        <v/>
      </c>
      <c r="Y30" s="328"/>
      <c r="Z30" s="328" t="e">
        <f>IF(AND('Mapa final'!#REF!="Baja",'Mapa final'!#REF!="Moderado"),CONCATENATE("R",'Mapa final'!#REF!),"")</f>
        <v>#REF!</v>
      </c>
      <c r="AA30" s="329"/>
      <c r="AB30" s="303" t="str">
        <f ca="1">IF(AND('Mapa final'!$H$12="Baja",'Mapa final'!$L$12="Mayor"),CONCATENATE("R",'Mapa final'!$A$12),"")</f>
        <v/>
      </c>
      <c r="AC30" s="304"/>
      <c r="AD30" s="304" t="str">
        <f ca="1">IF(AND('Mapa final'!$H$13="Baja",'Mapa final'!$L$13="Mayor"),CONCATENATE("R",'Mapa final'!$A$13),"")</f>
        <v/>
      </c>
      <c r="AE30" s="304"/>
      <c r="AF30" s="304" t="e">
        <f>IF(AND('Mapa final'!#REF!="Baja",'Mapa final'!#REF!="Mayor"),CONCATENATE("R",'Mapa final'!#REF!),"")</f>
        <v>#REF!</v>
      </c>
      <c r="AG30" s="306"/>
      <c r="AH30" s="318" t="str">
        <f ca="1">IF(AND('Mapa final'!$H$12="Baja",'Mapa final'!$L$12="Catastrófico"),CONCATENATE("R",'Mapa final'!$A$12),"")</f>
        <v/>
      </c>
      <c r="AI30" s="319"/>
      <c r="AJ30" s="319" t="str">
        <f ca="1">IF(AND('Mapa final'!$H$13="Baja",'Mapa final'!$L$13="Catastrófico"),CONCATENATE("R",'Mapa final'!$A$13),"")</f>
        <v/>
      </c>
      <c r="AK30" s="319"/>
      <c r="AL30" s="319" t="e">
        <f>IF(AND('Mapa final'!#REF!="Baja",'Mapa final'!#REF!="Catastrófico"),CONCATENATE("R",'Mapa final'!#REF!),"")</f>
        <v>#REF!</v>
      </c>
      <c r="AM30" s="320"/>
      <c r="AN30" s="81"/>
      <c r="AO30" s="283" t="s">
        <v>82</v>
      </c>
      <c r="AP30" s="284"/>
      <c r="AQ30" s="284"/>
      <c r="AR30" s="284"/>
      <c r="AS30" s="284"/>
      <c r="AT30" s="285"/>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c r="BY30" s="81"/>
      <c r="BZ30" s="81"/>
      <c r="CA30" s="81"/>
      <c r="CB30" s="81"/>
    </row>
    <row r="31" spans="1:80" x14ac:dyDescent="0.25">
      <c r="A31" s="81"/>
      <c r="B31" s="254"/>
      <c r="C31" s="254"/>
      <c r="D31" s="255"/>
      <c r="E31" s="295"/>
      <c r="F31" s="296"/>
      <c r="G31" s="296"/>
      <c r="H31" s="296"/>
      <c r="I31" s="296"/>
      <c r="J31" s="332"/>
      <c r="K31" s="330"/>
      <c r="L31" s="330"/>
      <c r="M31" s="330"/>
      <c r="N31" s="330"/>
      <c r="O31" s="331"/>
      <c r="P31" s="322"/>
      <c r="Q31" s="322"/>
      <c r="R31" s="322"/>
      <c r="S31" s="322"/>
      <c r="T31" s="322"/>
      <c r="U31" s="323"/>
      <c r="V31" s="321"/>
      <c r="W31" s="322"/>
      <c r="X31" s="322"/>
      <c r="Y31" s="322"/>
      <c r="Z31" s="322"/>
      <c r="AA31" s="323"/>
      <c r="AB31" s="305"/>
      <c r="AC31" s="301"/>
      <c r="AD31" s="301"/>
      <c r="AE31" s="301"/>
      <c r="AF31" s="301"/>
      <c r="AG31" s="302"/>
      <c r="AH31" s="312"/>
      <c r="AI31" s="313"/>
      <c r="AJ31" s="313"/>
      <c r="AK31" s="313"/>
      <c r="AL31" s="313"/>
      <c r="AM31" s="314"/>
      <c r="AN31" s="81"/>
      <c r="AO31" s="286"/>
      <c r="AP31" s="287"/>
      <c r="AQ31" s="287"/>
      <c r="AR31" s="287"/>
      <c r="AS31" s="287"/>
      <c r="AT31" s="288"/>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c r="BY31" s="81"/>
      <c r="BZ31" s="81"/>
      <c r="CA31" s="81"/>
      <c r="CB31" s="81"/>
    </row>
    <row r="32" spans="1:80" x14ac:dyDescent="0.25">
      <c r="A32" s="81"/>
      <c r="B32" s="254"/>
      <c r="C32" s="254"/>
      <c r="D32" s="255"/>
      <c r="E32" s="295"/>
      <c r="F32" s="296"/>
      <c r="G32" s="296"/>
      <c r="H32" s="296"/>
      <c r="I32" s="296"/>
      <c r="J32" s="332" t="e">
        <f>IF(AND('Mapa final'!#REF!="Baja",'Mapa final'!#REF!="Leve"),CONCATENATE("R",'Mapa final'!#REF!),"")</f>
        <v>#REF!</v>
      </c>
      <c r="K32" s="330"/>
      <c r="L32" s="330" t="str">
        <f ca="1">IF(AND('Mapa final'!$H$14="Baja",'Mapa final'!$L$14="Leve"),CONCATENATE("R",'Mapa final'!$A$14),"")</f>
        <v/>
      </c>
      <c r="M32" s="330"/>
      <c r="N32" s="330" t="str">
        <f ca="1">IF(AND('Mapa final'!$H$15="Baja",'Mapa final'!$L$15="Leve"),CONCATENATE("R",'Mapa final'!$A$15),"")</f>
        <v/>
      </c>
      <c r="O32" s="331"/>
      <c r="P32" s="322" t="e">
        <f>IF(AND('Mapa final'!#REF!="Baja",'Mapa final'!#REF!="Menor"),CONCATENATE("R",'Mapa final'!#REF!),"")</f>
        <v>#REF!</v>
      </c>
      <c r="Q32" s="322"/>
      <c r="R32" s="322" t="str">
        <f ca="1">IF(AND('Mapa final'!$H$14="Baja",'Mapa final'!$L$14="Menor"),CONCATENATE("R",'Mapa final'!$A$14),"")</f>
        <v/>
      </c>
      <c r="S32" s="322"/>
      <c r="T32" s="322" t="str">
        <f ca="1">IF(AND('Mapa final'!$H$15="Baja",'Mapa final'!$L$15="Menor"),CONCATENATE("R",'Mapa final'!$A$15),"")</f>
        <v/>
      </c>
      <c r="U32" s="323"/>
      <c r="V32" s="321" t="e">
        <f>IF(AND('Mapa final'!#REF!="Baja",'Mapa final'!#REF!="Moderado"),CONCATENATE("R",'Mapa final'!#REF!),"")</f>
        <v>#REF!</v>
      </c>
      <c r="W32" s="322"/>
      <c r="X32" s="322" t="str">
        <f ca="1">IF(AND('Mapa final'!$H$14="Baja",'Mapa final'!$L$14="Moderado"),CONCATENATE("R",'Mapa final'!$A$14),"")</f>
        <v/>
      </c>
      <c r="Y32" s="322"/>
      <c r="Z32" s="322" t="str">
        <f ca="1">IF(AND('Mapa final'!$H$15="Baja",'Mapa final'!$L$15="Moderado"),CONCATENATE("R",'Mapa final'!$A$15),"")</f>
        <v/>
      </c>
      <c r="AA32" s="323"/>
      <c r="AB32" s="305" t="e">
        <f>IF(AND('Mapa final'!#REF!="Baja",'Mapa final'!#REF!="Mayor"),CONCATENATE("R",'Mapa final'!#REF!),"")</f>
        <v>#REF!</v>
      </c>
      <c r="AC32" s="301"/>
      <c r="AD32" s="301" t="str">
        <f ca="1">IF(AND('Mapa final'!$H$14="Baja",'Mapa final'!$L$14="Mayor"),CONCATENATE("R",'Mapa final'!$A$14),"")</f>
        <v/>
      </c>
      <c r="AE32" s="301"/>
      <c r="AF32" s="301" t="str">
        <f ca="1">IF(AND('Mapa final'!$H$15="Baja",'Mapa final'!$L$15="Mayor"),CONCATENATE("R",'Mapa final'!$A$15),"")</f>
        <v/>
      </c>
      <c r="AG32" s="302"/>
      <c r="AH32" s="312" t="e">
        <f>IF(AND('Mapa final'!#REF!="Baja",'Mapa final'!#REF!="Catastrófico"),CONCATENATE("R",'Mapa final'!#REF!),"")</f>
        <v>#REF!</v>
      </c>
      <c r="AI32" s="313"/>
      <c r="AJ32" s="313" t="str">
        <f ca="1">IF(AND('Mapa final'!$H$14="Baja",'Mapa final'!$L$14="Catastrófico"),CONCATENATE("R",'Mapa final'!$A$14),"")</f>
        <v/>
      </c>
      <c r="AK32" s="313"/>
      <c r="AL32" s="313" t="str">
        <f ca="1">IF(AND('Mapa final'!$H$15="Baja",'Mapa final'!$L$15="Catastrófico"),CONCATENATE("R",'Mapa final'!$A$15),"")</f>
        <v/>
      </c>
      <c r="AM32" s="314"/>
      <c r="AN32" s="81"/>
      <c r="AO32" s="286"/>
      <c r="AP32" s="287"/>
      <c r="AQ32" s="287"/>
      <c r="AR32" s="287"/>
      <c r="AS32" s="287"/>
      <c r="AT32" s="288"/>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c r="BY32" s="81"/>
      <c r="BZ32" s="81"/>
      <c r="CA32" s="81"/>
      <c r="CB32" s="81"/>
    </row>
    <row r="33" spans="1:80" x14ac:dyDescent="0.25">
      <c r="A33" s="81"/>
      <c r="B33" s="254"/>
      <c r="C33" s="254"/>
      <c r="D33" s="255"/>
      <c r="E33" s="295"/>
      <c r="F33" s="296"/>
      <c r="G33" s="296"/>
      <c r="H33" s="296"/>
      <c r="I33" s="296"/>
      <c r="J33" s="332"/>
      <c r="K33" s="330"/>
      <c r="L33" s="330"/>
      <c r="M33" s="330"/>
      <c r="N33" s="330"/>
      <c r="O33" s="331"/>
      <c r="P33" s="322"/>
      <c r="Q33" s="322"/>
      <c r="R33" s="322"/>
      <c r="S33" s="322"/>
      <c r="T33" s="322"/>
      <c r="U33" s="323"/>
      <c r="V33" s="321"/>
      <c r="W33" s="322"/>
      <c r="X33" s="322"/>
      <c r="Y33" s="322"/>
      <c r="Z33" s="322"/>
      <c r="AA33" s="323"/>
      <c r="AB33" s="305"/>
      <c r="AC33" s="301"/>
      <c r="AD33" s="301"/>
      <c r="AE33" s="301"/>
      <c r="AF33" s="301"/>
      <c r="AG33" s="302"/>
      <c r="AH33" s="312"/>
      <c r="AI33" s="313"/>
      <c r="AJ33" s="313"/>
      <c r="AK33" s="313"/>
      <c r="AL33" s="313"/>
      <c r="AM33" s="314"/>
      <c r="AN33" s="81"/>
      <c r="AO33" s="286"/>
      <c r="AP33" s="287"/>
      <c r="AQ33" s="287"/>
      <c r="AR33" s="287"/>
      <c r="AS33" s="287"/>
      <c r="AT33" s="288"/>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c r="BY33" s="81"/>
      <c r="BZ33" s="81"/>
      <c r="CA33" s="81"/>
      <c r="CB33" s="81"/>
    </row>
    <row r="34" spans="1:80" x14ac:dyDescent="0.25">
      <c r="A34" s="81"/>
      <c r="B34" s="254"/>
      <c r="C34" s="254"/>
      <c r="D34" s="255"/>
      <c r="E34" s="295"/>
      <c r="F34" s="296"/>
      <c r="G34" s="296"/>
      <c r="H34" s="296"/>
      <c r="I34" s="296"/>
      <c r="J34" s="332" t="e">
        <f>IF(AND('Mapa final'!#REF!="Baja",'Mapa final'!#REF!="Leve"),CONCATENATE("R",'Mapa final'!#REF!),"")</f>
        <v>#REF!</v>
      </c>
      <c r="K34" s="330"/>
      <c r="L34" s="330" t="e">
        <f>IF(AND('Mapa final'!#REF!="Baja",'Mapa final'!#REF!="Leve"),CONCATENATE("R",'Mapa final'!#REF!),"")</f>
        <v>#REF!</v>
      </c>
      <c r="M34" s="330"/>
      <c r="N34" s="330" t="e">
        <f>IF(AND('Mapa final'!#REF!="Baja",'Mapa final'!#REF!="Leve"),CONCATENATE("R",'Mapa final'!#REF!),"")</f>
        <v>#REF!</v>
      </c>
      <c r="O34" s="331"/>
      <c r="P34" s="322" t="e">
        <f>IF(AND('Mapa final'!#REF!="Baja",'Mapa final'!#REF!="Menor"),CONCATENATE("R",'Mapa final'!#REF!),"")</f>
        <v>#REF!</v>
      </c>
      <c r="Q34" s="322"/>
      <c r="R34" s="322" t="e">
        <f>IF(AND('Mapa final'!#REF!="Baja",'Mapa final'!#REF!="Menor"),CONCATENATE("R",'Mapa final'!#REF!),"")</f>
        <v>#REF!</v>
      </c>
      <c r="S34" s="322"/>
      <c r="T34" s="322" t="e">
        <f>IF(AND('Mapa final'!#REF!="Baja",'Mapa final'!#REF!="Menor"),CONCATENATE("R",'Mapa final'!#REF!),"")</f>
        <v>#REF!</v>
      </c>
      <c r="U34" s="323"/>
      <c r="V34" s="321" t="e">
        <f>IF(AND('Mapa final'!#REF!="Baja",'Mapa final'!#REF!="Moderado"),CONCATENATE("R",'Mapa final'!#REF!),"")</f>
        <v>#REF!</v>
      </c>
      <c r="W34" s="322"/>
      <c r="X34" s="322" t="e">
        <f>IF(AND('Mapa final'!#REF!="Baja",'Mapa final'!#REF!="Moderado"),CONCATENATE("R",'Mapa final'!#REF!),"")</f>
        <v>#REF!</v>
      </c>
      <c r="Y34" s="322"/>
      <c r="Z34" s="322" t="e">
        <f>IF(AND('Mapa final'!#REF!="Baja",'Mapa final'!#REF!="Moderado"),CONCATENATE("R",'Mapa final'!#REF!),"")</f>
        <v>#REF!</v>
      </c>
      <c r="AA34" s="323"/>
      <c r="AB34" s="305" t="e">
        <f>IF(AND('Mapa final'!#REF!="Baja",'Mapa final'!#REF!="Mayor"),CONCATENATE("R",'Mapa final'!#REF!),"")</f>
        <v>#REF!</v>
      </c>
      <c r="AC34" s="301"/>
      <c r="AD34" s="301" t="e">
        <f>IF(AND('Mapa final'!#REF!="Baja",'Mapa final'!#REF!="Mayor"),CONCATENATE("R",'Mapa final'!#REF!),"")</f>
        <v>#REF!</v>
      </c>
      <c r="AE34" s="301"/>
      <c r="AF34" s="301" t="e">
        <f>IF(AND('Mapa final'!#REF!="Baja",'Mapa final'!#REF!="Mayor"),CONCATENATE("R",'Mapa final'!#REF!),"")</f>
        <v>#REF!</v>
      </c>
      <c r="AG34" s="302"/>
      <c r="AH34" s="312" t="e">
        <f>IF(AND('Mapa final'!#REF!="Baja",'Mapa final'!#REF!="Catastrófico"),CONCATENATE("R",'Mapa final'!#REF!),"")</f>
        <v>#REF!</v>
      </c>
      <c r="AI34" s="313"/>
      <c r="AJ34" s="313" t="e">
        <f>IF(AND('Mapa final'!#REF!="Baja",'Mapa final'!#REF!="Catastrófico"),CONCATENATE("R",'Mapa final'!#REF!),"")</f>
        <v>#REF!</v>
      </c>
      <c r="AK34" s="313"/>
      <c r="AL34" s="313" t="e">
        <f>IF(AND('Mapa final'!#REF!="Baja",'Mapa final'!#REF!="Catastrófico"),CONCATENATE("R",'Mapa final'!#REF!),"")</f>
        <v>#REF!</v>
      </c>
      <c r="AM34" s="314"/>
      <c r="AN34" s="81"/>
      <c r="AO34" s="286"/>
      <c r="AP34" s="287"/>
      <c r="AQ34" s="287"/>
      <c r="AR34" s="287"/>
      <c r="AS34" s="287"/>
      <c r="AT34" s="288"/>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row>
    <row r="35" spans="1:80" x14ac:dyDescent="0.25">
      <c r="A35" s="81"/>
      <c r="B35" s="254"/>
      <c r="C35" s="254"/>
      <c r="D35" s="255"/>
      <c r="E35" s="295"/>
      <c r="F35" s="296"/>
      <c r="G35" s="296"/>
      <c r="H35" s="296"/>
      <c r="I35" s="296"/>
      <c r="J35" s="332"/>
      <c r="K35" s="330"/>
      <c r="L35" s="330"/>
      <c r="M35" s="330"/>
      <c r="N35" s="330"/>
      <c r="O35" s="331"/>
      <c r="P35" s="322"/>
      <c r="Q35" s="322"/>
      <c r="R35" s="322"/>
      <c r="S35" s="322"/>
      <c r="T35" s="322"/>
      <c r="U35" s="323"/>
      <c r="V35" s="321"/>
      <c r="W35" s="322"/>
      <c r="X35" s="322"/>
      <c r="Y35" s="322"/>
      <c r="Z35" s="322"/>
      <c r="AA35" s="323"/>
      <c r="AB35" s="305"/>
      <c r="AC35" s="301"/>
      <c r="AD35" s="301"/>
      <c r="AE35" s="301"/>
      <c r="AF35" s="301"/>
      <c r="AG35" s="302"/>
      <c r="AH35" s="312"/>
      <c r="AI35" s="313"/>
      <c r="AJ35" s="313"/>
      <c r="AK35" s="313"/>
      <c r="AL35" s="313"/>
      <c r="AM35" s="314"/>
      <c r="AN35" s="81"/>
      <c r="AO35" s="286"/>
      <c r="AP35" s="287"/>
      <c r="AQ35" s="287"/>
      <c r="AR35" s="287"/>
      <c r="AS35" s="287"/>
      <c r="AT35" s="288"/>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row>
    <row r="36" spans="1:80" x14ac:dyDescent="0.25">
      <c r="A36" s="81"/>
      <c r="B36" s="254"/>
      <c r="C36" s="254"/>
      <c r="D36" s="255"/>
      <c r="E36" s="295"/>
      <c r="F36" s="296"/>
      <c r="G36" s="296"/>
      <c r="H36" s="296"/>
      <c r="I36" s="296"/>
      <c r="J36" s="332" t="e">
        <f>IF(AND('Mapa final'!#REF!="Baja",'Mapa final'!#REF!="Leve"),CONCATENATE("R",'Mapa final'!#REF!),"")</f>
        <v>#REF!</v>
      </c>
      <c r="K36" s="330"/>
      <c r="L36" s="330" t="e">
        <f>IF(AND('Mapa final'!#REF!="Baja",'Mapa final'!#REF!="Leve"),CONCATENATE("R",'Mapa final'!#REF!),"")</f>
        <v>#REF!</v>
      </c>
      <c r="M36" s="330"/>
      <c r="N36" s="330" t="str">
        <f>IF(AND('Mapa final'!$H$21="Baja",'Mapa final'!$L$21="Leve"),CONCATENATE("R",'Mapa final'!$A$21),"")</f>
        <v/>
      </c>
      <c r="O36" s="331"/>
      <c r="P36" s="322" t="e">
        <f>IF(AND('Mapa final'!#REF!="Baja",'Mapa final'!#REF!="Menor"),CONCATENATE("R",'Mapa final'!#REF!),"")</f>
        <v>#REF!</v>
      </c>
      <c r="Q36" s="322"/>
      <c r="R36" s="322" t="e">
        <f>IF(AND('Mapa final'!#REF!="Baja",'Mapa final'!#REF!="Menor"),CONCATENATE("R",'Mapa final'!#REF!),"")</f>
        <v>#REF!</v>
      </c>
      <c r="S36" s="322"/>
      <c r="T36" s="322" t="str">
        <f>IF(AND('Mapa final'!$H$21="Baja",'Mapa final'!$L$21="Menor"),CONCATENATE("R",'Mapa final'!$A$21),"")</f>
        <v/>
      </c>
      <c r="U36" s="323"/>
      <c r="V36" s="321" t="e">
        <f>IF(AND('Mapa final'!#REF!="Baja",'Mapa final'!#REF!="Moderado"),CONCATENATE("R",'Mapa final'!#REF!),"")</f>
        <v>#REF!</v>
      </c>
      <c r="W36" s="322"/>
      <c r="X36" s="322" t="e">
        <f>IF(AND('Mapa final'!#REF!="Baja",'Mapa final'!#REF!="Moderado"),CONCATENATE("R",'Mapa final'!#REF!),"")</f>
        <v>#REF!</v>
      </c>
      <c r="Y36" s="322"/>
      <c r="Z36" s="322" t="str">
        <f>IF(AND('Mapa final'!$H$21="Baja",'Mapa final'!$L$21="Moderado"),CONCATENATE("R",'Mapa final'!$A$21),"")</f>
        <v/>
      </c>
      <c r="AA36" s="323"/>
      <c r="AB36" s="305" t="e">
        <f>IF(AND('Mapa final'!#REF!="Baja",'Mapa final'!#REF!="Mayor"),CONCATENATE("R",'Mapa final'!#REF!),"")</f>
        <v>#REF!</v>
      </c>
      <c r="AC36" s="301"/>
      <c r="AD36" s="301" t="e">
        <f>IF(AND('Mapa final'!#REF!="Baja",'Mapa final'!#REF!="Mayor"),CONCATENATE("R",'Mapa final'!#REF!),"")</f>
        <v>#REF!</v>
      </c>
      <c r="AE36" s="301"/>
      <c r="AF36" s="301" t="str">
        <f>IF(AND('Mapa final'!$H$21="Baja",'Mapa final'!$L$21="Mayor"),CONCATENATE("R",'Mapa final'!$A$21),"")</f>
        <v/>
      </c>
      <c r="AG36" s="302"/>
      <c r="AH36" s="312" t="e">
        <f>IF(AND('Mapa final'!#REF!="Baja",'Mapa final'!#REF!="Catastrófico"),CONCATENATE("R",'Mapa final'!#REF!),"")</f>
        <v>#REF!</v>
      </c>
      <c r="AI36" s="313"/>
      <c r="AJ36" s="313" t="e">
        <f>IF(AND('Mapa final'!#REF!="Baja",'Mapa final'!#REF!="Catastrófico"),CONCATENATE("R",'Mapa final'!#REF!),"")</f>
        <v>#REF!</v>
      </c>
      <c r="AK36" s="313"/>
      <c r="AL36" s="313" t="str">
        <f>IF(AND('Mapa final'!$H$21="Baja",'Mapa final'!$L$21="Catastrófico"),CONCATENATE("R",'Mapa final'!$A$21),"")</f>
        <v/>
      </c>
      <c r="AM36" s="314"/>
      <c r="AN36" s="81"/>
      <c r="AO36" s="286"/>
      <c r="AP36" s="287"/>
      <c r="AQ36" s="287"/>
      <c r="AR36" s="287"/>
      <c r="AS36" s="287"/>
      <c r="AT36" s="288"/>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c r="BY36" s="81"/>
      <c r="BZ36" s="81"/>
      <c r="CA36" s="81"/>
      <c r="CB36" s="81"/>
    </row>
    <row r="37" spans="1:80" ht="15.75" thickBot="1" x14ac:dyDescent="0.3">
      <c r="A37" s="81"/>
      <c r="B37" s="254"/>
      <c r="C37" s="254"/>
      <c r="D37" s="255"/>
      <c r="E37" s="298"/>
      <c r="F37" s="299"/>
      <c r="G37" s="299"/>
      <c r="H37" s="299"/>
      <c r="I37" s="299"/>
      <c r="J37" s="333"/>
      <c r="K37" s="334"/>
      <c r="L37" s="334"/>
      <c r="M37" s="334"/>
      <c r="N37" s="334"/>
      <c r="O37" s="335"/>
      <c r="P37" s="325"/>
      <c r="Q37" s="325"/>
      <c r="R37" s="325"/>
      <c r="S37" s="325"/>
      <c r="T37" s="325"/>
      <c r="U37" s="326"/>
      <c r="V37" s="324"/>
      <c r="W37" s="325"/>
      <c r="X37" s="325"/>
      <c r="Y37" s="325"/>
      <c r="Z37" s="325"/>
      <c r="AA37" s="326"/>
      <c r="AB37" s="309"/>
      <c r="AC37" s="310"/>
      <c r="AD37" s="310"/>
      <c r="AE37" s="310"/>
      <c r="AF37" s="310"/>
      <c r="AG37" s="311"/>
      <c r="AH37" s="315"/>
      <c r="AI37" s="316"/>
      <c r="AJ37" s="316"/>
      <c r="AK37" s="316"/>
      <c r="AL37" s="316"/>
      <c r="AM37" s="317"/>
      <c r="AN37" s="81"/>
      <c r="AO37" s="289"/>
      <c r="AP37" s="290"/>
      <c r="AQ37" s="290"/>
      <c r="AR37" s="290"/>
      <c r="AS37" s="290"/>
      <c r="AT37" s="291"/>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c r="CB37" s="81"/>
    </row>
    <row r="38" spans="1:80" x14ac:dyDescent="0.25">
      <c r="A38" s="81"/>
      <c r="B38" s="254"/>
      <c r="C38" s="254"/>
      <c r="D38" s="255"/>
      <c r="E38" s="292" t="s">
        <v>113</v>
      </c>
      <c r="F38" s="293"/>
      <c r="G38" s="293"/>
      <c r="H38" s="293"/>
      <c r="I38" s="294"/>
      <c r="J38" s="336" t="str">
        <f ca="1">IF(AND('Mapa final'!$H$12="Muy Baja",'Mapa final'!$L$12="Leve"),CONCATENATE("R",'Mapa final'!$A$12),"")</f>
        <v/>
      </c>
      <c r="K38" s="337"/>
      <c r="L38" s="337" t="str">
        <f ca="1">IF(AND('Mapa final'!$H$13="Muy Baja",'Mapa final'!$L$13="Leve"),CONCATENATE("R",'Mapa final'!$A$13),"")</f>
        <v/>
      </c>
      <c r="M38" s="337"/>
      <c r="N38" s="337" t="e">
        <f>IF(AND('Mapa final'!#REF!="Muy Baja",'Mapa final'!#REF!="Leve"),CONCATENATE("R",'Mapa final'!#REF!),"")</f>
        <v>#REF!</v>
      </c>
      <c r="O38" s="338"/>
      <c r="P38" s="336" t="str">
        <f ca="1">IF(AND('Mapa final'!$H$12="Muy Baja",'Mapa final'!$L$12="Menor"),CONCATENATE("R",'Mapa final'!$A$12),"")</f>
        <v/>
      </c>
      <c r="Q38" s="337"/>
      <c r="R38" s="337" t="str">
        <f ca="1">IF(AND('Mapa final'!$H$13="Muy Baja",'Mapa final'!$L$13="Menor"),CONCATENATE("R",'Mapa final'!$A$13),"")</f>
        <v/>
      </c>
      <c r="S38" s="337"/>
      <c r="T38" s="337" t="e">
        <f>IF(AND('Mapa final'!#REF!="Muy Baja",'Mapa final'!#REF!="Menor"),CONCATENATE("R",'Mapa final'!#REF!),"")</f>
        <v>#REF!</v>
      </c>
      <c r="U38" s="338"/>
      <c r="V38" s="327" t="str">
        <f ca="1">IF(AND('Mapa final'!$H$12="Muy Baja",'Mapa final'!$L$12="Moderado"),CONCATENATE("R",'Mapa final'!$A$12),"")</f>
        <v/>
      </c>
      <c r="W38" s="328"/>
      <c r="X38" s="328" t="str">
        <f ca="1">IF(AND('Mapa final'!$H$13="Muy Baja",'Mapa final'!$L$13="Moderado"),CONCATENATE("R",'Mapa final'!$A$13),"")</f>
        <v/>
      </c>
      <c r="Y38" s="328"/>
      <c r="Z38" s="328" t="e">
        <f>IF(AND('Mapa final'!#REF!="Muy Baja",'Mapa final'!#REF!="Moderado"),CONCATENATE("R",'Mapa final'!#REF!),"")</f>
        <v>#REF!</v>
      </c>
      <c r="AA38" s="329"/>
      <c r="AB38" s="303" t="str">
        <f ca="1">IF(AND('Mapa final'!$H$12="Muy Baja",'Mapa final'!$L$12="Mayor"),CONCATENATE("R",'Mapa final'!$A$12),"")</f>
        <v/>
      </c>
      <c r="AC38" s="304"/>
      <c r="AD38" s="304" t="str">
        <f ca="1">IF(AND('Mapa final'!$H$13="Muy Baja",'Mapa final'!$L$13="Mayor"),CONCATENATE("R",'Mapa final'!$A$13),"")</f>
        <v/>
      </c>
      <c r="AE38" s="304"/>
      <c r="AF38" s="304" t="e">
        <f>IF(AND('Mapa final'!#REF!="Muy Baja",'Mapa final'!#REF!="Mayor"),CONCATENATE("R",'Mapa final'!#REF!),"")</f>
        <v>#REF!</v>
      </c>
      <c r="AG38" s="306"/>
      <c r="AH38" s="318" t="str">
        <f ca="1">IF(AND('Mapa final'!$H$12="Muy Baja",'Mapa final'!$L$12="Catastrófico"),CONCATENATE("R",'Mapa final'!$A$12),"")</f>
        <v/>
      </c>
      <c r="AI38" s="319"/>
      <c r="AJ38" s="319" t="str">
        <f ca="1">IF(AND('Mapa final'!$H$13="Muy Baja",'Mapa final'!$L$13="Catastrófico"),CONCATENATE("R",'Mapa final'!$A$13),"")</f>
        <v/>
      </c>
      <c r="AK38" s="319"/>
      <c r="AL38" s="319" t="e">
        <f>IF(AND('Mapa final'!#REF!="Muy Baja",'Mapa final'!#REF!="Catastrófico"),CONCATENATE("R",'Mapa final'!#REF!),"")</f>
        <v>#REF!</v>
      </c>
      <c r="AM38" s="320"/>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c r="BY38" s="81"/>
      <c r="BZ38" s="81"/>
      <c r="CA38" s="81"/>
      <c r="CB38" s="81"/>
    </row>
    <row r="39" spans="1:80" x14ac:dyDescent="0.25">
      <c r="A39" s="81"/>
      <c r="B39" s="254"/>
      <c r="C39" s="254"/>
      <c r="D39" s="255"/>
      <c r="E39" s="295"/>
      <c r="F39" s="296"/>
      <c r="G39" s="296"/>
      <c r="H39" s="296"/>
      <c r="I39" s="297"/>
      <c r="J39" s="332"/>
      <c r="K39" s="330"/>
      <c r="L39" s="330"/>
      <c r="M39" s="330"/>
      <c r="N39" s="330"/>
      <c r="O39" s="331"/>
      <c r="P39" s="332"/>
      <c r="Q39" s="330"/>
      <c r="R39" s="330"/>
      <c r="S39" s="330"/>
      <c r="T39" s="330"/>
      <c r="U39" s="331"/>
      <c r="V39" s="321"/>
      <c r="W39" s="322"/>
      <c r="X39" s="322"/>
      <c r="Y39" s="322"/>
      <c r="Z39" s="322"/>
      <c r="AA39" s="323"/>
      <c r="AB39" s="305"/>
      <c r="AC39" s="301"/>
      <c r="AD39" s="301"/>
      <c r="AE39" s="301"/>
      <c r="AF39" s="301"/>
      <c r="AG39" s="302"/>
      <c r="AH39" s="312"/>
      <c r="AI39" s="313"/>
      <c r="AJ39" s="313"/>
      <c r="AK39" s="313"/>
      <c r="AL39" s="313"/>
      <c r="AM39" s="314"/>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row>
    <row r="40" spans="1:80" x14ac:dyDescent="0.25">
      <c r="A40" s="81"/>
      <c r="B40" s="254"/>
      <c r="C40" s="254"/>
      <c r="D40" s="255"/>
      <c r="E40" s="295"/>
      <c r="F40" s="296"/>
      <c r="G40" s="296"/>
      <c r="H40" s="296"/>
      <c r="I40" s="297"/>
      <c r="J40" s="332" t="e">
        <f>IF(AND('Mapa final'!#REF!="Muy Baja",'Mapa final'!#REF!="Leve"),CONCATENATE("R",'Mapa final'!#REF!),"")</f>
        <v>#REF!</v>
      </c>
      <c r="K40" s="330"/>
      <c r="L40" s="330" t="str">
        <f ca="1">IF(AND('Mapa final'!$H$14="Muy Baja",'Mapa final'!$L$14="Leve"),CONCATENATE("R",'Mapa final'!$A$14),"")</f>
        <v/>
      </c>
      <c r="M40" s="330"/>
      <c r="N40" s="330" t="str">
        <f ca="1">IF(AND('Mapa final'!$H$15="Muy Baja",'Mapa final'!$L$15="Leve"),CONCATENATE("R",'Mapa final'!$A$15),"")</f>
        <v/>
      </c>
      <c r="O40" s="331"/>
      <c r="P40" s="332" t="e">
        <f>IF(AND('Mapa final'!#REF!="Muy Baja",'Mapa final'!#REF!="Menor"),CONCATENATE("R",'Mapa final'!#REF!),"")</f>
        <v>#REF!</v>
      </c>
      <c r="Q40" s="330"/>
      <c r="R40" s="330" t="str">
        <f ca="1">IF(AND('Mapa final'!$H$14="Muy Baja",'Mapa final'!$L$14="Menor"),CONCATENATE("R",'Mapa final'!$A$14),"")</f>
        <v/>
      </c>
      <c r="S40" s="330"/>
      <c r="T40" s="330" t="str">
        <f ca="1">IF(AND('Mapa final'!$H$15="Muy Baja",'Mapa final'!$L$15="Menor"),CONCATENATE("R",'Mapa final'!$A$15),"")</f>
        <v/>
      </c>
      <c r="U40" s="331"/>
      <c r="V40" s="321" t="e">
        <f>IF(AND('Mapa final'!#REF!="Muy Baja",'Mapa final'!#REF!="Moderado"),CONCATENATE("R",'Mapa final'!#REF!),"")</f>
        <v>#REF!</v>
      </c>
      <c r="W40" s="322"/>
      <c r="X40" s="322" t="str">
        <f ca="1">IF(AND('Mapa final'!$H$14="Muy Baja",'Mapa final'!$L$14="Moderado"),CONCATENATE("R",'Mapa final'!$A$14),"")</f>
        <v/>
      </c>
      <c r="Y40" s="322"/>
      <c r="Z40" s="322" t="str">
        <f ca="1">IF(AND('Mapa final'!$H$15="Muy Baja",'Mapa final'!$L$15="Moderado"),CONCATENATE("R",'Mapa final'!$A$15),"")</f>
        <v>R4</v>
      </c>
      <c r="AA40" s="323"/>
      <c r="AB40" s="305" t="e">
        <f>IF(AND('Mapa final'!#REF!="Muy Baja",'Mapa final'!#REF!="Mayor"),CONCATENATE("R",'Mapa final'!#REF!),"")</f>
        <v>#REF!</v>
      </c>
      <c r="AC40" s="301"/>
      <c r="AD40" s="301" t="str">
        <f ca="1">IF(AND('Mapa final'!$H$14="Muy Baja",'Mapa final'!$L$14="Mayor"),CONCATENATE("R",'Mapa final'!$A$14),"")</f>
        <v/>
      </c>
      <c r="AE40" s="301"/>
      <c r="AF40" s="301" t="str">
        <f ca="1">IF(AND('Mapa final'!$H$15="Muy Baja",'Mapa final'!$L$15="Mayor"),CONCATENATE("R",'Mapa final'!$A$15),"")</f>
        <v/>
      </c>
      <c r="AG40" s="302"/>
      <c r="AH40" s="312" t="e">
        <f>IF(AND('Mapa final'!#REF!="Muy Baja",'Mapa final'!#REF!="Catastrófico"),CONCATENATE("R",'Mapa final'!#REF!),"")</f>
        <v>#REF!</v>
      </c>
      <c r="AI40" s="313"/>
      <c r="AJ40" s="313" t="str">
        <f ca="1">IF(AND('Mapa final'!$H$14="Muy Baja",'Mapa final'!$L$14="Catastrófico"),CONCATENATE("R",'Mapa final'!$A$14),"")</f>
        <v/>
      </c>
      <c r="AK40" s="313"/>
      <c r="AL40" s="313" t="str">
        <f ca="1">IF(AND('Mapa final'!$H$15="Muy Baja",'Mapa final'!$L$15="Catastrófico"),CONCATENATE("R",'Mapa final'!$A$15),"")</f>
        <v/>
      </c>
      <c r="AM40" s="314"/>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c r="BY40" s="81"/>
      <c r="BZ40" s="81"/>
      <c r="CA40" s="81"/>
      <c r="CB40" s="81"/>
    </row>
    <row r="41" spans="1:80" x14ac:dyDescent="0.25">
      <c r="A41" s="81"/>
      <c r="B41" s="254"/>
      <c r="C41" s="254"/>
      <c r="D41" s="255"/>
      <c r="E41" s="295"/>
      <c r="F41" s="296"/>
      <c r="G41" s="296"/>
      <c r="H41" s="296"/>
      <c r="I41" s="297"/>
      <c r="J41" s="332"/>
      <c r="K41" s="330"/>
      <c r="L41" s="330"/>
      <c r="M41" s="330"/>
      <c r="N41" s="330"/>
      <c r="O41" s="331"/>
      <c r="P41" s="332"/>
      <c r="Q41" s="330"/>
      <c r="R41" s="330"/>
      <c r="S41" s="330"/>
      <c r="T41" s="330"/>
      <c r="U41" s="331"/>
      <c r="V41" s="321"/>
      <c r="W41" s="322"/>
      <c r="X41" s="322"/>
      <c r="Y41" s="322"/>
      <c r="Z41" s="322"/>
      <c r="AA41" s="323"/>
      <c r="AB41" s="305"/>
      <c r="AC41" s="301"/>
      <c r="AD41" s="301"/>
      <c r="AE41" s="301"/>
      <c r="AF41" s="301"/>
      <c r="AG41" s="302"/>
      <c r="AH41" s="312"/>
      <c r="AI41" s="313"/>
      <c r="AJ41" s="313"/>
      <c r="AK41" s="313"/>
      <c r="AL41" s="313"/>
      <c r="AM41" s="314"/>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c r="BY41" s="81"/>
      <c r="BZ41" s="81"/>
      <c r="CA41" s="81"/>
      <c r="CB41" s="81"/>
    </row>
    <row r="42" spans="1:80" x14ac:dyDescent="0.25">
      <c r="A42" s="81"/>
      <c r="B42" s="254"/>
      <c r="C42" s="254"/>
      <c r="D42" s="255"/>
      <c r="E42" s="295"/>
      <c r="F42" s="296"/>
      <c r="G42" s="296"/>
      <c r="H42" s="296"/>
      <c r="I42" s="297"/>
      <c r="J42" s="332" t="e">
        <f>IF(AND('Mapa final'!#REF!="Muy Baja",'Mapa final'!#REF!="Leve"),CONCATENATE("R",'Mapa final'!#REF!),"")</f>
        <v>#REF!</v>
      </c>
      <c r="K42" s="330"/>
      <c r="L42" s="330" t="e">
        <f>IF(AND('Mapa final'!#REF!="Muy Baja",'Mapa final'!#REF!="Leve"),CONCATENATE("R",'Mapa final'!#REF!),"")</f>
        <v>#REF!</v>
      </c>
      <c r="M42" s="330"/>
      <c r="N42" s="330" t="e">
        <f>IF(AND('Mapa final'!#REF!="Muy Baja",'Mapa final'!#REF!="Leve"),CONCATENATE("R",'Mapa final'!#REF!),"")</f>
        <v>#REF!</v>
      </c>
      <c r="O42" s="331"/>
      <c r="P42" s="332" t="e">
        <f>IF(AND('Mapa final'!#REF!="Muy Baja",'Mapa final'!#REF!="Menor"),CONCATENATE("R",'Mapa final'!#REF!),"")</f>
        <v>#REF!</v>
      </c>
      <c r="Q42" s="330"/>
      <c r="R42" s="330" t="e">
        <f>IF(AND('Mapa final'!#REF!="Muy Baja",'Mapa final'!#REF!="Menor"),CONCATENATE("R",'Mapa final'!#REF!),"")</f>
        <v>#REF!</v>
      </c>
      <c r="S42" s="330"/>
      <c r="T42" s="330" t="e">
        <f>IF(AND('Mapa final'!#REF!="Muy Baja",'Mapa final'!#REF!="Menor"),CONCATENATE("R",'Mapa final'!#REF!),"")</f>
        <v>#REF!</v>
      </c>
      <c r="U42" s="331"/>
      <c r="V42" s="321" t="e">
        <f>IF(AND('Mapa final'!#REF!="Muy Baja",'Mapa final'!#REF!="Moderado"),CONCATENATE("R",'Mapa final'!#REF!),"")</f>
        <v>#REF!</v>
      </c>
      <c r="W42" s="322"/>
      <c r="X42" s="322" t="e">
        <f>IF(AND('Mapa final'!#REF!="Muy Baja",'Mapa final'!#REF!="Moderado"),CONCATENATE("R",'Mapa final'!#REF!),"")</f>
        <v>#REF!</v>
      </c>
      <c r="Y42" s="322"/>
      <c r="Z42" s="322" t="e">
        <f>IF(AND('Mapa final'!#REF!="Muy Baja",'Mapa final'!#REF!="Moderado"),CONCATENATE("R",'Mapa final'!#REF!),"")</f>
        <v>#REF!</v>
      </c>
      <c r="AA42" s="323"/>
      <c r="AB42" s="305" t="e">
        <f>IF(AND('Mapa final'!#REF!="Muy Baja",'Mapa final'!#REF!="Mayor"),CONCATENATE("R",'Mapa final'!#REF!),"")</f>
        <v>#REF!</v>
      </c>
      <c r="AC42" s="301"/>
      <c r="AD42" s="301" t="e">
        <f>IF(AND('Mapa final'!#REF!="Muy Baja",'Mapa final'!#REF!="Mayor"),CONCATENATE("R",'Mapa final'!#REF!),"")</f>
        <v>#REF!</v>
      </c>
      <c r="AE42" s="301"/>
      <c r="AF42" s="301" t="e">
        <f>IF(AND('Mapa final'!#REF!="Muy Baja",'Mapa final'!#REF!="Mayor"),CONCATENATE("R",'Mapa final'!#REF!),"")</f>
        <v>#REF!</v>
      </c>
      <c r="AG42" s="302"/>
      <c r="AH42" s="312" t="e">
        <f>IF(AND('Mapa final'!#REF!="Muy Baja",'Mapa final'!#REF!="Catastrófico"),CONCATENATE("R",'Mapa final'!#REF!),"")</f>
        <v>#REF!</v>
      </c>
      <c r="AI42" s="313"/>
      <c r="AJ42" s="313" t="e">
        <f>IF(AND('Mapa final'!#REF!="Muy Baja",'Mapa final'!#REF!="Catastrófico"),CONCATENATE("R",'Mapa final'!#REF!),"")</f>
        <v>#REF!</v>
      </c>
      <c r="AK42" s="313"/>
      <c r="AL42" s="313" t="e">
        <f>IF(AND('Mapa final'!#REF!="Muy Baja",'Mapa final'!#REF!="Catastrófico"),CONCATENATE("R",'Mapa final'!#REF!),"")</f>
        <v>#REF!</v>
      </c>
      <c r="AM42" s="314"/>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c r="BY42" s="81"/>
      <c r="BZ42" s="81"/>
      <c r="CA42" s="81"/>
      <c r="CB42" s="81"/>
    </row>
    <row r="43" spans="1:80" x14ac:dyDescent="0.25">
      <c r="A43" s="81"/>
      <c r="B43" s="254"/>
      <c r="C43" s="254"/>
      <c r="D43" s="255"/>
      <c r="E43" s="295"/>
      <c r="F43" s="296"/>
      <c r="G43" s="296"/>
      <c r="H43" s="296"/>
      <c r="I43" s="297"/>
      <c r="J43" s="332"/>
      <c r="K43" s="330"/>
      <c r="L43" s="330"/>
      <c r="M43" s="330"/>
      <c r="N43" s="330"/>
      <c r="O43" s="331"/>
      <c r="P43" s="332"/>
      <c r="Q43" s="330"/>
      <c r="R43" s="330"/>
      <c r="S43" s="330"/>
      <c r="T43" s="330"/>
      <c r="U43" s="331"/>
      <c r="V43" s="321"/>
      <c r="W43" s="322"/>
      <c r="X43" s="322"/>
      <c r="Y43" s="322"/>
      <c r="Z43" s="322"/>
      <c r="AA43" s="323"/>
      <c r="AB43" s="305"/>
      <c r="AC43" s="301"/>
      <c r="AD43" s="301"/>
      <c r="AE43" s="301"/>
      <c r="AF43" s="301"/>
      <c r="AG43" s="302"/>
      <c r="AH43" s="312"/>
      <c r="AI43" s="313"/>
      <c r="AJ43" s="313"/>
      <c r="AK43" s="313"/>
      <c r="AL43" s="313"/>
      <c r="AM43" s="314"/>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c r="BY43" s="81"/>
      <c r="BZ43" s="81"/>
      <c r="CA43" s="81"/>
      <c r="CB43" s="81"/>
    </row>
    <row r="44" spans="1:80" x14ac:dyDescent="0.25">
      <c r="A44" s="81"/>
      <c r="B44" s="254"/>
      <c r="C44" s="254"/>
      <c r="D44" s="255"/>
      <c r="E44" s="295"/>
      <c r="F44" s="296"/>
      <c r="G44" s="296"/>
      <c r="H44" s="296"/>
      <c r="I44" s="297"/>
      <c r="J44" s="332" t="e">
        <f>IF(AND('Mapa final'!#REF!="Muy Baja",'Mapa final'!#REF!="Leve"),CONCATENATE("R",'Mapa final'!#REF!),"")</f>
        <v>#REF!</v>
      </c>
      <c r="K44" s="330"/>
      <c r="L44" s="330" t="e">
        <f>IF(AND('Mapa final'!#REF!="Muy Baja",'Mapa final'!#REF!="Leve"),CONCATENATE("R",'Mapa final'!#REF!),"")</f>
        <v>#REF!</v>
      </c>
      <c r="M44" s="330"/>
      <c r="N44" s="330" t="str">
        <f>IF(AND('Mapa final'!$H$21="Muy Baja",'Mapa final'!$L$21="Leve"),CONCATENATE("R",'Mapa final'!$A$21),"")</f>
        <v/>
      </c>
      <c r="O44" s="331"/>
      <c r="P44" s="332" t="e">
        <f>IF(AND('Mapa final'!#REF!="Muy Baja",'Mapa final'!#REF!="Menor"),CONCATENATE("R",'Mapa final'!#REF!),"")</f>
        <v>#REF!</v>
      </c>
      <c r="Q44" s="330"/>
      <c r="R44" s="330" t="e">
        <f>IF(AND('Mapa final'!#REF!="Muy Baja",'Mapa final'!#REF!="Menor"),CONCATENATE("R",'Mapa final'!#REF!),"")</f>
        <v>#REF!</v>
      </c>
      <c r="S44" s="330"/>
      <c r="T44" s="330" t="str">
        <f>IF(AND('Mapa final'!$H$21="Muy Baja",'Mapa final'!$L$21="Menor"),CONCATENATE("R",'Mapa final'!$A$21),"")</f>
        <v/>
      </c>
      <c r="U44" s="331"/>
      <c r="V44" s="321" t="e">
        <f>IF(AND('Mapa final'!#REF!="Muy Baja",'Mapa final'!#REF!="Moderado"),CONCATENATE("R",'Mapa final'!#REF!),"")</f>
        <v>#REF!</v>
      </c>
      <c r="W44" s="322"/>
      <c r="X44" s="322" t="e">
        <f>IF(AND('Mapa final'!#REF!="Muy Baja",'Mapa final'!#REF!="Moderado"),CONCATENATE("R",'Mapa final'!#REF!),"")</f>
        <v>#REF!</v>
      </c>
      <c r="Y44" s="322"/>
      <c r="Z44" s="322" t="str">
        <f>IF(AND('Mapa final'!$H$21="Muy Baja",'Mapa final'!$L$21="Moderado"),CONCATENATE("R",'Mapa final'!$A$21),"")</f>
        <v/>
      </c>
      <c r="AA44" s="323"/>
      <c r="AB44" s="305" t="e">
        <f>IF(AND('Mapa final'!#REF!="Muy Baja",'Mapa final'!#REF!="Mayor"),CONCATENATE("R",'Mapa final'!#REF!),"")</f>
        <v>#REF!</v>
      </c>
      <c r="AC44" s="301"/>
      <c r="AD44" s="301" t="e">
        <f>IF(AND('Mapa final'!#REF!="Muy Baja",'Mapa final'!#REF!="Mayor"),CONCATENATE("R",'Mapa final'!#REF!),"")</f>
        <v>#REF!</v>
      </c>
      <c r="AE44" s="301"/>
      <c r="AF44" s="301" t="str">
        <f>IF(AND('Mapa final'!$H$21="Muy Baja",'Mapa final'!$L$21="Mayor"),CONCATENATE("R",'Mapa final'!$A$21),"")</f>
        <v/>
      </c>
      <c r="AG44" s="302"/>
      <c r="AH44" s="312" t="e">
        <f>IF(AND('Mapa final'!#REF!="Muy Baja",'Mapa final'!#REF!="Catastrófico"),CONCATENATE("R",'Mapa final'!#REF!),"")</f>
        <v>#REF!</v>
      </c>
      <c r="AI44" s="313"/>
      <c r="AJ44" s="313" t="e">
        <f>IF(AND('Mapa final'!#REF!="Muy Baja",'Mapa final'!#REF!="Catastrófico"),CONCATENATE("R",'Mapa final'!#REF!),"")</f>
        <v>#REF!</v>
      </c>
      <c r="AK44" s="313"/>
      <c r="AL44" s="313" t="str">
        <f>IF(AND('Mapa final'!$H$21="Muy Baja",'Mapa final'!$L$21="Catastrófico"),CONCATENATE("R",'Mapa final'!$A$21),"")</f>
        <v/>
      </c>
      <c r="AM44" s="314"/>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c r="BY44" s="81"/>
      <c r="BZ44" s="81"/>
      <c r="CA44" s="81"/>
      <c r="CB44" s="81"/>
    </row>
    <row r="45" spans="1:80" ht="15.75" thickBot="1" x14ac:dyDescent="0.3">
      <c r="A45" s="81"/>
      <c r="B45" s="254"/>
      <c r="C45" s="254"/>
      <c r="D45" s="255"/>
      <c r="E45" s="298"/>
      <c r="F45" s="299"/>
      <c r="G45" s="299"/>
      <c r="H45" s="299"/>
      <c r="I45" s="300"/>
      <c r="J45" s="333"/>
      <c r="K45" s="334"/>
      <c r="L45" s="334"/>
      <c r="M45" s="334"/>
      <c r="N45" s="334"/>
      <c r="O45" s="335"/>
      <c r="P45" s="333"/>
      <c r="Q45" s="334"/>
      <c r="R45" s="334"/>
      <c r="S45" s="334"/>
      <c r="T45" s="334"/>
      <c r="U45" s="335"/>
      <c r="V45" s="324"/>
      <c r="W45" s="325"/>
      <c r="X45" s="325"/>
      <c r="Y45" s="325"/>
      <c r="Z45" s="325"/>
      <c r="AA45" s="326"/>
      <c r="AB45" s="309"/>
      <c r="AC45" s="310"/>
      <c r="AD45" s="310"/>
      <c r="AE45" s="310"/>
      <c r="AF45" s="310"/>
      <c r="AG45" s="311"/>
      <c r="AH45" s="315"/>
      <c r="AI45" s="316"/>
      <c r="AJ45" s="316"/>
      <c r="AK45" s="316"/>
      <c r="AL45" s="316"/>
      <c r="AM45" s="317"/>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c r="BY45" s="81"/>
      <c r="BZ45" s="81"/>
      <c r="CA45" s="81"/>
      <c r="CB45" s="81"/>
    </row>
    <row r="46" spans="1:80" x14ac:dyDescent="0.25">
      <c r="A46" s="81"/>
      <c r="B46" s="81"/>
      <c r="C46" s="81"/>
      <c r="D46" s="81"/>
      <c r="E46" s="81"/>
      <c r="F46" s="81"/>
      <c r="G46" s="81"/>
      <c r="H46" s="81"/>
      <c r="I46" s="81"/>
      <c r="J46" s="292" t="s">
        <v>112</v>
      </c>
      <c r="K46" s="293"/>
      <c r="L46" s="293"/>
      <c r="M46" s="293"/>
      <c r="N46" s="293"/>
      <c r="O46" s="294"/>
      <c r="P46" s="292" t="s">
        <v>111</v>
      </c>
      <c r="Q46" s="293"/>
      <c r="R46" s="293"/>
      <c r="S46" s="293"/>
      <c r="T46" s="293"/>
      <c r="U46" s="294"/>
      <c r="V46" s="292" t="s">
        <v>110</v>
      </c>
      <c r="W46" s="293"/>
      <c r="X46" s="293"/>
      <c r="Y46" s="293"/>
      <c r="Z46" s="293"/>
      <c r="AA46" s="294"/>
      <c r="AB46" s="292" t="s">
        <v>109</v>
      </c>
      <c r="AC46" s="308"/>
      <c r="AD46" s="293"/>
      <c r="AE46" s="293"/>
      <c r="AF46" s="293"/>
      <c r="AG46" s="294"/>
      <c r="AH46" s="292" t="s">
        <v>108</v>
      </c>
      <c r="AI46" s="293"/>
      <c r="AJ46" s="293"/>
      <c r="AK46" s="293"/>
      <c r="AL46" s="293"/>
      <c r="AM46" s="294"/>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row>
    <row r="47" spans="1:80" x14ac:dyDescent="0.25">
      <c r="A47" s="81"/>
      <c r="B47" s="81"/>
      <c r="C47" s="81"/>
      <c r="D47" s="81"/>
      <c r="E47" s="81"/>
      <c r="F47" s="81"/>
      <c r="G47" s="81"/>
      <c r="H47" s="81"/>
      <c r="I47" s="81"/>
      <c r="J47" s="295"/>
      <c r="K47" s="296"/>
      <c r="L47" s="296"/>
      <c r="M47" s="296"/>
      <c r="N47" s="296"/>
      <c r="O47" s="297"/>
      <c r="P47" s="295"/>
      <c r="Q47" s="296"/>
      <c r="R47" s="296"/>
      <c r="S47" s="296"/>
      <c r="T47" s="296"/>
      <c r="U47" s="297"/>
      <c r="V47" s="295"/>
      <c r="W47" s="296"/>
      <c r="X47" s="296"/>
      <c r="Y47" s="296"/>
      <c r="Z47" s="296"/>
      <c r="AA47" s="297"/>
      <c r="AB47" s="295"/>
      <c r="AC47" s="296"/>
      <c r="AD47" s="296"/>
      <c r="AE47" s="296"/>
      <c r="AF47" s="296"/>
      <c r="AG47" s="297"/>
      <c r="AH47" s="295"/>
      <c r="AI47" s="296"/>
      <c r="AJ47" s="296"/>
      <c r="AK47" s="296"/>
      <c r="AL47" s="296"/>
      <c r="AM47" s="297"/>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row>
    <row r="48" spans="1:80" x14ac:dyDescent="0.25">
      <c r="A48" s="81"/>
      <c r="B48" s="81"/>
      <c r="C48" s="81"/>
      <c r="D48" s="81"/>
      <c r="E48" s="81"/>
      <c r="F48" s="81"/>
      <c r="G48" s="81"/>
      <c r="H48" s="81"/>
      <c r="I48" s="81"/>
      <c r="J48" s="295"/>
      <c r="K48" s="296"/>
      <c r="L48" s="296"/>
      <c r="M48" s="296"/>
      <c r="N48" s="296"/>
      <c r="O48" s="297"/>
      <c r="P48" s="295"/>
      <c r="Q48" s="296"/>
      <c r="R48" s="296"/>
      <c r="S48" s="296"/>
      <c r="T48" s="296"/>
      <c r="U48" s="297"/>
      <c r="V48" s="295"/>
      <c r="W48" s="296"/>
      <c r="X48" s="296"/>
      <c r="Y48" s="296"/>
      <c r="Z48" s="296"/>
      <c r="AA48" s="297"/>
      <c r="AB48" s="295"/>
      <c r="AC48" s="296"/>
      <c r="AD48" s="296"/>
      <c r="AE48" s="296"/>
      <c r="AF48" s="296"/>
      <c r="AG48" s="297"/>
      <c r="AH48" s="295"/>
      <c r="AI48" s="296"/>
      <c r="AJ48" s="296"/>
      <c r="AK48" s="296"/>
      <c r="AL48" s="296"/>
      <c r="AM48" s="297"/>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row>
    <row r="49" spans="1:80" x14ac:dyDescent="0.25">
      <c r="A49" s="81"/>
      <c r="B49" s="81"/>
      <c r="C49" s="81"/>
      <c r="D49" s="81"/>
      <c r="E49" s="81"/>
      <c r="F49" s="81"/>
      <c r="G49" s="81"/>
      <c r="H49" s="81"/>
      <c r="I49" s="81"/>
      <c r="J49" s="295"/>
      <c r="K49" s="296"/>
      <c r="L49" s="296"/>
      <c r="M49" s="296"/>
      <c r="N49" s="296"/>
      <c r="O49" s="297"/>
      <c r="P49" s="295"/>
      <c r="Q49" s="296"/>
      <c r="R49" s="296"/>
      <c r="S49" s="296"/>
      <c r="T49" s="296"/>
      <c r="U49" s="297"/>
      <c r="V49" s="295"/>
      <c r="W49" s="296"/>
      <c r="X49" s="296"/>
      <c r="Y49" s="296"/>
      <c r="Z49" s="296"/>
      <c r="AA49" s="297"/>
      <c r="AB49" s="295"/>
      <c r="AC49" s="296"/>
      <c r="AD49" s="296"/>
      <c r="AE49" s="296"/>
      <c r="AF49" s="296"/>
      <c r="AG49" s="297"/>
      <c r="AH49" s="295"/>
      <c r="AI49" s="296"/>
      <c r="AJ49" s="296"/>
      <c r="AK49" s="296"/>
      <c r="AL49" s="296"/>
      <c r="AM49" s="297"/>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row>
    <row r="50" spans="1:80" x14ac:dyDescent="0.25">
      <c r="A50" s="81"/>
      <c r="B50" s="81"/>
      <c r="C50" s="81"/>
      <c r="D50" s="81"/>
      <c r="E50" s="81"/>
      <c r="F50" s="81"/>
      <c r="G50" s="81"/>
      <c r="H50" s="81"/>
      <c r="I50" s="81"/>
      <c r="J50" s="295"/>
      <c r="K50" s="296"/>
      <c r="L50" s="296"/>
      <c r="M50" s="296"/>
      <c r="N50" s="296"/>
      <c r="O50" s="297"/>
      <c r="P50" s="295"/>
      <c r="Q50" s="296"/>
      <c r="R50" s="296"/>
      <c r="S50" s="296"/>
      <c r="T50" s="296"/>
      <c r="U50" s="297"/>
      <c r="V50" s="295"/>
      <c r="W50" s="296"/>
      <c r="X50" s="296"/>
      <c r="Y50" s="296"/>
      <c r="Z50" s="296"/>
      <c r="AA50" s="297"/>
      <c r="AB50" s="295"/>
      <c r="AC50" s="296"/>
      <c r="AD50" s="296"/>
      <c r="AE50" s="296"/>
      <c r="AF50" s="296"/>
      <c r="AG50" s="297"/>
      <c r="AH50" s="295"/>
      <c r="AI50" s="296"/>
      <c r="AJ50" s="296"/>
      <c r="AK50" s="296"/>
      <c r="AL50" s="296"/>
      <c r="AM50" s="297"/>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row>
    <row r="51" spans="1:80" ht="15.75" thickBot="1" x14ac:dyDescent="0.3">
      <c r="A51" s="81"/>
      <c r="B51" s="81"/>
      <c r="C51" s="81"/>
      <c r="D51" s="81"/>
      <c r="E51" s="81"/>
      <c r="F51" s="81"/>
      <c r="G51" s="81"/>
      <c r="H51" s="81"/>
      <c r="I51" s="81"/>
      <c r="J51" s="298"/>
      <c r="K51" s="299"/>
      <c r="L51" s="299"/>
      <c r="M51" s="299"/>
      <c r="N51" s="299"/>
      <c r="O51" s="300"/>
      <c r="P51" s="298"/>
      <c r="Q51" s="299"/>
      <c r="R51" s="299"/>
      <c r="S51" s="299"/>
      <c r="T51" s="299"/>
      <c r="U51" s="300"/>
      <c r="V51" s="298"/>
      <c r="W51" s="299"/>
      <c r="X51" s="299"/>
      <c r="Y51" s="299"/>
      <c r="Z51" s="299"/>
      <c r="AA51" s="300"/>
      <c r="AB51" s="298"/>
      <c r="AC51" s="299"/>
      <c r="AD51" s="299"/>
      <c r="AE51" s="299"/>
      <c r="AF51" s="299"/>
      <c r="AG51" s="300"/>
      <c r="AH51" s="298"/>
      <c r="AI51" s="299"/>
      <c r="AJ51" s="299"/>
      <c r="AK51" s="299"/>
      <c r="AL51" s="299"/>
      <c r="AM51" s="300"/>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row>
    <row r="52" spans="1:80" x14ac:dyDescent="0.25">
      <c r="A52" s="81"/>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row>
    <row r="53" spans="1:80" ht="15" customHeight="1" x14ac:dyDescent="0.25">
      <c r="A53" s="81"/>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row>
    <row r="54" spans="1:80" ht="15" customHeight="1" x14ac:dyDescent="0.25">
      <c r="A54" s="81"/>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row>
    <row r="55" spans="1:80" x14ac:dyDescent="0.25">
      <c r="A55" s="81"/>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row>
    <row r="56" spans="1:80" x14ac:dyDescent="0.25">
      <c r="A56" s="81"/>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row>
    <row r="57" spans="1:80" x14ac:dyDescent="0.25">
      <c r="A57" s="81"/>
      <c r="B57" s="81"/>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row>
    <row r="58" spans="1:80" x14ac:dyDescent="0.25">
      <c r="A58" s="81"/>
      <c r="B58" s="81"/>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row>
    <row r="59" spans="1:80" x14ac:dyDescent="0.25">
      <c r="A59" s="81"/>
      <c r="B59" s="81"/>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row>
    <row r="60" spans="1:80" x14ac:dyDescent="0.25">
      <c r="A60" s="81"/>
      <c r="B60" s="81"/>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c r="AL60" s="81"/>
      <c r="AM60" s="81"/>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row>
    <row r="61" spans="1:80" x14ac:dyDescent="0.25">
      <c r="A61" s="81"/>
      <c r="B61" s="81"/>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row>
    <row r="62" spans="1:80" x14ac:dyDescent="0.25">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1"/>
      <c r="BR62" s="81"/>
      <c r="BS62" s="81"/>
      <c r="BT62" s="81"/>
      <c r="BU62" s="81"/>
      <c r="BV62" s="81"/>
      <c r="BW62" s="81"/>
      <c r="BX62" s="81"/>
      <c r="BY62" s="81"/>
      <c r="BZ62" s="81"/>
      <c r="CA62" s="81"/>
      <c r="CB62" s="81"/>
    </row>
    <row r="63" spans="1:80" x14ac:dyDescent="0.25">
      <c r="A63" s="81"/>
      <c r="B63" s="81"/>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1"/>
      <c r="BR63" s="81"/>
      <c r="BS63" s="81"/>
      <c r="BT63" s="81"/>
      <c r="BU63" s="81"/>
      <c r="BV63" s="81"/>
      <c r="BW63" s="81"/>
      <c r="BX63" s="81"/>
      <c r="BY63" s="81"/>
      <c r="BZ63" s="81"/>
      <c r="CA63" s="81"/>
      <c r="CB63" s="81"/>
    </row>
    <row r="64" spans="1:80" x14ac:dyDescent="0.25">
      <c r="A64" s="81"/>
      <c r="B64" s="81"/>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AN64" s="81"/>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c r="BO64" s="81"/>
      <c r="BP64" s="81"/>
      <c r="BQ64" s="81"/>
      <c r="BR64" s="81"/>
      <c r="BS64" s="81"/>
      <c r="BT64" s="81"/>
      <c r="BU64" s="81"/>
      <c r="BV64" s="81"/>
      <c r="BW64" s="81"/>
      <c r="BX64" s="81"/>
      <c r="BY64" s="81"/>
      <c r="BZ64" s="81"/>
      <c r="CA64" s="81"/>
      <c r="CB64" s="81"/>
    </row>
    <row r="65" spans="1:80" x14ac:dyDescent="0.25">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row>
    <row r="66" spans="1:80" x14ac:dyDescent="0.25">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1"/>
      <c r="BR66" s="81"/>
      <c r="BS66" s="81"/>
      <c r="BT66" s="81"/>
      <c r="BU66" s="81"/>
      <c r="BV66" s="81"/>
      <c r="BW66" s="81"/>
      <c r="BX66" s="81"/>
      <c r="BY66" s="81"/>
      <c r="BZ66" s="81"/>
      <c r="CA66" s="81"/>
      <c r="CB66" s="81"/>
    </row>
    <row r="67" spans="1:80" x14ac:dyDescent="0.25">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c r="BI67" s="81"/>
      <c r="BJ67" s="81"/>
      <c r="BK67" s="81"/>
      <c r="BL67" s="81"/>
      <c r="BM67" s="81"/>
      <c r="BN67" s="81"/>
      <c r="BO67" s="81"/>
      <c r="BP67" s="81"/>
      <c r="BQ67" s="81"/>
      <c r="BR67" s="81"/>
      <c r="BS67" s="81"/>
      <c r="BT67" s="81"/>
      <c r="BU67" s="81"/>
      <c r="BV67" s="81"/>
      <c r="BW67" s="81"/>
      <c r="BX67" s="81"/>
      <c r="BY67" s="81"/>
      <c r="BZ67" s="81"/>
      <c r="CA67" s="81"/>
      <c r="CB67" s="81"/>
    </row>
    <row r="68" spans="1:80" x14ac:dyDescent="0.25">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1"/>
      <c r="BU68" s="81"/>
      <c r="BV68" s="81"/>
      <c r="BW68" s="81"/>
      <c r="BX68" s="81"/>
      <c r="BY68" s="81"/>
      <c r="BZ68" s="81"/>
      <c r="CA68" s="81"/>
      <c r="CB68" s="81"/>
    </row>
    <row r="69" spans="1:80" x14ac:dyDescent="0.25">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1"/>
      <c r="BR69" s="81"/>
      <c r="BS69" s="81"/>
      <c r="BT69" s="81"/>
      <c r="BU69" s="81"/>
      <c r="BV69" s="81"/>
      <c r="BW69" s="81"/>
      <c r="BX69" s="81"/>
      <c r="BY69" s="81"/>
      <c r="BZ69" s="81"/>
      <c r="CA69" s="81"/>
      <c r="CB69" s="81"/>
    </row>
    <row r="70" spans="1:80" x14ac:dyDescent="0.25">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1"/>
      <c r="BR70" s="81"/>
      <c r="BS70" s="81"/>
      <c r="BT70" s="81"/>
      <c r="BU70" s="81"/>
      <c r="BV70" s="81"/>
      <c r="BW70" s="81"/>
      <c r="BX70" s="81"/>
      <c r="BY70" s="81"/>
      <c r="BZ70" s="81"/>
      <c r="CA70" s="81"/>
      <c r="CB70" s="81"/>
    </row>
    <row r="71" spans="1:80" x14ac:dyDescent="0.25">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1"/>
      <c r="BR71" s="81"/>
      <c r="BS71" s="81"/>
      <c r="BT71" s="81"/>
      <c r="BU71" s="81"/>
      <c r="BV71" s="81"/>
      <c r="BW71" s="81"/>
      <c r="BX71" s="81"/>
      <c r="BY71" s="81"/>
      <c r="BZ71" s="81"/>
      <c r="CA71" s="81"/>
      <c r="CB71" s="81"/>
    </row>
    <row r="72" spans="1:80" x14ac:dyDescent="0.25">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1"/>
      <c r="BR72" s="81"/>
      <c r="BS72" s="81"/>
      <c r="BT72" s="81"/>
      <c r="BU72" s="81"/>
      <c r="BV72" s="81"/>
      <c r="BW72" s="81"/>
      <c r="BX72" s="81"/>
      <c r="BY72" s="81"/>
      <c r="BZ72" s="81"/>
      <c r="CA72" s="81"/>
      <c r="CB72" s="81"/>
    </row>
    <row r="73" spans="1:80" x14ac:dyDescent="0.25">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1"/>
      <c r="BR73" s="81"/>
      <c r="BS73" s="81"/>
      <c r="BT73" s="81"/>
      <c r="BU73" s="81"/>
      <c r="BV73" s="81"/>
      <c r="BW73" s="81"/>
      <c r="BX73" s="81"/>
      <c r="BY73" s="81"/>
      <c r="BZ73" s="81"/>
      <c r="CA73" s="81"/>
      <c r="CB73" s="81"/>
    </row>
    <row r="74" spans="1:80" x14ac:dyDescent="0.25">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c r="BI74" s="81"/>
      <c r="BJ74" s="81"/>
      <c r="BK74" s="81"/>
      <c r="BL74" s="81"/>
      <c r="BM74" s="81"/>
      <c r="BN74" s="81"/>
      <c r="BO74" s="81"/>
      <c r="BP74" s="81"/>
      <c r="BQ74" s="81"/>
      <c r="BR74" s="81"/>
      <c r="BS74" s="81"/>
      <c r="BT74" s="81"/>
      <c r="BU74" s="81"/>
      <c r="BV74" s="81"/>
      <c r="BW74" s="81"/>
      <c r="BX74" s="81"/>
      <c r="BY74" s="81"/>
      <c r="BZ74" s="81"/>
      <c r="CA74" s="81"/>
      <c r="CB74" s="81"/>
    </row>
    <row r="75" spans="1:80" x14ac:dyDescent="0.25">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c r="BI75" s="81"/>
      <c r="BJ75" s="81"/>
      <c r="BK75" s="81"/>
      <c r="BL75" s="81"/>
      <c r="BM75" s="81"/>
      <c r="BN75" s="81"/>
      <c r="BO75" s="81"/>
      <c r="BP75" s="81"/>
      <c r="BQ75" s="81"/>
      <c r="BR75" s="81"/>
      <c r="BS75" s="81"/>
      <c r="BT75" s="81"/>
      <c r="BU75" s="81"/>
      <c r="BV75" s="81"/>
      <c r="BW75" s="81"/>
      <c r="BX75" s="81"/>
      <c r="BY75" s="81"/>
      <c r="BZ75" s="81"/>
      <c r="CA75" s="81"/>
      <c r="CB75" s="81"/>
    </row>
    <row r="76" spans="1:80" x14ac:dyDescent="0.25">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c r="BI76" s="81"/>
      <c r="BJ76" s="81"/>
      <c r="BK76" s="81"/>
      <c r="BL76" s="81"/>
      <c r="BM76" s="81"/>
      <c r="BN76" s="81"/>
      <c r="BO76" s="81"/>
      <c r="BP76" s="81"/>
      <c r="BQ76" s="81"/>
      <c r="BR76" s="81"/>
      <c r="BS76" s="81"/>
      <c r="BT76" s="81"/>
      <c r="BU76" s="81"/>
      <c r="BV76" s="81"/>
      <c r="BW76" s="81"/>
      <c r="BX76" s="81"/>
      <c r="BY76" s="81"/>
      <c r="BZ76" s="81"/>
      <c r="CA76" s="81"/>
      <c r="CB76" s="81"/>
    </row>
    <row r="77" spans="1:80" x14ac:dyDescent="0.25">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c r="BI77" s="81"/>
      <c r="BJ77" s="81"/>
      <c r="BK77" s="81"/>
      <c r="BL77" s="81"/>
      <c r="BM77" s="81"/>
      <c r="BN77" s="81"/>
      <c r="BO77" s="81"/>
      <c r="BP77" s="81"/>
      <c r="BQ77" s="81"/>
      <c r="BR77" s="81"/>
      <c r="BS77" s="81"/>
      <c r="BT77" s="81"/>
      <c r="BU77" s="81"/>
      <c r="BV77" s="81"/>
      <c r="BW77" s="81"/>
      <c r="BX77" s="81"/>
      <c r="BY77" s="81"/>
      <c r="BZ77" s="81"/>
      <c r="CA77" s="81"/>
      <c r="CB77" s="81"/>
    </row>
    <row r="78" spans="1:80" x14ac:dyDescent="0.25">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c r="BI78" s="81"/>
      <c r="BJ78" s="81"/>
      <c r="BK78" s="81"/>
      <c r="BL78" s="81"/>
      <c r="BM78" s="81"/>
      <c r="BN78" s="81"/>
      <c r="BO78" s="81"/>
      <c r="BP78" s="81"/>
      <c r="BQ78" s="81"/>
      <c r="BR78" s="81"/>
      <c r="BS78" s="81"/>
      <c r="BT78" s="81"/>
      <c r="BU78" s="81"/>
      <c r="BV78" s="81"/>
      <c r="BW78" s="81"/>
      <c r="BX78" s="81"/>
      <c r="BY78" s="81"/>
      <c r="BZ78" s="81"/>
      <c r="CA78" s="81"/>
      <c r="CB78" s="81"/>
    </row>
    <row r="79" spans="1:80" x14ac:dyDescent="0.25">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c r="BI79" s="81"/>
      <c r="BJ79" s="81"/>
      <c r="BK79" s="81"/>
    </row>
    <row r="80" spans="1:80" x14ac:dyDescent="0.25">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row>
    <row r="81" spans="1:63" x14ac:dyDescent="0.25">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row>
    <row r="82" spans="1:63" x14ac:dyDescent="0.25">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c r="BI82" s="81"/>
      <c r="BJ82" s="81"/>
      <c r="BK82" s="81"/>
    </row>
    <row r="83" spans="1:63" x14ac:dyDescent="0.25">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c r="BI83" s="81"/>
      <c r="BJ83" s="81"/>
      <c r="BK83" s="81"/>
    </row>
    <row r="84" spans="1:63" x14ac:dyDescent="0.25">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c r="BI84" s="81"/>
      <c r="BJ84" s="81"/>
      <c r="BK84" s="81"/>
    </row>
    <row r="85" spans="1:63" x14ac:dyDescent="0.25">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c r="BI85" s="81"/>
      <c r="BJ85" s="81"/>
      <c r="BK85" s="81"/>
    </row>
    <row r="86" spans="1:63" x14ac:dyDescent="0.25">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c r="BI86" s="81"/>
      <c r="BJ86" s="81"/>
      <c r="BK86" s="81"/>
    </row>
    <row r="87" spans="1:63" x14ac:dyDescent="0.25">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c r="BI87" s="81"/>
      <c r="BJ87" s="81"/>
      <c r="BK87" s="81"/>
    </row>
    <row r="88" spans="1:63" x14ac:dyDescent="0.25">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c r="BI88" s="81"/>
      <c r="BJ88" s="81"/>
      <c r="BK88" s="81"/>
    </row>
    <row r="89" spans="1:63" x14ac:dyDescent="0.25">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c r="BI89" s="81"/>
      <c r="BJ89" s="81"/>
      <c r="BK89" s="81"/>
    </row>
    <row r="90" spans="1:63" x14ac:dyDescent="0.25">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row>
    <row r="91" spans="1:63" x14ac:dyDescent="0.25">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c r="BI91" s="81"/>
      <c r="BJ91" s="81"/>
      <c r="BK91" s="81"/>
    </row>
    <row r="92" spans="1:63" x14ac:dyDescent="0.25">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c r="BI92" s="81"/>
      <c r="BJ92" s="81"/>
      <c r="BK92" s="81"/>
    </row>
    <row r="93" spans="1:63" x14ac:dyDescent="0.25">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c r="BI93" s="81"/>
      <c r="BJ93" s="81"/>
      <c r="BK93" s="81"/>
    </row>
    <row r="94" spans="1:63" x14ac:dyDescent="0.25">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c r="BI94" s="81"/>
      <c r="BJ94" s="81"/>
      <c r="BK94" s="81"/>
    </row>
    <row r="95" spans="1:63" x14ac:dyDescent="0.25">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c r="BI95" s="81"/>
      <c r="BJ95" s="81"/>
      <c r="BK95" s="81"/>
    </row>
    <row r="96" spans="1:63" x14ac:dyDescent="0.25">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c r="BI96" s="81"/>
      <c r="BJ96" s="81"/>
      <c r="BK96" s="81"/>
    </row>
    <row r="97" spans="1:63" x14ac:dyDescent="0.25">
      <c r="A97" s="81"/>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c r="BI97" s="81"/>
      <c r="BJ97" s="81"/>
      <c r="BK97" s="81"/>
    </row>
    <row r="98" spans="1:63" x14ac:dyDescent="0.25">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c r="BI98" s="81"/>
      <c r="BJ98" s="81"/>
      <c r="BK98" s="81"/>
    </row>
    <row r="99" spans="1:63" x14ac:dyDescent="0.25">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c r="BI99" s="81"/>
      <c r="BJ99" s="81"/>
      <c r="BK99" s="81"/>
    </row>
    <row r="100" spans="1:63" x14ac:dyDescent="0.25">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c r="BI100" s="81"/>
      <c r="BJ100" s="81"/>
      <c r="BK100" s="81"/>
    </row>
    <row r="101" spans="1:63" x14ac:dyDescent="0.25">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c r="BI101" s="81"/>
      <c r="BJ101" s="81"/>
      <c r="BK101" s="81"/>
    </row>
    <row r="102" spans="1:63" x14ac:dyDescent="0.25">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c r="BI102" s="81"/>
      <c r="BJ102" s="81"/>
      <c r="BK102" s="81"/>
    </row>
    <row r="103" spans="1:63" x14ac:dyDescent="0.25">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c r="BI103" s="81"/>
      <c r="BJ103" s="81"/>
      <c r="BK103" s="81"/>
    </row>
    <row r="104" spans="1:63" x14ac:dyDescent="0.25">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c r="BI104" s="81"/>
      <c r="BJ104" s="81"/>
      <c r="BK104" s="81"/>
    </row>
    <row r="105" spans="1:63" x14ac:dyDescent="0.25">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c r="BI105" s="81"/>
      <c r="BJ105" s="81"/>
      <c r="BK105" s="81"/>
    </row>
    <row r="106" spans="1:63" x14ac:dyDescent="0.25">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c r="BI106" s="81"/>
      <c r="BJ106" s="81"/>
      <c r="BK106" s="81"/>
    </row>
    <row r="107" spans="1:63" x14ac:dyDescent="0.25">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c r="BI107" s="81"/>
      <c r="BJ107" s="81"/>
      <c r="BK107" s="81"/>
    </row>
    <row r="108" spans="1:63" x14ac:dyDescent="0.25">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c r="BI108" s="81"/>
      <c r="BJ108" s="81"/>
      <c r="BK108" s="81"/>
    </row>
    <row r="109" spans="1:63" x14ac:dyDescent="0.25">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81"/>
      <c r="AZ109" s="81"/>
      <c r="BA109" s="81"/>
      <c r="BB109" s="81"/>
      <c r="BC109" s="81"/>
      <c r="BD109" s="81"/>
      <c r="BE109" s="81"/>
      <c r="BF109" s="81"/>
      <c r="BG109" s="81"/>
      <c r="BH109" s="81"/>
      <c r="BI109" s="81"/>
      <c r="BJ109" s="81"/>
      <c r="BK109" s="81"/>
    </row>
    <row r="110" spans="1:63" x14ac:dyDescent="0.25">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c r="BI110" s="81"/>
      <c r="BJ110" s="81"/>
      <c r="BK110" s="81"/>
    </row>
    <row r="111" spans="1:63" x14ac:dyDescent="0.25">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c r="BI111" s="81"/>
      <c r="BJ111" s="81"/>
      <c r="BK111" s="81"/>
    </row>
    <row r="112" spans="1:63" x14ac:dyDescent="0.25">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c r="BI112" s="81"/>
      <c r="BJ112" s="81"/>
      <c r="BK112" s="81"/>
    </row>
    <row r="113" spans="1:63" x14ac:dyDescent="0.25">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c r="BI113" s="81"/>
      <c r="BJ113" s="81"/>
      <c r="BK113" s="81"/>
    </row>
    <row r="114" spans="1:63" x14ac:dyDescent="0.25">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1"/>
      <c r="AV114" s="81"/>
      <c r="AW114" s="81"/>
      <c r="AX114" s="81"/>
      <c r="AY114" s="81"/>
      <c r="AZ114" s="81"/>
      <c r="BA114" s="81"/>
      <c r="BB114" s="81"/>
      <c r="BC114" s="81"/>
      <c r="BD114" s="81"/>
      <c r="BE114" s="81"/>
      <c r="BF114" s="81"/>
      <c r="BG114" s="81"/>
      <c r="BH114" s="81"/>
      <c r="BI114" s="81"/>
      <c r="BJ114" s="81"/>
      <c r="BK114" s="81"/>
    </row>
    <row r="115" spans="1:63" x14ac:dyDescent="0.25">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1"/>
      <c r="AW115" s="81"/>
      <c r="AX115" s="81"/>
      <c r="AY115" s="81"/>
      <c r="AZ115" s="81"/>
      <c r="BA115" s="81"/>
      <c r="BB115" s="81"/>
      <c r="BC115" s="81"/>
      <c r="BD115" s="81"/>
      <c r="BE115" s="81"/>
      <c r="BF115" s="81"/>
      <c r="BG115" s="81"/>
      <c r="BH115" s="81"/>
      <c r="BI115" s="81"/>
      <c r="BJ115" s="81"/>
      <c r="BK115" s="81"/>
    </row>
    <row r="116" spans="1:63" x14ac:dyDescent="0.25">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c r="BE116" s="81"/>
      <c r="BF116" s="81"/>
      <c r="BG116" s="81"/>
      <c r="BH116" s="81"/>
      <c r="BI116" s="81"/>
      <c r="BJ116" s="81"/>
      <c r="BK116" s="81"/>
    </row>
    <row r="117" spans="1:63" x14ac:dyDescent="0.25">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c r="BI117" s="81"/>
      <c r="BJ117" s="81"/>
      <c r="BK117" s="81"/>
    </row>
    <row r="118" spans="1:63" x14ac:dyDescent="0.25">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81"/>
      <c r="AW118" s="81"/>
      <c r="AX118" s="81"/>
      <c r="AY118" s="81"/>
      <c r="AZ118" s="81"/>
      <c r="BA118" s="81"/>
      <c r="BB118" s="81"/>
      <c r="BC118" s="81"/>
      <c r="BD118" s="81"/>
      <c r="BE118" s="81"/>
      <c r="BF118" s="81"/>
      <c r="BG118" s="81"/>
      <c r="BH118" s="81"/>
      <c r="BI118" s="81"/>
      <c r="BJ118" s="81"/>
      <c r="BK118" s="81"/>
    </row>
    <row r="119" spans="1:63" x14ac:dyDescent="0.25">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81"/>
      <c r="BI119" s="81"/>
      <c r="BJ119" s="81"/>
      <c r="BK119" s="81"/>
    </row>
    <row r="120" spans="1:63" x14ac:dyDescent="0.25">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1"/>
      <c r="AV120" s="81"/>
      <c r="AW120" s="81"/>
      <c r="AX120" s="81"/>
      <c r="AY120" s="81"/>
      <c r="AZ120" s="81"/>
      <c r="BA120" s="81"/>
      <c r="BB120" s="81"/>
      <c r="BC120" s="81"/>
      <c r="BD120" s="81"/>
      <c r="BE120" s="81"/>
      <c r="BF120" s="81"/>
      <c r="BG120" s="81"/>
      <c r="BH120" s="81"/>
      <c r="BI120" s="81"/>
      <c r="BJ120" s="81"/>
      <c r="BK120" s="81"/>
    </row>
    <row r="121" spans="1:63" x14ac:dyDescent="0.25">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81"/>
      <c r="BH121" s="81"/>
      <c r="BI121" s="81"/>
      <c r="BJ121" s="81"/>
      <c r="BK121" s="81"/>
    </row>
    <row r="122" spans="1:63" x14ac:dyDescent="0.25">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1"/>
      <c r="AR122" s="81"/>
      <c r="AS122" s="81"/>
      <c r="AT122" s="81"/>
      <c r="AU122" s="81"/>
      <c r="AV122" s="81"/>
      <c r="AW122" s="81"/>
      <c r="AX122" s="81"/>
      <c r="AY122" s="81"/>
      <c r="AZ122" s="81"/>
      <c r="BA122" s="81"/>
      <c r="BB122" s="81"/>
      <c r="BC122" s="81"/>
      <c r="BD122" s="81"/>
      <c r="BE122" s="81"/>
      <c r="BF122" s="81"/>
      <c r="BG122" s="81"/>
      <c r="BH122" s="81"/>
      <c r="BI122" s="81"/>
      <c r="BJ122" s="81"/>
      <c r="BK122" s="81"/>
    </row>
    <row r="123" spans="1:63" x14ac:dyDescent="0.25">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c r="AR123" s="81"/>
      <c r="AS123" s="81"/>
      <c r="AT123" s="81"/>
      <c r="AU123" s="81"/>
      <c r="AV123" s="81"/>
      <c r="AW123" s="81"/>
      <c r="AX123" s="81"/>
      <c r="AY123" s="81"/>
      <c r="AZ123" s="81"/>
      <c r="BA123" s="81"/>
      <c r="BB123" s="81"/>
      <c r="BC123" s="81"/>
      <c r="BD123" s="81"/>
      <c r="BE123" s="81"/>
      <c r="BF123" s="81"/>
      <c r="BG123" s="81"/>
      <c r="BH123" s="81"/>
      <c r="BI123" s="81"/>
      <c r="BJ123" s="81"/>
      <c r="BK123" s="81"/>
    </row>
    <row r="124" spans="1:63" x14ac:dyDescent="0.25">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1"/>
      <c r="AV124" s="81"/>
      <c r="AW124" s="81"/>
      <c r="AX124" s="81"/>
      <c r="AY124" s="81"/>
      <c r="AZ124" s="81"/>
      <c r="BA124" s="81"/>
      <c r="BB124" s="81"/>
      <c r="BC124" s="81"/>
      <c r="BD124" s="81"/>
      <c r="BE124" s="81"/>
      <c r="BF124" s="81"/>
      <c r="BG124" s="81"/>
      <c r="BH124" s="81"/>
      <c r="BI124" s="81"/>
      <c r="BJ124" s="81"/>
      <c r="BK124" s="81"/>
    </row>
    <row r="125" spans="1:63" x14ac:dyDescent="0.25">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c r="AR125" s="81"/>
      <c r="AS125" s="81"/>
      <c r="AT125" s="81"/>
      <c r="AU125" s="81"/>
      <c r="AV125" s="81"/>
      <c r="AW125" s="81"/>
      <c r="AX125" s="81"/>
      <c r="AY125" s="81"/>
      <c r="AZ125" s="81"/>
      <c r="BA125" s="81"/>
      <c r="BB125" s="81"/>
      <c r="BC125" s="81"/>
      <c r="BD125" s="81"/>
      <c r="BE125" s="81"/>
      <c r="BF125" s="81"/>
      <c r="BG125" s="81"/>
      <c r="BH125" s="81"/>
      <c r="BI125" s="81"/>
      <c r="BJ125" s="81"/>
      <c r="BK125" s="81"/>
    </row>
    <row r="126" spans="1:63" x14ac:dyDescent="0.25">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1"/>
      <c r="AT126" s="81"/>
      <c r="AU126" s="81"/>
      <c r="AV126" s="81"/>
      <c r="AW126" s="81"/>
      <c r="AX126" s="81"/>
      <c r="AY126" s="81"/>
      <c r="AZ126" s="81"/>
      <c r="BA126" s="81"/>
      <c r="BB126" s="81"/>
      <c r="BC126" s="81"/>
      <c r="BD126" s="81"/>
      <c r="BE126" s="81"/>
      <c r="BF126" s="81"/>
      <c r="BG126" s="81"/>
      <c r="BH126" s="81"/>
      <c r="BI126" s="81"/>
      <c r="BJ126" s="81"/>
      <c r="BK126" s="81"/>
    </row>
    <row r="127" spans="1:63" x14ac:dyDescent="0.25">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c r="AU127" s="81"/>
      <c r="AV127" s="81"/>
      <c r="AW127" s="81"/>
      <c r="AX127" s="81"/>
      <c r="AY127" s="81"/>
      <c r="AZ127" s="81"/>
      <c r="BA127" s="81"/>
      <c r="BB127" s="81"/>
      <c r="BC127" s="81"/>
      <c r="BD127" s="81"/>
      <c r="BE127" s="81"/>
      <c r="BF127" s="81"/>
      <c r="BG127" s="81"/>
      <c r="BH127" s="81"/>
      <c r="BI127" s="81"/>
      <c r="BJ127" s="81"/>
      <c r="BK127" s="81"/>
    </row>
    <row r="128" spans="1:63" x14ac:dyDescent="0.25">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1"/>
      <c r="AT128" s="81"/>
      <c r="AU128" s="81"/>
      <c r="AV128" s="81"/>
      <c r="AW128" s="81"/>
      <c r="AX128" s="81"/>
      <c r="AY128" s="81"/>
      <c r="AZ128" s="81"/>
      <c r="BA128" s="81"/>
      <c r="BB128" s="81"/>
      <c r="BC128" s="81"/>
      <c r="BD128" s="81"/>
      <c r="BE128" s="81"/>
      <c r="BF128" s="81"/>
      <c r="BG128" s="81"/>
      <c r="BH128" s="81"/>
      <c r="BI128" s="81"/>
      <c r="BJ128" s="81"/>
      <c r="BK128" s="81"/>
    </row>
    <row r="129" spans="2:63" x14ac:dyDescent="0.25">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c r="AU129" s="81"/>
      <c r="AV129" s="81"/>
      <c r="AW129" s="81"/>
      <c r="AX129" s="81"/>
      <c r="AY129" s="81"/>
      <c r="AZ129" s="81"/>
      <c r="BA129" s="81"/>
      <c r="BB129" s="81"/>
      <c r="BC129" s="81"/>
      <c r="BD129" s="81"/>
      <c r="BE129" s="81"/>
      <c r="BF129" s="81"/>
      <c r="BG129" s="81"/>
      <c r="BH129" s="81"/>
      <c r="BI129" s="81"/>
      <c r="BJ129" s="81"/>
      <c r="BK129" s="81"/>
    </row>
    <row r="130" spans="2:63" x14ac:dyDescent="0.25">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1"/>
      <c r="AQ130" s="81"/>
      <c r="AR130" s="81"/>
      <c r="AS130" s="81"/>
      <c r="AT130" s="81"/>
      <c r="AU130" s="81"/>
      <c r="AV130" s="81"/>
      <c r="AW130" s="81"/>
      <c r="AX130" s="81"/>
      <c r="AY130" s="81"/>
      <c r="AZ130" s="81"/>
      <c r="BA130" s="81"/>
      <c r="BB130" s="81"/>
      <c r="BC130" s="81"/>
      <c r="BD130" s="81"/>
      <c r="BE130" s="81"/>
      <c r="BF130" s="81"/>
      <c r="BG130" s="81"/>
      <c r="BH130" s="81"/>
      <c r="BI130" s="81"/>
      <c r="BJ130" s="81"/>
      <c r="BK130" s="81"/>
    </row>
    <row r="131" spans="2:63" x14ac:dyDescent="0.25">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81"/>
      <c r="AZ131" s="81"/>
      <c r="BA131" s="81"/>
      <c r="BB131" s="81"/>
      <c r="BC131" s="81"/>
      <c r="BD131" s="81"/>
      <c r="BE131" s="81"/>
      <c r="BF131" s="81"/>
      <c r="BG131" s="81"/>
      <c r="BH131" s="81"/>
      <c r="BI131" s="81"/>
      <c r="BJ131" s="81"/>
      <c r="BK131" s="81"/>
    </row>
    <row r="132" spans="2:63" x14ac:dyDescent="0.25">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81"/>
      <c r="AN132" s="81"/>
      <c r="AO132" s="81"/>
      <c r="AP132" s="81"/>
      <c r="AQ132" s="81"/>
      <c r="AR132" s="81"/>
      <c r="AS132" s="81"/>
      <c r="AT132" s="81"/>
      <c r="AU132" s="81"/>
      <c r="AV132" s="81"/>
      <c r="AW132" s="81"/>
      <c r="AX132" s="81"/>
      <c r="AY132" s="81"/>
      <c r="AZ132" s="81"/>
      <c r="BA132" s="81"/>
      <c r="BB132" s="81"/>
      <c r="BC132" s="81"/>
      <c r="BD132" s="81"/>
      <c r="BE132" s="81"/>
      <c r="BF132" s="81"/>
      <c r="BG132" s="81"/>
      <c r="BH132" s="81"/>
      <c r="BI132" s="81"/>
      <c r="BJ132" s="81"/>
      <c r="BK132" s="81"/>
    </row>
    <row r="133" spans="2:63" x14ac:dyDescent="0.25">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c r="BE133" s="81"/>
      <c r="BF133" s="81"/>
      <c r="BG133" s="81"/>
      <c r="BH133" s="81"/>
      <c r="BI133" s="81"/>
      <c r="BJ133" s="81"/>
      <c r="BK133" s="81"/>
    </row>
    <row r="134" spans="2:63" x14ac:dyDescent="0.25">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1"/>
      <c r="AR134" s="81"/>
      <c r="AS134" s="81"/>
      <c r="AT134" s="81"/>
      <c r="AU134" s="81"/>
      <c r="AV134" s="81"/>
      <c r="AW134" s="81"/>
      <c r="AX134" s="81"/>
      <c r="AY134" s="81"/>
      <c r="AZ134" s="81"/>
      <c r="BA134" s="81"/>
      <c r="BB134" s="81"/>
      <c r="BC134" s="81"/>
      <c r="BD134" s="81"/>
      <c r="BE134" s="81"/>
      <c r="BF134" s="81"/>
      <c r="BG134" s="81"/>
      <c r="BH134" s="81"/>
      <c r="BI134" s="81"/>
      <c r="BJ134" s="81"/>
      <c r="BK134" s="81"/>
    </row>
    <row r="135" spans="2:63" x14ac:dyDescent="0.25">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1"/>
      <c r="AR135" s="81"/>
      <c r="AS135" s="81"/>
      <c r="AT135" s="81"/>
      <c r="AU135" s="81"/>
      <c r="AV135" s="81"/>
      <c r="AW135" s="81"/>
      <c r="AX135" s="81"/>
      <c r="AY135" s="81"/>
      <c r="AZ135" s="81"/>
      <c r="BA135" s="81"/>
      <c r="BB135" s="81"/>
      <c r="BC135" s="81"/>
      <c r="BD135" s="81"/>
      <c r="BE135" s="81"/>
      <c r="BF135" s="81"/>
      <c r="BG135" s="81"/>
      <c r="BH135" s="81"/>
      <c r="BI135" s="81"/>
      <c r="BJ135" s="81"/>
      <c r="BK135" s="81"/>
    </row>
    <row r="136" spans="2:63" x14ac:dyDescent="0.25">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1"/>
      <c r="AR136" s="81"/>
      <c r="AS136" s="81"/>
      <c r="AT136" s="81"/>
      <c r="AU136" s="81"/>
      <c r="AV136" s="81"/>
      <c r="AW136" s="81"/>
      <c r="AX136" s="81"/>
      <c r="AY136" s="81"/>
      <c r="AZ136" s="81"/>
      <c r="BA136" s="81"/>
      <c r="BB136" s="81"/>
      <c r="BC136" s="81"/>
      <c r="BD136" s="81"/>
      <c r="BE136" s="81"/>
      <c r="BF136" s="81"/>
      <c r="BG136" s="81"/>
      <c r="BH136" s="81"/>
      <c r="BI136" s="81"/>
      <c r="BJ136" s="81"/>
      <c r="BK136" s="81"/>
    </row>
    <row r="137" spans="2:63" x14ac:dyDescent="0.25">
      <c r="B137" s="81"/>
      <c r="C137" s="81"/>
      <c r="D137" s="81"/>
      <c r="E137" s="81"/>
      <c r="F137" s="81"/>
      <c r="G137" s="81"/>
      <c r="H137" s="81"/>
      <c r="I137" s="81"/>
    </row>
    <row r="138" spans="2:63" x14ac:dyDescent="0.25">
      <c r="B138" s="81"/>
      <c r="C138" s="81"/>
      <c r="D138" s="81"/>
      <c r="E138" s="81"/>
      <c r="F138" s="81"/>
      <c r="G138" s="81"/>
      <c r="H138" s="81"/>
      <c r="I138" s="81"/>
    </row>
    <row r="139" spans="2:63" x14ac:dyDescent="0.25">
      <c r="B139" s="81"/>
      <c r="C139" s="81"/>
      <c r="D139" s="81"/>
      <c r="E139" s="81"/>
      <c r="F139" s="81"/>
      <c r="G139" s="81"/>
      <c r="H139" s="81"/>
      <c r="I139" s="81"/>
    </row>
    <row r="140" spans="2:63" x14ac:dyDescent="0.25">
      <c r="B140" s="81"/>
      <c r="C140" s="81"/>
      <c r="D140" s="81"/>
      <c r="E140" s="81"/>
      <c r="F140" s="81"/>
      <c r="G140" s="81"/>
      <c r="H140" s="81"/>
      <c r="I140" s="81"/>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0" zoomScaleNormal="50" workbookViewId="0">
      <selection activeCell="AN48" sqref="AN48"/>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row>
    <row r="2" spans="1:91" ht="18" customHeight="1" x14ac:dyDescent="0.25">
      <c r="A2" s="81"/>
      <c r="B2" s="365" t="s">
        <v>157</v>
      </c>
      <c r="C2" s="366"/>
      <c r="D2" s="366"/>
      <c r="E2" s="366"/>
      <c r="F2" s="366"/>
      <c r="G2" s="366"/>
      <c r="H2" s="366"/>
      <c r="I2" s="366"/>
      <c r="J2" s="307" t="s">
        <v>2</v>
      </c>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row>
    <row r="3" spans="1:91" ht="18.75" customHeight="1" x14ac:dyDescent="0.25">
      <c r="A3" s="81"/>
      <c r="B3" s="366"/>
      <c r="C3" s="366"/>
      <c r="D3" s="366"/>
      <c r="E3" s="366"/>
      <c r="F3" s="366"/>
      <c r="G3" s="366"/>
      <c r="H3" s="366"/>
      <c r="I3" s="366"/>
      <c r="J3" s="307"/>
      <c r="K3" s="307"/>
      <c r="L3" s="307"/>
      <c r="M3" s="307"/>
      <c r="N3" s="307"/>
      <c r="O3" s="307"/>
      <c r="P3" s="307"/>
      <c r="Q3" s="307"/>
      <c r="R3" s="307"/>
      <c r="S3" s="307"/>
      <c r="T3" s="307"/>
      <c r="U3" s="307"/>
      <c r="V3" s="307"/>
      <c r="W3" s="307"/>
      <c r="X3" s="307"/>
      <c r="Y3" s="307"/>
      <c r="Z3" s="307"/>
      <c r="AA3" s="307"/>
      <c r="AB3" s="307"/>
      <c r="AC3" s="307"/>
      <c r="AD3" s="307"/>
      <c r="AE3" s="307"/>
      <c r="AF3" s="307"/>
      <c r="AG3" s="307"/>
      <c r="AH3" s="307"/>
      <c r="AI3" s="307"/>
      <c r="AJ3" s="307"/>
      <c r="AK3" s="307"/>
      <c r="AL3" s="307"/>
      <c r="AM3" s="307"/>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row>
    <row r="4" spans="1:91" ht="15" customHeight="1" x14ac:dyDescent="0.25">
      <c r="A4" s="81"/>
      <c r="B4" s="366"/>
      <c r="C4" s="366"/>
      <c r="D4" s="366"/>
      <c r="E4" s="366"/>
      <c r="F4" s="366"/>
      <c r="G4" s="366"/>
      <c r="H4" s="366"/>
      <c r="I4" s="366"/>
      <c r="J4" s="307"/>
      <c r="K4" s="307"/>
      <c r="L4" s="307"/>
      <c r="M4" s="307"/>
      <c r="N4" s="307"/>
      <c r="O4" s="307"/>
      <c r="P4" s="307"/>
      <c r="Q4" s="307"/>
      <c r="R4" s="307"/>
      <c r="S4" s="307"/>
      <c r="T4" s="307"/>
      <c r="U4" s="307"/>
      <c r="V4" s="307"/>
      <c r="W4" s="307"/>
      <c r="X4" s="307"/>
      <c r="Y4" s="307"/>
      <c r="Z4" s="307"/>
      <c r="AA4" s="307"/>
      <c r="AB4" s="307"/>
      <c r="AC4" s="307"/>
      <c r="AD4" s="307"/>
      <c r="AE4" s="307"/>
      <c r="AF4" s="307"/>
      <c r="AG4" s="307"/>
      <c r="AH4" s="307"/>
      <c r="AI4" s="307"/>
      <c r="AJ4" s="307"/>
      <c r="AK4" s="307"/>
      <c r="AL4" s="307"/>
      <c r="AM4" s="307"/>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row>
    <row r="5" spans="1:91" ht="15.75" thickBot="1" x14ac:dyDescent="0.3">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row>
    <row r="6" spans="1:91" ht="15" customHeight="1" x14ac:dyDescent="0.25">
      <c r="A6" s="81"/>
      <c r="B6" s="254" t="s">
        <v>4</v>
      </c>
      <c r="C6" s="254"/>
      <c r="D6" s="255"/>
      <c r="E6" s="349" t="s">
        <v>116</v>
      </c>
      <c r="F6" s="350"/>
      <c r="G6" s="350"/>
      <c r="H6" s="350"/>
      <c r="I6" s="367"/>
      <c r="J6" s="44" t="str">
        <f ca="1">IF(AND('Mapa final'!$Y$12="Muy Alta",'Mapa final'!$AA$12="Leve"),CONCATENATE("R1C",'Mapa final'!$O$12),"")</f>
        <v/>
      </c>
      <c r="K6" s="45" t="e">
        <f>IF(AND('Mapa final'!#REF!="Muy Alta",'Mapa final'!#REF!="Leve"),CONCATENATE("R1C",'Mapa final'!#REF!),"")</f>
        <v>#REF!</v>
      </c>
      <c r="L6" s="45" t="e">
        <f>IF(AND('Mapa final'!#REF!="Muy Alta",'Mapa final'!#REF!="Leve"),CONCATENATE("R1C",'Mapa final'!#REF!),"")</f>
        <v>#REF!</v>
      </c>
      <c r="M6" s="45" t="e">
        <f>IF(AND('Mapa final'!#REF!="Muy Alta",'Mapa final'!#REF!="Leve"),CONCATENATE("R1C",'Mapa final'!#REF!),"")</f>
        <v>#REF!</v>
      </c>
      <c r="N6" s="45" t="e">
        <f>IF(AND('Mapa final'!#REF!="Muy Alta",'Mapa final'!#REF!="Leve"),CONCATENATE("R1C",'Mapa final'!#REF!),"")</f>
        <v>#REF!</v>
      </c>
      <c r="O6" s="46" t="e">
        <f>IF(AND('Mapa final'!#REF!="Muy Alta",'Mapa final'!#REF!="Leve"),CONCATENATE("R1C",'Mapa final'!#REF!),"")</f>
        <v>#REF!</v>
      </c>
      <c r="P6" s="44" t="str">
        <f ca="1">IF(AND('Mapa final'!$Y$12="Muy Alta",'Mapa final'!$AA$12="Menor"),CONCATENATE("R1C",'Mapa final'!$O$12),"")</f>
        <v/>
      </c>
      <c r="Q6" s="45" t="e">
        <f>IF(AND('Mapa final'!#REF!="Muy Alta",'Mapa final'!#REF!="Menor"),CONCATENATE("R1C",'Mapa final'!#REF!),"")</f>
        <v>#REF!</v>
      </c>
      <c r="R6" s="45" t="e">
        <f>IF(AND('Mapa final'!#REF!="Muy Alta",'Mapa final'!#REF!="Menor"),CONCATENATE("R1C",'Mapa final'!#REF!),"")</f>
        <v>#REF!</v>
      </c>
      <c r="S6" s="45" t="e">
        <f>IF(AND('Mapa final'!#REF!="Muy Alta",'Mapa final'!#REF!="Menor"),CONCATENATE("R1C",'Mapa final'!#REF!),"")</f>
        <v>#REF!</v>
      </c>
      <c r="T6" s="45" t="e">
        <f>IF(AND('Mapa final'!#REF!="Muy Alta",'Mapa final'!#REF!="Menor"),CONCATENATE("R1C",'Mapa final'!#REF!),"")</f>
        <v>#REF!</v>
      </c>
      <c r="U6" s="46" t="e">
        <f>IF(AND('Mapa final'!#REF!="Muy Alta",'Mapa final'!#REF!="Menor"),CONCATENATE("R1C",'Mapa final'!#REF!),"")</f>
        <v>#REF!</v>
      </c>
      <c r="V6" s="44" t="str">
        <f ca="1">IF(AND('Mapa final'!$Y$12="Muy Alta",'Mapa final'!$AA$12="Moderado"),CONCATENATE("R1C",'Mapa final'!$O$12),"")</f>
        <v/>
      </c>
      <c r="W6" s="45" t="e">
        <f>IF(AND('Mapa final'!#REF!="Muy Alta",'Mapa final'!#REF!="Moderado"),CONCATENATE("R1C",'Mapa final'!#REF!),"")</f>
        <v>#REF!</v>
      </c>
      <c r="X6" s="45" t="e">
        <f>IF(AND('Mapa final'!#REF!="Muy Alta",'Mapa final'!#REF!="Moderado"),CONCATENATE("R1C",'Mapa final'!#REF!),"")</f>
        <v>#REF!</v>
      </c>
      <c r="Y6" s="45" t="e">
        <f>IF(AND('Mapa final'!#REF!="Muy Alta",'Mapa final'!#REF!="Moderado"),CONCATENATE("R1C",'Mapa final'!#REF!),"")</f>
        <v>#REF!</v>
      </c>
      <c r="Z6" s="45" t="e">
        <f>IF(AND('Mapa final'!#REF!="Muy Alta",'Mapa final'!#REF!="Moderado"),CONCATENATE("R1C",'Mapa final'!#REF!),"")</f>
        <v>#REF!</v>
      </c>
      <c r="AA6" s="46" t="e">
        <f>IF(AND('Mapa final'!#REF!="Muy Alta",'Mapa final'!#REF!="Moderado"),CONCATENATE("R1C",'Mapa final'!#REF!),"")</f>
        <v>#REF!</v>
      </c>
      <c r="AB6" s="44" t="str">
        <f ca="1">IF(AND('Mapa final'!$Y$12="Muy Alta",'Mapa final'!$AA$12="Mayor"),CONCATENATE("R1C",'Mapa final'!$O$12),"")</f>
        <v/>
      </c>
      <c r="AC6" s="45" t="e">
        <f>IF(AND('Mapa final'!#REF!="Muy Alta",'Mapa final'!#REF!="Mayor"),CONCATENATE("R1C",'Mapa final'!#REF!),"")</f>
        <v>#REF!</v>
      </c>
      <c r="AD6" s="45" t="e">
        <f>IF(AND('Mapa final'!#REF!="Muy Alta",'Mapa final'!#REF!="Mayor"),CONCATENATE("R1C",'Mapa final'!#REF!),"")</f>
        <v>#REF!</v>
      </c>
      <c r="AE6" s="45" t="e">
        <f>IF(AND('Mapa final'!#REF!="Muy Alta",'Mapa final'!#REF!="Mayor"),CONCATENATE("R1C",'Mapa final'!#REF!),"")</f>
        <v>#REF!</v>
      </c>
      <c r="AF6" s="45" t="e">
        <f>IF(AND('Mapa final'!#REF!="Muy Alta",'Mapa final'!#REF!="Mayor"),CONCATENATE("R1C",'Mapa final'!#REF!),"")</f>
        <v>#REF!</v>
      </c>
      <c r="AG6" s="46" t="e">
        <f>IF(AND('Mapa final'!#REF!="Muy Alta",'Mapa final'!#REF!="Mayor"),CONCATENATE("R1C",'Mapa final'!#REF!),"")</f>
        <v>#REF!</v>
      </c>
      <c r="AH6" s="47" t="str">
        <f ca="1">IF(AND('Mapa final'!$Y$12="Muy Alta",'Mapa final'!$AA$12="Catastrófico"),CONCATENATE("R1C",'Mapa final'!$O$12),"")</f>
        <v/>
      </c>
      <c r="AI6" s="48" t="e">
        <f>IF(AND('Mapa final'!#REF!="Muy Alta",'Mapa final'!#REF!="Catastrófico"),CONCATENATE("R1C",'Mapa final'!#REF!),"")</f>
        <v>#REF!</v>
      </c>
      <c r="AJ6" s="48" t="e">
        <f>IF(AND('Mapa final'!#REF!="Muy Alta",'Mapa final'!#REF!="Catastrófico"),CONCATENATE("R1C",'Mapa final'!#REF!),"")</f>
        <v>#REF!</v>
      </c>
      <c r="AK6" s="48" t="e">
        <f>IF(AND('Mapa final'!#REF!="Muy Alta",'Mapa final'!#REF!="Catastrófico"),CONCATENATE("R1C",'Mapa final'!#REF!),"")</f>
        <v>#REF!</v>
      </c>
      <c r="AL6" s="48" t="e">
        <f>IF(AND('Mapa final'!#REF!="Muy Alta",'Mapa final'!#REF!="Catastrófico"),CONCATENATE("R1C",'Mapa final'!#REF!),"")</f>
        <v>#REF!</v>
      </c>
      <c r="AM6" s="49" t="e">
        <f>IF(AND('Mapa final'!#REF!="Muy Alta",'Mapa final'!#REF!="Catastrófico"),CONCATENATE("R1C",'Mapa final'!#REF!),"")</f>
        <v>#REF!</v>
      </c>
      <c r="AN6" s="81"/>
      <c r="AO6" s="356" t="s">
        <v>79</v>
      </c>
      <c r="AP6" s="357"/>
      <c r="AQ6" s="357"/>
      <c r="AR6" s="357"/>
      <c r="AS6" s="357"/>
      <c r="AT6" s="358"/>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row>
    <row r="7" spans="1:91" ht="15" customHeight="1" x14ac:dyDescent="0.25">
      <c r="A7" s="81"/>
      <c r="B7" s="254"/>
      <c r="C7" s="254"/>
      <c r="D7" s="255"/>
      <c r="E7" s="353"/>
      <c r="F7" s="352"/>
      <c r="G7" s="352"/>
      <c r="H7" s="352"/>
      <c r="I7" s="368"/>
      <c r="J7" s="50" t="str">
        <f ca="1">IF(AND('Mapa final'!$Y$13="Muy Alta",'Mapa final'!$AA$13="Leve"),CONCATENATE("R2C",'Mapa final'!$O$13),"")</f>
        <v/>
      </c>
      <c r="K7" s="51" t="e">
        <f>IF(AND('Mapa final'!#REF!="Muy Alta",'Mapa final'!#REF!="Leve"),CONCATENATE("R2C",'Mapa final'!#REF!),"")</f>
        <v>#REF!</v>
      </c>
      <c r="L7" s="51" t="e">
        <f>IF(AND('Mapa final'!#REF!="Muy Alta",'Mapa final'!#REF!="Leve"),CONCATENATE("R2C",'Mapa final'!#REF!),"")</f>
        <v>#REF!</v>
      </c>
      <c r="M7" s="51" t="e">
        <f>IF(AND('Mapa final'!#REF!="Muy Alta",'Mapa final'!#REF!="Leve"),CONCATENATE("R2C",'Mapa final'!#REF!),"")</f>
        <v>#REF!</v>
      </c>
      <c r="N7" s="51" t="e">
        <f>IF(AND('Mapa final'!#REF!="Muy Alta",'Mapa final'!#REF!="Leve"),CONCATENATE("R2C",'Mapa final'!#REF!),"")</f>
        <v>#REF!</v>
      </c>
      <c r="O7" s="52" t="e">
        <f>IF(AND('Mapa final'!#REF!="Muy Alta",'Mapa final'!#REF!="Leve"),CONCATENATE("R2C",'Mapa final'!#REF!),"")</f>
        <v>#REF!</v>
      </c>
      <c r="P7" s="50" t="str">
        <f ca="1">IF(AND('Mapa final'!$Y$13="Muy Alta",'Mapa final'!$AA$13="Menor"),CONCATENATE("R2C",'Mapa final'!$O$13),"")</f>
        <v/>
      </c>
      <c r="Q7" s="51" t="e">
        <f>IF(AND('Mapa final'!#REF!="Muy Alta",'Mapa final'!#REF!="Menor"),CONCATENATE("R2C",'Mapa final'!#REF!),"")</f>
        <v>#REF!</v>
      </c>
      <c r="R7" s="51" t="e">
        <f>IF(AND('Mapa final'!#REF!="Muy Alta",'Mapa final'!#REF!="Menor"),CONCATENATE("R2C",'Mapa final'!#REF!),"")</f>
        <v>#REF!</v>
      </c>
      <c r="S7" s="51" t="e">
        <f>IF(AND('Mapa final'!#REF!="Muy Alta",'Mapa final'!#REF!="Menor"),CONCATENATE("R2C",'Mapa final'!#REF!),"")</f>
        <v>#REF!</v>
      </c>
      <c r="T7" s="51" t="e">
        <f>IF(AND('Mapa final'!#REF!="Muy Alta",'Mapa final'!#REF!="Menor"),CONCATENATE("R2C",'Mapa final'!#REF!),"")</f>
        <v>#REF!</v>
      </c>
      <c r="U7" s="52" t="e">
        <f>IF(AND('Mapa final'!#REF!="Muy Alta",'Mapa final'!#REF!="Menor"),CONCATENATE("R2C",'Mapa final'!#REF!),"")</f>
        <v>#REF!</v>
      </c>
      <c r="V7" s="50" t="str">
        <f ca="1">IF(AND('Mapa final'!$Y$13="Muy Alta",'Mapa final'!$AA$13="Moderado"),CONCATENATE("R2C",'Mapa final'!$O$13),"")</f>
        <v/>
      </c>
      <c r="W7" s="51" t="e">
        <f>IF(AND('Mapa final'!#REF!="Muy Alta",'Mapa final'!#REF!="Moderado"),CONCATENATE("R2C",'Mapa final'!#REF!),"")</f>
        <v>#REF!</v>
      </c>
      <c r="X7" s="51" t="e">
        <f>IF(AND('Mapa final'!#REF!="Muy Alta",'Mapa final'!#REF!="Moderado"),CONCATENATE("R2C",'Mapa final'!#REF!),"")</f>
        <v>#REF!</v>
      </c>
      <c r="Y7" s="51" t="e">
        <f>IF(AND('Mapa final'!#REF!="Muy Alta",'Mapa final'!#REF!="Moderado"),CONCATENATE("R2C",'Mapa final'!#REF!),"")</f>
        <v>#REF!</v>
      </c>
      <c r="Z7" s="51" t="e">
        <f>IF(AND('Mapa final'!#REF!="Muy Alta",'Mapa final'!#REF!="Moderado"),CONCATENATE("R2C",'Mapa final'!#REF!),"")</f>
        <v>#REF!</v>
      </c>
      <c r="AA7" s="52" t="e">
        <f>IF(AND('Mapa final'!#REF!="Muy Alta",'Mapa final'!#REF!="Moderado"),CONCATENATE("R2C",'Mapa final'!#REF!),"")</f>
        <v>#REF!</v>
      </c>
      <c r="AB7" s="50" t="str">
        <f ca="1">IF(AND('Mapa final'!$Y$13="Muy Alta",'Mapa final'!$AA$13="Mayor"),CONCATENATE("R2C",'Mapa final'!$O$13),"")</f>
        <v/>
      </c>
      <c r="AC7" s="51" t="e">
        <f>IF(AND('Mapa final'!#REF!="Muy Alta",'Mapa final'!#REF!="Mayor"),CONCATENATE("R2C",'Mapa final'!#REF!),"")</f>
        <v>#REF!</v>
      </c>
      <c r="AD7" s="51" t="e">
        <f>IF(AND('Mapa final'!#REF!="Muy Alta",'Mapa final'!#REF!="Mayor"),CONCATENATE("R2C",'Mapa final'!#REF!),"")</f>
        <v>#REF!</v>
      </c>
      <c r="AE7" s="51" t="e">
        <f>IF(AND('Mapa final'!#REF!="Muy Alta",'Mapa final'!#REF!="Mayor"),CONCATENATE("R2C",'Mapa final'!#REF!),"")</f>
        <v>#REF!</v>
      </c>
      <c r="AF7" s="51" t="e">
        <f>IF(AND('Mapa final'!#REF!="Muy Alta",'Mapa final'!#REF!="Mayor"),CONCATENATE("R2C",'Mapa final'!#REF!),"")</f>
        <v>#REF!</v>
      </c>
      <c r="AG7" s="52" t="e">
        <f>IF(AND('Mapa final'!#REF!="Muy Alta",'Mapa final'!#REF!="Mayor"),CONCATENATE("R2C",'Mapa final'!#REF!),"")</f>
        <v>#REF!</v>
      </c>
      <c r="AH7" s="53" t="str">
        <f ca="1">IF(AND('Mapa final'!$Y$13="Muy Alta",'Mapa final'!$AA$13="Catastrófico"),CONCATENATE("R2C",'Mapa final'!$O$13),"")</f>
        <v/>
      </c>
      <c r="AI7" s="54" t="e">
        <f>IF(AND('Mapa final'!#REF!="Muy Alta",'Mapa final'!#REF!="Catastrófico"),CONCATENATE("R2C",'Mapa final'!#REF!),"")</f>
        <v>#REF!</v>
      </c>
      <c r="AJ7" s="54" t="e">
        <f>IF(AND('Mapa final'!#REF!="Muy Alta",'Mapa final'!#REF!="Catastrófico"),CONCATENATE("R2C",'Mapa final'!#REF!),"")</f>
        <v>#REF!</v>
      </c>
      <c r="AK7" s="54" t="e">
        <f>IF(AND('Mapa final'!#REF!="Muy Alta",'Mapa final'!#REF!="Catastrófico"),CONCATENATE("R2C",'Mapa final'!#REF!),"")</f>
        <v>#REF!</v>
      </c>
      <c r="AL7" s="54" t="e">
        <f>IF(AND('Mapa final'!#REF!="Muy Alta",'Mapa final'!#REF!="Catastrófico"),CONCATENATE("R2C",'Mapa final'!#REF!),"")</f>
        <v>#REF!</v>
      </c>
      <c r="AM7" s="55" t="e">
        <f>IF(AND('Mapa final'!#REF!="Muy Alta",'Mapa final'!#REF!="Catastrófico"),CONCATENATE("R2C",'Mapa final'!#REF!),"")</f>
        <v>#REF!</v>
      </c>
      <c r="AN7" s="81"/>
      <c r="AO7" s="359"/>
      <c r="AP7" s="360"/>
      <c r="AQ7" s="360"/>
      <c r="AR7" s="360"/>
      <c r="AS7" s="360"/>
      <c r="AT7" s="361"/>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row>
    <row r="8" spans="1:91" ht="15" customHeight="1" x14ac:dyDescent="0.25">
      <c r="A8" s="81"/>
      <c r="B8" s="254"/>
      <c r="C8" s="254"/>
      <c r="D8" s="255"/>
      <c r="E8" s="353"/>
      <c r="F8" s="352"/>
      <c r="G8" s="352"/>
      <c r="H8" s="352"/>
      <c r="I8" s="368"/>
      <c r="J8" s="50" t="e">
        <f>IF(AND('Mapa final'!#REF!="Muy Alta",'Mapa final'!#REF!="Leve"),CONCATENATE("R3C",'Mapa final'!#REF!),"")</f>
        <v>#REF!</v>
      </c>
      <c r="K8" s="51" t="e">
        <f>IF(AND('Mapa final'!#REF!="Muy Alta",'Mapa final'!#REF!="Leve"),CONCATENATE("R3C",'Mapa final'!#REF!),"")</f>
        <v>#REF!</v>
      </c>
      <c r="L8" s="51" t="e">
        <f>IF(AND('Mapa final'!#REF!="Muy Alta",'Mapa final'!#REF!="Leve"),CONCATENATE("R3C",'Mapa final'!#REF!),"")</f>
        <v>#REF!</v>
      </c>
      <c r="M8" s="51" t="e">
        <f>IF(AND('Mapa final'!#REF!="Muy Alta",'Mapa final'!#REF!="Leve"),CONCATENATE("R3C",'Mapa final'!#REF!),"")</f>
        <v>#REF!</v>
      </c>
      <c r="N8" s="51" t="e">
        <f>IF(AND('Mapa final'!#REF!="Muy Alta",'Mapa final'!#REF!="Leve"),CONCATENATE("R3C",'Mapa final'!#REF!),"")</f>
        <v>#REF!</v>
      </c>
      <c r="O8" s="52" t="e">
        <f>IF(AND('Mapa final'!#REF!="Muy Alta",'Mapa final'!#REF!="Leve"),CONCATENATE("R3C",'Mapa final'!#REF!),"")</f>
        <v>#REF!</v>
      </c>
      <c r="P8" s="50" t="e">
        <f>IF(AND('Mapa final'!#REF!="Muy Alta",'Mapa final'!#REF!="Menor"),CONCATENATE("R3C",'Mapa final'!#REF!),"")</f>
        <v>#REF!</v>
      </c>
      <c r="Q8" s="51" t="e">
        <f>IF(AND('Mapa final'!#REF!="Muy Alta",'Mapa final'!#REF!="Menor"),CONCATENATE("R3C",'Mapa final'!#REF!),"")</f>
        <v>#REF!</v>
      </c>
      <c r="R8" s="51" t="e">
        <f>IF(AND('Mapa final'!#REF!="Muy Alta",'Mapa final'!#REF!="Menor"),CONCATENATE("R3C",'Mapa final'!#REF!),"")</f>
        <v>#REF!</v>
      </c>
      <c r="S8" s="51" t="e">
        <f>IF(AND('Mapa final'!#REF!="Muy Alta",'Mapa final'!#REF!="Menor"),CONCATENATE("R3C",'Mapa final'!#REF!),"")</f>
        <v>#REF!</v>
      </c>
      <c r="T8" s="51" t="e">
        <f>IF(AND('Mapa final'!#REF!="Muy Alta",'Mapa final'!#REF!="Menor"),CONCATENATE("R3C",'Mapa final'!#REF!),"")</f>
        <v>#REF!</v>
      </c>
      <c r="U8" s="52" t="e">
        <f>IF(AND('Mapa final'!#REF!="Muy Alta",'Mapa final'!#REF!="Menor"),CONCATENATE("R3C",'Mapa final'!#REF!),"")</f>
        <v>#REF!</v>
      </c>
      <c r="V8" s="50" t="e">
        <f>IF(AND('Mapa final'!#REF!="Muy Alta",'Mapa final'!#REF!="Moderado"),CONCATENATE("R3C",'Mapa final'!#REF!),"")</f>
        <v>#REF!</v>
      </c>
      <c r="W8" s="51" t="e">
        <f>IF(AND('Mapa final'!#REF!="Muy Alta",'Mapa final'!#REF!="Moderado"),CONCATENATE("R3C",'Mapa final'!#REF!),"")</f>
        <v>#REF!</v>
      </c>
      <c r="X8" s="51" t="e">
        <f>IF(AND('Mapa final'!#REF!="Muy Alta",'Mapa final'!#REF!="Moderado"),CONCATENATE("R3C",'Mapa final'!#REF!),"")</f>
        <v>#REF!</v>
      </c>
      <c r="Y8" s="51" t="e">
        <f>IF(AND('Mapa final'!#REF!="Muy Alta",'Mapa final'!#REF!="Moderado"),CONCATENATE("R3C",'Mapa final'!#REF!),"")</f>
        <v>#REF!</v>
      </c>
      <c r="Z8" s="51" t="e">
        <f>IF(AND('Mapa final'!#REF!="Muy Alta",'Mapa final'!#REF!="Moderado"),CONCATENATE("R3C",'Mapa final'!#REF!),"")</f>
        <v>#REF!</v>
      </c>
      <c r="AA8" s="52" t="e">
        <f>IF(AND('Mapa final'!#REF!="Muy Alta",'Mapa final'!#REF!="Moderado"),CONCATENATE("R3C",'Mapa final'!#REF!),"")</f>
        <v>#REF!</v>
      </c>
      <c r="AB8" s="50" t="e">
        <f>IF(AND('Mapa final'!#REF!="Muy Alta",'Mapa final'!#REF!="Mayor"),CONCATENATE("R3C",'Mapa final'!#REF!),"")</f>
        <v>#REF!</v>
      </c>
      <c r="AC8" s="51" t="e">
        <f>IF(AND('Mapa final'!#REF!="Muy Alta",'Mapa final'!#REF!="Mayor"),CONCATENATE("R3C",'Mapa final'!#REF!),"")</f>
        <v>#REF!</v>
      </c>
      <c r="AD8" s="51" t="e">
        <f>IF(AND('Mapa final'!#REF!="Muy Alta",'Mapa final'!#REF!="Mayor"),CONCATENATE("R3C",'Mapa final'!#REF!),"")</f>
        <v>#REF!</v>
      </c>
      <c r="AE8" s="51" t="e">
        <f>IF(AND('Mapa final'!#REF!="Muy Alta",'Mapa final'!#REF!="Mayor"),CONCATENATE("R3C",'Mapa final'!#REF!),"")</f>
        <v>#REF!</v>
      </c>
      <c r="AF8" s="51" t="e">
        <f>IF(AND('Mapa final'!#REF!="Muy Alta",'Mapa final'!#REF!="Mayor"),CONCATENATE("R3C",'Mapa final'!#REF!),"")</f>
        <v>#REF!</v>
      </c>
      <c r="AG8" s="52" t="e">
        <f>IF(AND('Mapa final'!#REF!="Muy Alta",'Mapa final'!#REF!="Mayor"),CONCATENATE("R3C",'Mapa final'!#REF!),"")</f>
        <v>#REF!</v>
      </c>
      <c r="AH8" s="53" t="e">
        <f>IF(AND('Mapa final'!#REF!="Muy Alta",'Mapa final'!#REF!="Catastrófico"),CONCATENATE("R3C",'Mapa final'!#REF!),"")</f>
        <v>#REF!</v>
      </c>
      <c r="AI8" s="54" t="e">
        <f>IF(AND('Mapa final'!#REF!="Muy Alta",'Mapa final'!#REF!="Catastrófico"),CONCATENATE("R3C",'Mapa final'!#REF!),"")</f>
        <v>#REF!</v>
      </c>
      <c r="AJ8" s="54" t="e">
        <f>IF(AND('Mapa final'!#REF!="Muy Alta",'Mapa final'!#REF!="Catastrófico"),CONCATENATE("R3C",'Mapa final'!#REF!),"")</f>
        <v>#REF!</v>
      </c>
      <c r="AK8" s="54" t="e">
        <f>IF(AND('Mapa final'!#REF!="Muy Alta",'Mapa final'!#REF!="Catastrófico"),CONCATENATE("R3C",'Mapa final'!#REF!),"")</f>
        <v>#REF!</v>
      </c>
      <c r="AL8" s="54" t="e">
        <f>IF(AND('Mapa final'!#REF!="Muy Alta",'Mapa final'!#REF!="Catastrófico"),CONCATENATE("R3C",'Mapa final'!#REF!),"")</f>
        <v>#REF!</v>
      </c>
      <c r="AM8" s="55" t="e">
        <f>IF(AND('Mapa final'!#REF!="Muy Alta",'Mapa final'!#REF!="Catastrófico"),CONCATENATE("R3C",'Mapa final'!#REF!),"")</f>
        <v>#REF!</v>
      </c>
      <c r="AN8" s="81"/>
      <c r="AO8" s="359"/>
      <c r="AP8" s="360"/>
      <c r="AQ8" s="360"/>
      <c r="AR8" s="360"/>
      <c r="AS8" s="360"/>
      <c r="AT8" s="36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row>
    <row r="9" spans="1:91" ht="15" customHeight="1" x14ac:dyDescent="0.25">
      <c r="A9" s="81"/>
      <c r="B9" s="254"/>
      <c r="C9" s="254"/>
      <c r="D9" s="255"/>
      <c r="E9" s="353"/>
      <c r="F9" s="352"/>
      <c r="G9" s="352"/>
      <c r="H9" s="352"/>
      <c r="I9" s="368"/>
      <c r="J9" s="50" t="e">
        <f>IF(AND('Mapa final'!#REF!="Muy Alta",'Mapa final'!#REF!="Leve"),CONCATENATE("R4C",'Mapa final'!#REF!),"")</f>
        <v>#REF!</v>
      </c>
      <c r="K9" s="51" t="e">
        <f>IF(AND('Mapa final'!#REF!="Muy Alta",'Mapa final'!#REF!="Leve"),CONCATENATE("R4C",'Mapa final'!#REF!),"")</f>
        <v>#REF!</v>
      </c>
      <c r="L9" s="51" t="e">
        <f>IF(AND('Mapa final'!#REF!="Muy Alta",'Mapa final'!#REF!="Leve"),CONCATENATE("R4C",'Mapa final'!#REF!),"")</f>
        <v>#REF!</v>
      </c>
      <c r="M9" s="51" t="e">
        <f>IF(AND('Mapa final'!#REF!="Muy Alta",'Mapa final'!#REF!="Leve"),CONCATENATE("R4C",'Mapa final'!#REF!),"")</f>
        <v>#REF!</v>
      </c>
      <c r="N9" s="51" t="e">
        <f>IF(AND('Mapa final'!#REF!="Muy Alta",'Mapa final'!#REF!="Leve"),CONCATENATE("R4C",'Mapa final'!#REF!),"")</f>
        <v>#REF!</v>
      </c>
      <c r="O9" s="52" t="e">
        <f>IF(AND('Mapa final'!#REF!="Muy Alta",'Mapa final'!#REF!="Leve"),CONCATENATE("R4C",'Mapa final'!#REF!),"")</f>
        <v>#REF!</v>
      </c>
      <c r="P9" s="50" t="e">
        <f>IF(AND('Mapa final'!#REF!="Muy Alta",'Mapa final'!#REF!="Menor"),CONCATENATE("R4C",'Mapa final'!#REF!),"")</f>
        <v>#REF!</v>
      </c>
      <c r="Q9" s="51" t="e">
        <f>IF(AND('Mapa final'!#REF!="Muy Alta",'Mapa final'!#REF!="Menor"),CONCATENATE("R4C",'Mapa final'!#REF!),"")</f>
        <v>#REF!</v>
      </c>
      <c r="R9" s="51" t="e">
        <f>IF(AND('Mapa final'!#REF!="Muy Alta",'Mapa final'!#REF!="Menor"),CONCATENATE("R4C",'Mapa final'!#REF!),"")</f>
        <v>#REF!</v>
      </c>
      <c r="S9" s="51" t="e">
        <f>IF(AND('Mapa final'!#REF!="Muy Alta",'Mapa final'!#REF!="Menor"),CONCATENATE("R4C",'Mapa final'!#REF!),"")</f>
        <v>#REF!</v>
      </c>
      <c r="T9" s="51" t="e">
        <f>IF(AND('Mapa final'!#REF!="Muy Alta",'Mapa final'!#REF!="Menor"),CONCATENATE("R4C",'Mapa final'!#REF!),"")</f>
        <v>#REF!</v>
      </c>
      <c r="U9" s="52" t="e">
        <f>IF(AND('Mapa final'!#REF!="Muy Alta",'Mapa final'!#REF!="Menor"),CONCATENATE("R4C",'Mapa final'!#REF!),"")</f>
        <v>#REF!</v>
      </c>
      <c r="V9" s="50" t="e">
        <f>IF(AND('Mapa final'!#REF!="Muy Alta",'Mapa final'!#REF!="Moderado"),CONCATENATE("R4C",'Mapa final'!#REF!),"")</f>
        <v>#REF!</v>
      </c>
      <c r="W9" s="51" t="e">
        <f>IF(AND('Mapa final'!#REF!="Muy Alta",'Mapa final'!#REF!="Moderado"),CONCATENATE("R4C",'Mapa final'!#REF!),"")</f>
        <v>#REF!</v>
      </c>
      <c r="X9" s="51" t="e">
        <f>IF(AND('Mapa final'!#REF!="Muy Alta",'Mapa final'!#REF!="Moderado"),CONCATENATE("R4C",'Mapa final'!#REF!),"")</f>
        <v>#REF!</v>
      </c>
      <c r="Y9" s="51" t="e">
        <f>IF(AND('Mapa final'!#REF!="Muy Alta",'Mapa final'!#REF!="Moderado"),CONCATENATE("R4C",'Mapa final'!#REF!),"")</f>
        <v>#REF!</v>
      </c>
      <c r="Z9" s="51" t="e">
        <f>IF(AND('Mapa final'!#REF!="Muy Alta",'Mapa final'!#REF!="Moderado"),CONCATENATE("R4C",'Mapa final'!#REF!),"")</f>
        <v>#REF!</v>
      </c>
      <c r="AA9" s="52" t="e">
        <f>IF(AND('Mapa final'!#REF!="Muy Alta",'Mapa final'!#REF!="Moderado"),CONCATENATE("R4C",'Mapa final'!#REF!),"")</f>
        <v>#REF!</v>
      </c>
      <c r="AB9" s="50" t="e">
        <f>IF(AND('Mapa final'!#REF!="Muy Alta",'Mapa final'!#REF!="Mayor"),CONCATENATE("R4C",'Mapa final'!#REF!),"")</f>
        <v>#REF!</v>
      </c>
      <c r="AC9" s="51" t="e">
        <f>IF(AND('Mapa final'!#REF!="Muy Alta",'Mapa final'!#REF!="Mayor"),CONCATENATE("R4C",'Mapa final'!#REF!),"")</f>
        <v>#REF!</v>
      </c>
      <c r="AD9" s="51" t="e">
        <f>IF(AND('Mapa final'!#REF!="Muy Alta",'Mapa final'!#REF!="Mayor"),CONCATENATE("R4C",'Mapa final'!#REF!),"")</f>
        <v>#REF!</v>
      </c>
      <c r="AE9" s="51" t="e">
        <f>IF(AND('Mapa final'!#REF!="Muy Alta",'Mapa final'!#REF!="Mayor"),CONCATENATE("R4C",'Mapa final'!#REF!),"")</f>
        <v>#REF!</v>
      </c>
      <c r="AF9" s="51" t="e">
        <f>IF(AND('Mapa final'!#REF!="Muy Alta",'Mapa final'!#REF!="Mayor"),CONCATENATE("R4C",'Mapa final'!#REF!),"")</f>
        <v>#REF!</v>
      </c>
      <c r="AG9" s="52" t="e">
        <f>IF(AND('Mapa final'!#REF!="Muy Alta",'Mapa final'!#REF!="Mayor"),CONCATENATE("R4C",'Mapa final'!#REF!),"")</f>
        <v>#REF!</v>
      </c>
      <c r="AH9" s="53" t="e">
        <f>IF(AND('Mapa final'!#REF!="Muy Alta",'Mapa final'!#REF!="Catastrófico"),CONCATENATE("R4C",'Mapa final'!#REF!),"")</f>
        <v>#REF!</v>
      </c>
      <c r="AI9" s="54" t="e">
        <f>IF(AND('Mapa final'!#REF!="Muy Alta",'Mapa final'!#REF!="Catastrófico"),CONCATENATE("R4C",'Mapa final'!#REF!),"")</f>
        <v>#REF!</v>
      </c>
      <c r="AJ9" s="54" t="e">
        <f>IF(AND('Mapa final'!#REF!="Muy Alta",'Mapa final'!#REF!="Catastrófico"),CONCATENATE("R4C",'Mapa final'!#REF!),"")</f>
        <v>#REF!</v>
      </c>
      <c r="AK9" s="54" t="e">
        <f>IF(AND('Mapa final'!#REF!="Muy Alta",'Mapa final'!#REF!="Catastrófico"),CONCATENATE("R4C",'Mapa final'!#REF!),"")</f>
        <v>#REF!</v>
      </c>
      <c r="AL9" s="54" t="e">
        <f>IF(AND('Mapa final'!#REF!="Muy Alta",'Mapa final'!#REF!="Catastrófico"),CONCATENATE("R4C",'Mapa final'!#REF!),"")</f>
        <v>#REF!</v>
      </c>
      <c r="AM9" s="55" t="e">
        <f>IF(AND('Mapa final'!#REF!="Muy Alta",'Mapa final'!#REF!="Catastrófico"),CONCATENATE("R4C",'Mapa final'!#REF!),"")</f>
        <v>#REF!</v>
      </c>
      <c r="AN9" s="81"/>
      <c r="AO9" s="359"/>
      <c r="AP9" s="360"/>
      <c r="AQ9" s="360"/>
      <c r="AR9" s="360"/>
      <c r="AS9" s="360"/>
      <c r="AT9" s="361"/>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row>
    <row r="10" spans="1:91" ht="15" customHeight="1" x14ac:dyDescent="0.25">
      <c r="A10" s="81"/>
      <c r="B10" s="254"/>
      <c r="C10" s="254"/>
      <c r="D10" s="255"/>
      <c r="E10" s="353"/>
      <c r="F10" s="352"/>
      <c r="G10" s="352"/>
      <c r="H10" s="352"/>
      <c r="I10" s="368"/>
      <c r="J10" s="50" t="str">
        <f ca="1">IF(AND('Mapa final'!$Y$14="Muy Alta",'Mapa final'!$AA$14="Leve"),CONCATENATE("R5C",'Mapa final'!$O$14),"")</f>
        <v/>
      </c>
      <c r="K10" s="51" t="e">
        <f>IF(AND('Mapa final'!#REF!="Muy Alta",'Mapa final'!#REF!="Leve"),CONCATENATE("R5C",'Mapa final'!#REF!),"")</f>
        <v>#REF!</v>
      </c>
      <c r="L10" s="51" t="e">
        <f>IF(AND('Mapa final'!#REF!="Muy Alta",'Mapa final'!#REF!="Leve"),CONCATENATE("R5C",'Mapa final'!#REF!),"")</f>
        <v>#REF!</v>
      </c>
      <c r="M10" s="51" t="e">
        <f>IF(AND('Mapa final'!#REF!="Muy Alta",'Mapa final'!#REF!="Leve"),CONCATENATE("R5C",'Mapa final'!#REF!),"")</f>
        <v>#REF!</v>
      </c>
      <c r="N10" s="51" t="e">
        <f>IF(AND('Mapa final'!#REF!="Muy Alta",'Mapa final'!#REF!="Leve"),CONCATENATE("R5C",'Mapa final'!#REF!),"")</f>
        <v>#REF!</v>
      </c>
      <c r="O10" s="52" t="e">
        <f>IF(AND('Mapa final'!#REF!="Muy Alta",'Mapa final'!#REF!="Leve"),CONCATENATE("R5C",'Mapa final'!#REF!),"")</f>
        <v>#REF!</v>
      </c>
      <c r="P10" s="50" t="str">
        <f ca="1">IF(AND('Mapa final'!$Y$14="Muy Alta",'Mapa final'!$AA$14="Menor"),CONCATENATE("R5C",'Mapa final'!$O$14),"")</f>
        <v/>
      </c>
      <c r="Q10" s="51" t="e">
        <f>IF(AND('Mapa final'!#REF!="Muy Alta",'Mapa final'!#REF!="Menor"),CONCATENATE("R5C",'Mapa final'!#REF!),"")</f>
        <v>#REF!</v>
      </c>
      <c r="R10" s="51" t="e">
        <f>IF(AND('Mapa final'!#REF!="Muy Alta",'Mapa final'!#REF!="Menor"),CONCATENATE("R5C",'Mapa final'!#REF!),"")</f>
        <v>#REF!</v>
      </c>
      <c r="S10" s="51" t="e">
        <f>IF(AND('Mapa final'!#REF!="Muy Alta",'Mapa final'!#REF!="Menor"),CONCATENATE("R5C",'Mapa final'!#REF!),"")</f>
        <v>#REF!</v>
      </c>
      <c r="T10" s="51" t="e">
        <f>IF(AND('Mapa final'!#REF!="Muy Alta",'Mapa final'!#REF!="Menor"),CONCATENATE("R5C",'Mapa final'!#REF!),"")</f>
        <v>#REF!</v>
      </c>
      <c r="U10" s="52" t="e">
        <f>IF(AND('Mapa final'!#REF!="Muy Alta",'Mapa final'!#REF!="Menor"),CONCATENATE("R5C",'Mapa final'!#REF!),"")</f>
        <v>#REF!</v>
      </c>
      <c r="V10" s="50" t="str">
        <f ca="1">IF(AND('Mapa final'!$Y$14="Muy Alta",'Mapa final'!$AA$14="Moderado"),CONCATENATE("R5C",'Mapa final'!$O$14),"")</f>
        <v/>
      </c>
      <c r="W10" s="51" t="e">
        <f>IF(AND('Mapa final'!#REF!="Muy Alta",'Mapa final'!#REF!="Moderado"),CONCATENATE("R5C",'Mapa final'!#REF!),"")</f>
        <v>#REF!</v>
      </c>
      <c r="X10" s="51" t="e">
        <f>IF(AND('Mapa final'!#REF!="Muy Alta",'Mapa final'!#REF!="Moderado"),CONCATENATE("R5C",'Mapa final'!#REF!),"")</f>
        <v>#REF!</v>
      </c>
      <c r="Y10" s="51" t="e">
        <f>IF(AND('Mapa final'!#REF!="Muy Alta",'Mapa final'!#REF!="Moderado"),CONCATENATE("R5C",'Mapa final'!#REF!),"")</f>
        <v>#REF!</v>
      </c>
      <c r="Z10" s="51" t="e">
        <f>IF(AND('Mapa final'!#REF!="Muy Alta",'Mapa final'!#REF!="Moderado"),CONCATENATE("R5C",'Mapa final'!#REF!),"")</f>
        <v>#REF!</v>
      </c>
      <c r="AA10" s="52" t="e">
        <f>IF(AND('Mapa final'!#REF!="Muy Alta",'Mapa final'!#REF!="Moderado"),CONCATENATE("R5C",'Mapa final'!#REF!),"")</f>
        <v>#REF!</v>
      </c>
      <c r="AB10" s="50" t="str">
        <f ca="1">IF(AND('Mapa final'!$Y$14="Muy Alta",'Mapa final'!$AA$14="Mayor"),CONCATENATE("R5C",'Mapa final'!$O$14),"")</f>
        <v/>
      </c>
      <c r="AC10" s="51" t="e">
        <f>IF(AND('Mapa final'!#REF!="Muy Alta",'Mapa final'!#REF!="Mayor"),CONCATENATE("R5C",'Mapa final'!#REF!),"")</f>
        <v>#REF!</v>
      </c>
      <c r="AD10" s="51" t="e">
        <f>IF(AND('Mapa final'!#REF!="Muy Alta",'Mapa final'!#REF!="Mayor"),CONCATENATE("R5C",'Mapa final'!#REF!),"")</f>
        <v>#REF!</v>
      </c>
      <c r="AE10" s="51" t="e">
        <f>IF(AND('Mapa final'!#REF!="Muy Alta",'Mapa final'!#REF!="Mayor"),CONCATENATE("R5C",'Mapa final'!#REF!),"")</f>
        <v>#REF!</v>
      </c>
      <c r="AF10" s="51" t="e">
        <f>IF(AND('Mapa final'!#REF!="Muy Alta",'Mapa final'!#REF!="Mayor"),CONCATENATE("R5C",'Mapa final'!#REF!),"")</f>
        <v>#REF!</v>
      </c>
      <c r="AG10" s="52" t="e">
        <f>IF(AND('Mapa final'!#REF!="Muy Alta",'Mapa final'!#REF!="Mayor"),CONCATENATE("R5C",'Mapa final'!#REF!),"")</f>
        <v>#REF!</v>
      </c>
      <c r="AH10" s="53" t="str">
        <f ca="1">IF(AND('Mapa final'!$Y$14="Muy Alta",'Mapa final'!$AA$14="Catastrófico"),CONCATENATE("R5C",'Mapa final'!$O$14),"")</f>
        <v/>
      </c>
      <c r="AI10" s="54" t="e">
        <f>IF(AND('Mapa final'!#REF!="Muy Alta",'Mapa final'!#REF!="Catastrófico"),CONCATENATE("R5C",'Mapa final'!#REF!),"")</f>
        <v>#REF!</v>
      </c>
      <c r="AJ10" s="54" t="e">
        <f>IF(AND('Mapa final'!#REF!="Muy Alta",'Mapa final'!#REF!="Catastrófico"),CONCATENATE("R5C",'Mapa final'!#REF!),"")</f>
        <v>#REF!</v>
      </c>
      <c r="AK10" s="54" t="e">
        <f>IF(AND('Mapa final'!#REF!="Muy Alta",'Mapa final'!#REF!="Catastrófico"),CONCATENATE("R5C",'Mapa final'!#REF!),"")</f>
        <v>#REF!</v>
      </c>
      <c r="AL10" s="54" t="e">
        <f>IF(AND('Mapa final'!#REF!="Muy Alta",'Mapa final'!#REF!="Catastrófico"),CONCATENATE("R5C",'Mapa final'!#REF!),"")</f>
        <v>#REF!</v>
      </c>
      <c r="AM10" s="55" t="e">
        <f>IF(AND('Mapa final'!#REF!="Muy Alta",'Mapa final'!#REF!="Catastrófico"),CONCATENATE("R5C",'Mapa final'!#REF!),"")</f>
        <v>#REF!</v>
      </c>
      <c r="AN10" s="81"/>
      <c r="AO10" s="359"/>
      <c r="AP10" s="360"/>
      <c r="AQ10" s="360"/>
      <c r="AR10" s="360"/>
      <c r="AS10" s="360"/>
      <c r="AT10" s="361"/>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row>
    <row r="11" spans="1:91" ht="15" customHeight="1" x14ac:dyDescent="0.25">
      <c r="A11" s="81"/>
      <c r="B11" s="254"/>
      <c r="C11" s="254"/>
      <c r="D11" s="255"/>
      <c r="E11" s="353"/>
      <c r="F11" s="352"/>
      <c r="G11" s="352"/>
      <c r="H11" s="352"/>
      <c r="I11" s="368"/>
      <c r="J11" s="50" t="str">
        <f ca="1">IF(AND('Mapa final'!$Y$15="Muy Alta",'Mapa final'!$AA$15="Leve"),CONCATENATE("R6C",'Mapa final'!$O$15),"")</f>
        <v/>
      </c>
      <c r="K11" s="51" t="e">
        <f>IF(AND('Mapa final'!#REF!="Muy Alta",'Mapa final'!#REF!="Leve"),CONCATENATE("R6C",'Mapa final'!#REF!),"")</f>
        <v>#REF!</v>
      </c>
      <c r="L11" s="51" t="e">
        <f>IF(AND('Mapa final'!#REF!="Muy Alta",'Mapa final'!#REF!="Leve"),CONCATENATE("R6C",'Mapa final'!#REF!),"")</f>
        <v>#REF!</v>
      </c>
      <c r="M11" s="51" t="e">
        <f>IF(AND('Mapa final'!#REF!="Muy Alta",'Mapa final'!#REF!="Leve"),CONCATENATE("R6C",'Mapa final'!#REF!),"")</f>
        <v>#REF!</v>
      </c>
      <c r="N11" s="51" t="e">
        <f>IF(AND('Mapa final'!#REF!="Muy Alta",'Mapa final'!#REF!="Leve"),CONCATENATE("R6C",'Mapa final'!#REF!),"")</f>
        <v>#REF!</v>
      </c>
      <c r="O11" s="52" t="e">
        <f>IF(AND('Mapa final'!#REF!="Muy Alta",'Mapa final'!#REF!="Leve"),CONCATENATE("R6C",'Mapa final'!#REF!),"")</f>
        <v>#REF!</v>
      </c>
      <c r="P11" s="50" t="str">
        <f ca="1">IF(AND('Mapa final'!$Y$15="Muy Alta",'Mapa final'!$AA$15="Menor"),CONCATENATE("R6C",'Mapa final'!$O$15),"")</f>
        <v/>
      </c>
      <c r="Q11" s="51" t="e">
        <f>IF(AND('Mapa final'!#REF!="Muy Alta",'Mapa final'!#REF!="Menor"),CONCATENATE("R6C",'Mapa final'!#REF!),"")</f>
        <v>#REF!</v>
      </c>
      <c r="R11" s="51" t="e">
        <f>IF(AND('Mapa final'!#REF!="Muy Alta",'Mapa final'!#REF!="Menor"),CONCATENATE("R6C",'Mapa final'!#REF!),"")</f>
        <v>#REF!</v>
      </c>
      <c r="S11" s="51" t="e">
        <f>IF(AND('Mapa final'!#REF!="Muy Alta",'Mapa final'!#REF!="Menor"),CONCATENATE("R6C",'Mapa final'!#REF!),"")</f>
        <v>#REF!</v>
      </c>
      <c r="T11" s="51" t="e">
        <f>IF(AND('Mapa final'!#REF!="Muy Alta",'Mapa final'!#REF!="Menor"),CONCATENATE("R6C",'Mapa final'!#REF!),"")</f>
        <v>#REF!</v>
      </c>
      <c r="U11" s="52" t="e">
        <f>IF(AND('Mapa final'!#REF!="Muy Alta",'Mapa final'!#REF!="Menor"),CONCATENATE("R6C",'Mapa final'!#REF!),"")</f>
        <v>#REF!</v>
      </c>
      <c r="V11" s="50" t="str">
        <f ca="1">IF(AND('Mapa final'!$Y$15="Muy Alta",'Mapa final'!$AA$15="Moderado"),CONCATENATE("R6C",'Mapa final'!$O$15),"")</f>
        <v/>
      </c>
      <c r="W11" s="51" t="e">
        <f>IF(AND('Mapa final'!#REF!="Muy Alta",'Mapa final'!#REF!="Moderado"),CONCATENATE("R6C",'Mapa final'!#REF!),"")</f>
        <v>#REF!</v>
      </c>
      <c r="X11" s="51" t="e">
        <f>IF(AND('Mapa final'!#REF!="Muy Alta",'Mapa final'!#REF!="Moderado"),CONCATENATE("R6C",'Mapa final'!#REF!),"")</f>
        <v>#REF!</v>
      </c>
      <c r="Y11" s="51" t="e">
        <f>IF(AND('Mapa final'!#REF!="Muy Alta",'Mapa final'!#REF!="Moderado"),CONCATENATE("R6C",'Mapa final'!#REF!),"")</f>
        <v>#REF!</v>
      </c>
      <c r="Z11" s="51" t="e">
        <f>IF(AND('Mapa final'!#REF!="Muy Alta",'Mapa final'!#REF!="Moderado"),CONCATENATE("R6C",'Mapa final'!#REF!),"")</f>
        <v>#REF!</v>
      </c>
      <c r="AA11" s="52" t="e">
        <f>IF(AND('Mapa final'!#REF!="Muy Alta",'Mapa final'!#REF!="Moderado"),CONCATENATE("R6C",'Mapa final'!#REF!),"")</f>
        <v>#REF!</v>
      </c>
      <c r="AB11" s="50" t="str">
        <f ca="1">IF(AND('Mapa final'!$Y$15="Muy Alta",'Mapa final'!$AA$15="Mayor"),CONCATENATE("R6C",'Mapa final'!$O$15),"")</f>
        <v/>
      </c>
      <c r="AC11" s="51" t="e">
        <f>IF(AND('Mapa final'!#REF!="Muy Alta",'Mapa final'!#REF!="Mayor"),CONCATENATE("R6C",'Mapa final'!#REF!),"")</f>
        <v>#REF!</v>
      </c>
      <c r="AD11" s="51" t="e">
        <f>IF(AND('Mapa final'!#REF!="Muy Alta",'Mapa final'!#REF!="Mayor"),CONCATENATE("R6C",'Mapa final'!#REF!),"")</f>
        <v>#REF!</v>
      </c>
      <c r="AE11" s="51" t="e">
        <f>IF(AND('Mapa final'!#REF!="Muy Alta",'Mapa final'!#REF!="Mayor"),CONCATENATE("R6C",'Mapa final'!#REF!),"")</f>
        <v>#REF!</v>
      </c>
      <c r="AF11" s="51" t="e">
        <f>IF(AND('Mapa final'!#REF!="Muy Alta",'Mapa final'!#REF!="Mayor"),CONCATENATE("R6C",'Mapa final'!#REF!),"")</f>
        <v>#REF!</v>
      </c>
      <c r="AG11" s="52" t="e">
        <f>IF(AND('Mapa final'!#REF!="Muy Alta",'Mapa final'!#REF!="Mayor"),CONCATENATE("R6C",'Mapa final'!#REF!),"")</f>
        <v>#REF!</v>
      </c>
      <c r="AH11" s="53" t="str">
        <f ca="1">IF(AND('Mapa final'!$Y$15="Muy Alta",'Mapa final'!$AA$15="Catastrófico"),CONCATENATE("R6C",'Mapa final'!$O$15),"")</f>
        <v/>
      </c>
      <c r="AI11" s="54" t="e">
        <f>IF(AND('Mapa final'!#REF!="Muy Alta",'Mapa final'!#REF!="Catastrófico"),CONCATENATE("R6C",'Mapa final'!#REF!),"")</f>
        <v>#REF!</v>
      </c>
      <c r="AJ11" s="54" t="e">
        <f>IF(AND('Mapa final'!#REF!="Muy Alta",'Mapa final'!#REF!="Catastrófico"),CONCATENATE("R6C",'Mapa final'!#REF!),"")</f>
        <v>#REF!</v>
      </c>
      <c r="AK11" s="54" t="e">
        <f>IF(AND('Mapa final'!#REF!="Muy Alta",'Mapa final'!#REF!="Catastrófico"),CONCATENATE("R6C",'Mapa final'!#REF!),"")</f>
        <v>#REF!</v>
      </c>
      <c r="AL11" s="54" t="e">
        <f>IF(AND('Mapa final'!#REF!="Muy Alta",'Mapa final'!#REF!="Catastrófico"),CONCATENATE("R6C",'Mapa final'!#REF!),"")</f>
        <v>#REF!</v>
      </c>
      <c r="AM11" s="55" t="e">
        <f>IF(AND('Mapa final'!#REF!="Muy Alta",'Mapa final'!#REF!="Catastrófico"),CONCATENATE("R6C",'Mapa final'!#REF!),"")</f>
        <v>#REF!</v>
      </c>
      <c r="AN11" s="81"/>
      <c r="AO11" s="359"/>
      <c r="AP11" s="360"/>
      <c r="AQ11" s="360"/>
      <c r="AR11" s="360"/>
      <c r="AS11" s="360"/>
      <c r="AT11" s="361"/>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row>
    <row r="12" spans="1:91" ht="15" customHeight="1" x14ac:dyDescent="0.25">
      <c r="A12" s="81"/>
      <c r="B12" s="254"/>
      <c r="C12" s="254"/>
      <c r="D12" s="255"/>
      <c r="E12" s="353"/>
      <c r="F12" s="352"/>
      <c r="G12" s="352"/>
      <c r="H12" s="352"/>
      <c r="I12" s="368"/>
      <c r="J12" s="50" t="e">
        <f>IF(AND('Mapa final'!#REF!="Muy Alta",'Mapa final'!#REF!="Leve"),CONCATENATE("R7C",'Mapa final'!#REF!),"")</f>
        <v>#REF!</v>
      </c>
      <c r="K12" s="51" t="e">
        <f>IF(AND('Mapa final'!#REF!="Muy Alta",'Mapa final'!#REF!="Leve"),CONCATENATE("R7C",'Mapa final'!#REF!),"")</f>
        <v>#REF!</v>
      </c>
      <c r="L12" s="51" t="e">
        <f>IF(AND('Mapa final'!#REF!="Muy Alta",'Mapa final'!#REF!="Leve"),CONCATENATE("R7C",'Mapa final'!#REF!),"")</f>
        <v>#REF!</v>
      </c>
      <c r="M12" s="51" t="e">
        <f>IF(AND('Mapa final'!#REF!="Muy Alta",'Mapa final'!#REF!="Leve"),CONCATENATE("R7C",'Mapa final'!#REF!),"")</f>
        <v>#REF!</v>
      </c>
      <c r="N12" s="51" t="e">
        <f>IF(AND('Mapa final'!#REF!="Muy Alta",'Mapa final'!#REF!="Leve"),CONCATENATE("R7C",'Mapa final'!#REF!),"")</f>
        <v>#REF!</v>
      </c>
      <c r="O12" s="52" t="e">
        <f>IF(AND('Mapa final'!#REF!="Muy Alta",'Mapa final'!#REF!="Leve"),CONCATENATE("R7C",'Mapa final'!#REF!),"")</f>
        <v>#REF!</v>
      </c>
      <c r="P12" s="50" t="e">
        <f>IF(AND('Mapa final'!#REF!="Muy Alta",'Mapa final'!#REF!="Menor"),CONCATENATE("R7C",'Mapa final'!#REF!),"")</f>
        <v>#REF!</v>
      </c>
      <c r="Q12" s="51" t="e">
        <f>IF(AND('Mapa final'!#REF!="Muy Alta",'Mapa final'!#REF!="Menor"),CONCATENATE("R7C",'Mapa final'!#REF!),"")</f>
        <v>#REF!</v>
      </c>
      <c r="R12" s="51" t="e">
        <f>IF(AND('Mapa final'!#REF!="Muy Alta",'Mapa final'!#REF!="Menor"),CONCATENATE("R7C",'Mapa final'!#REF!),"")</f>
        <v>#REF!</v>
      </c>
      <c r="S12" s="51" t="e">
        <f>IF(AND('Mapa final'!#REF!="Muy Alta",'Mapa final'!#REF!="Menor"),CONCATENATE("R7C",'Mapa final'!#REF!),"")</f>
        <v>#REF!</v>
      </c>
      <c r="T12" s="51" t="e">
        <f>IF(AND('Mapa final'!#REF!="Muy Alta",'Mapa final'!#REF!="Menor"),CONCATENATE("R7C",'Mapa final'!#REF!),"")</f>
        <v>#REF!</v>
      </c>
      <c r="U12" s="52" t="e">
        <f>IF(AND('Mapa final'!#REF!="Muy Alta",'Mapa final'!#REF!="Menor"),CONCATENATE("R7C",'Mapa final'!#REF!),"")</f>
        <v>#REF!</v>
      </c>
      <c r="V12" s="50" t="e">
        <f>IF(AND('Mapa final'!#REF!="Muy Alta",'Mapa final'!#REF!="Moderado"),CONCATENATE("R7C",'Mapa final'!#REF!),"")</f>
        <v>#REF!</v>
      </c>
      <c r="W12" s="51" t="e">
        <f>IF(AND('Mapa final'!#REF!="Muy Alta",'Mapa final'!#REF!="Moderado"),CONCATENATE("R7C",'Mapa final'!#REF!),"")</f>
        <v>#REF!</v>
      </c>
      <c r="X12" s="51" t="e">
        <f>IF(AND('Mapa final'!#REF!="Muy Alta",'Mapa final'!#REF!="Moderado"),CONCATENATE("R7C",'Mapa final'!#REF!),"")</f>
        <v>#REF!</v>
      </c>
      <c r="Y12" s="51" t="e">
        <f>IF(AND('Mapa final'!#REF!="Muy Alta",'Mapa final'!#REF!="Moderado"),CONCATENATE("R7C",'Mapa final'!#REF!),"")</f>
        <v>#REF!</v>
      </c>
      <c r="Z12" s="51" t="e">
        <f>IF(AND('Mapa final'!#REF!="Muy Alta",'Mapa final'!#REF!="Moderado"),CONCATENATE("R7C",'Mapa final'!#REF!),"")</f>
        <v>#REF!</v>
      </c>
      <c r="AA12" s="52" t="e">
        <f>IF(AND('Mapa final'!#REF!="Muy Alta",'Mapa final'!#REF!="Moderado"),CONCATENATE("R7C",'Mapa final'!#REF!),"")</f>
        <v>#REF!</v>
      </c>
      <c r="AB12" s="50" t="e">
        <f>IF(AND('Mapa final'!#REF!="Muy Alta",'Mapa final'!#REF!="Mayor"),CONCATENATE("R7C",'Mapa final'!#REF!),"")</f>
        <v>#REF!</v>
      </c>
      <c r="AC12" s="51" t="e">
        <f>IF(AND('Mapa final'!#REF!="Muy Alta",'Mapa final'!#REF!="Mayor"),CONCATENATE("R7C",'Mapa final'!#REF!),"")</f>
        <v>#REF!</v>
      </c>
      <c r="AD12" s="51" t="e">
        <f>IF(AND('Mapa final'!#REF!="Muy Alta",'Mapa final'!#REF!="Mayor"),CONCATENATE("R7C",'Mapa final'!#REF!),"")</f>
        <v>#REF!</v>
      </c>
      <c r="AE12" s="51" t="e">
        <f>IF(AND('Mapa final'!#REF!="Muy Alta",'Mapa final'!#REF!="Mayor"),CONCATENATE("R7C",'Mapa final'!#REF!),"")</f>
        <v>#REF!</v>
      </c>
      <c r="AF12" s="51" t="e">
        <f>IF(AND('Mapa final'!#REF!="Muy Alta",'Mapa final'!#REF!="Mayor"),CONCATENATE("R7C",'Mapa final'!#REF!),"")</f>
        <v>#REF!</v>
      </c>
      <c r="AG12" s="52" t="e">
        <f>IF(AND('Mapa final'!#REF!="Muy Alta",'Mapa final'!#REF!="Mayor"),CONCATENATE("R7C",'Mapa final'!#REF!),"")</f>
        <v>#REF!</v>
      </c>
      <c r="AH12" s="53" t="e">
        <f>IF(AND('Mapa final'!#REF!="Muy Alta",'Mapa final'!#REF!="Catastrófico"),CONCATENATE("R7C",'Mapa final'!#REF!),"")</f>
        <v>#REF!</v>
      </c>
      <c r="AI12" s="54" t="e">
        <f>IF(AND('Mapa final'!#REF!="Muy Alta",'Mapa final'!#REF!="Catastrófico"),CONCATENATE("R7C",'Mapa final'!#REF!),"")</f>
        <v>#REF!</v>
      </c>
      <c r="AJ12" s="54" t="e">
        <f>IF(AND('Mapa final'!#REF!="Muy Alta",'Mapa final'!#REF!="Catastrófico"),CONCATENATE("R7C",'Mapa final'!#REF!),"")</f>
        <v>#REF!</v>
      </c>
      <c r="AK12" s="54" t="e">
        <f>IF(AND('Mapa final'!#REF!="Muy Alta",'Mapa final'!#REF!="Catastrófico"),CONCATENATE("R7C",'Mapa final'!#REF!),"")</f>
        <v>#REF!</v>
      </c>
      <c r="AL12" s="54" t="e">
        <f>IF(AND('Mapa final'!#REF!="Muy Alta",'Mapa final'!#REF!="Catastrófico"),CONCATENATE("R7C",'Mapa final'!#REF!),"")</f>
        <v>#REF!</v>
      </c>
      <c r="AM12" s="55" t="e">
        <f>IF(AND('Mapa final'!#REF!="Muy Alta",'Mapa final'!#REF!="Catastrófico"),CONCATENATE("R7C",'Mapa final'!#REF!),"")</f>
        <v>#REF!</v>
      </c>
      <c r="AN12" s="81"/>
      <c r="AO12" s="359"/>
      <c r="AP12" s="360"/>
      <c r="AQ12" s="360"/>
      <c r="AR12" s="360"/>
      <c r="AS12" s="360"/>
      <c r="AT12" s="361"/>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row>
    <row r="13" spans="1:91" ht="15" customHeight="1" x14ac:dyDescent="0.25">
      <c r="A13" s="81"/>
      <c r="B13" s="254"/>
      <c r="C13" s="254"/>
      <c r="D13" s="255"/>
      <c r="E13" s="353"/>
      <c r="F13" s="352"/>
      <c r="G13" s="352"/>
      <c r="H13" s="352"/>
      <c r="I13" s="368"/>
      <c r="J13" s="50" t="e">
        <f>IF(AND('Mapa final'!#REF!="Muy Alta",'Mapa final'!#REF!="Leve"),CONCATENATE("R8C",'Mapa final'!#REF!),"")</f>
        <v>#REF!</v>
      </c>
      <c r="K13" s="51" t="e">
        <f>IF(AND('Mapa final'!#REF!="Muy Alta",'Mapa final'!#REF!="Leve"),CONCATENATE("R8C",'Mapa final'!#REF!),"")</f>
        <v>#REF!</v>
      </c>
      <c r="L13" s="51" t="e">
        <f>IF(AND('Mapa final'!#REF!="Muy Alta",'Mapa final'!#REF!="Leve"),CONCATENATE("R8C",'Mapa final'!#REF!),"")</f>
        <v>#REF!</v>
      </c>
      <c r="M13" s="51" t="e">
        <f>IF(AND('Mapa final'!#REF!="Muy Alta",'Mapa final'!#REF!="Leve"),CONCATENATE("R8C",'Mapa final'!#REF!),"")</f>
        <v>#REF!</v>
      </c>
      <c r="N13" s="51" t="e">
        <f>IF(AND('Mapa final'!#REF!="Muy Alta",'Mapa final'!#REF!="Leve"),CONCATENATE("R8C",'Mapa final'!#REF!),"")</f>
        <v>#REF!</v>
      </c>
      <c r="O13" s="52" t="e">
        <f>IF(AND('Mapa final'!#REF!="Muy Alta",'Mapa final'!#REF!="Leve"),CONCATENATE("R8C",'Mapa final'!#REF!),"")</f>
        <v>#REF!</v>
      </c>
      <c r="P13" s="50" t="e">
        <f>IF(AND('Mapa final'!#REF!="Muy Alta",'Mapa final'!#REF!="Menor"),CONCATENATE("R8C",'Mapa final'!#REF!),"")</f>
        <v>#REF!</v>
      </c>
      <c r="Q13" s="51" t="e">
        <f>IF(AND('Mapa final'!#REF!="Muy Alta",'Mapa final'!#REF!="Menor"),CONCATENATE("R8C",'Mapa final'!#REF!),"")</f>
        <v>#REF!</v>
      </c>
      <c r="R13" s="51" t="e">
        <f>IF(AND('Mapa final'!#REF!="Muy Alta",'Mapa final'!#REF!="Menor"),CONCATENATE("R8C",'Mapa final'!#REF!),"")</f>
        <v>#REF!</v>
      </c>
      <c r="S13" s="51" t="e">
        <f>IF(AND('Mapa final'!#REF!="Muy Alta",'Mapa final'!#REF!="Menor"),CONCATENATE("R8C",'Mapa final'!#REF!),"")</f>
        <v>#REF!</v>
      </c>
      <c r="T13" s="51" t="e">
        <f>IF(AND('Mapa final'!#REF!="Muy Alta",'Mapa final'!#REF!="Menor"),CONCATENATE("R8C",'Mapa final'!#REF!),"")</f>
        <v>#REF!</v>
      </c>
      <c r="U13" s="52" t="e">
        <f>IF(AND('Mapa final'!#REF!="Muy Alta",'Mapa final'!#REF!="Menor"),CONCATENATE("R8C",'Mapa final'!#REF!),"")</f>
        <v>#REF!</v>
      </c>
      <c r="V13" s="50" t="e">
        <f>IF(AND('Mapa final'!#REF!="Muy Alta",'Mapa final'!#REF!="Moderado"),CONCATENATE("R8C",'Mapa final'!#REF!),"")</f>
        <v>#REF!</v>
      </c>
      <c r="W13" s="51" t="e">
        <f>IF(AND('Mapa final'!#REF!="Muy Alta",'Mapa final'!#REF!="Moderado"),CONCATENATE("R8C",'Mapa final'!#REF!),"")</f>
        <v>#REF!</v>
      </c>
      <c r="X13" s="51" t="e">
        <f>IF(AND('Mapa final'!#REF!="Muy Alta",'Mapa final'!#REF!="Moderado"),CONCATENATE("R8C",'Mapa final'!#REF!),"")</f>
        <v>#REF!</v>
      </c>
      <c r="Y13" s="51" t="e">
        <f>IF(AND('Mapa final'!#REF!="Muy Alta",'Mapa final'!#REF!="Moderado"),CONCATENATE("R8C",'Mapa final'!#REF!),"")</f>
        <v>#REF!</v>
      </c>
      <c r="Z13" s="51" t="e">
        <f>IF(AND('Mapa final'!#REF!="Muy Alta",'Mapa final'!#REF!="Moderado"),CONCATENATE("R8C",'Mapa final'!#REF!),"")</f>
        <v>#REF!</v>
      </c>
      <c r="AA13" s="52" t="e">
        <f>IF(AND('Mapa final'!#REF!="Muy Alta",'Mapa final'!#REF!="Moderado"),CONCATENATE("R8C",'Mapa final'!#REF!),"")</f>
        <v>#REF!</v>
      </c>
      <c r="AB13" s="50" t="e">
        <f>IF(AND('Mapa final'!#REF!="Muy Alta",'Mapa final'!#REF!="Mayor"),CONCATENATE("R8C",'Mapa final'!#REF!),"")</f>
        <v>#REF!</v>
      </c>
      <c r="AC13" s="51" t="e">
        <f>IF(AND('Mapa final'!#REF!="Muy Alta",'Mapa final'!#REF!="Mayor"),CONCATENATE("R8C",'Mapa final'!#REF!),"")</f>
        <v>#REF!</v>
      </c>
      <c r="AD13" s="51" t="e">
        <f>IF(AND('Mapa final'!#REF!="Muy Alta",'Mapa final'!#REF!="Mayor"),CONCATENATE("R8C",'Mapa final'!#REF!),"")</f>
        <v>#REF!</v>
      </c>
      <c r="AE13" s="51" t="e">
        <f>IF(AND('Mapa final'!#REF!="Muy Alta",'Mapa final'!#REF!="Mayor"),CONCATENATE("R8C",'Mapa final'!#REF!),"")</f>
        <v>#REF!</v>
      </c>
      <c r="AF13" s="51" t="e">
        <f>IF(AND('Mapa final'!#REF!="Muy Alta",'Mapa final'!#REF!="Mayor"),CONCATENATE("R8C",'Mapa final'!#REF!),"")</f>
        <v>#REF!</v>
      </c>
      <c r="AG13" s="52" t="e">
        <f>IF(AND('Mapa final'!#REF!="Muy Alta",'Mapa final'!#REF!="Mayor"),CONCATENATE("R8C",'Mapa final'!#REF!),"")</f>
        <v>#REF!</v>
      </c>
      <c r="AH13" s="53" t="e">
        <f>IF(AND('Mapa final'!#REF!="Muy Alta",'Mapa final'!#REF!="Catastrófico"),CONCATENATE("R8C",'Mapa final'!#REF!),"")</f>
        <v>#REF!</v>
      </c>
      <c r="AI13" s="54" t="e">
        <f>IF(AND('Mapa final'!#REF!="Muy Alta",'Mapa final'!#REF!="Catastrófico"),CONCATENATE("R8C",'Mapa final'!#REF!),"")</f>
        <v>#REF!</v>
      </c>
      <c r="AJ13" s="54" t="e">
        <f>IF(AND('Mapa final'!#REF!="Muy Alta",'Mapa final'!#REF!="Catastrófico"),CONCATENATE("R8C",'Mapa final'!#REF!),"")</f>
        <v>#REF!</v>
      </c>
      <c r="AK13" s="54" t="e">
        <f>IF(AND('Mapa final'!#REF!="Muy Alta",'Mapa final'!#REF!="Catastrófico"),CONCATENATE("R8C",'Mapa final'!#REF!),"")</f>
        <v>#REF!</v>
      </c>
      <c r="AL13" s="54" t="e">
        <f>IF(AND('Mapa final'!#REF!="Muy Alta",'Mapa final'!#REF!="Catastrófico"),CONCATENATE("R8C",'Mapa final'!#REF!),"")</f>
        <v>#REF!</v>
      </c>
      <c r="AM13" s="55" t="e">
        <f>IF(AND('Mapa final'!#REF!="Muy Alta",'Mapa final'!#REF!="Catastrófico"),CONCATENATE("R8C",'Mapa final'!#REF!),"")</f>
        <v>#REF!</v>
      </c>
      <c r="AN13" s="81"/>
      <c r="AO13" s="359"/>
      <c r="AP13" s="360"/>
      <c r="AQ13" s="360"/>
      <c r="AR13" s="360"/>
      <c r="AS13" s="360"/>
      <c r="AT13" s="361"/>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row>
    <row r="14" spans="1:91" ht="15" customHeight="1" x14ac:dyDescent="0.25">
      <c r="A14" s="81"/>
      <c r="B14" s="254"/>
      <c r="C14" s="254"/>
      <c r="D14" s="255"/>
      <c r="E14" s="353"/>
      <c r="F14" s="352"/>
      <c r="G14" s="352"/>
      <c r="H14" s="352"/>
      <c r="I14" s="368"/>
      <c r="J14" s="50" t="e">
        <f>IF(AND('Mapa final'!#REF!="Muy Alta",'Mapa final'!#REF!="Leve"),CONCATENATE("R9C",'Mapa final'!#REF!),"")</f>
        <v>#REF!</v>
      </c>
      <c r="K14" s="51" t="e">
        <f>IF(AND('Mapa final'!#REF!="Muy Alta",'Mapa final'!#REF!="Leve"),CONCATENATE("R9C",'Mapa final'!#REF!),"")</f>
        <v>#REF!</v>
      </c>
      <c r="L14" s="51" t="e">
        <f>IF(AND('Mapa final'!#REF!="Muy Alta",'Mapa final'!#REF!="Leve"),CONCATENATE("R9C",'Mapa final'!#REF!),"")</f>
        <v>#REF!</v>
      </c>
      <c r="M14" s="51" t="e">
        <f>IF(AND('Mapa final'!#REF!="Muy Alta",'Mapa final'!#REF!="Leve"),CONCATENATE("R9C",'Mapa final'!#REF!),"")</f>
        <v>#REF!</v>
      </c>
      <c r="N14" s="51" t="e">
        <f>IF(AND('Mapa final'!#REF!="Muy Alta",'Mapa final'!#REF!="Leve"),CONCATENATE("R9C",'Mapa final'!#REF!),"")</f>
        <v>#REF!</v>
      </c>
      <c r="O14" s="52" t="e">
        <f>IF(AND('Mapa final'!#REF!="Muy Alta",'Mapa final'!#REF!="Leve"),CONCATENATE("R9C",'Mapa final'!#REF!),"")</f>
        <v>#REF!</v>
      </c>
      <c r="P14" s="50" t="e">
        <f>IF(AND('Mapa final'!#REF!="Muy Alta",'Mapa final'!#REF!="Menor"),CONCATENATE("R9C",'Mapa final'!#REF!),"")</f>
        <v>#REF!</v>
      </c>
      <c r="Q14" s="51" t="e">
        <f>IF(AND('Mapa final'!#REF!="Muy Alta",'Mapa final'!#REF!="Menor"),CONCATENATE("R9C",'Mapa final'!#REF!),"")</f>
        <v>#REF!</v>
      </c>
      <c r="R14" s="51" t="e">
        <f>IF(AND('Mapa final'!#REF!="Muy Alta",'Mapa final'!#REF!="Menor"),CONCATENATE("R9C",'Mapa final'!#REF!),"")</f>
        <v>#REF!</v>
      </c>
      <c r="S14" s="51" t="e">
        <f>IF(AND('Mapa final'!#REF!="Muy Alta",'Mapa final'!#REF!="Menor"),CONCATENATE("R9C",'Mapa final'!#REF!),"")</f>
        <v>#REF!</v>
      </c>
      <c r="T14" s="51" t="e">
        <f>IF(AND('Mapa final'!#REF!="Muy Alta",'Mapa final'!#REF!="Menor"),CONCATENATE("R9C",'Mapa final'!#REF!),"")</f>
        <v>#REF!</v>
      </c>
      <c r="U14" s="52" t="e">
        <f>IF(AND('Mapa final'!#REF!="Muy Alta",'Mapa final'!#REF!="Menor"),CONCATENATE("R9C",'Mapa final'!#REF!),"")</f>
        <v>#REF!</v>
      </c>
      <c r="V14" s="50" t="e">
        <f>IF(AND('Mapa final'!#REF!="Muy Alta",'Mapa final'!#REF!="Moderado"),CONCATENATE("R9C",'Mapa final'!#REF!),"")</f>
        <v>#REF!</v>
      </c>
      <c r="W14" s="51" t="e">
        <f>IF(AND('Mapa final'!#REF!="Muy Alta",'Mapa final'!#REF!="Moderado"),CONCATENATE("R9C",'Mapa final'!#REF!),"")</f>
        <v>#REF!</v>
      </c>
      <c r="X14" s="51" t="e">
        <f>IF(AND('Mapa final'!#REF!="Muy Alta",'Mapa final'!#REF!="Moderado"),CONCATENATE("R9C",'Mapa final'!#REF!),"")</f>
        <v>#REF!</v>
      </c>
      <c r="Y14" s="51" t="e">
        <f>IF(AND('Mapa final'!#REF!="Muy Alta",'Mapa final'!#REF!="Moderado"),CONCATENATE("R9C",'Mapa final'!#REF!),"")</f>
        <v>#REF!</v>
      </c>
      <c r="Z14" s="51" t="e">
        <f>IF(AND('Mapa final'!#REF!="Muy Alta",'Mapa final'!#REF!="Moderado"),CONCATENATE("R9C",'Mapa final'!#REF!),"")</f>
        <v>#REF!</v>
      </c>
      <c r="AA14" s="52" t="e">
        <f>IF(AND('Mapa final'!#REF!="Muy Alta",'Mapa final'!#REF!="Moderado"),CONCATENATE("R9C",'Mapa final'!#REF!),"")</f>
        <v>#REF!</v>
      </c>
      <c r="AB14" s="50" t="e">
        <f>IF(AND('Mapa final'!#REF!="Muy Alta",'Mapa final'!#REF!="Mayor"),CONCATENATE("R9C",'Mapa final'!#REF!),"")</f>
        <v>#REF!</v>
      </c>
      <c r="AC14" s="51" t="e">
        <f>IF(AND('Mapa final'!#REF!="Muy Alta",'Mapa final'!#REF!="Mayor"),CONCATENATE("R9C",'Mapa final'!#REF!),"")</f>
        <v>#REF!</v>
      </c>
      <c r="AD14" s="51" t="e">
        <f>IF(AND('Mapa final'!#REF!="Muy Alta",'Mapa final'!#REF!="Mayor"),CONCATENATE("R9C",'Mapa final'!#REF!),"")</f>
        <v>#REF!</v>
      </c>
      <c r="AE14" s="51" t="e">
        <f>IF(AND('Mapa final'!#REF!="Muy Alta",'Mapa final'!#REF!="Mayor"),CONCATENATE("R9C",'Mapa final'!#REF!),"")</f>
        <v>#REF!</v>
      </c>
      <c r="AF14" s="51" t="e">
        <f>IF(AND('Mapa final'!#REF!="Muy Alta",'Mapa final'!#REF!="Mayor"),CONCATENATE("R9C",'Mapa final'!#REF!),"")</f>
        <v>#REF!</v>
      </c>
      <c r="AG14" s="52" t="e">
        <f>IF(AND('Mapa final'!#REF!="Muy Alta",'Mapa final'!#REF!="Mayor"),CONCATENATE("R9C",'Mapa final'!#REF!),"")</f>
        <v>#REF!</v>
      </c>
      <c r="AH14" s="53" t="e">
        <f>IF(AND('Mapa final'!#REF!="Muy Alta",'Mapa final'!#REF!="Catastrófico"),CONCATENATE("R9C",'Mapa final'!#REF!),"")</f>
        <v>#REF!</v>
      </c>
      <c r="AI14" s="54" t="e">
        <f>IF(AND('Mapa final'!#REF!="Muy Alta",'Mapa final'!#REF!="Catastrófico"),CONCATENATE("R9C",'Mapa final'!#REF!),"")</f>
        <v>#REF!</v>
      </c>
      <c r="AJ14" s="54" t="e">
        <f>IF(AND('Mapa final'!#REF!="Muy Alta",'Mapa final'!#REF!="Catastrófico"),CONCATENATE("R9C",'Mapa final'!#REF!),"")</f>
        <v>#REF!</v>
      </c>
      <c r="AK14" s="54" t="e">
        <f>IF(AND('Mapa final'!#REF!="Muy Alta",'Mapa final'!#REF!="Catastrófico"),CONCATENATE("R9C",'Mapa final'!#REF!),"")</f>
        <v>#REF!</v>
      </c>
      <c r="AL14" s="54" t="e">
        <f>IF(AND('Mapa final'!#REF!="Muy Alta",'Mapa final'!#REF!="Catastrófico"),CONCATENATE("R9C",'Mapa final'!#REF!),"")</f>
        <v>#REF!</v>
      </c>
      <c r="AM14" s="55" t="e">
        <f>IF(AND('Mapa final'!#REF!="Muy Alta",'Mapa final'!#REF!="Catastrófico"),CONCATENATE("R9C",'Mapa final'!#REF!),"")</f>
        <v>#REF!</v>
      </c>
      <c r="AN14" s="81"/>
      <c r="AO14" s="359"/>
      <c r="AP14" s="360"/>
      <c r="AQ14" s="360"/>
      <c r="AR14" s="360"/>
      <c r="AS14" s="360"/>
      <c r="AT14" s="361"/>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row>
    <row r="15" spans="1:91" ht="15.75" customHeight="1" thickBot="1" x14ac:dyDescent="0.3">
      <c r="A15" s="81"/>
      <c r="B15" s="254"/>
      <c r="C15" s="254"/>
      <c r="D15" s="255"/>
      <c r="E15" s="354"/>
      <c r="F15" s="355"/>
      <c r="G15" s="355"/>
      <c r="H15" s="355"/>
      <c r="I15" s="369"/>
      <c r="J15" s="56" t="e">
        <f>IF(AND('Mapa final'!#REF!="Muy Alta",'Mapa final'!#REF!="Leve"),CONCATENATE("R10C",'Mapa final'!#REF!),"")</f>
        <v>#REF!</v>
      </c>
      <c r="K15" s="57" t="e">
        <f>IF(AND('Mapa final'!#REF!="Muy Alta",'Mapa final'!#REF!="Leve"),CONCATENATE("R10C",'Mapa final'!#REF!),"")</f>
        <v>#REF!</v>
      </c>
      <c r="L15" s="57" t="e">
        <f>IF(AND('Mapa final'!#REF!="Muy Alta",'Mapa final'!#REF!="Leve"),CONCATENATE("R10C",'Mapa final'!#REF!),"")</f>
        <v>#REF!</v>
      </c>
      <c r="M15" s="57" t="e">
        <f>IF(AND('Mapa final'!#REF!="Muy Alta",'Mapa final'!#REF!="Leve"),CONCATENATE("R10C",'Mapa final'!#REF!),"")</f>
        <v>#REF!</v>
      </c>
      <c r="N15" s="57" t="e">
        <f>IF(AND('Mapa final'!#REF!="Muy Alta",'Mapa final'!#REF!="Leve"),CONCATENATE("R10C",'Mapa final'!#REF!),"")</f>
        <v>#REF!</v>
      </c>
      <c r="O15" s="58" t="e">
        <f>IF(AND('Mapa final'!#REF!="Muy Alta",'Mapa final'!#REF!="Leve"),CONCATENATE("R10C",'Mapa final'!#REF!),"")</f>
        <v>#REF!</v>
      </c>
      <c r="P15" s="50" t="e">
        <f>IF(AND('Mapa final'!#REF!="Muy Alta",'Mapa final'!#REF!="Menor"),CONCATENATE("R10C",'Mapa final'!#REF!),"")</f>
        <v>#REF!</v>
      </c>
      <c r="Q15" s="51" t="e">
        <f>IF(AND('Mapa final'!#REF!="Muy Alta",'Mapa final'!#REF!="Menor"),CONCATENATE("R10C",'Mapa final'!#REF!),"")</f>
        <v>#REF!</v>
      </c>
      <c r="R15" s="51" t="e">
        <f>IF(AND('Mapa final'!#REF!="Muy Alta",'Mapa final'!#REF!="Menor"),CONCATENATE("R10C",'Mapa final'!#REF!),"")</f>
        <v>#REF!</v>
      </c>
      <c r="S15" s="51" t="e">
        <f>IF(AND('Mapa final'!#REF!="Muy Alta",'Mapa final'!#REF!="Menor"),CONCATENATE("R10C",'Mapa final'!#REF!),"")</f>
        <v>#REF!</v>
      </c>
      <c r="T15" s="51" t="e">
        <f>IF(AND('Mapa final'!#REF!="Muy Alta",'Mapa final'!#REF!="Menor"),CONCATENATE("R10C",'Mapa final'!#REF!),"")</f>
        <v>#REF!</v>
      </c>
      <c r="U15" s="52" t="e">
        <f>IF(AND('Mapa final'!#REF!="Muy Alta",'Mapa final'!#REF!="Menor"),CONCATENATE("R10C",'Mapa final'!#REF!),"")</f>
        <v>#REF!</v>
      </c>
      <c r="V15" s="56" t="e">
        <f>IF(AND('Mapa final'!#REF!="Muy Alta",'Mapa final'!#REF!="Moderado"),CONCATENATE("R10C",'Mapa final'!#REF!),"")</f>
        <v>#REF!</v>
      </c>
      <c r="W15" s="57" t="e">
        <f>IF(AND('Mapa final'!#REF!="Muy Alta",'Mapa final'!#REF!="Moderado"),CONCATENATE("R10C",'Mapa final'!#REF!),"")</f>
        <v>#REF!</v>
      </c>
      <c r="X15" s="57" t="e">
        <f>IF(AND('Mapa final'!#REF!="Muy Alta",'Mapa final'!#REF!="Moderado"),CONCATENATE("R10C",'Mapa final'!#REF!),"")</f>
        <v>#REF!</v>
      </c>
      <c r="Y15" s="57" t="e">
        <f>IF(AND('Mapa final'!#REF!="Muy Alta",'Mapa final'!#REF!="Moderado"),CONCATENATE("R10C",'Mapa final'!#REF!),"")</f>
        <v>#REF!</v>
      </c>
      <c r="Z15" s="57" t="e">
        <f>IF(AND('Mapa final'!#REF!="Muy Alta",'Mapa final'!#REF!="Moderado"),CONCATENATE("R10C",'Mapa final'!#REF!),"")</f>
        <v>#REF!</v>
      </c>
      <c r="AA15" s="58" t="e">
        <f>IF(AND('Mapa final'!#REF!="Muy Alta",'Mapa final'!#REF!="Moderado"),CONCATENATE("R10C",'Mapa final'!#REF!),"")</f>
        <v>#REF!</v>
      </c>
      <c r="AB15" s="50" t="e">
        <f>IF(AND('Mapa final'!#REF!="Muy Alta",'Mapa final'!#REF!="Mayor"),CONCATENATE("R10C",'Mapa final'!#REF!),"")</f>
        <v>#REF!</v>
      </c>
      <c r="AC15" s="51" t="e">
        <f>IF(AND('Mapa final'!#REF!="Muy Alta",'Mapa final'!#REF!="Mayor"),CONCATENATE("R10C",'Mapa final'!#REF!),"")</f>
        <v>#REF!</v>
      </c>
      <c r="AD15" s="51" t="e">
        <f>IF(AND('Mapa final'!#REF!="Muy Alta",'Mapa final'!#REF!="Mayor"),CONCATENATE("R10C",'Mapa final'!#REF!),"")</f>
        <v>#REF!</v>
      </c>
      <c r="AE15" s="51" t="e">
        <f>IF(AND('Mapa final'!#REF!="Muy Alta",'Mapa final'!#REF!="Mayor"),CONCATENATE("R10C",'Mapa final'!#REF!),"")</f>
        <v>#REF!</v>
      </c>
      <c r="AF15" s="51" t="e">
        <f>IF(AND('Mapa final'!#REF!="Muy Alta",'Mapa final'!#REF!="Mayor"),CONCATENATE("R10C",'Mapa final'!#REF!),"")</f>
        <v>#REF!</v>
      </c>
      <c r="AG15" s="52" t="e">
        <f>IF(AND('Mapa final'!#REF!="Muy Alta",'Mapa final'!#REF!="Mayor"),CONCATENATE("R10C",'Mapa final'!#REF!),"")</f>
        <v>#REF!</v>
      </c>
      <c r="AH15" s="59" t="e">
        <f>IF(AND('Mapa final'!#REF!="Muy Alta",'Mapa final'!#REF!="Catastrófico"),CONCATENATE("R10C",'Mapa final'!#REF!),"")</f>
        <v>#REF!</v>
      </c>
      <c r="AI15" s="60" t="e">
        <f>IF(AND('Mapa final'!#REF!="Muy Alta",'Mapa final'!#REF!="Catastrófico"),CONCATENATE("R10C",'Mapa final'!#REF!),"")</f>
        <v>#REF!</v>
      </c>
      <c r="AJ15" s="60" t="e">
        <f>IF(AND('Mapa final'!#REF!="Muy Alta",'Mapa final'!#REF!="Catastrófico"),CONCATENATE("R10C",'Mapa final'!#REF!),"")</f>
        <v>#REF!</v>
      </c>
      <c r="AK15" s="60" t="e">
        <f>IF(AND('Mapa final'!#REF!="Muy Alta",'Mapa final'!#REF!="Catastrófico"),CONCATENATE("R10C",'Mapa final'!#REF!),"")</f>
        <v>#REF!</v>
      </c>
      <c r="AL15" s="60" t="e">
        <f>IF(AND('Mapa final'!#REF!="Muy Alta",'Mapa final'!#REF!="Catastrófico"),CONCATENATE("R10C",'Mapa final'!#REF!),"")</f>
        <v>#REF!</v>
      </c>
      <c r="AM15" s="61" t="e">
        <f>IF(AND('Mapa final'!#REF!="Muy Alta",'Mapa final'!#REF!="Catastrófico"),CONCATENATE("R10C",'Mapa final'!#REF!),"")</f>
        <v>#REF!</v>
      </c>
      <c r="AN15" s="81"/>
      <c r="AO15" s="362"/>
      <c r="AP15" s="363"/>
      <c r="AQ15" s="363"/>
      <c r="AR15" s="363"/>
      <c r="AS15" s="363"/>
      <c r="AT15" s="364"/>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row>
    <row r="16" spans="1:91" ht="15" customHeight="1" x14ac:dyDescent="0.25">
      <c r="A16" s="81"/>
      <c r="B16" s="254"/>
      <c r="C16" s="254"/>
      <c r="D16" s="255"/>
      <c r="E16" s="349" t="s">
        <v>115</v>
      </c>
      <c r="F16" s="350"/>
      <c r="G16" s="350"/>
      <c r="H16" s="350"/>
      <c r="I16" s="350"/>
      <c r="J16" s="62" t="str">
        <f ca="1">IF(AND('Mapa final'!$Y$12="Alta",'Mapa final'!$AA$12="Leve"),CONCATENATE("R1C",'Mapa final'!$O$12),"")</f>
        <v/>
      </c>
      <c r="K16" s="63" t="e">
        <f>IF(AND('Mapa final'!#REF!="Alta",'Mapa final'!#REF!="Leve"),CONCATENATE("R1C",'Mapa final'!#REF!),"")</f>
        <v>#REF!</v>
      </c>
      <c r="L16" s="63" t="e">
        <f>IF(AND('Mapa final'!#REF!="Alta",'Mapa final'!#REF!="Leve"),CONCATENATE("R1C",'Mapa final'!#REF!),"")</f>
        <v>#REF!</v>
      </c>
      <c r="M16" s="63" t="e">
        <f>IF(AND('Mapa final'!#REF!="Alta",'Mapa final'!#REF!="Leve"),CONCATENATE("R1C",'Mapa final'!#REF!),"")</f>
        <v>#REF!</v>
      </c>
      <c r="N16" s="63" t="e">
        <f>IF(AND('Mapa final'!#REF!="Alta",'Mapa final'!#REF!="Leve"),CONCATENATE("R1C",'Mapa final'!#REF!),"")</f>
        <v>#REF!</v>
      </c>
      <c r="O16" s="64" t="e">
        <f>IF(AND('Mapa final'!#REF!="Alta",'Mapa final'!#REF!="Leve"),CONCATENATE("R1C",'Mapa final'!#REF!),"")</f>
        <v>#REF!</v>
      </c>
      <c r="P16" s="62" t="str">
        <f ca="1">IF(AND('Mapa final'!$Y$12="Alta",'Mapa final'!$AA$12="Menor"),CONCATENATE("R1C",'Mapa final'!$O$12),"")</f>
        <v/>
      </c>
      <c r="Q16" s="63" t="e">
        <f>IF(AND('Mapa final'!#REF!="Alta",'Mapa final'!#REF!="Menor"),CONCATENATE("R1C",'Mapa final'!#REF!),"")</f>
        <v>#REF!</v>
      </c>
      <c r="R16" s="63" t="e">
        <f>IF(AND('Mapa final'!#REF!="Alta",'Mapa final'!#REF!="Menor"),CONCATENATE("R1C",'Mapa final'!#REF!),"")</f>
        <v>#REF!</v>
      </c>
      <c r="S16" s="63" t="e">
        <f>IF(AND('Mapa final'!#REF!="Alta",'Mapa final'!#REF!="Menor"),CONCATENATE("R1C",'Mapa final'!#REF!),"")</f>
        <v>#REF!</v>
      </c>
      <c r="T16" s="63" t="e">
        <f>IF(AND('Mapa final'!#REF!="Alta",'Mapa final'!#REF!="Menor"),CONCATENATE("R1C",'Mapa final'!#REF!),"")</f>
        <v>#REF!</v>
      </c>
      <c r="U16" s="64" t="e">
        <f>IF(AND('Mapa final'!#REF!="Alta",'Mapa final'!#REF!="Menor"),CONCATENATE("R1C",'Mapa final'!#REF!),"")</f>
        <v>#REF!</v>
      </c>
      <c r="V16" s="44" t="str">
        <f ca="1">IF(AND('Mapa final'!$Y$12="Alta",'Mapa final'!$AA$12="Moderado"),CONCATENATE("R1C",'Mapa final'!$O$12),"")</f>
        <v/>
      </c>
      <c r="W16" s="45" t="e">
        <f>IF(AND('Mapa final'!#REF!="Alta",'Mapa final'!#REF!="Moderado"),CONCATENATE("R1C",'Mapa final'!#REF!),"")</f>
        <v>#REF!</v>
      </c>
      <c r="X16" s="45" t="e">
        <f>IF(AND('Mapa final'!#REF!="Alta",'Mapa final'!#REF!="Moderado"),CONCATENATE("R1C",'Mapa final'!#REF!),"")</f>
        <v>#REF!</v>
      </c>
      <c r="Y16" s="45" t="e">
        <f>IF(AND('Mapa final'!#REF!="Alta",'Mapa final'!#REF!="Moderado"),CONCATENATE("R1C",'Mapa final'!#REF!),"")</f>
        <v>#REF!</v>
      </c>
      <c r="Z16" s="45" t="e">
        <f>IF(AND('Mapa final'!#REF!="Alta",'Mapa final'!#REF!="Moderado"),CONCATENATE("R1C",'Mapa final'!#REF!),"")</f>
        <v>#REF!</v>
      </c>
      <c r="AA16" s="46" t="e">
        <f>IF(AND('Mapa final'!#REF!="Alta",'Mapa final'!#REF!="Moderado"),CONCATENATE("R1C",'Mapa final'!#REF!),"")</f>
        <v>#REF!</v>
      </c>
      <c r="AB16" s="44" t="str">
        <f ca="1">IF(AND('Mapa final'!$Y$12="Alta",'Mapa final'!$AA$12="Mayor"),CONCATENATE("R1C",'Mapa final'!$O$12),"")</f>
        <v/>
      </c>
      <c r="AC16" s="45" t="e">
        <f>IF(AND('Mapa final'!#REF!="Alta",'Mapa final'!#REF!="Mayor"),CONCATENATE("R1C",'Mapa final'!#REF!),"")</f>
        <v>#REF!</v>
      </c>
      <c r="AD16" s="45" t="e">
        <f>IF(AND('Mapa final'!#REF!="Alta",'Mapa final'!#REF!="Mayor"),CONCATENATE("R1C",'Mapa final'!#REF!),"")</f>
        <v>#REF!</v>
      </c>
      <c r="AE16" s="45" t="e">
        <f>IF(AND('Mapa final'!#REF!="Alta",'Mapa final'!#REF!="Mayor"),CONCATENATE("R1C",'Mapa final'!#REF!),"")</f>
        <v>#REF!</v>
      </c>
      <c r="AF16" s="45" t="e">
        <f>IF(AND('Mapa final'!#REF!="Alta",'Mapa final'!#REF!="Mayor"),CONCATENATE("R1C",'Mapa final'!#REF!),"")</f>
        <v>#REF!</v>
      </c>
      <c r="AG16" s="46" t="e">
        <f>IF(AND('Mapa final'!#REF!="Alta",'Mapa final'!#REF!="Mayor"),CONCATENATE("R1C",'Mapa final'!#REF!),"")</f>
        <v>#REF!</v>
      </c>
      <c r="AH16" s="47" t="str">
        <f ca="1">IF(AND('Mapa final'!$Y$12="Alta",'Mapa final'!$AA$12="Catastrófico"),CONCATENATE("R1C",'Mapa final'!$O$12),"")</f>
        <v/>
      </c>
      <c r="AI16" s="48" t="e">
        <f>IF(AND('Mapa final'!#REF!="Alta",'Mapa final'!#REF!="Catastrófico"),CONCATENATE("R1C",'Mapa final'!#REF!),"")</f>
        <v>#REF!</v>
      </c>
      <c r="AJ16" s="48" t="e">
        <f>IF(AND('Mapa final'!#REF!="Alta",'Mapa final'!#REF!="Catastrófico"),CONCATENATE("R1C",'Mapa final'!#REF!),"")</f>
        <v>#REF!</v>
      </c>
      <c r="AK16" s="48" t="e">
        <f>IF(AND('Mapa final'!#REF!="Alta",'Mapa final'!#REF!="Catastrófico"),CONCATENATE("R1C",'Mapa final'!#REF!),"")</f>
        <v>#REF!</v>
      </c>
      <c r="AL16" s="48" t="e">
        <f>IF(AND('Mapa final'!#REF!="Alta",'Mapa final'!#REF!="Catastrófico"),CONCATENATE("R1C",'Mapa final'!#REF!),"")</f>
        <v>#REF!</v>
      </c>
      <c r="AM16" s="49" t="e">
        <f>IF(AND('Mapa final'!#REF!="Alta",'Mapa final'!#REF!="Catastrófico"),CONCATENATE("R1C",'Mapa final'!#REF!),"")</f>
        <v>#REF!</v>
      </c>
      <c r="AN16" s="81"/>
      <c r="AO16" s="340" t="s">
        <v>80</v>
      </c>
      <c r="AP16" s="341"/>
      <c r="AQ16" s="341"/>
      <c r="AR16" s="341"/>
      <c r="AS16" s="341"/>
      <c r="AT16" s="342"/>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row>
    <row r="17" spans="1:76" ht="15" customHeight="1" x14ac:dyDescent="0.25">
      <c r="A17" s="81"/>
      <c r="B17" s="254"/>
      <c r="C17" s="254"/>
      <c r="D17" s="255"/>
      <c r="E17" s="351"/>
      <c r="F17" s="352"/>
      <c r="G17" s="352"/>
      <c r="H17" s="352"/>
      <c r="I17" s="352"/>
      <c r="J17" s="65" t="str">
        <f ca="1">IF(AND('Mapa final'!$Y$13="Alta",'Mapa final'!$AA$13="Leve"),CONCATENATE("R2C",'Mapa final'!$O$13),"")</f>
        <v/>
      </c>
      <c r="K17" s="66" t="e">
        <f>IF(AND('Mapa final'!#REF!="Alta",'Mapa final'!#REF!="Leve"),CONCATENATE("R2C",'Mapa final'!#REF!),"")</f>
        <v>#REF!</v>
      </c>
      <c r="L17" s="66" t="e">
        <f>IF(AND('Mapa final'!#REF!="Alta",'Mapa final'!#REF!="Leve"),CONCATENATE("R2C",'Mapa final'!#REF!),"")</f>
        <v>#REF!</v>
      </c>
      <c r="M17" s="66" t="e">
        <f>IF(AND('Mapa final'!#REF!="Alta",'Mapa final'!#REF!="Leve"),CONCATENATE("R2C",'Mapa final'!#REF!),"")</f>
        <v>#REF!</v>
      </c>
      <c r="N17" s="66" t="e">
        <f>IF(AND('Mapa final'!#REF!="Alta",'Mapa final'!#REF!="Leve"),CONCATENATE("R2C",'Mapa final'!#REF!),"")</f>
        <v>#REF!</v>
      </c>
      <c r="O17" s="67" t="e">
        <f>IF(AND('Mapa final'!#REF!="Alta",'Mapa final'!#REF!="Leve"),CONCATENATE("R2C",'Mapa final'!#REF!),"")</f>
        <v>#REF!</v>
      </c>
      <c r="P17" s="65" t="str">
        <f ca="1">IF(AND('Mapa final'!$Y$13="Alta",'Mapa final'!$AA$13="Menor"),CONCATENATE("R2C",'Mapa final'!$O$13),"")</f>
        <v/>
      </c>
      <c r="Q17" s="66" t="e">
        <f>IF(AND('Mapa final'!#REF!="Alta",'Mapa final'!#REF!="Menor"),CONCATENATE("R2C",'Mapa final'!#REF!),"")</f>
        <v>#REF!</v>
      </c>
      <c r="R17" s="66" t="e">
        <f>IF(AND('Mapa final'!#REF!="Alta",'Mapa final'!#REF!="Menor"),CONCATENATE("R2C",'Mapa final'!#REF!),"")</f>
        <v>#REF!</v>
      </c>
      <c r="S17" s="66" t="e">
        <f>IF(AND('Mapa final'!#REF!="Alta",'Mapa final'!#REF!="Menor"),CONCATENATE("R2C",'Mapa final'!#REF!),"")</f>
        <v>#REF!</v>
      </c>
      <c r="T17" s="66" t="e">
        <f>IF(AND('Mapa final'!#REF!="Alta",'Mapa final'!#REF!="Menor"),CONCATENATE("R2C",'Mapa final'!#REF!),"")</f>
        <v>#REF!</v>
      </c>
      <c r="U17" s="67" t="e">
        <f>IF(AND('Mapa final'!#REF!="Alta",'Mapa final'!#REF!="Menor"),CONCATENATE("R2C",'Mapa final'!#REF!),"")</f>
        <v>#REF!</v>
      </c>
      <c r="V17" s="50" t="str">
        <f ca="1">IF(AND('Mapa final'!$Y$13="Alta",'Mapa final'!$AA$13="Moderado"),CONCATENATE("R2C",'Mapa final'!$O$13),"")</f>
        <v/>
      </c>
      <c r="W17" s="51" t="e">
        <f>IF(AND('Mapa final'!#REF!="Alta",'Mapa final'!#REF!="Moderado"),CONCATENATE("R2C",'Mapa final'!#REF!),"")</f>
        <v>#REF!</v>
      </c>
      <c r="X17" s="51" t="e">
        <f>IF(AND('Mapa final'!#REF!="Alta",'Mapa final'!#REF!="Moderado"),CONCATENATE("R2C",'Mapa final'!#REF!),"")</f>
        <v>#REF!</v>
      </c>
      <c r="Y17" s="51" t="e">
        <f>IF(AND('Mapa final'!#REF!="Alta",'Mapa final'!#REF!="Moderado"),CONCATENATE("R2C",'Mapa final'!#REF!),"")</f>
        <v>#REF!</v>
      </c>
      <c r="Z17" s="51" t="e">
        <f>IF(AND('Mapa final'!#REF!="Alta",'Mapa final'!#REF!="Moderado"),CONCATENATE("R2C",'Mapa final'!#REF!),"")</f>
        <v>#REF!</v>
      </c>
      <c r="AA17" s="52" t="e">
        <f>IF(AND('Mapa final'!#REF!="Alta",'Mapa final'!#REF!="Moderado"),CONCATENATE("R2C",'Mapa final'!#REF!),"")</f>
        <v>#REF!</v>
      </c>
      <c r="AB17" s="50" t="str">
        <f ca="1">IF(AND('Mapa final'!$Y$13="Alta",'Mapa final'!$AA$13="Mayor"),CONCATENATE("R2C",'Mapa final'!$O$13),"")</f>
        <v/>
      </c>
      <c r="AC17" s="51" t="e">
        <f>IF(AND('Mapa final'!#REF!="Alta",'Mapa final'!#REF!="Mayor"),CONCATENATE("R2C",'Mapa final'!#REF!),"")</f>
        <v>#REF!</v>
      </c>
      <c r="AD17" s="51" t="e">
        <f>IF(AND('Mapa final'!#REF!="Alta",'Mapa final'!#REF!="Mayor"),CONCATENATE("R2C",'Mapa final'!#REF!),"")</f>
        <v>#REF!</v>
      </c>
      <c r="AE17" s="51" t="e">
        <f>IF(AND('Mapa final'!#REF!="Alta",'Mapa final'!#REF!="Mayor"),CONCATENATE("R2C",'Mapa final'!#REF!),"")</f>
        <v>#REF!</v>
      </c>
      <c r="AF17" s="51" t="e">
        <f>IF(AND('Mapa final'!#REF!="Alta",'Mapa final'!#REF!="Mayor"),CONCATENATE("R2C",'Mapa final'!#REF!),"")</f>
        <v>#REF!</v>
      </c>
      <c r="AG17" s="52" t="e">
        <f>IF(AND('Mapa final'!#REF!="Alta",'Mapa final'!#REF!="Mayor"),CONCATENATE("R2C",'Mapa final'!#REF!),"")</f>
        <v>#REF!</v>
      </c>
      <c r="AH17" s="53" t="str">
        <f ca="1">IF(AND('Mapa final'!$Y$13="Alta",'Mapa final'!$AA$13="Catastrófico"),CONCATENATE("R2C",'Mapa final'!$O$13),"")</f>
        <v/>
      </c>
      <c r="AI17" s="54" t="e">
        <f>IF(AND('Mapa final'!#REF!="Alta",'Mapa final'!#REF!="Catastrófico"),CONCATENATE("R2C",'Mapa final'!#REF!),"")</f>
        <v>#REF!</v>
      </c>
      <c r="AJ17" s="54" t="e">
        <f>IF(AND('Mapa final'!#REF!="Alta",'Mapa final'!#REF!="Catastrófico"),CONCATENATE("R2C",'Mapa final'!#REF!),"")</f>
        <v>#REF!</v>
      </c>
      <c r="AK17" s="54" t="e">
        <f>IF(AND('Mapa final'!#REF!="Alta",'Mapa final'!#REF!="Catastrófico"),CONCATENATE("R2C",'Mapa final'!#REF!),"")</f>
        <v>#REF!</v>
      </c>
      <c r="AL17" s="54" t="e">
        <f>IF(AND('Mapa final'!#REF!="Alta",'Mapa final'!#REF!="Catastrófico"),CONCATENATE("R2C",'Mapa final'!#REF!),"")</f>
        <v>#REF!</v>
      </c>
      <c r="AM17" s="55" t="e">
        <f>IF(AND('Mapa final'!#REF!="Alta",'Mapa final'!#REF!="Catastrófico"),CONCATENATE("R2C",'Mapa final'!#REF!),"")</f>
        <v>#REF!</v>
      </c>
      <c r="AN17" s="81"/>
      <c r="AO17" s="343"/>
      <c r="AP17" s="344"/>
      <c r="AQ17" s="344"/>
      <c r="AR17" s="344"/>
      <c r="AS17" s="344"/>
      <c r="AT17" s="345"/>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row>
    <row r="18" spans="1:76" ht="15" customHeight="1" x14ac:dyDescent="0.25">
      <c r="A18" s="81"/>
      <c r="B18" s="254"/>
      <c r="C18" s="254"/>
      <c r="D18" s="255"/>
      <c r="E18" s="353"/>
      <c r="F18" s="352"/>
      <c r="G18" s="352"/>
      <c r="H18" s="352"/>
      <c r="I18" s="352"/>
      <c r="J18" s="65" t="e">
        <f>IF(AND('Mapa final'!#REF!="Alta",'Mapa final'!#REF!="Leve"),CONCATENATE("R3C",'Mapa final'!#REF!),"")</f>
        <v>#REF!</v>
      </c>
      <c r="K18" s="66" t="e">
        <f>IF(AND('Mapa final'!#REF!="Alta",'Mapa final'!#REF!="Leve"),CONCATENATE("R3C",'Mapa final'!#REF!),"")</f>
        <v>#REF!</v>
      </c>
      <c r="L18" s="66" t="e">
        <f>IF(AND('Mapa final'!#REF!="Alta",'Mapa final'!#REF!="Leve"),CONCATENATE("R3C",'Mapa final'!#REF!),"")</f>
        <v>#REF!</v>
      </c>
      <c r="M18" s="66" t="e">
        <f>IF(AND('Mapa final'!#REF!="Alta",'Mapa final'!#REF!="Leve"),CONCATENATE("R3C",'Mapa final'!#REF!),"")</f>
        <v>#REF!</v>
      </c>
      <c r="N18" s="66" t="e">
        <f>IF(AND('Mapa final'!#REF!="Alta",'Mapa final'!#REF!="Leve"),CONCATENATE("R3C",'Mapa final'!#REF!),"")</f>
        <v>#REF!</v>
      </c>
      <c r="O18" s="67" t="e">
        <f>IF(AND('Mapa final'!#REF!="Alta",'Mapa final'!#REF!="Leve"),CONCATENATE("R3C",'Mapa final'!#REF!),"")</f>
        <v>#REF!</v>
      </c>
      <c r="P18" s="65" t="e">
        <f>IF(AND('Mapa final'!#REF!="Alta",'Mapa final'!#REF!="Menor"),CONCATENATE("R3C",'Mapa final'!#REF!),"")</f>
        <v>#REF!</v>
      </c>
      <c r="Q18" s="66" t="e">
        <f>IF(AND('Mapa final'!#REF!="Alta",'Mapa final'!#REF!="Menor"),CONCATENATE("R3C",'Mapa final'!#REF!),"")</f>
        <v>#REF!</v>
      </c>
      <c r="R18" s="66" t="e">
        <f>IF(AND('Mapa final'!#REF!="Alta",'Mapa final'!#REF!="Menor"),CONCATENATE("R3C",'Mapa final'!#REF!),"")</f>
        <v>#REF!</v>
      </c>
      <c r="S18" s="66" t="e">
        <f>IF(AND('Mapa final'!#REF!="Alta",'Mapa final'!#REF!="Menor"),CONCATENATE("R3C",'Mapa final'!#REF!),"")</f>
        <v>#REF!</v>
      </c>
      <c r="T18" s="66" t="e">
        <f>IF(AND('Mapa final'!#REF!="Alta",'Mapa final'!#REF!="Menor"),CONCATENATE("R3C",'Mapa final'!#REF!),"")</f>
        <v>#REF!</v>
      </c>
      <c r="U18" s="67" t="e">
        <f>IF(AND('Mapa final'!#REF!="Alta",'Mapa final'!#REF!="Menor"),CONCATENATE("R3C",'Mapa final'!#REF!),"")</f>
        <v>#REF!</v>
      </c>
      <c r="V18" s="50" t="e">
        <f>IF(AND('Mapa final'!#REF!="Alta",'Mapa final'!#REF!="Moderado"),CONCATENATE("R3C",'Mapa final'!#REF!),"")</f>
        <v>#REF!</v>
      </c>
      <c r="W18" s="51" t="e">
        <f>IF(AND('Mapa final'!#REF!="Alta",'Mapa final'!#REF!="Moderado"),CONCATENATE("R3C",'Mapa final'!#REF!),"")</f>
        <v>#REF!</v>
      </c>
      <c r="X18" s="51" t="e">
        <f>IF(AND('Mapa final'!#REF!="Alta",'Mapa final'!#REF!="Moderado"),CONCATENATE("R3C",'Mapa final'!#REF!),"")</f>
        <v>#REF!</v>
      </c>
      <c r="Y18" s="51" t="e">
        <f>IF(AND('Mapa final'!#REF!="Alta",'Mapa final'!#REF!="Moderado"),CONCATENATE("R3C",'Mapa final'!#REF!),"")</f>
        <v>#REF!</v>
      </c>
      <c r="Z18" s="51" t="e">
        <f>IF(AND('Mapa final'!#REF!="Alta",'Mapa final'!#REF!="Moderado"),CONCATENATE("R3C",'Mapa final'!#REF!),"")</f>
        <v>#REF!</v>
      </c>
      <c r="AA18" s="52" t="e">
        <f>IF(AND('Mapa final'!#REF!="Alta",'Mapa final'!#REF!="Moderado"),CONCATENATE("R3C",'Mapa final'!#REF!),"")</f>
        <v>#REF!</v>
      </c>
      <c r="AB18" s="50" t="e">
        <f>IF(AND('Mapa final'!#REF!="Alta",'Mapa final'!#REF!="Mayor"),CONCATENATE("R3C",'Mapa final'!#REF!),"")</f>
        <v>#REF!</v>
      </c>
      <c r="AC18" s="51" t="e">
        <f>IF(AND('Mapa final'!#REF!="Alta",'Mapa final'!#REF!="Mayor"),CONCATENATE("R3C",'Mapa final'!#REF!),"")</f>
        <v>#REF!</v>
      </c>
      <c r="AD18" s="51" t="e">
        <f>IF(AND('Mapa final'!#REF!="Alta",'Mapa final'!#REF!="Mayor"),CONCATENATE("R3C",'Mapa final'!#REF!),"")</f>
        <v>#REF!</v>
      </c>
      <c r="AE18" s="51" t="e">
        <f>IF(AND('Mapa final'!#REF!="Alta",'Mapa final'!#REF!="Mayor"),CONCATENATE("R3C",'Mapa final'!#REF!),"")</f>
        <v>#REF!</v>
      </c>
      <c r="AF18" s="51" t="e">
        <f>IF(AND('Mapa final'!#REF!="Alta",'Mapa final'!#REF!="Mayor"),CONCATENATE("R3C",'Mapa final'!#REF!),"")</f>
        <v>#REF!</v>
      </c>
      <c r="AG18" s="52" t="e">
        <f>IF(AND('Mapa final'!#REF!="Alta",'Mapa final'!#REF!="Mayor"),CONCATENATE("R3C",'Mapa final'!#REF!),"")</f>
        <v>#REF!</v>
      </c>
      <c r="AH18" s="53" t="e">
        <f>IF(AND('Mapa final'!#REF!="Alta",'Mapa final'!#REF!="Catastrófico"),CONCATENATE("R3C",'Mapa final'!#REF!),"")</f>
        <v>#REF!</v>
      </c>
      <c r="AI18" s="54" t="e">
        <f>IF(AND('Mapa final'!#REF!="Alta",'Mapa final'!#REF!="Catastrófico"),CONCATENATE("R3C",'Mapa final'!#REF!),"")</f>
        <v>#REF!</v>
      </c>
      <c r="AJ18" s="54" t="e">
        <f>IF(AND('Mapa final'!#REF!="Alta",'Mapa final'!#REF!="Catastrófico"),CONCATENATE("R3C",'Mapa final'!#REF!),"")</f>
        <v>#REF!</v>
      </c>
      <c r="AK18" s="54" t="e">
        <f>IF(AND('Mapa final'!#REF!="Alta",'Mapa final'!#REF!="Catastrófico"),CONCATENATE("R3C",'Mapa final'!#REF!),"")</f>
        <v>#REF!</v>
      </c>
      <c r="AL18" s="54" t="e">
        <f>IF(AND('Mapa final'!#REF!="Alta",'Mapa final'!#REF!="Catastrófico"),CONCATENATE("R3C",'Mapa final'!#REF!),"")</f>
        <v>#REF!</v>
      </c>
      <c r="AM18" s="55" t="e">
        <f>IF(AND('Mapa final'!#REF!="Alta",'Mapa final'!#REF!="Catastrófico"),CONCATENATE("R3C",'Mapa final'!#REF!),"")</f>
        <v>#REF!</v>
      </c>
      <c r="AN18" s="81"/>
      <c r="AO18" s="343"/>
      <c r="AP18" s="344"/>
      <c r="AQ18" s="344"/>
      <c r="AR18" s="344"/>
      <c r="AS18" s="344"/>
      <c r="AT18" s="345"/>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row>
    <row r="19" spans="1:76" ht="15" customHeight="1" x14ac:dyDescent="0.25">
      <c r="A19" s="81"/>
      <c r="B19" s="254"/>
      <c r="C19" s="254"/>
      <c r="D19" s="255"/>
      <c r="E19" s="353"/>
      <c r="F19" s="352"/>
      <c r="G19" s="352"/>
      <c r="H19" s="352"/>
      <c r="I19" s="352"/>
      <c r="J19" s="65" t="e">
        <f>IF(AND('Mapa final'!#REF!="Alta",'Mapa final'!#REF!="Leve"),CONCATENATE("R4C",'Mapa final'!#REF!),"")</f>
        <v>#REF!</v>
      </c>
      <c r="K19" s="66" t="e">
        <f>IF(AND('Mapa final'!#REF!="Alta",'Mapa final'!#REF!="Leve"),CONCATENATE("R4C",'Mapa final'!#REF!),"")</f>
        <v>#REF!</v>
      </c>
      <c r="L19" s="66" t="e">
        <f>IF(AND('Mapa final'!#REF!="Alta",'Mapa final'!#REF!="Leve"),CONCATENATE("R4C",'Mapa final'!#REF!),"")</f>
        <v>#REF!</v>
      </c>
      <c r="M19" s="66" t="e">
        <f>IF(AND('Mapa final'!#REF!="Alta",'Mapa final'!#REF!="Leve"),CONCATENATE("R4C",'Mapa final'!#REF!),"")</f>
        <v>#REF!</v>
      </c>
      <c r="N19" s="66" t="e">
        <f>IF(AND('Mapa final'!#REF!="Alta",'Mapa final'!#REF!="Leve"),CONCATENATE("R4C",'Mapa final'!#REF!),"")</f>
        <v>#REF!</v>
      </c>
      <c r="O19" s="67" t="e">
        <f>IF(AND('Mapa final'!#REF!="Alta",'Mapa final'!#REF!="Leve"),CONCATENATE("R4C",'Mapa final'!#REF!),"")</f>
        <v>#REF!</v>
      </c>
      <c r="P19" s="65" t="e">
        <f>IF(AND('Mapa final'!#REF!="Alta",'Mapa final'!#REF!="Menor"),CONCATENATE("R4C",'Mapa final'!#REF!),"")</f>
        <v>#REF!</v>
      </c>
      <c r="Q19" s="66" t="e">
        <f>IF(AND('Mapa final'!#REF!="Alta",'Mapa final'!#REF!="Menor"),CONCATENATE("R4C",'Mapa final'!#REF!),"")</f>
        <v>#REF!</v>
      </c>
      <c r="R19" s="66" t="e">
        <f>IF(AND('Mapa final'!#REF!="Alta",'Mapa final'!#REF!="Menor"),CONCATENATE("R4C",'Mapa final'!#REF!),"")</f>
        <v>#REF!</v>
      </c>
      <c r="S19" s="66" t="e">
        <f>IF(AND('Mapa final'!#REF!="Alta",'Mapa final'!#REF!="Menor"),CONCATENATE("R4C",'Mapa final'!#REF!),"")</f>
        <v>#REF!</v>
      </c>
      <c r="T19" s="66" t="e">
        <f>IF(AND('Mapa final'!#REF!="Alta",'Mapa final'!#REF!="Menor"),CONCATENATE("R4C",'Mapa final'!#REF!),"")</f>
        <v>#REF!</v>
      </c>
      <c r="U19" s="67" t="e">
        <f>IF(AND('Mapa final'!#REF!="Alta",'Mapa final'!#REF!="Menor"),CONCATENATE("R4C",'Mapa final'!#REF!),"")</f>
        <v>#REF!</v>
      </c>
      <c r="V19" s="50" t="e">
        <f>IF(AND('Mapa final'!#REF!="Alta",'Mapa final'!#REF!="Moderado"),CONCATENATE("R4C",'Mapa final'!#REF!),"")</f>
        <v>#REF!</v>
      </c>
      <c r="W19" s="51" t="e">
        <f>IF(AND('Mapa final'!#REF!="Alta",'Mapa final'!#REF!="Moderado"),CONCATENATE("R4C",'Mapa final'!#REF!),"")</f>
        <v>#REF!</v>
      </c>
      <c r="X19" s="51" t="e">
        <f>IF(AND('Mapa final'!#REF!="Alta",'Mapa final'!#REF!="Moderado"),CONCATENATE("R4C",'Mapa final'!#REF!),"")</f>
        <v>#REF!</v>
      </c>
      <c r="Y19" s="51" t="e">
        <f>IF(AND('Mapa final'!#REF!="Alta",'Mapa final'!#REF!="Moderado"),CONCATENATE("R4C",'Mapa final'!#REF!),"")</f>
        <v>#REF!</v>
      </c>
      <c r="Z19" s="51" t="e">
        <f>IF(AND('Mapa final'!#REF!="Alta",'Mapa final'!#REF!="Moderado"),CONCATENATE("R4C",'Mapa final'!#REF!),"")</f>
        <v>#REF!</v>
      </c>
      <c r="AA19" s="52" t="e">
        <f>IF(AND('Mapa final'!#REF!="Alta",'Mapa final'!#REF!="Moderado"),CONCATENATE("R4C",'Mapa final'!#REF!),"")</f>
        <v>#REF!</v>
      </c>
      <c r="AB19" s="50" t="e">
        <f>IF(AND('Mapa final'!#REF!="Alta",'Mapa final'!#REF!="Mayor"),CONCATENATE("R4C",'Mapa final'!#REF!),"")</f>
        <v>#REF!</v>
      </c>
      <c r="AC19" s="51" t="e">
        <f>IF(AND('Mapa final'!#REF!="Alta",'Mapa final'!#REF!="Mayor"),CONCATENATE("R4C",'Mapa final'!#REF!),"")</f>
        <v>#REF!</v>
      </c>
      <c r="AD19" s="51" t="e">
        <f>IF(AND('Mapa final'!#REF!="Alta",'Mapa final'!#REF!="Mayor"),CONCATENATE("R4C",'Mapa final'!#REF!),"")</f>
        <v>#REF!</v>
      </c>
      <c r="AE19" s="51" t="e">
        <f>IF(AND('Mapa final'!#REF!="Alta",'Mapa final'!#REF!="Mayor"),CONCATENATE("R4C",'Mapa final'!#REF!),"")</f>
        <v>#REF!</v>
      </c>
      <c r="AF19" s="51" t="e">
        <f>IF(AND('Mapa final'!#REF!="Alta",'Mapa final'!#REF!="Mayor"),CONCATENATE("R4C",'Mapa final'!#REF!),"")</f>
        <v>#REF!</v>
      </c>
      <c r="AG19" s="52" t="e">
        <f>IF(AND('Mapa final'!#REF!="Alta",'Mapa final'!#REF!="Mayor"),CONCATENATE("R4C",'Mapa final'!#REF!),"")</f>
        <v>#REF!</v>
      </c>
      <c r="AH19" s="53" t="e">
        <f>IF(AND('Mapa final'!#REF!="Alta",'Mapa final'!#REF!="Catastrófico"),CONCATENATE("R4C",'Mapa final'!#REF!),"")</f>
        <v>#REF!</v>
      </c>
      <c r="AI19" s="54" t="e">
        <f>IF(AND('Mapa final'!#REF!="Alta",'Mapa final'!#REF!="Catastrófico"),CONCATENATE("R4C",'Mapa final'!#REF!),"")</f>
        <v>#REF!</v>
      </c>
      <c r="AJ19" s="54" t="e">
        <f>IF(AND('Mapa final'!#REF!="Alta",'Mapa final'!#REF!="Catastrófico"),CONCATENATE("R4C",'Mapa final'!#REF!),"")</f>
        <v>#REF!</v>
      </c>
      <c r="AK19" s="54" t="e">
        <f>IF(AND('Mapa final'!#REF!="Alta",'Mapa final'!#REF!="Catastrófico"),CONCATENATE("R4C",'Mapa final'!#REF!),"")</f>
        <v>#REF!</v>
      </c>
      <c r="AL19" s="54" t="e">
        <f>IF(AND('Mapa final'!#REF!="Alta",'Mapa final'!#REF!="Catastrófico"),CONCATENATE("R4C",'Mapa final'!#REF!),"")</f>
        <v>#REF!</v>
      </c>
      <c r="AM19" s="55" t="e">
        <f>IF(AND('Mapa final'!#REF!="Alta",'Mapa final'!#REF!="Catastrófico"),CONCATENATE("R4C",'Mapa final'!#REF!),"")</f>
        <v>#REF!</v>
      </c>
      <c r="AN19" s="81"/>
      <c r="AO19" s="343"/>
      <c r="AP19" s="344"/>
      <c r="AQ19" s="344"/>
      <c r="AR19" s="344"/>
      <c r="AS19" s="344"/>
      <c r="AT19" s="345"/>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row>
    <row r="20" spans="1:76" ht="15" customHeight="1" x14ac:dyDescent="0.25">
      <c r="A20" s="81"/>
      <c r="B20" s="254"/>
      <c r="C20" s="254"/>
      <c r="D20" s="255"/>
      <c r="E20" s="353"/>
      <c r="F20" s="352"/>
      <c r="G20" s="352"/>
      <c r="H20" s="352"/>
      <c r="I20" s="352"/>
      <c r="J20" s="65" t="str">
        <f ca="1">IF(AND('Mapa final'!$Y$14="Alta",'Mapa final'!$AA$14="Leve"),CONCATENATE("R5C",'Mapa final'!$O$14),"")</f>
        <v/>
      </c>
      <c r="K20" s="66" t="e">
        <f>IF(AND('Mapa final'!#REF!="Alta",'Mapa final'!#REF!="Leve"),CONCATENATE("R5C",'Mapa final'!#REF!),"")</f>
        <v>#REF!</v>
      </c>
      <c r="L20" s="66" t="e">
        <f>IF(AND('Mapa final'!#REF!="Alta",'Mapa final'!#REF!="Leve"),CONCATENATE("R5C",'Mapa final'!#REF!),"")</f>
        <v>#REF!</v>
      </c>
      <c r="M20" s="66" t="e">
        <f>IF(AND('Mapa final'!#REF!="Alta",'Mapa final'!#REF!="Leve"),CONCATENATE("R5C",'Mapa final'!#REF!),"")</f>
        <v>#REF!</v>
      </c>
      <c r="N20" s="66" t="e">
        <f>IF(AND('Mapa final'!#REF!="Alta",'Mapa final'!#REF!="Leve"),CONCATENATE("R5C",'Mapa final'!#REF!),"")</f>
        <v>#REF!</v>
      </c>
      <c r="O20" s="67" t="e">
        <f>IF(AND('Mapa final'!#REF!="Alta",'Mapa final'!#REF!="Leve"),CONCATENATE("R5C",'Mapa final'!#REF!),"")</f>
        <v>#REF!</v>
      </c>
      <c r="P20" s="65" t="str">
        <f ca="1">IF(AND('Mapa final'!$Y$14="Alta",'Mapa final'!$AA$14="Menor"),CONCATENATE("R5C",'Mapa final'!$O$14),"")</f>
        <v/>
      </c>
      <c r="Q20" s="66" t="e">
        <f>IF(AND('Mapa final'!#REF!="Alta",'Mapa final'!#REF!="Menor"),CONCATENATE("R5C",'Mapa final'!#REF!),"")</f>
        <v>#REF!</v>
      </c>
      <c r="R20" s="66" t="e">
        <f>IF(AND('Mapa final'!#REF!="Alta",'Mapa final'!#REF!="Menor"),CONCATENATE("R5C",'Mapa final'!#REF!),"")</f>
        <v>#REF!</v>
      </c>
      <c r="S20" s="66" t="e">
        <f>IF(AND('Mapa final'!#REF!="Alta",'Mapa final'!#REF!="Menor"),CONCATENATE("R5C",'Mapa final'!#REF!),"")</f>
        <v>#REF!</v>
      </c>
      <c r="T20" s="66" t="e">
        <f>IF(AND('Mapa final'!#REF!="Alta",'Mapa final'!#REF!="Menor"),CONCATENATE("R5C",'Mapa final'!#REF!),"")</f>
        <v>#REF!</v>
      </c>
      <c r="U20" s="67" t="e">
        <f>IF(AND('Mapa final'!#REF!="Alta",'Mapa final'!#REF!="Menor"),CONCATENATE("R5C",'Mapa final'!#REF!),"")</f>
        <v>#REF!</v>
      </c>
      <c r="V20" s="50" t="str">
        <f ca="1">IF(AND('Mapa final'!$Y$14="Alta",'Mapa final'!$AA$14="Moderado"),CONCATENATE("R5C",'Mapa final'!$O$14),"")</f>
        <v/>
      </c>
      <c r="W20" s="51" t="e">
        <f>IF(AND('Mapa final'!#REF!="Alta",'Mapa final'!#REF!="Moderado"),CONCATENATE("R5C",'Mapa final'!#REF!),"")</f>
        <v>#REF!</v>
      </c>
      <c r="X20" s="51" t="e">
        <f>IF(AND('Mapa final'!#REF!="Alta",'Mapa final'!#REF!="Moderado"),CONCATENATE("R5C",'Mapa final'!#REF!),"")</f>
        <v>#REF!</v>
      </c>
      <c r="Y20" s="51" t="e">
        <f>IF(AND('Mapa final'!#REF!="Alta",'Mapa final'!#REF!="Moderado"),CONCATENATE("R5C",'Mapa final'!#REF!),"")</f>
        <v>#REF!</v>
      </c>
      <c r="Z20" s="51" t="e">
        <f>IF(AND('Mapa final'!#REF!="Alta",'Mapa final'!#REF!="Moderado"),CONCATENATE("R5C",'Mapa final'!#REF!),"")</f>
        <v>#REF!</v>
      </c>
      <c r="AA20" s="52" t="e">
        <f>IF(AND('Mapa final'!#REF!="Alta",'Mapa final'!#REF!="Moderado"),CONCATENATE("R5C",'Mapa final'!#REF!),"")</f>
        <v>#REF!</v>
      </c>
      <c r="AB20" s="50" t="str">
        <f ca="1">IF(AND('Mapa final'!$Y$14="Alta",'Mapa final'!$AA$14="Mayor"),CONCATENATE("R5C",'Mapa final'!$O$14),"")</f>
        <v/>
      </c>
      <c r="AC20" s="51" t="e">
        <f>IF(AND('Mapa final'!#REF!="Alta",'Mapa final'!#REF!="Mayor"),CONCATENATE("R5C",'Mapa final'!#REF!),"")</f>
        <v>#REF!</v>
      </c>
      <c r="AD20" s="51" t="e">
        <f>IF(AND('Mapa final'!#REF!="Alta",'Mapa final'!#REF!="Mayor"),CONCATENATE("R5C",'Mapa final'!#REF!),"")</f>
        <v>#REF!</v>
      </c>
      <c r="AE20" s="51" t="e">
        <f>IF(AND('Mapa final'!#REF!="Alta",'Mapa final'!#REF!="Mayor"),CONCATENATE("R5C",'Mapa final'!#REF!),"")</f>
        <v>#REF!</v>
      </c>
      <c r="AF20" s="51" t="e">
        <f>IF(AND('Mapa final'!#REF!="Alta",'Mapa final'!#REF!="Mayor"),CONCATENATE("R5C",'Mapa final'!#REF!),"")</f>
        <v>#REF!</v>
      </c>
      <c r="AG20" s="52" t="e">
        <f>IF(AND('Mapa final'!#REF!="Alta",'Mapa final'!#REF!="Mayor"),CONCATENATE("R5C",'Mapa final'!#REF!),"")</f>
        <v>#REF!</v>
      </c>
      <c r="AH20" s="53" t="str">
        <f ca="1">IF(AND('Mapa final'!$Y$14="Alta",'Mapa final'!$AA$14="Catastrófico"),CONCATENATE("R5C",'Mapa final'!$O$14),"")</f>
        <v/>
      </c>
      <c r="AI20" s="54" t="e">
        <f>IF(AND('Mapa final'!#REF!="Alta",'Mapa final'!#REF!="Catastrófico"),CONCATENATE("R5C",'Mapa final'!#REF!),"")</f>
        <v>#REF!</v>
      </c>
      <c r="AJ20" s="54" t="e">
        <f>IF(AND('Mapa final'!#REF!="Alta",'Mapa final'!#REF!="Catastrófico"),CONCATENATE("R5C",'Mapa final'!#REF!),"")</f>
        <v>#REF!</v>
      </c>
      <c r="AK20" s="54" t="e">
        <f>IF(AND('Mapa final'!#REF!="Alta",'Mapa final'!#REF!="Catastrófico"),CONCATENATE("R5C",'Mapa final'!#REF!),"")</f>
        <v>#REF!</v>
      </c>
      <c r="AL20" s="54" t="e">
        <f>IF(AND('Mapa final'!#REF!="Alta",'Mapa final'!#REF!="Catastrófico"),CONCATENATE("R5C",'Mapa final'!#REF!),"")</f>
        <v>#REF!</v>
      </c>
      <c r="AM20" s="55" t="e">
        <f>IF(AND('Mapa final'!#REF!="Alta",'Mapa final'!#REF!="Catastrófico"),CONCATENATE("R5C",'Mapa final'!#REF!),"")</f>
        <v>#REF!</v>
      </c>
      <c r="AN20" s="81"/>
      <c r="AO20" s="343"/>
      <c r="AP20" s="344"/>
      <c r="AQ20" s="344"/>
      <c r="AR20" s="344"/>
      <c r="AS20" s="344"/>
      <c r="AT20" s="345"/>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row>
    <row r="21" spans="1:76" ht="15" customHeight="1" x14ac:dyDescent="0.25">
      <c r="A21" s="81"/>
      <c r="B21" s="254"/>
      <c r="C21" s="254"/>
      <c r="D21" s="255"/>
      <c r="E21" s="353"/>
      <c r="F21" s="352"/>
      <c r="G21" s="352"/>
      <c r="H21" s="352"/>
      <c r="I21" s="352"/>
      <c r="J21" s="65" t="str">
        <f ca="1">IF(AND('Mapa final'!$Y$15="Alta",'Mapa final'!$AA$15="Leve"),CONCATENATE("R6C",'Mapa final'!$O$15),"")</f>
        <v/>
      </c>
      <c r="K21" s="66" t="e">
        <f>IF(AND('Mapa final'!#REF!="Alta",'Mapa final'!#REF!="Leve"),CONCATENATE("R6C",'Mapa final'!#REF!),"")</f>
        <v>#REF!</v>
      </c>
      <c r="L21" s="66" t="e">
        <f>IF(AND('Mapa final'!#REF!="Alta",'Mapa final'!#REF!="Leve"),CONCATENATE("R6C",'Mapa final'!#REF!),"")</f>
        <v>#REF!</v>
      </c>
      <c r="M21" s="66" t="e">
        <f>IF(AND('Mapa final'!#REF!="Alta",'Mapa final'!#REF!="Leve"),CONCATENATE("R6C",'Mapa final'!#REF!),"")</f>
        <v>#REF!</v>
      </c>
      <c r="N21" s="66" t="e">
        <f>IF(AND('Mapa final'!#REF!="Alta",'Mapa final'!#REF!="Leve"),CONCATENATE("R6C",'Mapa final'!#REF!),"")</f>
        <v>#REF!</v>
      </c>
      <c r="O21" s="67" t="e">
        <f>IF(AND('Mapa final'!#REF!="Alta",'Mapa final'!#REF!="Leve"),CONCATENATE("R6C",'Mapa final'!#REF!),"")</f>
        <v>#REF!</v>
      </c>
      <c r="P21" s="65" t="str">
        <f ca="1">IF(AND('Mapa final'!$Y$15="Alta",'Mapa final'!$AA$15="Menor"),CONCATENATE("R6C",'Mapa final'!$O$15),"")</f>
        <v/>
      </c>
      <c r="Q21" s="66" t="e">
        <f>IF(AND('Mapa final'!#REF!="Alta",'Mapa final'!#REF!="Menor"),CONCATENATE("R6C",'Mapa final'!#REF!),"")</f>
        <v>#REF!</v>
      </c>
      <c r="R21" s="66" t="e">
        <f>IF(AND('Mapa final'!#REF!="Alta",'Mapa final'!#REF!="Menor"),CONCATENATE("R6C",'Mapa final'!#REF!),"")</f>
        <v>#REF!</v>
      </c>
      <c r="S21" s="66" t="e">
        <f>IF(AND('Mapa final'!#REF!="Alta",'Mapa final'!#REF!="Menor"),CONCATENATE("R6C",'Mapa final'!#REF!),"")</f>
        <v>#REF!</v>
      </c>
      <c r="T21" s="66" t="e">
        <f>IF(AND('Mapa final'!#REF!="Alta",'Mapa final'!#REF!="Menor"),CONCATENATE("R6C",'Mapa final'!#REF!),"")</f>
        <v>#REF!</v>
      </c>
      <c r="U21" s="67" t="e">
        <f>IF(AND('Mapa final'!#REF!="Alta",'Mapa final'!#REF!="Menor"),CONCATENATE("R6C",'Mapa final'!#REF!),"")</f>
        <v>#REF!</v>
      </c>
      <c r="V21" s="50" t="str">
        <f ca="1">IF(AND('Mapa final'!$Y$15="Alta",'Mapa final'!$AA$15="Moderado"),CONCATENATE("R6C",'Mapa final'!$O$15),"")</f>
        <v/>
      </c>
      <c r="W21" s="51" t="e">
        <f>IF(AND('Mapa final'!#REF!="Alta",'Mapa final'!#REF!="Moderado"),CONCATENATE("R6C",'Mapa final'!#REF!),"")</f>
        <v>#REF!</v>
      </c>
      <c r="X21" s="51" t="e">
        <f>IF(AND('Mapa final'!#REF!="Alta",'Mapa final'!#REF!="Moderado"),CONCATENATE("R6C",'Mapa final'!#REF!),"")</f>
        <v>#REF!</v>
      </c>
      <c r="Y21" s="51" t="e">
        <f>IF(AND('Mapa final'!#REF!="Alta",'Mapa final'!#REF!="Moderado"),CONCATENATE("R6C",'Mapa final'!#REF!),"")</f>
        <v>#REF!</v>
      </c>
      <c r="Z21" s="51" t="e">
        <f>IF(AND('Mapa final'!#REF!="Alta",'Mapa final'!#REF!="Moderado"),CONCATENATE("R6C",'Mapa final'!#REF!),"")</f>
        <v>#REF!</v>
      </c>
      <c r="AA21" s="52" t="e">
        <f>IF(AND('Mapa final'!#REF!="Alta",'Mapa final'!#REF!="Moderado"),CONCATENATE("R6C",'Mapa final'!#REF!),"")</f>
        <v>#REF!</v>
      </c>
      <c r="AB21" s="50" t="str">
        <f ca="1">IF(AND('Mapa final'!$Y$15="Alta",'Mapa final'!$AA$15="Mayor"),CONCATENATE("R6C",'Mapa final'!$O$15),"")</f>
        <v/>
      </c>
      <c r="AC21" s="51" t="e">
        <f>IF(AND('Mapa final'!#REF!="Alta",'Mapa final'!#REF!="Mayor"),CONCATENATE("R6C",'Mapa final'!#REF!),"")</f>
        <v>#REF!</v>
      </c>
      <c r="AD21" s="51" t="e">
        <f>IF(AND('Mapa final'!#REF!="Alta",'Mapa final'!#REF!="Mayor"),CONCATENATE("R6C",'Mapa final'!#REF!),"")</f>
        <v>#REF!</v>
      </c>
      <c r="AE21" s="51" t="e">
        <f>IF(AND('Mapa final'!#REF!="Alta",'Mapa final'!#REF!="Mayor"),CONCATENATE("R6C",'Mapa final'!#REF!),"")</f>
        <v>#REF!</v>
      </c>
      <c r="AF21" s="51" t="e">
        <f>IF(AND('Mapa final'!#REF!="Alta",'Mapa final'!#REF!="Mayor"),CONCATENATE("R6C",'Mapa final'!#REF!),"")</f>
        <v>#REF!</v>
      </c>
      <c r="AG21" s="52" t="e">
        <f>IF(AND('Mapa final'!#REF!="Alta",'Mapa final'!#REF!="Mayor"),CONCATENATE("R6C",'Mapa final'!#REF!),"")</f>
        <v>#REF!</v>
      </c>
      <c r="AH21" s="53" t="str">
        <f ca="1">IF(AND('Mapa final'!$Y$15="Alta",'Mapa final'!$AA$15="Catastrófico"),CONCATENATE("R6C",'Mapa final'!$O$15),"")</f>
        <v/>
      </c>
      <c r="AI21" s="54" t="e">
        <f>IF(AND('Mapa final'!#REF!="Alta",'Mapa final'!#REF!="Catastrófico"),CONCATENATE("R6C",'Mapa final'!#REF!),"")</f>
        <v>#REF!</v>
      </c>
      <c r="AJ21" s="54" t="e">
        <f>IF(AND('Mapa final'!#REF!="Alta",'Mapa final'!#REF!="Catastrófico"),CONCATENATE("R6C",'Mapa final'!#REF!),"")</f>
        <v>#REF!</v>
      </c>
      <c r="AK21" s="54" t="e">
        <f>IF(AND('Mapa final'!#REF!="Alta",'Mapa final'!#REF!="Catastrófico"),CONCATENATE("R6C",'Mapa final'!#REF!),"")</f>
        <v>#REF!</v>
      </c>
      <c r="AL21" s="54" t="e">
        <f>IF(AND('Mapa final'!#REF!="Alta",'Mapa final'!#REF!="Catastrófico"),CONCATENATE("R6C",'Mapa final'!#REF!),"")</f>
        <v>#REF!</v>
      </c>
      <c r="AM21" s="55" t="e">
        <f>IF(AND('Mapa final'!#REF!="Alta",'Mapa final'!#REF!="Catastrófico"),CONCATENATE("R6C",'Mapa final'!#REF!),"")</f>
        <v>#REF!</v>
      </c>
      <c r="AN21" s="81"/>
      <c r="AO21" s="343"/>
      <c r="AP21" s="344"/>
      <c r="AQ21" s="344"/>
      <c r="AR21" s="344"/>
      <c r="AS21" s="344"/>
      <c r="AT21" s="345"/>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row>
    <row r="22" spans="1:76" ht="15" customHeight="1" x14ac:dyDescent="0.25">
      <c r="A22" s="81"/>
      <c r="B22" s="254"/>
      <c r="C22" s="254"/>
      <c r="D22" s="255"/>
      <c r="E22" s="353"/>
      <c r="F22" s="352"/>
      <c r="G22" s="352"/>
      <c r="H22" s="352"/>
      <c r="I22" s="352"/>
      <c r="J22" s="65" t="e">
        <f>IF(AND('Mapa final'!#REF!="Alta",'Mapa final'!#REF!="Leve"),CONCATENATE("R7C",'Mapa final'!#REF!),"")</f>
        <v>#REF!</v>
      </c>
      <c r="K22" s="66" t="e">
        <f>IF(AND('Mapa final'!#REF!="Alta",'Mapa final'!#REF!="Leve"),CONCATENATE("R7C",'Mapa final'!#REF!),"")</f>
        <v>#REF!</v>
      </c>
      <c r="L22" s="66" t="e">
        <f>IF(AND('Mapa final'!#REF!="Alta",'Mapa final'!#REF!="Leve"),CONCATENATE("R7C",'Mapa final'!#REF!),"")</f>
        <v>#REF!</v>
      </c>
      <c r="M22" s="66" t="e">
        <f>IF(AND('Mapa final'!#REF!="Alta",'Mapa final'!#REF!="Leve"),CONCATENATE("R7C",'Mapa final'!#REF!),"")</f>
        <v>#REF!</v>
      </c>
      <c r="N22" s="66" t="e">
        <f>IF(AND('Mapa final'!#REF!="Alta",'Mapa final'!#REF!="Leve"),CONCATENATE("R7C",'Mapa final'!#REF!),"")</f>
        <v>#REF!</v>
      </c>
      <c r="O22" s="67" t="e">
        <f>IF(AND('Mapa final'!#REF!="Alta",'Mapa final'!#REF!="Leve"),CONCATENATE("R7C",'Mapa final'!#REF!),"")</f>
        <v>#REF!</v>
      </c>
      <c r="P22" s="65" t="e">
        <f>IF(AND('Mapa final'!#REF!="Alta",'Mapa final'!#REF!="Menor"),CONCATENATE("R7C",'Mapa final'!#REF!),"")</f>
        <v>#REF!</v>
      </c>
      <c r="Q22" s="66" t="e">
        <f>IF(AND('Mapa final'!#REF!="Alta",'Mapa final'!#REF!="Menor"),CONCATENATE("R7C",'Mapa final'!#REF!),"")</f>
        <v>#REF!</v>
      </c>
      <c r="R22" s="66" t="e">
        <f>IF(AND('Mapa final'!#REF!="Alta",'Mapa final'!#REF!="Menor"),CONCATENATE("R7C",'Mapa final'!#REF!),"")</f>
        <v>#REF!</v>
      </c>
      <c r="S22" s="66" t="e">
        <f>IF(AND('Mapa final'!#REF!="Alta",'Mapa final'!#REF!="Menor"),CONCATENATE("R7C",'Mapa final'!#REF!),"")</f>
        <v>#REF!</v>
      </c>
      <c r="T22" s="66" t="e">
        <f>IF(AND('Mapa final'!#REF!="Alta",'Mapa final'!#REF!="Menor"),CONCATENATE("R7C",'Mapa final'!#REF!),"")</f>
        <v>#REF!</v>
      </c>
      <c r="U22" s="67" t="e">
        <f>IF(AND('Mapa final'!#REF!="Alta",'Mapa final'!#REF!="Menor"),CONCATENATE("R7C",'Mapa final'!#REF!),"")</f>
        <v>#REF!</v>
      </c>
      <c r="V22" s="50" t="e">
        <f>IF(AND('Mapa final'!#REF!="Alta",'Mapa final'!#REF!="Moderado"),CONCATENATE("R7C",'Mapa final'!#REF!),"")</f>
        <v>#REF!</v>
      </c>
      <c r="W22" s="51" t="e">
        <f>IF(AND('Mapa final'!#REF!="Alta",'Mapa final'!#REF!="Moderado"),CONCATENATE("R7C",'Mapa final'!#REF!),"")</f>
        <v>#REF!</v>
      </c>
      <c r="X22" s="51" t="e">
        <f>IF(AND('Mapa final'!#REF!="Alta",'Mapa final'!#REF!="Moderado"),CONCATENATE("R7C",'Mapa final'!#REF!),"")</f>
        <v>#REF!</v>
      </c>
      <c r="Y22" s="51" t="e">
        <f>IF(AND('Mapa final'!#REF!="Alta",'Mapa final'!#REF!="Moderado"),CONCATENATE("R7C",'Mapa final'!#REF!),"")</f>
        <v>#REF!</v>
      </c>
      <c r="Z22" s="51" t="e">
        <f>IF(AND('Mapa final'!#REF!="Alta",'Mapa final'!#REF!="Moderado"),CONCATENATE("R7C",'Mapa final'!#REF!),"")</f>
        <v>#REF!</v>
      </c>
      <c r="AA22" s="52" t="e">
        <f>IF(AND('Mapa final'!#REF!="Alta",'Mapa final'!#REF!="Moderado"),CONCATENATE("R7C",'Mapa final'!#REF!),"")</f>
        <v>#REF!</v>
      </c>
      <c r="AB22" s="50" t="e">
        <f>IF(AND('Mapa final'!#REF!="Alta",'Mapa final'!#REF!="Mayor"),CONCATENATE("R7C",'Mapa final'!#REF!),"")</f>
        <v>#REF!</v>
      </c>
      <c r="AC22" s="51" t="e">
        <f>IF(AND('Mapa final'!#REF!="Alta",'Mapa final'!#REF!="Mayor"),CONCATENATE("R7C",'Mapa final'!#REF!),"")</f>
        <v>#REF!</v>
      </c>
      <c r="AD22" s="51" t="e">
        <f>IF(AND('Mapa final'!#REF!="Alta",'Mapa final'!#REF!="Mayor"),CONCATENATE("R7C",'Mapa final'!#REF!),"")</f>
        <v>#REF!</v>
      </c>
      <c r="AE22" s="51" t="e">
        <f>IF(AND('Mapa final'!#REF!="Alta",'Mapa final'!#REF!="Mayor"),CONCATENATE("R7C",'Mapa final'!#REF!),"")</f>
        <v>#REF!</v>
      </c>
      <c r="AF22" s="51" t="e">
        <f>IF(AND('Mapa final'!#REF!="Alta",'Mapa final'!#REF!="Mayor"),CONCATENATE("R7C",'Mapa final'!#REF!),"")</f>
        <v>#REF!</v>
      </c>
      <c r="AG22" s="52" t="e">
        <f>IF(AND('Mapa final'!#REF!="Alta",'Mapa final'!#REF!="Mayor"),CONCATENATE("R7C",'Mapa final'!#REF!),"")</f>
        <v>#REF!</v>
      </c>
      <c r="AH22" s="53" t="e">
        <f>IF(AND('Mapa final'!#REF!="Alta",'Mapa final'!#REF!="Catastrófico"),CONCATENATE("R7C",'Mapa final'!#REF!),"")</f>
        <v>#REF!</v>
      </c>
      <c r="AI22" s="54" t="e">
        <f>IF(AND('Mapa final'!#REF!="Alta",'Mapa final'!#REF!="Catastrófico"),CONCATENATE("R7C",'Mapa final'!#REF!),"")</f>
        <v>#REF!</v>
      </c>
      <c r="AJ22" s="54" t="e">
        <f>IF(AND('Mapa final'!#REF!="Alta",'Mapa final'!#REF!="Catastrófico"),CONCATENATE("R7C",'Mapa final'!#REF!),"")</f>
        <v>#REF!</v>
      </c>
      <c r="AK22" s="54" t="e">
        <f>IF(AND('Mapa final'!#REF!="Alta",'Mapa final'!#REF!="Catastrófico"),CONCATENATE("R7C",'Mapa final'!#REF!),"")</f>
        <v>#REF!</v>
      </c>
      <c r="AL22" s="54" t="e">
        <f>IF(AND('Mapa final'!#REF!="Alta",'Mapa final'!#REF!="Catastrófico"),CONCATENATE("R7C",'Mapa final'!#REF!),"")</f>
        <v>#REF!</v>
      </c>
      <c r="AM22" s="55" t="e">
        <f>IF(AND('Mapa final'!#REF!="Alta",'Mapa final'!#REF!="Catastrófico"),CONCATENATE("R7C",'Mapa final'!#REF!),"")</f>
        <v>#REF!</v>
      </c>
      <c r="AN22" s="81"/>
      <c r="AO22" s="343"/>
      <c r="AP22" s="344"/>
      <c r="AQ22" s="344"/>
      <c r="AR22" s="344"/>
      <c r="AS22" s="344"/>
      <c r="AT22" s="345"/>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row>
    <row r="23" spans="1:76" ht="15" customHeight="1" x14ac:dyDescent="0.25">
      <c r="A23" s="81"/>
      <c r="B23" s="254"/>
      <c r="C23" s="254"/>
      <c r="D23" s="255"/>
      <c r="E23" s="353"/>
      <c r="F23" s="352"/>
      <c r="G23" s="352"/>
      <c r="H23" s="352"/>
      <c r="I23" s="352"/>
      <c r="J23" s="65" t="e">
        <f>IF(AND('Mapa final'!#REF!="Alta",'Mapa final'!#REF!="Leve"),CONCATENATE("R8C",'Mapa final'!#REF!),"")</f>
        <v>#REF!</v>
      </c>
      <c r="K23" s="66" t="e">
        <f>IF(AND('Mapa final'!#REF!="Alta",'Mapa final'!#REF!="Leve"),CONCATENATE("R8C",'Mapa final'!#REF!),"")</f>
        <v>#REF!</v>
      </c>
      <c r="L23" s="66" t="e">
        <f>IF(AND('Mapa final'!#REF!="Alta",'Mapa final'!#REF!="Leve"),CONCATENATE("R8C",'Mapa final'!#REF!),"")</f>
        <v>#REF!</v>
      </c>
      <c r="M23" s="66" t="e">
        <f>IF(AND('Mapa final'!#REF!="Alta",'Mapa final'!#REF!="Leve"),CONCATENATE("R8C",'Mapa final'!#REF!),"")</f>
        <v>#REF!</v>
      </c>
      <c r="N23" s="66" t="e">
        <f>IF(AND('Mapa final'!#REF!="Alta",'Mapa final'!#REF!="Leve"),CONCATENATE("R8C",'Mapa final'!#REF!),"")</f>
        <v>#REF!</v>
      </c>
      <c r="O23" s="67" t="e">
        <f>IF(AND('Mapa final'!#REF!="Alta",'Mapa final'!#REF!="Leve"),CONCATENATE("R8C",'Mapa final'!#REF!),"")</f>
        <v>#REF!</v>
      </c>
      <c r="P23" s="65" t="e">
        <f>IF(AND('Mapa final'!#REF!="Alta",'Mapa final'!#REF!="Menor"),CONCATENATE("R8C",'Mapa final'!#REF!),"")</f>
        <v>#REF!</v>
      </c>
      <c r="Q23" s="66" t="e">
        <f>IF(AND('Mapa final'!#REF!="Alta",'Mapa final'!#REF!="Menor"),CONCATENATE("R8C",'Mapa final'!#REF!),"")</f>
        <v>#REF!</v>
      </c>
      <c r="R23" s="66" t="e">
        <f>IF(AND('Mapa final'!#REF!="Alta",'Mapa final'!#REF!="Menor"),CONCATENATE("R8C",'Mapa final'!#REF!),"")</f>
        <v>#REF!</v>
      </c>
      <c r="S23" s="66" t="e">
        <f>IF(AND('Mapa final'!#REF!="Alta",'Mapa final'!#REF!="Menor"),CONCATENATE("R8C",'Mapa final'!#REF!),"")</f>
        <v>#REF!</v>
      </c>
      <c r="T23" s="66" t="e">
        <f>IF(AND('Mapa final'!#REF!="Alta",'Mapa final'!#REF!="Menor"),CONCATENATE("R8C",'Mapa final'!#REF!),"")</f>
        <v>#REF!</v>
      </c>
      <c r="U23" s="67" t="e">
        <f>IF(AND('Mapa final'!#REF!="Alta",'Mapa final'!#REF!="Menor"),CONCATENATE("R8C",'Mapa final'!#REF!),"")</f>
        <v>#REF!</v>
      </c>
      <c r="V23" s="50" t="e">
        <f>IF(AND('Mapa final'!#REF!="Alta",'Mapa final'!#REF!="Moderado"),CONCATENATE("R8C",'Mapa final'!#REF!),"")</f>
        <v>#REF!</v>
      </c>
      <c r="W23" s="51" t="e">
        <f>IF(AND('Mapa final'!#REF!="Alta",'Mapa final'!#REF!="Moderado"),CONCATENATE("R8C",'Mapa final'!#REF!),"")</f>
        <v>#REF!</v>
      </c>
      <c r="X23" s="51" t="e">
        <f>IF(AND('Mapa final'!#REF!="Alta",'Mapa final'!#REF!="Moderado"),CONCATENATE("R8C",'Mapa final'!#REF!),"")</f>
        <v>#REF!</v>
      </c>
      <c r="Y23" s="51" t="e">
        <f>IF(AND('Mapa final'!#REF!="Alta",'Mapa final'!#REF!="Moderado"),CONCATENATE("R8C",'Mapa final'!#REF!),"")</f>
        <v>#REF!</v>
      </c>
      <c r="Z23" s="51" t="e">
        <f>IF(AND('Mapa final'!#REF!="Alta",'Mapa final'!#REF!="Moderado"),CONCATENATE("R8C",'Mapa final'!#REF!),"")</f>
        <v>#REF!</v>
      </c>
      <c r="AA23" s="52" t="e">
        <f>IF(AND('Mapa final'!#REF!="Alta",'Mapa final'!#REF!="Moderado"),CONCATENATE("R8C",'Mapa final'!#REF!),"")</f>
        <v>#REF!</v>
      </c>
      <c r="AB23" s="50" t="e">
        <f>IF(AND('Mapa final'!#REF!="Alta",'Mapa final'!#REF!="Mayor"),CONCATENATE("R8C",'Mapa final'!#REF!),"")</f>
        <v>#REF!</v>
      </c>
      <c r="AC23" s="51" t="e">
        <f>IF(AND('Mapa final'!#REF!="Alta",'Mapa final'!#REF!="Mayor"),CONCATENATE("R8C",'Mapa final'!#REF!),"")</f>
        <v>#REF!</v>
      </c>
      <c r="AD23" s="51" t="e">
        <f>IF(AND('Mapa final'!#REF!="Alta",'Mapa final'!#REF!="Mayor"),CONCATENATE("R8C",'Mapa final'!#REF!),"")</f>
        <v>#REF!</v>
      </c>
      <c r="AE23" s="51" t="e">
        <f>IF(AND('Mapa final'!#REF!="Alta",'Mapa final'!#REF!="Mayor"),CONCATENATE("R8C",'Mapa final'!#REF!),"")</f>
        <v>#REF!</v>
      </c>
      <c r="AF23" s="51" t="e">
        <f>IF(AND('Mapa final'!#REF!="Alta",'Mapa final'!#REF!="Mayor"),CONCATENATE("R8C",'Mapa final'!#REF!),"")</f>
        <v>#REF!</v>
      </c>
      <c r="AG23" s="52" t="e">
        <f>IF(AND('Mapa final'!#REF!="Alta",'Mapa final'!#REF!="Mayor"),CONCATENATE("R8C",'Mapa final'!#REF!),"")</f>
        <v>#REF!</v>
      </c>
      <c r="AH23" s="53" t="e">
        <f>IF(AND('Mapa final'!#REF!="Alta",'Mapa final'!#REF!="Catastrófico"),CONCATENATE("R8C",'Mapa final'!#REF!),"")</f>
        <v>#REF!</v>
      </c>
      <c r="AI23" s="54" t="e">
        <f>IF(AND('Mapa final'!#REF!="Alta",'Mapa final'!#REF!="Catastrófico"),CONCATENATE("R8C",'Mapa final'!#REF!),"")</f>
        <v>#REF!</v>
      </c>
      <c r="AJ23" s="54" t="e">
        <f>IF(AND('Mapa final'!#REF!="Alta",'Mapa final'!#REF!="Catastrófico"),CONCATENATE("R8C",'Mapa final'!#REF!),"")</f>
        <v>#REF!</v>
      </c>
      <c r="AK23" s="54" t="e">
        <f>IF(AND('Mapa final'!#REF!="Alta",'Mapa final'!#REF!="Catastrófico"),CONCATENATE("R8C",'Mapa final'!#REF!),"")</f>
        <v>#REF!</v>
      </c>
      <c r="AL23" s="54" t="e">
        <f>IF(AND('Mapa final'!#REF!="Alta",'Mapa final'!#REF!="Catastrófico"),CONCATENATE("R8C",'Mapa final'!#REF!),"")</f>
        <v>#REF!</v>
      </c>
      <c r="AM23" s="55" t="e">
        <f>IF(AND('Mapa final'!#REF!="Alta",'Mapa final'!#REF!="Catastrófico"),CONCATENATE("R8C",'Mapa final'!#REF!),"")</f>
        <v>#REF!</v>
      </c>
      <c r="AN23" s="81"/>
      <c r="AO23" s="343"/>
      <c r="AP23" s="344"/>
      <c r="AQ23" s="344"/>
      <c r="AR23" s="344"/>
      <c r="AS23" s="344"/>
      <c r="AT23" s="345"/>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row>
    <row r="24" spans="1:76" ht="15" customHeight="1" x14ac:dyDescent="0.25">
      <c r="A24" s="81"/>
      <c r="B24" s="254"/>
      <c r="C24" s="254"/>
      <c r="D24" s="255"/>
      <c r="E24" s="353"/>
      <c r="F24" s="352"/>
      <c r="G24" s="352"/>
      <c r="H24" s="352"/>
      <c r="I24" s="352"/>
      <c r="J24" s="65" t="e">
        <f>IF(AND('Mapa final'!#REF!="Alta",'Mapa final'!#REF!="Leve"),CONCATENATE("R9C",'Mapa final'!#REF!),"")</f>
        <v>#REF!</v>
      </c>
      <c r="K24" s="66" t="e">
        <f>IF(AND('Mapa final'!#REF!="Alta",'Mapa final'!#REF!="Leve"),CONCATENATE("R9C",'Mapa final'!#REF!),"")</f>
        <v>#REF!</v>
      </c>
      <c r="L24" s="66" t="e">
        <f>IF(AND('Mapa final'!#REF!="Alta",'Mapa final'!#REF!="Leve"),CONCATENATE("R9C",'Mapa final'!#REF!),"")</f>
        <v>#REF!</v>
      </c>
      <c r="M24" s="66" t="e">
        <f>IF(AND('Mapa final'!#REF!="Alta",'Mapa final'!#REF!="Leve"),CONCATENATE("R9C",'Mapa final'!#REF!),"")</f>
        <v>#REF!</v>
      </c>
      <c r="N24" s="66" t="e">
        <f>IF(AND('Mapa final'!#REF!="Alta",'Mapa final'!#REF!="Leve"),CONCATENATE("R9C",'Mapa final'!#REF!),"")</f>
        <v>#REF!</v>
      </c>
      <c r="O24" s="67" t="e">
        <f>IF(AND('Mapa final'!#REF!="Alta",'Mapa final'!#REF!="Leve"),CONCATENATE("R9C",'Mapa final'!#REF!),"")</f>
        <v>#REF!</v>
      </c>
      <c r="P24" s="65" t="e">
        <f>IF(AND('Mapa final'!#REF!="Alta",'Mapa final'!#REF!="Menor"),CONCATENATE("R9C",'Mapa final'!#REF!),"")</f>
        <v>#REF!</v>
      </c>
      <c r="Q24" s="66" t="e">
        <f>IF(AND('Mapa final'!#REF!="Alta",'Mapa final'!#REF!="Menor"),CONCATENATE("R9C",'Mapa final'!#REF!),"")</f>
        <v>#REF!</v>
      </c>
      <c r="R24" s="66" t="e">
        <f>IF(AND('Mapa final'!#REF!="Alta",'Mapa final'!#REF!="Menor"),CONCATENATE("R9C",'Mapa final'!#REF!),"")</f>
        <v>#REF!</v>
      </c>
      <c r="S24" s="66" t="e">
        <f>IF(AND('Mapa final'!#REF!="Alta",'Mapa final'!#REF!="Menor"),CONCATENATE("R9C",'Mapa final'!#REF!),"")</f>
        <v>#REF!</v>
      </c>
      <c r="T24" s="66" t="e">
        <f>IF(AND('Mapa final'!#REF!="Alta",'Mapa final'!#REF!="Menor"),CONCATENATE("R9C",'Mapa final'!#REF!),"")</f>
        <v>#REF!</v>
      </c>
      <c r="U24" s="67" t="e">
        <f>IF(AND('Mapa final'!#REF!="Alta",'Mapa final'!#REF!="Menor"),CONCATENATE("R9C",'Mapa final'!#REF!),"")</f>
        <v>#REF!</v>
      </c>
      <c r="V24" s="50" t="e">
        <f>IF(AND('Mapa final'!#REF!="Alta",'Mapa final'!#REF!="Moderado"),CONCATENATE("R9C",'Mapa final'!#REF!),"")</f>
        <v>#REF!</v>
      </c>
      <c r="W24" s="51" t="e">
        <f>IF(AND('Mapa final'!#REF!="Alta",'Mapa final'!#REF!="Moderado"),CONCATENATE("R9C",'Mapa final'!#REF!),"")</f>
        <v>#REF!</v>
      </c>
      <c r="X24" s="51" t="e">
        <f>IF(AND('Mapa final'!#REF!="Alta",'Mapa final'!#REF!="Moderado"),CONCATENATE("R9C",'Mapa final'!#REF!),"")</f>
        <v>#REF!</v>
      </c>
      <c r="Y24" s="51" t="e">
        <f>IF(AND('Mapa final'!#REF!="Alta",'Mapa final'!#REF!="Moderado"),CONCATENATE("R9C",'Mapa final'!#REF!),"")</f>
        <v>#REF!</v>
      </c>
      <c r="Z24" s="51" t="e">
        <f>IF(AND('Mapa final'!#REF!="Alta",'Mapa final'!#REF!="Moderado"),CONCATENATE("R9C",'Mapa final'!#REF!),"")</f>
        <v>#REF!</v>
      </c>
      <c r="AA24" s="52" t="e">
        <f>IF(AND('Mapa final'!#REF!="Alta",'Mapa final'!#REF!="Moderado"),CONCATENATE("R9C",'Mapa final'!#REF!),"")</f>
        <v>#REF!</v>
      </c>
      <c r="AB24" s="50" t="e">
        <f>IF(AND('Mapa final'!#REF!="Alta",'Mapa final'!#REF!="Mayor"),CONCATENATE("R9C",'Mapa final'!#REF!),"")</f>
        <v>#REF!</v>
      </c>
      <c r="AC24" s="51" t="e">
        <f>IF(AND('Mapa final'!#REF!="Alta",'Mapa final'!#REF!="Mayor"),CONCATENATE("R9C",'Mapa final'!#REF!),"")</f>
        <v>#REF!</v>
      </c>
      <c r="AD24" s="51" t="e">
        <f>IF(AND('Mapa final'!#REF!="Alta",'Mapa final'!#REF!="Mayor"),CONCATENATE("R9C",'Mapa final'!#REF!),"")</f>
        <v>#REF!</v>
      </c>
      <c r="AE24" s="51" t="e">
        <f>IF(AND('Mapa final'!#REF!="Alta",'Mapa final'!#REF!="Mayor"),CONCATENATE("R9C",'Mapa final'!#REF!),"")</f>
        <v>#REF!</v>
      </c>
      <c r="AF24" s="51" t="e">
        <f>IF(AND('Mapa final'!#REF!="Alta",'Mapa final'!#REF!="Mayor"),CONCATENATE("R9C",'Mapa final'!#REF!),"")</f>
        <v>#REF!</v>
      </c>
      <c r="AG24" s="52" t="e">
        <f>IF(AND('Mapa final'!#REF!="Alta",'Mapa final'!#REF!="Mayor"),CONCATENATE("R9C",'Mapa final'!#REF!),"")</f>
        <v>#REF!</v>
      </c>
      <c r="AH24" s="53" t="e">
        <f>IF(AND('Mapa final'!#REF!="Alta",'Mapa final'!#REF!="Catastrófico"),CONCATENATE("R9C",'Mapa final'!#REF!),"")</f>
        <v>#REF!</v>
      </c>
      <c r="AI24" s="54" t="e">
        <f>IF(AND('Mapa final'!#REF!="Alta",'Mapa final'!#REF!="Catastrófico"),CONCATENATE("R9C",'Mapa final'!#REF!),"")</f>
        <v>#REF!</v>
      </c>
      <c r="AJ24" s="54" t="e">
        <f>IF(AND('Mapa final'!#REF!="Alta",'Mapa final'!#REF!="Catastrófico"),CONCATENATE("R9C",'Mapa final'!#REF!),"")</f>
        <v>#REF!</v>
      </c>
      <c r="AK24" s="54" t="e">
        <f>IF(AND('Mapa final'!#REF!="Alta",'Mapa final'!#REF!="Catastrófico"),CONCATENATE("R9C",'Mapa final'!#REF!),"")</f>
        <v>#REF!</v>
      </c>
      <c r="AL24" s="54" t="e">
        <f>IF(AND('Mapa final'!#REF!="Alta",'Mapa final'!#REF!="Catastrófico"),CONCATENATE("R9C",'Mapa final'!#REF!),"")</f>
        <v>#REF!</v>
      </c>
      <c r="AM24" s="55" t="e">
        <f>IF(AND('Mapa final'!#REF!="Alta",'Mapa final'!#REF!="Catastrófico"),CONCATENATE("R9C",'Mapa final'!#REF!),"")</f>
        <v>#REF!</v>
      </c>
      <c r="AN24" s="81"/>
      <c r="AO24" s="343"/>
      <c r="AP24" s="344"/>
      <c r="AQ24" s="344"/>
      <c r="AR24" s="344"/>
      <c r="AS24" s="344"/>
      <c r="AT24" s="345"/>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row>
    <row r="25" spans="1:76" ht="15.75" customHeight="1" thickBot="1" x14ac:dyDescent="0.3">
      <c r="A25" s="81"/>
      <c r="B25" s="254"/>
      <c r="C25" s="254"/>
      <c r="D25" s="255"/>
      <c r="E25" s="354"/>
      <c r="F25" s="355"/>
      <c r="G25" s="355"/>
      <c r="H25" s="355"/>
      <c r="I25" s="355"/>
      <c r="J25" s="68" t="e">
        <f>IF(AND('Mapa final'!#REF!="Alta",'Mapa final'!#REF!="Leve"),CONCATENATE("R10C",'Mapa final'!#REF!),"")</f>
        <v>#REF!</v>
      </c>
      <c r="K25" s="69" t="e">
        <f>IF(AND('Mapa final'!#REF!="Alta",'Mapa final'!#REF!="Leve"),CONCATENATE("R10C",'Mapa final'!#REF!),"")</f>
        <v>#REF!</v>
      </c>
      <c r="L25" s="69" t="e">
        <f>IF(AND('Mapa final'!#REF!="Alta",'Mapa final'!#REF!="Leve"),CONCATENATE("R10C",'Mapa final'!#REF!),"")</f>
        <v>#REF!</v>
      </c>
      <c r="M25" s="69" t="e">
        <f>IF(AND('Mapa final'!#REF!="Alta",'Mapa final'!#REF!="Leve"),CONCATENATE("R10C",'Mapa final'!#REF!),"")</f>
        <v>#REF!</v>
      </c>
      <c r="N25" s="69" t="e">
        <f>IF(AND('Mapa final'!#REF!="Alta",'Mapa final'!#REF!="Leve"),CONCATENATE("R10C",'Mapa final'!#REF!),"")</f>
        <v>#REF!</v>
      </c>
      <c r="O25" s="70" t="e">
        <f>IF(AND('Mapa final'!#REF!="Alta",'Mapa final'!#REF!="Leve"),CONCATENATE("R10C",'Mapa final'!#REF!),"")</f>
        <v>#REF!</v>
      </c>
      <c r="P25" s="68" t="e">
        <f>IF(AND('Mapa final'!#REF!="Alta",'Mapa final'!#REF!="Menor"),CONCATENATE("R10C",'Mapa final'!#REF!),"")</f>
        <v>#REF!</v>
      </c>
      <c r="Q25" s="69" t="e">
        <f>IF(AND('Mapa final'!#REF!="Alta",'Mapa final'!#REF!="Menor"),CONCATENATE("R10C",'Mapa final'!#REF!),"")</f>
        <v>#REF!</v>
      </c>
      <c r="R25" s="69" t="e">
        <f>IF(AND('Mapa final'!#REF!="Alta",'Mapa final'!#REF!="Menor"),CONCATENATE("R10C",'Mapa final'!#REF!),"")</f>
        <v>#REF!</v>
      </c>
      <c r="S25" s="69" t="e">
        <f>IF(AND('Mapa final'!#REF!="Alta",'Mapa final'!#REF!="Menor"),CONCATENATE("R10C",'Mapa final'!#REF!),"")</f>
        <v>#REF!</v>
      </c>
      <c r="T25" s="69" t="e">
        <f>IF(AND('Mapa final'!#REF!="Alta",'Mapa final'!#REF!="Menor"),CONCATENATE("R10C",'Mapa final'!#REF!),"")</f>
        <v>#REF!</v>
      </c>
      <c r="U25" s="70" t="e">
        <f>IF(AND('Mapa final'!#REF!="Alta",'Mapa final'!#REF!="Menor"),CONCATENATE("R10C",'Mapa final'!#REF!),"")</f>
        <v>#REF!</v>
      </c>
      <c r="V25" s="56" t="e">
        <f>IF(AND('Mapa final'!#REF!="Alta",'Mapa final'!#REF!="Moderado"),CONCATENATE("R10C",'Mapa final'!#REF!),"")</f>
        <v>#REF!</v>
      </c>
      <c r="W25" s="57" t="e">
        <f>IF(AND('Mapa final'!#REF!="Alta",'Mapa final'!#REF!="Moderado"),CONCATENATE("R10C",'Mapa final'!#REF!),"")</f>
        <v>#REF!</v>
      </c>
      <c r="X25" s="57" t="e">
        <f>IF(AND('Mapa final'!#REF!="Alta",'Mapa final'!#REF!="Moderado"),CONCATENATE("R10C",'Mapa final'!#REF!),"")</f>
        <v>#REF!</v>
      </c>
      <c r="Y25" s="57" t="e">
        <f>IF(AND('Mapa final'!#REF!="Alta",'Mapa final'!#REF!="Moderado"),CONCATENATE("R10C",'Mapa final'!#REF!),"")</f>
        <v>#REF!</v>
      </c>
      <c r="Z25" s="57" t="e">
        <f>IF(AND('Mapa final'!#REF!="Alta",'Mapa final'!#REF!="Moderado"),CONCATENATE("R10C",'Mapa final'!#REF!),"")</f>
        <v>#REF!</v>
      </c>
      <c r="AA25" s="58" t="e">
        <f>IF(AND('Mapa final'!#REF!="Alta",'Mapa final'!#REF!="Moderado"),CONCATENATE("R10C",'Mapa final'!#REF!),"")</f>
        <v>#REF!</v>
      </c>
      <c r="AB25" s="56" t="e">
        <f>IF(AND('Mapa final'!#REF!="Alta",'Mapa final'!#REF!="Mayor"),CONCATENATE("R10C",'Mapa final'!#REF!),"")</f>
        <v>#REF!</v>
      </c>
      <c r="AC25" s="57" t="e">
        <f>IF(AND('Mapa final'!#REF!="Alta",'Mapa final'!#REF!="Mayor"),CONCATENATE("R10C",'Mapa final'!#REF!),"")</f>
        <v>#REF!</v>
      </c>
      <c r="AD25" s="57" t="e">
        <f>IF(AND('Mapa final'!#REF!="Alta",'Mapa final'!#REF!="Mayor"),CONCATENATE("R10C",'Mapa final'!#REF!),"")</f>
        <v>#REF!</v>
      </c>
      <c r="AE25" s="57" t="e">
        <f>IF(AND('Mapa final'!#REF!="Alta",'Mapa final'!#REF!="Mayor"),CONCATENATE("R10C",'Mapa final'!#REF!),"")</f>
        <v>#REF!</v>
      </c>
      <c r="AF25" s="57" t="e">
        <f>IF(AND('Mapa final'!#REF!="Alta",'Mapa final'!#REF!="Mayor"),CONCATENATE("R10C",'Mapa final'!#REF!),"")</f>
        <v>#REF!</v>
      </c>
      <c r="AG25" s="58" t="e">
        <f>IF(AND('Mapa final'!#REF!="Alta",'Mapa final'!#REF!="Mayor"),CONCATENATE("R10C",'Mapa final'!#REF!),"")</f>
        <v>#REF!</v>
      </c>
      <c r="AH25" s="59" t="e">
        <f>IF(AND('Mapa final'!#REF!="Alta",'Mapa final'!#REF!="Catastrófico"),CONCATENATE("R10C",'Mapa final'!#REF!),"")</f>
        <v>#REF!</v>
      </c>
      <c r="AI25" s="60" t="e">
        <f>IF(AND('Mapa final'!#REF!="Alta",'Mapa final'!#REF!="Catastrófico"),CONCATENATE("R10C",'Mapa final'!#REF!),"")</f>
        <v>#REF!</v>
      </c>
      <c r="AJ25" s="60" t="e">
        <f>IF(AND('Mapa final'!#REF!="Alta",'Mapa final'!#REF!="Catastrófico"),CONCATENATE("R10C",'Mapa final'!#REF!),"")</f>
        <v>#REF!</v>
      </c>
      <c r="AK25" s="60" t="e">
        <f>IF(AND('Mapa final'!#REF!="Alta",'Mapa final'!#REF!="Catastrófico"),CONCATENATE("R10C",'Mapa final'!#REF!),"")</f>
        <v>#REF!</v>
      </c>
      <c r="AL25" s="60" t="e">
        <f>IF(AND('Mapa final'!#REF!="Alta",'Mapa final'!#REF!="Catastrófico"),CONCATENATE("R10C",'Mapa final'!#REF!),"")</f>
        <v>#REF!</v>
      </c>
      <c r="AM25" s="61" t="e">
        <f>IF(AND('Mapa final'!#REF!="Alta",'Mapa final'!#REF!="Catastrófico"),CONCATENATE("R10C",'Mapa final'!#REF!),"")</f>
        <v>#REF!</v>
      </c>
      <c r="AN25" s="81"/>
      <c r="AO25" s="346"/>
      <c r="AP25" s="347"/>
      <c r="AQ25" s="347"/>
      <c r="AR25" s="347"/>
      <c r="AS25" s="347"/>
      <c r="AT25" s="348"/>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row>
    <row r="26" spans="1:76" ht="15" customHeight="1" x14ac:dyDescent="0.25">
      <c r="A26" s="81"/>
      <c r="B26" s="254"/>
      <c r="C26" s="254"/>
      <c r="D26" s="255"/>
      <c r="E26" s="349" t="s">
        <v>117</v>
      </c>
      <c r="F26" s="350"/>
      <c r="G26" s="350"/>
      <c r="H26" s="350"/>
      <c r="I26" s="367"/>
      <c r="J26" s="62" t="str">
        <f ca="1">IF(AND('Mapa final'!$Y$12="Media",'Mapa final'!$AA$12="Leve"),CONCATENATE("R1C",'Mapa final'!$O$12),"")</f>
        <v/>
      </c>
      <c r="K26" s="63" t="e">
        <f>IF(AND('Mapa final'!#REF!="Media",'Mapa final'!#REF!="Leve"),CONCATENATE("R1C",'Mapa final'!#REF!),"")</f>
        <v>#REF!</v>
      </c>
      <c r="L26" s="63" t="e">
        <f>IF(AND('Mapa final'!#REF!="Media",'Mapa final'!#REF!="Leve"),CONCATENATE("R1C",'Mapa final'!#REF!),"")</f>
        <v>#REF!</v>
      </c>
      <c r="M26" s="63" t="e">
        <f>IF(AND('Mapa final'!#REF!="Media",'Mapa final'!#REF!="Leve"),CONCATENATE("R1C",'Mapa final'!#REF!),"")</f>
        <v>#REF!</v>
      </c>
      <c r="N26" s="63" t="e">
        <f>IF(AND('Mapa final'!#REF!="Media",'Mapa final'!#REF!="Leve"),CONCATENATE("R1C",'Mapa final'!#REF!),"")</f>
        <v>#REF!</v>
      </c>
      <c r="O26" s="64" t="e">
        <f>IF(AND('Mapa final'!#REF!="Media",'Mapa final'!#REF!="Leve"),CONCATENATE("R1C",'Mapa final'!#REF!),"")</f>
        <v>#REF!</v>
      </c>
      <c r="P26" s="62" t="str">
        <f ca="1">IF(AND('Mapa final'!$Y$12="Media",'Mapa final'!$AA$12="Menor"),CONCATENATE("R1C",'Mapa final'!$O$12),"")</f>
        <v/>
      </c>
      <c r="Q26" s="63" t="e">
        <f>IF(AND('Mapa final'!#REF!="Media",'Mapa final'!#REF!="Menor"),CONCATENATE("R1C",'Mapa final'!#REF!),"")</f>
        <v>#REF!</v>
      </c>
      <c r="R26" s="63" t="e">
        <f>IF(AND('Mapa final'!#REF!="Media",'Mapa final'!#REF!="Menor"),CONCATENATE("R1C",'Mapa final'!#REF!),"")</f>
        <v>#REF!</v>
      </c>
      <c r="S26" s="63" t="e">
        <f>IF(AND('Mapa final'!#REF!="Media",'Mapa final'!#REF!="Menor"),CONCATENATE("R1C",'Mapa final'!#REF!),"")</f>
        <v>#REF!</v>
      </c>
      <c r="T26" s="63" t="e">
        <f>IF(AND('Mapa final'!#REF!="Media",'Mapa final'!#REF!="Menor"),CONCATENATE("R1C",'Mapa final'!#REF!),"")</f>
        <v>#REF!</v>
      </c>
      <c r="U26" s="64" t="e">
        <f>IF(AND('Mapa final'!#REF!="Media",'Mapa final'!#REF!="Menor"),CONCATENATE("R1C",'Mapa final'!#REF!),"")</f>
        <v>#REF!</v>
      </c>
      <c r="V26" s="62" t="str">
        <f ca="1">IF(AND('Mapa final'!$Y$12="Media",'Mapa final'!$AA$12="Moderado"),CONCATENATE("R1C",'Mapa final'!$O$12),"")</f>
        <v/>
      </c>
      <c r="W26" s="63" t="e">
        <f>IF(AND('Mapa final'!#REF!="Media",'Mapa final'!#REF!="Moderado"),CONCATENATE("R1C",'Mapa final'!#REF!),"")</f>
        <v>#REF!</v>
      </c>
      <c r="X26" s="63" t="e">
        <f>IF(AND('Mapa final'!#REF!="Media",'Mapa final'!#REF!="Moderado"),CONCATENATE("R1C",'Mapa final'!#REF!),"")</f>
        <v>#REF!</v>
      </c>
      <c r="Y26" s="63" t="e">
        <f>IF(AND('Mapa final'!#REF!="Media",'Mapa final'!#REF!="Moderado"),CONCATENATE("R1C",'Mapa final'!#REF!),"")</f>
        <v>#REF!</v>
      </c>
      <c r="Z26" s="63" t="e">
        <f>IF(AND('Mapa final'!#REF!="Media",'Mapa final'!#REF!="Moderado"),CONCATENATE("R1C",'Mapa final'!#REF!),"")</f>
        <v>#REF!</v>
      </c>
      <c r="AA26" s="64" t="e">
        <f>IF(AND('Mapa final'!#REF!="Media",'Mapa final'!#REF!="Moderado"),CONCATENATE("R1C",'Mapa final'!#REF!),"")</f>
        <v>#REF!</v>
      </c>
      <c r="AB26" s="44" t="str">
        <f ca="1">IF(AND('Mapa final'!$Y$12="Media",'Mapa final'!$AA$12="Mayor"),CONCATENATE("R1C",'Mapa final'!$O$12),"")</f>
        <v/>
      </c>
      <c r="AC26" s="45" t="e">
        <f>IF(AND('Mapa final'!#REF!="Media",'Mapa final'!#REF!="Mayor"),CONCATENATE("R1C",'Mapa final'!#REF!),"")</f>
        <v>#REF!</v>
      </c>
      <c r="AD26" s="45" t="e">
        <f>IF(AND('Mapa final'!#REF!="Media",'Mapa final'!#REF!="Mayor"),CONCATENATE("R1C",'Mapa final'!#REF!),"")</f>
        <v>#REF!</v>
      </c>
      <c r="AE26" s="45" t="e">
        <f>IF(AND('Mapa final'!#REF!="Media",'Mapa final'!#REF!="Mayor"),CONCATENATE("R1C",'Mapa final'!#REF!),"")</f>
        <v>#REF!</v>
      </c>
      <c r="AF26" s="45" t="e">
        <f>IF(AND('Mapa final'!#REF!="Media",'Mapa final'!#REF!="Mayor"),CONCATENATE("R1C",'Mapa final'!#REF!),"")</f>
        <v>#REF!</v>
      </c>
      <c r="AG26" s="46" t="e">
        <f>IF(AND('Mapa final'!#REF!="Media",'Mapa final'!#REF!="Mayor"),CONCATENATE("R1C",'Mapa final'!#REF!),"")</f>
        <v>#REF!</v>
      </c>
      <c r="AH26" s="47" t="str">
        <f ca="1">IF(AND('Mapa final'!$Y$12="Media",'Mapa final'!$AA$12="Catastrófico"),CONCATENATE("R1C",'Mapa final'!$O$12),"")</f>
        <v/>
      </c>
      <c r="AI26" s="48" t="e">
        <f>IF(AND('Mapa final'!#REF!="Media",'Mapa final'!#REF!="Catastrófico"),CONCATENATE("R1C",'Mapa final'!#REF!),"")</f>
        <v>#REF!</v>
      </c>
      <c r="AJ26" s="48" t="e">
        <f>IF(AND('Mapa final'!#REF!="Media",'Mapa final'!#REF!="Catastrófico"),CONCATENATE("R1C",'Mapa final'!#REF!),"")</f>
        <v>#REF!</v>
      </c>
      <c r="AK26" s="48" t="e">
        <f>IF(AND('Mapa final'!#REF!="Media",'Mapa final'!#REF!="Catastrófico"),CONCATENATE("R1C",'Mapa final'!#REF!),"")</f>
        <v>#REF!</v>
      </c>
      <c r="AL26" s="48" t="e">
        <f>IF(AND('Mapa final'!#REF!="Media",'Mapa final'!#REF!="Catastrófico"),CONCATENATE("R1C",'Mapa final'!#REF!),"")</f>
        <v>#REF!</v>
      </c>
      <c r="AM26" s="49" t="e">
        <f>IF(AND('Mapa final'!#REF!="Media",'Mapa final'!#REF!="Catastrófico"),CONCATENATE("R1C",'Mapa final'!#REF!),"")</f>
        <v>#REF!</v>
      </c>
      <c r="AN26" s="81"/>
      <c r="AO26" s="379" t="s">
        <v>81</v>
      </c>
      <c r="AP26" s="380"/>
      <c r="AQ26" s="380"/>
      <c r="AR26" s="380"/>
      <c r="AS26" s="380"/>
      <c r="AT26" s="381"/>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row>
    <row r="27" spans="1:76" ht="15" customHeight="1" x14ac:dyDescent="0.25">
      <c r="A27" s="81"/>
      <c r="B27" s="254"/>
      <c r="C27" s="254"/>
      <c r="D27" s="255"/>
      <c r="E27" s="351"/>
      <c r="F27" s="352"/>
      <c r="G27" s="352"/>
      <c r="H27" s="352"/>
      <c r="I27" s="368"/>
      <c r="J27" s="65" t="str">
        <f ca="1">IF(AND('Mapa final'!$Y$13="Media",'Mapa final'!$AA$13="Leve"),CONCATENATE("R2C",'Mapa final'!$O$13),"")</f>
        <v/>
      </c>
      <c r="K27" s="66" t="e">
        <f>IF(AND('Mapa final'!#REF!="Media",'Mapa final'!#REF!="Leve"),CONCATENATE("R2C",'Mapa final'!#REF!),"")</f>
        <v>#REF!</v>
      </c>
      <c r="L27" s="66" t="e">
        <f>IF(AND('Mapa final'!#REF!="Media",'Mapa final'!#REF!="Leve"),CONCATENATE("R2C",'Mapa final'!#REF!),"")</f>
        <v>#REF!</v>
      </c>
      <c r="M27" s="66" t="e">
        <f>IF(AND('Mapa final'!#REF!="Media",'Mapa final'!#REF!="Leve"),CONCATENATE("R2C",'Mapa final'!#REF!),"")</f>
        <v>#REF!</v>
      </c>
      <c r="N27" s="66" t="e">
        <f>IF(AND('Mapa final'!#REF!="Media",'Mapa final'!#REF!="Leve"),CONCATENATE("R2C",'Mapa final'!#REF!),"")</f>
        <v>#REF!</v>
      </c>
      <c r="O27" s="67" t="e">
        <f>IF(AND('Mapa final'!#REF!="Media",'Mapa final'!#REF!="Leve"),CONCATENATE("R2C",'Mapa final'!#REF!),"")</f>
        <v>#REF!</v>
      </c>
      <c r="P27" s="65" t="str">
        <f ca="1">IF(AND('Mapa final'!$Y$13="Media",'Mapa final'!$AA$13="Menor"),CONCATENATE("R2C",'Mapa final'!$O$13),"")</f>
        <v/>
      </c>
      <c r="Q27" s="66" t="e">
        <f>IF(AND('Mapa final'!#REF!="Media",'Mapa final'!#REF!="Menor"),CONCATENATE("R2C",'Mapa final'!#REF!),"")</f>
        <v>#REF!</v>
      </c>
      <c r="R27" s="66" t="e">
        <f>IF(AND('Mapa final'!#REF!="Media",'Mapa final'!#REF!="Menor"),CONCATENATE("R2C",'Mapa final'!#REF!),"")</f>
        <v>#REF!</v>
      </c>
      <c r="S27" s="66" t="e">
        <f>IF(AND('Mapa final'!#REF!="Media",'Mapa final'!#REF!="Menor"),CONCATENATE("R2C",'Mapa final'!#REF!),"")</f>
        <v>#REF!</v>
      </c>
      <c r="T27" s="66" t="e">
        <f>IF(AND('Mapa final'!#REF!="Media",'Mapa final'!#REF!="Menor"),CONCATENATE("R2C",'Mapa final'!#REF!),"")</f>
        <v>#REF!</v>
      </c>
      <c r="U27" s="67" t="e">
        <f>IF(AND('Mapa final'!#REF!="Media",'Mapa final'!#REF!="Menor"),CONCATENATE("R2C",'Mapa final'!#REF!),"")</f>
        <v>#REF!</v>
      </c>
      <c r="V27" s="65" t="str">
        <f ca="1">IF(AND('Mapa final'!$Y$13="Media",'Mapa final'!$AA$13="Moderado"),CONCATENATE("R2C",'Mapa final'!$O$13),"")</f>
        <v/>
      </c>
      <c r="W27" s="66" t="e">
        <f>IF(AND('Mapa final'!#REF!="Media",'Mapa final'!#REF!="Moderado"),CONCATENATE("R2C",'Mapa final'!#REF!),"")</f>
        <v>#REF!</v>
      </c>
      <c r="X27" s="66" t="e">
        <f>IF(AND('Mapa final'!#REF!="Media",'Mapa final'!#REF!="Moderado"),CONCATENATE("R2C",'Mapa final'!#REF!),"")</f>
        <v>#REF!</v>
      </c>
      <c r="Y27" s="66" t="e">
        <f>IF(AND('Mapa final'!#REF!="Media",'Mapa final'!#REF!="Moderado"),CONCATENATE("R2C",'Mapa final'!#REF!),"")</f>
        <v>#REF!</v>
      </c>
      <c r="Z27" s="66" t="e">
        <f>IF(AND('Mapa final'!#REF!="Media",'Mapa final'!#REF!="Moderado"),CONCATENATE("R2C",'Mapa final'!#REF!),"")</f>
        <v>#REF!</v>
      </c>
      <c r="AA27" s="67" t="e">
        <f>IF(AND('Mapa final'!#REF!="Media",'Mapa final'!#REF!="Moderado"),CONCATENATE("R2C",'Mapa final'!#REF!),"")</f>
        <v>#REF!</v>
      </c>
      <c r="AB27" s="50" t="str">
        <f ca="1">IF(AND('Mapa final'!$Y$13="Media",'Mapa final'!$AA$13="Mayor"),CONCATENATE("R2C",'Mapa final'!$O$13),"")</f>
        <v/>
      </c>
      <c r="AC27" s="51" t="e">
        <f>IF(AND('Mapa final'!#REF!="Media",'Mapa final'!#REF!="Mayor"),CONCATENATE("R2C",'Mapa final'!#REF!),"")</f>
        <v>#REF!</v>
      </c>
      <c r="AD27" s="51" t="e">
        <f>IF(AND('Mapa final'!#REF!="Media",'Mapa final'!#REF!="Mayor"),CONCATENATE("R2C",'Mapa final'!#REF!),"")</f>
        <v>#REF!</v>
      </c>
      <c r="AE27" s="51" t="e">
        <f>IF(AND('Mapa final'!#REF!="Media",'Mapa final'!#REF!="Mayor"),CONCATENATE("R2C",'Mapa final'!#REF!),"")</f>
        <v>#REF!</v>
      </c>
      <c r="AF27" s="51" t="e">
        <f>IF(AND('Mapa final'!#REF!="Media",'Mapa final'!#REF!="Mayor"),CONCATENATE("R2C",'Mapa final'!#REF!),"")</f>
        <v>#REF!</v>
      </c>
      <c r="AG27" s="52" t="e">
        <f>IF(AND('Mapa final'!#REF!="Media",'Mapa final'!#REF!="Mayor"),CONCATENATE("R2C",'Mapa final'!#REF!),"")</f>
        <v>#REF!</v>
      </c>
      <c r="AH27" s="53" t="str">
        <f ca="1">IF(AND('Mapa final'!$Y$13="Media",'Mapa final'!$AA$13="Catastrófico"),CONCATENATE("R2C",'Mapa final'!$O$13),"")</f>
        <v/>
      </c>
      <c r="AI27" s="54" t="e">
        <f>IF(AND('Mapa final'!#REF!="Media",'Mapa final'!#REF!="Catastrófico"),CONCATENATE("R2C",'Mapa final'!#REF!),"")</f>
        <v>#REF!</v>
      </c>
      <c r="AJ27" s="54" t="e">
        <f>IF(AND('Mapa final'!#REF!="Media",'Mapa final'!#REF!="Catastrófico"),CONCATENATE("R2C",'Mapa final'!#REF!),"")</f>
        <v>#REF!</v>
      </c>
      <c r="AK27" s="54" t="e">
        <f>IF(AND('Mapa final'!#REF!="Media",'Mapa final'!#REF!="Catastrófico"),CONCATENATE("R2C",'Mapa final'!#REF!),"")</f>
        <v>#REF!</v>
      </c>
      <c r="AL27" s="54" t="e">
        <f>IF(AND('Mapa final'!#REF!="Media",'Mapa final'!#REF!="Catastrófico"),CONCATENATE("R2C",'Mapa final'!#REF!),"")</f>
        <v>#REF!</v>
      </c>
      <c r="AM27" s="55" t="e">
        <f>IF(AND('Mapa final'!#REF!="Media",'Mapa final'!#REF!="Catastrófico"),CONCATENATE("R2C",'Mapa final'!#REF!),"")</f>
        <v>#REF!</v>
      </c>
      <c r="AN27" s="81"/>
      <c r="AO27" s="382"/>
      <c r="AP27" s="383"/>
      <c r="AQ27" s="383"/>
      <c r="AR27" s="383"/>
      <c r="AS27" s="383"/>
      <c r="AT27" s="384"/>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row>
    <row r="28" spans="1:76" ht="15" customHeight="1" x14ac:dyDescent="0.25">
      <c r="A28" s="81"/>
      <c r="B28" s="254"/>
      <c r="C28" s="254"/>
      <c r="D28" s="255"/>
      <c r="E28" s="353"/>
      <c r="F28" s="352"/>
      <c r="G28" s="352"/>
      <c r="H28" s="352"/>
      <c r="I28" s="368"/>
      <c r="J28" s="65" t="e">
        <f>IF(AND('Mapa final'!#REF!="Media",'Mapa final'!#REF!="Leve"),CONCATENATE("R3C",'Mapa final'!#REF!),"")</f>
        <v>#REF!</v>
      </c>
      <c r="K28" s="66" t="e">
        <f>IF(AND('Mapa final'!#REF!="Media",'Mapa final'!#REF!="Leve"),CONCATENATE("R3C",'Mapa final'!#REF!),"")</f>
        <v>#REF!</v>
      </c>
      <c r="L28" s="66" t="e">
        <f>IF(AND('Mapa final'!#REF!="Media",'Mapa final'!#REF!="Leve"),CONCATENATE("R3C",'Mapa final'!#REF!),"")</f>
        <v>#REF!</v>
      </c>
      <c r="M28" s="66" t="e">
        <f>IF(AND('Mapa final'!#REF!="Media",'Mapa final'!#REF!="Leve"),CONCATENATE("R3C",'Mapa final'!#REF!),"")</f>
        <v>#REF!</v>
      </c>
      <c r="N28" s="66" t="e">
        <f>IF(AND('Mapa final'!#REF!="Media",'Mapa final'!#REF!="Leve"),CONCATENATE("R3C",'Mapa final'!#REF!),"")</f>
        <v>#REF!</v>
      </c>
      <c r="O28" s="67" t="e">
        <f>IF(AND('Mapa final'!#REF!="Media",'Mapa final'!#REF!="Leve"),CONCATENATE("R3C",'Mapa final'!#REF!),"")</f>
        <v>#REF!</v>
      </c>
      <c r="P28" s="65" t="e">
        <f>IF(AND('Mapa final'!#REF!="Media",'Mapa final'!#REF!="Menor"),CONCATENATE("R3C",'Mapa final'!#REF!),"")</f>
        <v>#REF!</v>
      </c>
      <c r="Q28" s="66" t="e">
        <f>IF(AND('Mapa final'!#REF!="Media",'Mapa final'!#REF!="Menor"),CONCATENATE("R3C",'Mapa final'!#REF!),"")</f>
        <v>#REF!</v>
      </c>
      <c r="R28" s="66" t="e">
        <f>IF(AND('Mapa final'!#REF!="Media",'Mapa final'!#REF!="Menor"),CONCATENATE("R3C",'Mapa final'!#REF!),"")</f>
        <v>#REF!</v>
      </c>
      <c r="S28" s="66" t="e">
        <f>IF(AND('Mapa final'!#REF!="Media",'Mapa final'!#REF!="Menor"),CONCATENATE("R3C",'Mapa final'!#REF!),"")</f>
        <v>#REF!</v>
      </c>
      <c r="T28" s="66" t="e">
        <f>IF(AND('Mapa final'!#REF!="Media",'Mapa final'!#REF!="Menor"),CONCATENATE("R3C",'Mapa final'!#REF!),"")</f>
        <v>#REF!</v>
      </c>
      <c r="U28" s="67" t="e">
        <f>IF(AND('Mapa final'!#REF!="Media",'Mapa final'!#REF!="Menor"),CONCATENATE("R3C",'Mapa final'!#REF!),"")</f>
        <v>#REF!</v>
      </c>
      <c r="V28" s="65" t="e">
        <f>IF(AND('Mapa final'!#REF!="Media",'Mapa final'!#REF!="Moderado"),CONCATENATE("R3C",'Mapa final'!#REF!),"")</f>
        <v>#REF!</v>
      </c>
      <c r="W28" s="66" t="e">
        <f>IF(AND('Mapa final'!#REF!="Media",'Mapa final'!#REF!="Moderado"),CONCATENATE("R3C",'Mapa final'!#REF!),"")</f>
        <v>#REF!</v>
      </c>
      <c r="X28" s="66" t="e">
        <f>IF(AND('Mapa final'!#REF!="Media",'Mapa final'!#REF!="Moderado"),CONCATENATE("R3C",'Mapa final'!#REF!),"")</f>
        <v>#REF!</v>
      </c>
      <c r="Y28" s="66" t="e">
        <f>IF(AND('Mapa final'!#REF!="Media",'Mapa final'!#REF!="Moderado"),CONCATENATE("R3C",'Mapa final'!#REF!),"")</f>
        <v>#REF!</v>
      </c>
      <c r="Z28" s="66" t="e">
        <f>IF(AND('Mapa final'!#REF!="Media",'Mapa final'!#REF!="Moderado"),CONCATENATE("R3C",'Mapa final'!#REF!),"")</f>
        <v>#REF!</v>
      </c>
      <c r="AA28" s="67" t="e">
        <f>IF(AND('Mapa final'!#REF!="Media",'Mapa final'!#REF!="Moderado"),CONCATENATE("R3C",'Mapa final'!#REF!),"")</f>
        <v>#REF!</v>
      </c>
      <c r="AB28" s="50" t="e">
        <f>IF(AND('Mapa final'!#REF!="Media",'Mapa final'!#REF!="Mayor"),CONCATENATE("R3C",'Mapa final'!#REF!),"")</f>
        <v>#REF!</v>
      </c>
      <c r="AC28" s="51" t="e">
        <f>IF(AND('Mapa final'!#REF!="Media",'Mapa final'!#REF!="Mayor"),CONCATENATE("R3C",'Mapa final'!#REF!),"")</f>
        <v>#REF!</v>
      </c>
      <c r="AD28" s="51" t="e">
        <f>IF(AND('Mapa final'!#REF!="Media",'Mapa final'!#REF!="Mayor"),CONCATENATE("R3C",'Mapa final'!#REF!),"")</f>
        <v>#REF!</v>
      </c>
      <c r="AE28" s="51" t="e">
        <f>IF(AND('Mapa final'!#REF!="Media",'Mapa final'!#REF!="Mayor"),CONCATENATE("R3C",'Mapa final'!#REF!),"")</f>
        <v>#REF!</v>
      </c>
      <c r="AF28" s="51" t="e">
        <f>IF(AND('Mapa final'!#REF!="Media",'Mapa final'!#REF!="Mayor"),CONCATENATE("R3C",'Mapa final'!#REF!),"")</f>
        <v>#REF!</v>
      </c>
      <c r="AG28" s="52" t="e">
        <f>IF(AND('Mapa final'!#REF!="Media",'Mapa final'!#REF!="Mayor"),CONCATENATE("R3C",'Mapa final'!#REF!),"")</f>
        <v>#REF!</v>
      </c>
      <c r="AH28" s="53" t="e">
        <f>IF(AND('Mapa final'!#REF!="Media",'Mapa final'!#REF!="Catastrófico"),CONCATENATE("R3C",'Mapa final'!#REF!),"")</f>
        <v>#REF!</v>
      </c>
      <c r="AI28" s="54" t="e">
        <f>IF(AND('Mapa final'!#REF!="Media",'Mapa final'!#REF!="Catastrófico"),CONCATENATE("R3C",'Mapa final'!#REF!),"")</f>
        <v>#REF!</v>
      </c>
      <c r="AJ28" s="54" t="e">
        <f>IF(AND('Mapa final'!#REF!="Media",'Mapa final'!#REF!="Catastrófico"),CONCATENATE("R3C",'Mapa final'!#REF!),"")</f>
        <v>#REF!</v>
      </c>
      <c r="AK28" s="54" t="e">
        <f>IF(AND('Mapa final'!#REF!="Media",'Mapa final'!#REF!="Catastrófico"),CONCATENATE("R3C",'Mapa final'!#REF!),"")</f>
        <v>#REF!</v>
      </c>
      <c r="AL28" s="54" t="e">
        <f>IF(AND('Mapa final'!#REF!="Media",'Mapa final'!#REF!="Catastrófico"),CONCATENATE("R3C",'Mapa final'!#REF!),"")</f>
        <v>#REF!</v>
      </c>
      <c r="AM28" s="55" t="e">
        <f>IF(AND('Mapa final'!#REF!="Media",'Mapa final'!#REF!="Catastrófico"),CONCATENATE("R3C",'Mapa final'!#REF!),"")</f>
        <v>#REF!</v>
      </c>
      <c r="AN28" s="81"/>
      <c r="AO28" s="382"/>
      <c r="AP28" s="383"/>
      <c r="AQ28" s="383"/>
      <c r="AR28" s="383"/>
      <c r="AS28" s="383"/>
      <c r="AT28" s="384"/>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row>
    <row r="29" spans="1:76" ht="15" customHeight="1" x14ac:dyDescent="0.25">
      <c r="A29" s="81"/>
      <c r="B29" s="254"/>
      <c r="C29" s="254"/>
      <c r="D29" s="255"/>
      <c r="E29" s="353"/>
      <c r="F29" s="352"/>
      <c r="G29" s="352"/>
      <c r="H29" s="352"/>
      <c r="I29" s="368"/>
      <c r="J29" s="65" t="e">
        <f>IF(AND('Mapa final'!#REF!="Media",'Mapa final'!#REF!="Leve"),CONCATENATE("R4C",'Mapa final'!#REF!),"")</f>
        <v>#REF!</v>
      </c>
      <c r="K29" s="66" t="e">
        <f>IF(AND('Mapa final'!#REF!="Media",'Mapa final'!#REF!="Leve"),CONCATENATE("R4C",'Mapa final'!#REF!),"")</f>
        <v>#REF!</v>
      </c>
      <c r="L29" s="66" t="e">
        <f>IF(AND('Mapa final'!#REF!="Media",'Mapa final'!#REF!="Leve"),CONCATENATE("R4C",'Mapa final'!#REF!),"")</f>
        <v>#REF!</v>
      </c>
      <c r="M29" s="66" t="e">
        <f>IF(AND('Mapa final'!#REF!="Media",'Mapa final'!#REF!="Leve"),CONCATENATE("R4C",'Mapa final'!#REF!),"")</f>
        <v>#REF!</v>
      </c>
      <c r="N29" s="66" t="e">
        <f>IF(AND('Mapa final'!#REF!="Media",'Mapa final'!#REF!="Leve"),CONCATENATE("R4C",'Mapa final'!#REF!),"")</f>
        <v>#REF!</v>
      </c>
      <c r="O29" s="67" t="e">
        <f>IF(AND('Mapa final'!#REF!="Media",'Mapa final'!#REF!="Leve"),CONCATENATE("R4C",'Mapa final'!#REF!),"")</f>
        <v>#REF!</v>
      </c>
      <c r="P29" s="65" t="e">
        <f>IF(AND('Mapa final'!#REF!="Media",'Mapa final'!#REF!="Menor"),CONCATENATE("R4C",'Mapa final'!#REF!),"")</f>
        <v>#REF!</v>
      </c>
      <c r="Q29" s="66" t="e">
        <f>IF(AND('Mapa final'!#REF!="Media",'Mapa final'!#REF!="Menor"),CONCATENATE("R4C",'Mapa final'!#REF!),"")</f>
        <v>#REF!</v>
      </c>
      <c r="R29" s="66" t="e">
        <f>IF(AND('Mapa final'!#REF!="Media",'Mapa final'!#REF!="Menor"),CONCATENATE("R4C",'Mapa final'!#REF!),"")</f>
        <v>#REF!</v>
      </c>
      <c r="S29" s="66" t="e">
        <f>IF(AND('Mapa final'!#REF!="Media",'Mapa final'!#REF!="Menor"),CONCATENATE("R4C",'Mapa final'!#REF!),"")</f>
        <v>#REF!</v>
      </c>
      <c r="T29" s="66" t="e">
        <f>IF(AND('Mapa final'!#REF!="Media",'Mapa final'!#REF!="Menor"),CONCATENATE("R4C",'Mapa final'!#REF!),"")</f>
        <v>#REF!</v>
      </c>
      <c r="U29" s="67" t="e">
        <f>IF(AND('Mapa final'!#REF!="Media",'Mapa final'!#REF!="Menor"),CONCATENATE("R4C",'Mapa final'!#REF!),"")</f>
        <v>#REF!</v>
      </c>
      <c r="V29" s="65" t="e">
        <f>IF(AND('Mapa final'!#REF!="Media",'Mapa final'!#REF!="Moderado"),CONCATENATE("R4C",'Mapa final'!#REF!),"")</f>
        <v>#REF!</v>
      </c>
      <c r="W29" s="66" t="e">
        <f>IF(AND('Mapa final'!#REF!="Media",'Mapa final'!#REF!="Moderado"),CONCATENATE("R4C",'Mapa final'!#REF!),"")</f>
        <v>#REF!</v>
      </c>
      <c r="X29" s="66" t="e">
        <f>IF(AND('Mapa final'!#REF!="Media",'Mapa final'!#REF!="Moderado"),CONCATENATE("R4C",'Mapa final'!#REF!),"")</f>
        <v>#REF!</v>
      </c>
      <c r="Y29" s="66" t="e">
        <f>IF(AND('Mapa final'!#REF!="Media",'Mapa final'!#REF!="Moderado"),CONCATENATE("R4C",'Mapa final'!#REF!),"")</f>
        <v>#REF!</v>
      </c>
      <c r="Z29" s="66" t="e">
        <f>IF(AND('Mapa final'!#REF!="Media",'Mapa final'!#REF!="Moderado"),CONCATENATE("R4C",'Mapa final'!#REF!),"")</f>
        <v>#REF!</v>
      </c>
      <c r="AA29" s="67" t="e">
        <f>IF(AND('Mapa final'!#REF!="Media",'Mapa final'!#REF!="Moderado"),CONCATENATE("R4C",'Mapa final'!#REF!),"")</f>
        <v>#REF!</v>
      </c>
      <c r="AB29" s="50" t="e">
        <f>IF(AND('Mapa final'!#REF!="Media",'Mapa final'!#REF!="Mayor"),CONCATENATE("R4C",'Mapa final'!#REF!),"")</f>
        <v>#REF!</v>
      </c>
      <c r="AC29" s="51" t="e">
        <f>IF(AND('Mapa final'!#REF!="Media",'Mapa final'!#REF!="Mayor"),CONCATENATE("R4C",'Mapa final'!#REF!),"")</f>
        <v>#REF!</v>
      </c>
      <c r="AD29" s="51" t="e">
        <f>IF(AND('Mapa final'!#REF!="Media",'Mapa final'!#REF!="Mayor"),CONCATENATE("R4C",'Mapa final'!#REF!),"")</f>
        <v>#REF!</v>
      </c>
      <c r="AE29" s="51" t="e">
        <f>IF(AND('Mapa final'!#REF!="Media",'Mapa final'!#REF!="Mayor"),CONCATENATE("R4C",'Mapa final'!#REF!),"")</f>
        <v>#REF!</v>
      </c>
      <c r="AF29" s="51" t="e">
        <f>IF(AND('Mapa final'!#REF!="Media",'Mapa final'!#REF!="Mayor"),CONCATENATE("R4C",'Mapa final'!#REF!),"")</f>
        <v>#REF!</v>
      </c>
      <c r="AG29" s="52" t="e">
        <f>IF(AND('Mapa final'!#REF!="Media",'Mapa final'!#REF!="Mayor"),CONCATENATE("R4C",'Mapa final'!#REF!),"")</f>
        <v>#REF!</v>
      </c>
      <c r="AH29" s="53" t="e">
        <f>IF(AND('Mapa final'!#REF!="Media",'Mapa final'!#REF!="Catastrófico"),CONCATENATE("R4C",'Mapa final'!#REF!),"")</f>
        <v>#REF!</v>
      </c>
      <c r="AI29" s="54" t="e">
        <f>IF(AND('Mapa final'!#REF!="Media",'Mapa final'!#REF!="Catastrófico"),CONCATENATE("R4C",'Mapa final'!#REF!),"")</f>
        <v>#REF!</v>
      </c>
      <c r="AJ29" s="54" t="e">
        <f>IF(AND('Mapa final'!#REF!="Media",'Mapa final'!#REF!="Catastrófico"),CONCATENATE("R4C",'Mapa final'!#REF!),"")</f>
        <v>#REF!</v>
      </c>
      <c r="AK29" s="54" t="e">
        <f>IF(AND('Mapa final'!#REF!="Media",'Mapa final'!#REF!="Catastrófico"),CONCATENATE("R4C",'Mapa final'!#REF!),"")</f>
        <v>#REF!</v>
      </c>
      <c r="AL29" s="54" t="e">
        <f>IF(AND('Mapa final'!#REF!="Media",'Mapa final'!#REF!="Catastrófico"),CONCATENATE("R4C",'Mapa final'!#REF!),"")</f>
        <v>#REF!</v>
      </c>
      <c r="AM29" s="55" t="e">
        <f>IF(AND('Mapa final'!#REF!="Media",'Mapa final'!#REF!="Catastrófico"),CONCATENATE("R4C",'Mapa final'!#REF!),"")</f>
        <v>#REF!</v>
      </c>
      <c r="AN29" s="81"/>
      <c r="AO29" s="382"/>
      <c r="AP29" s="383"/>
      <c r="AQ29" s="383"/>
      <c r="AR29" s="383"/>
      <c r="AS29" s="383"/>
      <c r="AT29" s="384"/>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row>
    <row r="30" spans="1:76" ht="15" customHeight="1" x14ac:dyDescent="0.25">
      <c r="A30" s="81"/>
      <c r="B30" s="254"/>
      <c r="C30" s="254"/>
      <c r="D30" s="255"/>
      <c r="E30" s="353"/>
      <c r="F30" s="352"/>
      <c r="G30" s="352"/>
      <c r="H30" s="352"/>
      <c r="I30" s="368"/>
      <c r="J30" s="65" t="str">
        <f ca="1">IF(AND('Mapa final'!$Y$14="Media",'Mapa final'!$AA$14="Leve"),CONCATENATE("R5C",'Mapa final'!$O$14),"")</f>
        <v/>
      </c>
      <c r="K30" s="66" t="e">
        <f>IF(AND('Mapa final'!#REF!="Media",'Mapa final'!#REF!="Leve"),CONCATENATE("R5C",'Mapa final'!#REF!),"")</f>
        <v>#REF!</v>
      </c>
      <c r="L30" s="66" t="e">
        <f>IF(AND('Mapa final'!#REF!="Media",'Mapa final'!#REF!="Leve"),CONCATENATE("R5C",'Mapa final'!#REF!),"")</f>
        <v>#REF!</v>
      </c>
      <c r="M30" s="66" t="e">
        <f>IF(AND('Mapa final'!#REF!="Media",'Mapa final'!#REF!="Leve"),CONCATENATE("R5C",'Mapa final'!#REF!),"")</f>
        <v>#REF!</v>
      </c>
      <c r="N30" s="66" t="e">
        <f>IF(AND('Mapa final'!#REF!="Media",'Mapa final'!#REF!="Leve"),CONCATENATE("R5C",'Mapa final'!#REF!),"")</f>
        <v>#REF!</v>
      </c>
      <c r="O30" s="67" t="e">
        <f>IF(AND('Mapa final'!#REF!="Media",'Mapa final'!#REF!="Leve"),CONCATENATE("R5C",'Mapa final'!#REF!),"")</f>
        <v>#REF!</v>
      </c>
      <c r="P30" s="65" t="str">
        <f ca="1">IF(AND('Mapa final'!$Y$14="Media",'Mapa final'!$AA$14="Menor"),CONCATENATE("R5C",'Mapa final'!$O$14),"")</f>
        <v/>
      </c>
      <c r="Q30" s="66" t="e">
        <f>IF(AND('Mapa final'!#REF!="Media",'Mapa final'!#REF!="Menor"),CONCATENATE("R5C",'Mapa final'!#REF!),"")</f>
        <v>#REF!</v>
      </c>
      <c r="R30" s="66" t="e">
        <f>IF(AND('Mapa final'!#REF!="Media",'Mapa final'!#REF!="Menor"),CONCATENATE("R5C",'Mapa final'!#REF!),"")</f>
        <v>#REF!</v>
      </c>
      <c r="S30" s="66" t="e">
        <f>IF(AND('Mapa final'!#REF!="Media",'Mapa final'!#REF!="Menor"),CONCATENATE("R5C",'Mapa final'!#REF!),"")</f>
        <v>#REF!</v>
      </c>
      <c r="T30" s="66" t="e">
        <f>IF(AND('Mapa final'!#REF!="Media",'Mapa final'!#REF!="Menor"),CONCATENATE("R5C",'Mapa final'!#REF!),"")</f>
        <v>#REF!</v>
      </c>
      <c r="U30" s="67" t="e">
        <f>IF(AND('Mapa final'!#REF!="Media",'Mapa final'!#REF!="Menor"),CONCATENATE("R5C",'Mapa final'!#REF!),"")</f>
        <v>#REF!</v>
      </c>
      <c r="V30" s="65" t="str">
        <f ca="1">IF(AND('Mapa final'!$Y$14="Media",'Mapa final'!$AA$14="Moderado"),CONCATENATE("R5C",'Mapa final'!$O$14),"")</f>
        <v/>
      </c>
      <c r="W30" s="66" t="e">
        <f>IF(AND('Mapa final'!#REF!="Media",'Mapa final'!#REF!="Moderado"),CONCATENATE("R5C",'Mapa final'!#REF!),"")</f>
        <v>#REF!</v>
      </c>
      <c r="X30" s="66" t="e">
        <f>IF(AND('Mapa final'!#REF!="Media",'Mapa final'!#REF!="Moderado"),CONCATENATE("R5C",'Mapa final'!#REF!),"")</f>
        <v>#REF!</v>
      </c>
      <c r="Y30" s="66" t="e">
        <f>IF(AND('Mapa final'!#REF!="Media",'Mapa final'!#REF!="Moderado"),CONCATENATE("R5C",'Mapa final'!#REF!),"")</f>
        <v>#REF!</v>
      </c>
      <c r="Z30" s="66" t="e">
        <f>IF(AND('Mapa final'!#REF!="Media",'Mapa final'!#REF!="Moderado"),CONCATENATE("R5C",'Mapa final'!#REF!),"")</f>
        <v>#REF!</v>
      </c>
      <c r="AA30" s="67" t="e">
        <f>IF(AND('Mapa final'!#REF!="Media",'Mapa final'!#REF!="Moderado"),CONCATENATE("R5C",'Mapa final'!#REF!),"")</f>
        <v>#REF!</v>
      </c>
      <c r="AB30" s="50" t="str">
        <f ca="1">IF(AND('Mapa final'!$Y$14="Media",'Mapa final'!$AA$14="Mayor"),CONCATENATE("R5C",'Mapa final'!$O$14),"")</f>
        <v/>
      </c>
      <c r="AC30" s="51" t="e">
        <f>IF(AND('Mapa final'!#REF!="Media",'Mapa final'!#REF!="Mayor"),CONCATENATE("R5C",'Mapa final'!#REF!),"")</f>
        <v>#REF!</v>
      </c>
      <c r="AD30" s="51" t="e">
        <f>IF(AND('Mapa final'!#REF!="Media",'Mapa final'!#REF!="Mayor"),CONCATENATE("R5C",'Mapa final'!#REF!),"")</f>
        <v>#REF!</v>
      </c>
      <c r="AE30" s="51" t="e">
        <f>IF(AND('Mapa final'!#REF!="Media",'Mapa final'!#REF!="Mayor"),CONCATENATE("R5C",'Mapa final'!#REF!),"")</f>
        <v>#REF!</v>
      </c>
      <c r="AF30" s="51" t="e">
        <f>IF(AND('Mapa final'!#REF!="Media",'Mapa final'!#REF!="Mayor"),CONCATENATE("R5C",'Mapa final'!#REF!),"")</f>
        <v>#REF!</v>
      </c>
      <c r="AG30" s="52" t="e">
        <f>IF(AND('Mapa final'!#REF!="Media",'Mapa final'!#REF!="Mayor"),CONCATENATE("R5C",'Mapa final'!#REF!),"")</f>
        <v>#REF!</v>
      </c>
      <c r="AH30" s="53" t="str">
        <f ca="1">IF(AND('Mapa final'!$Y$14="Media",'Mapa final'!$AA$14="Catastrófico"),CONCATENATE("R5C",'Mapa final'!$O$14),"")</f>
        <v/>
      </c>
      <c r="AI30" s="54" t="e">
        <f>IF(AND('Mapa final'!#REF!="Media",'Mapa final'!#REF!="Catastrófico"),CONCATENATE("R5C",'Mapa final'!#REF!),"")</f>
        <v>#REF!</v>
      </c>
      <c r="AJ30" s="54" t="e">
        <f>IF(AND('Mapa final'!#REF!="Media",'Mapa final'!#REF!="Catastrófico"),CONCATENATE("R5C",'Mapa final'!#REF!),"")</f>
        <v>#REF!</v>
      </c>
      <c r="AK30" s="54" t="e">
        <f>IF(AND('Mapa final'!#REF!="Media",'Mapa final'!#REF!="Catastrófico"),CONCATENATE("R5C",'Mapa final'!#REF!),"")</f>
        <v>#REF!</v>
      </c>
      <c r="AL30" s="54" t="e">
        <f>IF(AND('Mapa final'!#REF!="Media",'Mapa final'!#REF!="Catastrófico"),CONCATENATE("R5C",'Mapa final'!#REF!),"")</f>
        <v>#REF!</v>
      </c>
      <c r="AM30" s="55" t="e">
        <f>IF(AND('Mapa final'!#REF!="Media",'Mapa final'!#REF!="Catastrófico"),CONCATENATE("R5C",'Mapa final'!#REF!),"")</f>
        <v>#REF!</v>
      </c>
      <c r="AN30" s="81"/>
      <c r="AO30" s="382"/>
      <c r="AP30" s="383"/>
      <c r="AQ30" s="383"/>
      <c r="AR30" s="383"/>
      <c r="AS30" s="383"/>
      <c r="AT30" s="384"/>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row>
    <row r="31" spans="1:76" ht="15" customHeight="1" x14ac:dyDescent="0.25">
      <c r="A31" s="81"/>
      <c r="B31" s="254"/>
      <c r="C31" s="254"/>
      <c r="D31" s="255"/>
      <c r="E31" s="353"/>
      <c r="F31" s="352"/>
      <c r="G31" s="352"/>
      <c r="H31" s="352"/>
      <c r="I31" s="368"/>
      <c r="J31" s="65" t="str">
        <f ca="1">IF(AND('Mapa final'!$Y$15="Media",'Mapa final'!$AA$15="Leve"),CONCATENATE("R6C",'Mapa final'!$O$15),"")</f>
        <v/>
      </c>
      <c r="K31" s="66" t="e">
        <f>IF(AND('Mapa final'!#REF!="Media",'Mapa final'!#REF!="Leve"),CONCATENATE("R6C",'Mapa final'!#REF!),"")</f>
        <v>#REF!</v>
      </c>
      <c r="L31" s="66" t="e">
        <f>IF(AND('Mapa final'!#REF!="Media",'Mapa final'!#REF!="Leve"),CONCATENATE("R6C",'Mapa final'!#REF!),"")</f>
        <v>#REF!</v>
      </c>
      <c r="M31" s="66" t="e">
        <f>IF(AND('Mapa final'!#REF!="Media",'Mapa final'!#REF!="Leve"),CONCATENATE("R6C",'Mapa final'!#REF!),"")</f>
        <v>#REF!</v>
      </c>
      <c r="N31" s="66" t="e">
        <f>IF(AND('Mapa final'!#REF!="Media",'Mapa final'!#REF!="Leve"),CONCATENATE("R6C",'Mapa final'!#REF!),"")</f>
        <v>#REF!</v>
      </c>
      <c r="O31" s="67" t="e">
        <f>IF(AND('Mapa final'!#REF!="Media",'Mapa final'!#REF!="Leve"),CONCATENATE("R6C",'Mapa final'!#REF!),"")</f>
        <v>#REF!</v>
      </c>
      <c r="P31" s="65" t="str">
        <f ca="1">IF(AND('Mapa final'!$Y$15="Media",'Mapa final'!$AA$15="Menor"),CONCATENATE("R6C",'Mapa final'!$O$15),"")</f>
        <v/>
      </c>
      <c r="Q31" s="66" t="e">
        <f>IF(AND('Mapa final'!#REF!="Media",'Mapa final'!#REF!="Menor"),CONCATENATE("R6C",'Mapa final'!#REF!),"")</f>
        <v>#REF!</v>
      </c>
      <c r="R31" s="66" t="e">
        <f>IF(AND('Mapa final'!#REF!="Media",'Mapa final'!#REF!="Menor"),CONCATENATE("R6C",'Mapa final'!#REF!),"")</f>
        <v>#REF!</v>
      </c>
      <c r="S31" s="66" t="e">
        <f>IF(AND('Mapa final'!#REF!="Media",'Mapa final'!#REF!="Menor"),CONCATENATE("R6C",'Mapa final'!#REF!),"")</f>
        <v>#REF!</v>
      </c>
      <c r="T31" s="66" t="e">
        <f>IF(AND('Mapa final'!#REF!="Media",'Mapa final'!#REF!="Menor"),CONCATENATE("R6C",'Mapa final'!#REF!),"")</f>
        <v>#REF!</v>
      </c>
      <c r="U31" s="67" t="e">
        <f>IF(AND('Mapa final'!#REF!="Media",'Mapa final'!#REF!="Menor"),CONCATENATE("R6C",'Mapa final'!#REF!),"")</f>
        <v>#REF!</v>
      </c>
      <c r="V31" s="65" t="str">
        <f ca="1">IF(AND('Mapa final'!$Y$15="Media",'Mapa final'!$AA$15="Moderado"),CONCATENATE("R6C",'Mapa final'!$O$15),"")</f>
        <v/>
      </c>
      <c r="W31" s="66" t="e">
        <f>IF(AND('Mapa final'!#REF!="Media",'Mapa final'!#REF!="Moderado"),CONCATENATE("R6C",'Mapa final'!#REF!),"")</f>
        <v>#REF!</v>
      </c>
      <c r="X31" s="66" t="e">
        <f>IF(AND('Mapa final'!#REF!="Media",'Mapa final'!#REF!="Moderado"),CONCATENATE("R6C",'Mapa final'!#REF!),"")</f>
        <v>#REF!</v>
      </c>
      <c r="Y31" s="66" t="e">
        <f>IF(AND('Mapa final'!#REF!="Media",'Mapa final'!#REF!="Moderado"),CONCATENATE("R6C",'Mapa final'!#REF!),"")</f>
        <v>#REF!</v>
      </c>
      <c r="Z31" s="66" t="e">
        <f>IF(AND('Mapa final'!#REF!="Media",'Mapa final'!#REF!="Moderado"),CONCATENATE("R6C",'Mapa final'!#REF!),"")</f>
        <v>#REF!</v>
      </c>
      <c r="AA31" s="67" t="e">
        <f>IF(AND('Mapa final'!#REF!="Media",'Mapa final'!#REF!="Moderado"),CONCATENATE("R6C",'Mapa final'!#REF!),"")</f>
        <v>#REF!</v>
      </c>
      <c r="AB31" s="50" t="str">
        <f ca="1">IF(AND('Mapa final'!$Y$15="Media",'Mapa final'!$AA$15="Mayor"),CONCATENATE("R6C",'Mapa final'!$O$15),"")</f>
        <v/>
      </c>
      <c r="AC31" s="51" t="e">
        <f>IF(AND('Mapa final'!#REF!="Media",'Mapa final'!#REF!="Mayor"),CONCATENATE("R6C",'Mapa final'!#REF!),"")</f>
        <v>#REF!</v>
      </c>
      <c r="AD31" s="51" t="e">
        <f>IF(AND('Mapa final'!#REF!="Media",'Mapa final'!#REF!="Mayor"),CONCATENATE("R6C",'Mapa final'!#REF!),"")</f>
        <v>#REF!</v>
      </c>
      <c r="AE31" s="51" t="e">
        <f>IF(AND('Mapa final'!#REF!="Media",'Mapa final'!#REF!="Mayor"),CONCATENATE("R6C",'Mapa final'!#REF!),"")</f>
        <v>#REF!</v>
      </c>
      <c r="AF31" s="51" t="e">
        <f>IF(AND('Mapa final'!#REF!="Media",'Mapa final'!#REF!="Mayor"),CONCATENATE("R6C",'Mapa final'!#REF!),"")</f>
        <v>#REF!</v>
      </c>
      <c r="AG31" s="52" t="e">
        <f>IF(AND('Mapa final'!#REF!="Media",'Mapa final'!#REF!="Mayor"),CONCATENATE("R6C",'Mapa final'!#REF!),"")</f>
        <v>#REF!</v>
      </c>
      <c r="AH31" s="53" t="str">
        <f ca="1">IF(AND('Mapa final'!$Y$15="Media",'Mapa final'!$AA$15="Catastrófico"),CONCATENATE("R6C",'Mapa final'!$O$15),"")</f>
        <v/>
      </c>
      <c r="AI31" s="54" t="e">
        <f>IF(AND('Mapa final'!#REF!="Media",'Mapa final'!#REF!="Catastrófico"),CONCATENATE("R6C",'Mapa final'!#REF!),"")</f>
        <v>#REF!</v>
      </c>
      <c r="AJ31" s="54" t="e">
        <f>IF(AND('Mapa final'!#REF!="Media",'Mapa final'!#REF!="Catastrófico"),CONCATENATE("R6C",'Mapa final'!#REF!),"")</f>
        <v>#REF!</v>
      </c>
      <c r="AK31" s="54" t="e">
        <f>IF(AND('Mapa final'!#REF!="Media",'Mapa final'!#REF!="Catastrófico"),CONCATENATE("R6C",'Mapa final'!#REF!),"")</f>
        <v>#REF!</v>
      </c>
      <c r="AL31" s="54" t="e">
        <f>IF(AND('Mapa final'!#REF!="Media",'Mapa final'!#REF!="Catastrófico"),CONCATENATE("R6C",'Mapa final'!#REF!),"")</f>
        <v>#REF!</v>
      </c>
      <c r="AM31" s="55" t="e">
        <f>IF(AND('Mapa final'!#REF!="Media",'Mapa final'!#REF!="Catastrófico"),CONCATENATE("R6C",'Mapa final'!#REF!),"")</f>
        <v>#REF!</v>
      </c>
      <c r="AN31" s="81"/>
      <c r="AO31" s="382"/>
      <c r="AP31" s="383"/>
      <c r="AQ31" s="383"/>
      <c r="AR31" s="383"/>
      <c r="AS31" s="383"/>
      <c r="AT31" s="384"/>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row>
    <row r="32" spans="1:76" ht="15" customHeight="1" x14ac:dyDescent="0.25">
      <c r="A32" s="81"/>
      <c r="B32" s="254"/>
      <c r="C32" s="254"/>
      <c r="D32" s="255"/>
      <c r="E32" s="353"/>
      <c r="F32" s="352"/>
      <c r="G32" s="352"/>
      <c r="H32" s="352"/>
      <c r="I32" s="368"/>
      <c r="J32" s="65" t="e">
        <f>IF(AND('Mapa final'!#REF!="Media",'Mapa final'!#REF!="Leve"),CONCATENATE("R7C",'Mapa final'!#REF!),"")</f>
        <v>#REF!</v>
      </c>
      <c r="K32" s="66" t="e">
        <f>IF(AND('Mapa final'!#REF!="Media",'Mapa final'!#REF!="Leve"),CONCATENATE("R7C",'Mapa final'!#REF!),"")</f>
        <v>#REF!</v>
      </c>
      <c r="L32" s="66" t="e">
        <f>IF(AND('Mapa final'!#REF!="Media",'Mapa final'!#REF!="Leve"),CONCATENATE("R7C",'Mapa final'!#REF!),"")</f>
        <v>#REF!</v>
      </c>
      <c r="M32" s="66" t="e">
        <f>IF(AND('Mapa final'!#REF!="Media",'Mapa final'!#REF!="Leve"),CONCATENATE("R7C",'Mapa final'!#REF!),"")</f>
        <v>#REF!</v>
      </c>
      <c r="N32" s="66" t="e">
        <f>IF(AND('Mapa final'!#REF!="Media",'Mapa final'!#REF!="Leve"),CONCATENATE("R7C",'Mapa final'!#REF!),"")</f>
        <v>#REF!</v>
      </c>
      <c r="O32" s="67" t="e">
        <f>IF(AND('Mapa final'!#REF!="Media",'Mapa final'!#REF!="Leve"),CONCATENATE("R7C",'Mapa final'!#REF!),"")</f>
        <v>#REF!</v>
      </c>
      <c r="P32" s="65" t="e">
        <f>IF(AND('Mapa final'!#REF!="Media",'Mapa final'!#REF!="Menor"),CONCATENATE("R7C",'Mapa final'!#REF!),"")</f>
        <v>#REF!</v>
      </c>
      <c r="Q32" s="66" t="e">
        <f>IF(AND('Mapa final'!#REF!="Media",'Mapa final'!#REF!="Menor"),CONCATENATE("R7C",'Mapa final'!#REF!),"")</f>
        <v>#REF!</v>
      </c>
      <c r="R32" s="66" t="e">
        <f>IF(AND('Mapa final'!#REF!="Media",'Mapa final'!#REF!="Menor"),CONCATENATE("R7C",'Mapa final'!#REF!),"")</f>
        <v>#REF!</v>
      </c>
      <c r="S32" s="66" t="e">
        <f>IF(AND('Mapa final'!#REF!="Media",'Mapa final'!#REF!="Menor"),CONCATENATE("R7C",'Mapa final'!#REF!),"")</f>
        <v>#REF!</v>
      </c>
      <c r="T32" s="66" t="e">
        <f>IF(AND('Mapa final'!#REF!="Media",'Mapa final'!#REF!="Menor"),CONCATENATE("R7C",'Mapa final'!#REF!),"")</f>
        <v>#REF!</v>
      </c>
      <c r="U32" s="67" t="e">
        <f>IF(AND('Mapa final'!#REF!="Media",'Mapa final'!#REF!="Menor"),CONCATENATE("R7C",'Mapa final'!#REF!),"")</f>
        <v>#REF!</v>
      </c>
      <c r="V32" s="65" t="e">
        <f>IF(AND('Mapa final'!#REF!="Media",'Mapa final'!#REF!="Moderado"),CONCATENATE("R7C",'Mapa final'!#REF!),"")</f>
        <v>#REF!</v>
      </c>
      <c r="W32" s="66" t="e">
        <f>IF(AND('Mapa final'!#REF!="Media",'Mapa final'!#REF!="Moderado"),CONCATENATE("R7C",'Mapa final'!#REF!),"")</f>
        <v>#REF!</v>
      </c>
      <c r="X32" s="66" t="e">
        <f>IF(AND('Mapa final'!#REF!="Media",'Mapa final'!#REF!="Moderado"),CONCATENATE("R7C",'Mapa final'!#REF!),"")</f>
        <v>#REF!</v>
      </c>
      <c r="Y32" s="66" t="e">
        <f>IF(AND('Mapa final'!#REF!="Media",'Mapa final'!#REF!="Moderado"),CONCATENATE("R7C",'Mapa final'!#REF!),"")</f>
        <v>#REF!</v>
      </c>
      <c r="Z32" s="66" t="e">
        <f>IF(AND('Mapa final'!#REF!="Media",'Mapa final'!#REF!="Moderado"),CONCATENATE("R7C",'Mapa final'!#REF!),"")</f>
        <v>#REF!</v>
      </c>
      <c r="AA32" s="67" t="e">
        <f>IF(AND('Mapa final'!#REF!="Media",'Mapa final'!#REF!="Moderado"),CONCATENATE("R7C",'Mapa final'!#REF!),"")</f>
        <v>#REF!</v>
      </c>
      <c r="AB32" s="50" t="e">
        <f>IF(AND('Mapa final'!#REF!="Media",'Mapa final'!#REF!="Mayor"),CONCATENATE("R7C",'Mapa final'!#REF!),"")</f>
        <v>#REF!</v>
      </c>
      <c r="AC32" s="51" t="e">
        <f>IF(AND('Mapa final'!#REF!="Media",'Mapa final'!#REF!="Mayor"),CONCATENATE("R7C",'Mapa final'!#REF!),"")</f>
        <v>#REF!</v>
      </c>
      <c r="AD32" s="51" t="e">
        <f>IF(AND('Mapa final'!#REF!="Media",'Mapa final'!#REF!="Mayor"),CONCATENATE("R7C",'Mapa final'!#REF!),"")</f>
        <v>#REF!</v>
      </c>
      <c r="AE32" s="51" t="e">
        <f>IF(AND('Mapa final'!#REF!="Media",'Mapa final'!#REF!="Mayor"),CONCATENATE("R7C",'Mapa final'!#REF!),"")</f>
        <v>#REF!</v>
      </c>
      <c r="AF32" s="51" t="e">
        <f>IF(AND('Mapa final'!#REF!="Media",'Mapa final'!#REF!="Mayor"),CONCATENATE("R7C",'Mapa final'!#REF!),"")</f>
        <v>#REF!</v>
      </c>
      <c r="AG32" s="52" t="e">
        <f>IF(AND('Mapa final'!#REF!="Media",'Mapa final'!#REF!="Mayor"),CONCATENATE("R7C",'Mapa final'!#REF!),"")</f>
        <v>#REF!</v>
      </c>
      <c r="AH32" s="53" t="e">
        <f>IF(AND('Mapa final'!#REF!="Media",'Mapa final'!#REF!="Catastrófico"),CONCATENATE("R7C",'Mapa final'!#REF!),"")</f>
        <v>#REF!</v>
      </c>
      <c r="AI32" s="54" t="e">
        <f>IF(AND('Mapa final'!#REF!="Media",'Mapa final'!#REF!="Catastrófico"),CONCATENATE("R7C",'Mapa final'!#REF!),"")</f>
        <v>#REF!</v>
      </c>
      <c r="AJ32" s="54" t="e">
        <f>IF(AND('Mapa final'!#REF!="Media",'Mapa final'!#REF!="Catastrófico"),CONCATENATE("R7C",'Mapa final'!#REF!),"")</f>
        <v>#REF!</v>
      </c>
      <c r="AK32" s="54" t="e">
        <f>IF(AND('Mapa final'!#REF!="Media",'Mapa final'!#REF!="Catastrófico"),CONCATENATE("R7C",'Mapa final'!#REF!),"")</f>
        <v>#REF!</v>
      </c>
      <c r="AL32" s="54" t="e">
        <f>IF(AND('Mapa final'!#REF!="Media",'Mapa final'!#REF!="Catastrófico"),CONCATENATE("R7C",'Mapa final'!#REF!),"")</f>
        <v>#REF!</v>
      </c>
      <c r="AM32" s="55" t="e">
        <f>IF(AND('Mapa final'!#REF!="Media",'Mapa final'!#REF!="Catastrófico"),CONCATENATE("R7C",'Mapa final'!#REF!),"")</f>
        <v>#REF!</v>
      </c>
      <c r="AN32" s="81"/>
      <c r="AO32" s="382"/>
      <c r="AP32" s="383"/>
      <c r="AQ32" s="383"/>
      <c r="AR32" s="383"/>
      <c r="AS32" s="383"/>
      <c r="AT32" s="384"/>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row>
    <row r="33" spans="1:80" ht="15" customHeight="1" x14ac:dyDescent="0.25">
      <c r="A33" s="81"/>
      <c r="B33" s="254"/>
      <c r="C33" s="254"/>
      <c r="D33" s="255"/>
      <c r="E33" s="353"/>
      <c r="F33" s="352"/>
      <c r="G33" s="352"/>
      <c r="H33" s="352"/>
      <c r="I33" s="368"/>
      <c r="J33" s="65" t="e">
        <f>IF(AND('Mapa final'!#REF!="Media",'Mapa final'!#REF!="Leve"),CONCATENATE("R8C",'Mapa final'!#REF!),"")</f>
        <v>#REF!</v>
      </c>
      <c r="K33" s="66" t="e">
        <f>IF(AND('Mapa final'!#REF!="Media",'Mapa final'!#REF!="Leve"),CONCATENATE("R8C",'Mapa final'!#REF!),"")</f>
        <v>#REF!</v>
      </c>
      <c r="L33" s="66" t="e">
        <f>IF(AND('Mapa final'!#REF!="Media",'Mapa final'!#REF!="Leve"),CONCATENATE("R8C",'Mapa final'!#REF!),"")</f>
        <v>#REF!</v>
      </c>
      <c r="M33" s="66" t="e">
        <f>IF(AND('Mapa final'!#REF!="Media",'Mapa final'!#REF!="Leve"),CONCATENATE("R8C",'Mapa final'!#REF!),"")</f>
        <v>#REF!</v>
      </c>
      <c r="N33" s="66" t="e">
        <f>IF(AND('Mapa final'!#REF!="Media",'Mapa final'!#REF!="Leve"),CONCATENATE("R8C",'Mapa final'!#REF!),"")</f>
        <v>#REF!</v>
      </c>
      <c r="O33" s="67" t="e">
        <f>IF(AND('Mapa final'!#REF!="Media",'Mapa final'!#REF!="Leve"),CONCATENATE("R8C",'Mapa final'!#REF!),"")</f>
        <v>#REF!</v>
      </c>
      <c r="P33" s="65" t="e">
        <f>IF(AND('Mapa final'!#REF!="Media",'Mapa final'!#REF!="Menor"),CONCATENATE("R8C",'Mapa final'!#REF!),"")</f>
        <v>#REF!</v>
      </c>
      <c r="Q33" s="66" t="e">
        <f>IF(AND('Mapa final'!#REF!="Media",'Mapa final'!#REF!="Menor"),CONCATENATE("R8C",'Mapa final'!#REF!),"")</f>
        <v>#REF!</v>
      </c>
      <c r="R33" s="66" t="e">
        <f>IF(AND('Mapa final'!#REF!="Media",'Mapa final'!#REF!="Menor"),CONCATENATE("R8C",'Mapa final'!#REF!),"")</f>
        <v>#REF!</v>
      </c>
      <c r="S33" s="66" t="e">
        <f>IF(AND('Mapa final'!#REF!="Media",'Mapa final'!#REF!="Menor"),CONCATENATE("R8C",'Mapa final'!#REF!),"")</f>
        <v>#REF!</v>
      </c>
      <c r="T33" s="66" t="e">
        <f>IF(AND('Mapa final'!#REF!="Media",'Mapa final'!#REF!="Menor"),CONCATENATE("R8C",'Mapa final'!#REF!),"")</f>
        <v>#REF!</v>
      </c>
      <c r="U33" s="67" t="e">
        <f>IF(AND('Mapa final'!#REF!="Media",'Mapa final'!#REF!="Menor"),CONCATENATE("R8C",'Mapa final'!#REF!),"")</f>
        <v>#REF!</v>
      </c>
      <c r="V33" s="65" t="e">
        <f>IF(AND('Mapa final'!#REF!="Media",'Mapa final'!#REF!="Moderado"),CONCATENATE("R8C",'Mapa final'!#REF!),"")</f>
        <v>#REF!</v>
      </c>
      <c r="W33" s="66" t="e">
        <f>IF(AND('Mapa final'!#REF!="Media",'Mapa final'!#REF!="Moderado"),CONCATENATE("R8C",'Mapa final'!#REF!),"")</f>
        <v>#REF!</v>
      </c>
      <c r="X33" s="66" t="e">
        <f>IF(AND('Mapa final'!#REF!="Media",'Mapa final'!#REF!="Moderado"),CONCATENATE("R8C",'Mapa final'!#REF!),"")</f>
        <v>#REF!</v>
      </c>
      <c r="Y33" s="66" t="e">
        <f>IF(AND('Mapa final'!#REF!="Media",'Mapa final'!#REF!="Moderado"),CONCATENATE("R8C",'Mapa final'!#REF!),"")</f>
        <v>#REF!</v>
      </c>
      <c r="Z33" s="66" t="e">
        <f>IF(AND('Mapa final'!#REF!="Media",'Mapa final'!#REF!="Moderado"),CONCATENATE("R8C",'Mapa final'!#REF!),"")</f>
        <v>#REF!</v>
      </c>
      <c r="AA33" s="67" t="e">
        <f>IF(AND('Mapa final'!#REF!="Media",'Mapa final'!#REF!="Moderado"),CONCATENATE("R8C",'Mapa final'!#REF!),"")</f>
        <v>#REF!</v>
      </c>
      <c r="AB33" s="50" t="e">
        <f>IF(AND('Mapa final'!#REF!="Media",'Mapa final'!#REF!="Mayor"),CONCATENATE("R8C",'Mapa final'!#REF!),"")</f>
        <v>#REF!</v>
      </c>
      <c r="AC33" s="51" t="e">
        <f>IF(AND('Mapa final'!#REF!="Media",'Mapa final'!#REF!="Mayor"),CONCATENATE("R8C",'Mapa final'!#REF!),"")</f>
        <v>#REF!</v>
      </c>
      <c r="AD33" s="51" t="e">
        <f>IF(AND('Mapa final'!#REF!="Media",'Mapa final'!#REF!="Mayor"),CONCATENATE("R8C",'Mapa final'!#REF!),"")</f>
        <v>#REF!</v>
      </c>
      <c r="AE33" s="51" t="e">
        <f>IF(AND('Mapa final'!#REF!="Media",'Mapa final'!#REF!="Mayor"),CONCATENATE("R8C",'Mapa final'!#REF!),"")</f>
        <v>#REF!</v>
      </c>
      <c r="AF33" s="51" t="e">
        <f>IF(AND('Mapa final'!#REF!="Media",'Mapa final'!#REF!="Mayor"),CONCATENATE("R8C",'Mapa final'!#REF!),"")</f>
        <v>#REF!</v>
      </c>
      <c r="AG33" s="52" t="e">
        <f>IF(AND('Mapa final'!#REF!="Media",'Mapa final'!#REF!="Mayor"),CONCATENATE("R8C",'Mapa final'!#REF!),"")</f>
        <v>#REF!</v>
      </c>
      <c r="AH33" s="53" t="e">
        <f>IF(AND('Mapa final'!#REF!="Media",'Mapa final'!#REF!="Catastrófico"),CONCATENATE("R8C",'Mapa final'!#REF!),"")</f>
        <v>#REF!</v>
      </c>
      <c r="AI33" s="54" t="e">
        <f>IF(AND('Mapa final'!#REF!="Media",'Mapa final'!#REF!="Catastrófico"),CONCATENATE("R8C",'Mapa final'!#REF!),"")</f>
        <v>#REF!</v>
      </c>
      <c r="AJ33" s="54" t="e">
        <f>IF(AND('Mapa final'!#REF!="Media",'Mapa final'!#REF!="Catastrófico"),CONCATENATE("R8C",'Mapa final'!#REF!),"")</f>
        <v>#REF!</v>
      </c>
      <c r="AK33" s="54" t="e">
        <f>IF(AND('Mapa final'!#REF!="Media",'Mapa final'!#REF!="Catastrófico"),CONCATENATE("R8C",'Mapa final'!#REF!),"")</f>
        <v>#REF!</v>
      </c>
      <c r="AL33" s="54" t="e">
        <f>IF(AND('Mapa final'!#REF!="Media",'Mapa final'!#REF!="Catastrófico"),CONCATENATE("R8C",'Mapa final'!#REF!),"")</f>
        <v>#REF!</v>
      </c>
      <c r="AM33" s="55" t="e">
        <f>IF(AND('Mapa final'!#REF!="Media",'Mapa final'!#REF!="Catastrófico"),CONCATENATE("R8C",'Mapa final'!#REF!),"")</f>
        <v>#REF!</v>
      </c>
      <c r="AN33" s="81"/>
      <c r="AO33" s="382"/>
      <c r="AP33" s="383"/>
      <c r="AQ33" s="383"/>
      <c r="AR33" s="383"/>
      <c r="AS33" s="383"/>
      <c r="AT33" s="384"/>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row>
    <row r="34" spans="1:80" ht="15" customHeight="1" x14ac:dyDescent="0.25">
      <c r="A34" s="81"/>
      <c r="B34" s="254"/>
      <c r="C34" s="254"/>
      <c r="D34" s="255"/>
      <c r="E34" s="353"/>
      <c r="F34" s="352"/>
      <c r="G34" s="352"/>
      <c r="H34" s="352"/>
      <c r="I34" s="368"/>
      <c r="J34" s="65" t="e">
        <f>IF(AND('Mapa final'!#REF!="Media",'Mapa final'!#REF!="Leve"),CONCATENATE("R9C",'Mapa final'!#REF!),"")</f>
        <v>#REF!</v>
      </c>
      <c r="K34" s="66" t="e">
        <f>IF(AND('Mapa final'!#REF!="Media",'Mapa final'!#REF!="Leve"),CONCATENATE("R9C",'Mapa final'!#REF!),"")</f>
        <v>#REF!</v>
      </c>
      <c r="L34" s="66" t="e">
        <f>IF(AND('Mapa final'!#REF!="Media",'Mapa final'!#REF!="Leve"),CONCATENATE("R9C",'Mapa final'!#REF!),"")</f>
        <v>#REF!</v>
      </c>
      <c r="M34" s="66" t="e">
        <f>IF(AND('Mapa final'!#REF!="Media",'Mapa final'!#REF!="Leve"),CONCATENATE("R9C",'Mapa final'!#REF!),"")</f>
        <v>#REF!</v>
      </c>
      <c r="N34" s="66" t="e">
        <f>IF(AND('Mapa final'!#REF!="Media",'Mapa final'!#REF!="Leve"),CONCATENATE("R9C",'Mapa final'!#REF!),"")</f>
        <v>#REF!</v>
      </c>
      <c r="O34" s="67" t="e">
        <f>IF(AND('Mapa final'!#REF!="Media",'Mapa final'!#REF!="Leve"),CONCATENATE("R9C",'Mapa final'!#REF!),"")</f>
        <v>#REF!</v>
      </c>
      <c r="P34" s="65" t="e">
        <f>IF(AND('Mapa final'!#REF!="Media",'Mapa final'!#REF!="Menor"),CONCATENATE("R9C",'Mapa final'!#REF!),"")</f>
        <v>#REF!</v>
      </c>
      <c r="Q34" s="66" t="e">
        <f>IF(AND('Mapa final'!#REF!="Media",'Mapa final'!#REF!="Menor"),CONCATENATE("R9C",'Mapa final'!#REF!),"")</f>
        <v>#REF!</v>
      </c>
      <c r="R34" s="66" t="e">
        <f>IF(AND('Mapa final'!#REF!="Media",'Mapa final'!#REF!="Menor"),CONCATENATE("R9C",'Mapa final'!#REF!),"")</f>
        <v>#REF!</v>
      </c>
      <c r="S34" s="66" t="e">
        <f>IF(AND('Mapa final'!#REF!="Media",'Mapa final'!#REF!="Menor"),CONCATENATE("R9C",'Mapa final'!#REF!),"")</f>
        <v>#REF!</v>
      </c>
      <c r="T34" s="66" t="e">
        <f>IF(AND('Mapa final'!#REF!="Media",'Mapa final'!#REF!="Menor"),CONCATENATE("R9C",'Mapa final'!#REF!),"")</f>
        <v>#REF!</v>
      </c>
      <c r="U34" s="67" t="e">
        <f>IF(AND('Mapa final'!#REF!="Media",'Mapa final'!#REF!="Menor"),CONCATENATE("R9C",'Mapa final'!#REF!),"")</f>
        <v>#REF!</v>
      </c>
      <c r="V34" s="65" t="e">
        <f>IF(AND('Mapa final'!#REF!="Media",'Mapa final'!#REF!="Moderado"),CONCATENATE("R9C",'Mapa final'!#REF!),"")</f>
        <v>#REF!</v>
      </c>
      <c r="W34" s="66" t="e">
        <f>IF(AND('Mapa final'!#REF!="Media",'Mapa final'!#REF!="Moderado"),CONCATENATE("R9C",'Mapa final'!#REF!),"")</f>
        <v>#REF!</v>
      </c>
      <c r="X34" s="66" t="e">
        <f>IF(AND('Mapa final'!#REF!="Media",'Mapa final'!#REF!="Moderado"),CONCATENATE("R9C",'Mapa final'!#REF!),"")</f>
        <v>#REF!</v>
      </c>
      <c r="Y34" s="66" t="e">
        <f>IF(AND('Mapa final'!#REF!="Media",'Mapa final'!#REF!="Moderado"),CONCATENATE("R9C",'Mapa final'!#REF!),"")</f>
        <v>#REF!</v>
      </c>
      <c r="Z34" s="66" t="e">
        <f>IF(AND('Mapa final'!#REF!="Media",'Mapa final'!#REF!="Moderado"),CONCATENATE("R9C",'Mapa final'!#REF!),"")</f>
        <v>#REF!</v>
      </c>
      <c r="AA34" s="67" t="e">
        <f>IF(AND('Mapa final'!#REF!="Media",'Mapa final'!#REF!="Moderado"),CONCATENATE("R9C",'Mapa final'!#REF!),"")</f>
        <v>#REF!</v>
      </c>
      <c r="AB34" s="50" t="e">
        <f>IF(AND('Mapa final'!#REF!="Media",'Mapa final'!#REF!="Mayor"),CONCATENATE("R9C",'Mapa final'!#REF!),"")</f>
        <v>#REF!</v>
      </c>
      <c r="AC34" s="51" t="e">
        <f>IF(AND('Mapa final'!#REF!="Media",'Mapa final'!#REF!="Mayor"),CONCATENATE("R9C",'Mapa final'!#REF!),"")</f>
        <v>#REF!</v>
      </c>
      <c r="AD34" s="51" t="e">
        <f>IF(AND('Mapa final'!#REF!="Media",'Mapa final'!#REF!="Mayor"),CONCATENATE("R9C",'Mapa final'!#REF!),"")</f>
        <v>#REF!</v>
      </c>
      <c r="AE34" s="51" t="e">
        <f>IF(AND('Mapa final'!#REF!="Media",'Mapa final'!#REF!="Mayor"),CONCATENATE("R9C",'Mapa final'!#REF!),"")</f>
        <v>#REF!</v>
      </c>
      <c r="AF34" s="51" t="e">
        <f>IF(AND('Mapa final'!#REF!="Media",'Mapa final'!#REF!="Mayor"),CONCATENATE("R9C",'Mapa final'!#REF!),"")</f>
        <v>#REF!</v>
      </c>
      <c r="AG34" s="52" t="e">
        <f>IF(AND('Mapa final'!#REF!="Media",'Mapa final'!#REF!="Mayor"),CONCATENATE("R9C",'Mapa final'!#REF!),"")</f>
        <v>#REF!</v>
      </c>
      <c r="AH34" s="53" t="e">
        <f>IF(AND('Mapa final'!#REF!="Media",'Mapa final'!#REF!="Catastrófico"),CONCATENATE("R9C",'Mapa final'!#REF!),"")</f>
        <v>#REF!</v>
      </c>
      <c r="AI34" s="54" t="e">
        <f>IF(AND('Mapa final'!#REF!="Media",'Mapa final'!#REF!="Catastrófico"),CONCATENATE("R9C",'Mapa final'!#REF!),"")</f>
        <v>#REF!</v>
      </c>
      <c r="AJ34" s="54" t="e">
        <f>IF(AND('Mapa final'!#REF!="Media",'Mapa final'!#REF!="Catastrófico"),CONCATENATE("R9C",'Mapa final'!#REF!),"")</f>
        <v>#REF!</v>
      </c>
      <c r="AK34" s="54" t="e">
        <f>IF(AND('Mapa final'!#REF!="Media",'Mapa final'!#REF!="Catastrófico"),CONCATENATE("R9C",'Mapa final'!#REF!),"")</f>
        <v>#REF!</v>
      </c>
      <c r="AL34" s="54" t="e">
        <f>IF(AND('Mapa final'!#REF!="Media",'Mapa final'!#REF!="Catastrófico"),CONCATENATE("R9C",'Mapa final'!#REF!),"")</f>
        <v>#REF!</v>
      </c>
      <c r="AM34" s="55" t="e">
        <f>IF(AND('Mapa final'!#REF!="Media",'Mapa final'!#REF!="Catastrófico"),CONCATENATE("R9C",'Mapa final'!#REF!),"")</f>
        <v>#REF!</v>
      </c>
      <c r="AN34" s="81"/>
      <c r="AO34" s="382"/>
      <c r="AP34" s="383"/>
      <c r="AQ34" s="383"/>
      <c r="AR34" s="383"/>
      <c r="AS34" s="383"/>
      <c r="AT34" s="384"/>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row>
    <row r="35" spans="1:80" ht="15.75" customHeight="1" thickBot="1" x14ac:dyDescent="0.3">
      <c r="A35" s="81"/>
      <c r="B35" s="254"/>
      <c r="C35" s="254"/>
      <c r="D35" s="255"/>
      <c r="E35" s="354"/>
      <c r="F35" s="355"/>
      <c r="G35" s="355"/>
      <c r="H35" s="355"/>
      <c r="I35" s="369"/>
      <c r="J35" s="65" t="e">
        <f>IF(AND('Mapa final'!#REF!="Media",'Mapa final'!#REF!="Leve"),CONCATENATE("R10C",'Mapa final'!#REF!),"")</f>
        <v>#REF!</v>
      </c>
      <c r="K35" s="66" t="e">
        <f>IF(AND('Mapa final'!#REF!="Media",'Mapa final'!#REF!="Leve"),CONCATENATE("R10C",'Mapa final'!#REF!),"")</f>
        <v>#REF!</v>
      </c>
      <c r="L35" s="66" t="e">
        <f>IF(AND('Mapa final'!#REF!="Media",'Mapa final'!#REF!="Leve"),CONCATENATE("R10C",'Mapa final'!#REF!),"")</f>
        <v>#REF!</v>
      </c>
      <c r="M35" s="66" t="e">
        <f>IF(AND('Mapa final'!#REF!="Media",'Mapa final'!#REF!="Leve"),CONCATENATE("R10C",'Mapa final'!#REF!),"")</f>
        <v>#REF!</v>
      </c>
      <c r="N35" s="66" t="e">
        <f>IF(AND('Mapa final'!#REF!="Media",'Mapa final'!#REF!="Leve"),CONCATENATE("R10C",'Mapa final'!#REF!),"")</f>
        <v>#REF!</v>
      </c>
      <c r="O35" s="67" t="e">
        <f>IF(AND('Mapa final'!#REF!="Media",'Mapa final'!#REF!="Leve"),CONCATENATE("R10C",'Mapa final'!#REF!),"")</f>
        <v>#REF!</v>
      </c>
      <c r="P35" s="65" t="e">
        <f>IF(AND('Mapa final'!#REF!="Media",'Mapa final'!#REF!="Menor"),CONCATENATE("R10C",'Mapa final'!#REF!),"")</f>
        <v>#REF!</v>
      </c>
      <c r="Q35" s="66" t="e">
        <f>IF(AND('Mapa final'!#REF!="Media",'Mapa final'!#REF!="Menor"),CONCATENATE("R10C",'Mapa final'!#REF!),"")</f>
        <v>#REF!</v>
      </c>
      <c r="R35" s="66" t="e">
        <f>IF(AND('Mapa final'!#REF!="Media",'Mapa final'!#REF!="Menor"),CONCATENATE("R10C",'Mapa final'!#REF!),"")</f>
        <v>#REF!</v>
      </c>
      <c r="S35" s="66" t="e">
        <f>IF(AND('Mapa final'!#REF!="Media",'Mapa final'!#REF!="Menor"),CONCATENATE("R10C",'Mapa final'!#REF!),"")</f>
        <v>#REF!</v>
      </c>
      <c r="T35" s="66" t="e">
        <f>IF(AND('Mapa final'!#REF!="Media",'Mapa final'!#REF!="Menor"),CONCATENATE("R10C",'Mapa final'!#REF!),"")</f>
        <v>#REF!</v>
      </c>
      <c r="U35" s="67" t="e">
        <f>IF(AND('Mapa final'!#REF!="Media",'Mapa final'!#REF!="Menor"),CONCATENATE("R10C",'Mapa final'!#REF!),"")</f>
        <v>#REF!</v>
      </c>
      <c r="V35" s="65" t="e">
        <f>IF(AND('Mapa final'!#REF!="Media",'Mapa final'!#REF!="Moderado"),CONCATENATE("R10C",'Mapa final'!#REF!),"")</f>
        <v>#REF!</v>
      </c>
      <c r="W35" s="66" t="e">
        <f>IF(AND('Mapa final'!#REF!="Media",'Mapa final'!#REF!="Moderado"),CONCATENATE("R10C",'Mapa final'!#REF!),"")</f>
        <v>#REF!</v>
      </c>
      <c r="X35" s="66" t="e">
        <f>IF(AND('Mapa final'!#REF!="Media",'Mapa final'!#REF!="Moderado"),CONCATENATE("R10C",'Mapa final'!#REF!),"")</f>
        <v>#REF!</v>
      </c>
      <c r="Y35" s="66" t="e">
        <f>IF(AND('Mapa final'!#REF!="Media",'Mapa final'!#REF!="Moderado"),CONCATENATE("R10C",'Mapa final'!#REF!),"")</f>
        <v>#REF!</v>
      </c>
      <c r="Z35" s="66" t="e">
        <f>IF(AND('Mapa final'!#REF!="Media",'Mapa final'!#REF!="Moderado"),CONCATENATE("R10C",'Mapa final'!#REF!),"")</f>
        <v>#REF!</v>
      </c>
      <c r="AA35" s="67" t="e">
        <f>IF(AND('Mapa final'!#REF!="Media",'Mapa final'!#REF!="Moderado"),CONCATENATE("R10C",'Mapa final'!#REF!),"")</f>
        <v>#REF!</v>
      </c>
      <c r="AB35" s="56" t="e">
        <f>IF(AND('Mapa final'!#REF!="Media",'Mapa final'!#REF!="Mayor"),CONCATENATE("R10C",'Mapa final'!#REF!),"")</f>
        <v>#REF!</v>
      </c>
      <c r="AC35" s="57" t="e">
        <f>IF(AND('Mapa final'!#REF!="Media",'Mapa final'!#REF!="Mayor"),CONCATENATE("R10C",'Mapa final'!#REF!),"")</f>
        <v>#REF!</v>
      </c>
      <c r="AD35" s="57" t="e">
        <f>IF(AND('Mapa final'!#REF!="Media",'Mapa final'!#REF!="Mayor"),CONCATENATE("R10C",'Mapa final'!#REF!),"")</f>
        <v>#REF!</v>
      </c>
      <c r="AE35" s="57" t="e">
        <f>IF(AND('Mapa final'!#REF!="Media",'Mapa final'!#REF!="Mayor"),CONCATENATE("R10C",'Mapa final'!#REF!),"")</f>
        <v>#REF!</v>
      </c>
      <c r="AF35" s="57" t="e">
        <f>IF(AND('Mapa final'!#REF!="Media",'Mapa final'!#REF!="Mayor"),CONCATENATE("R10C",'Mapa final'!#REF!),"")</f>
        <v>#REF!</v>
      </c>
      <c r="AG35" s="58" t="e">
        <f>IF(AND('Mapa final'!#REF!="Media",'Mapa final'!#REF!="Mayor"),CONCATENATE("R10C",'Mapa final'!#REF!),"")</f>
        <v>#REF!</v>
      </c>
      <c r="AH35" s="59" t="e">
        <f>IF(AND('Mapa final'!#REF!="Media",'Mapa final'!#REF!="Catastrófico"),CONCATENATE("R10C",'Mapa final'!#REF!),"")</f>
        <v>#REF!</v>
      </c>
      <c r="AI35" s="60" t="e">
        <f>IF(AND('Mapa final'!#REF!="Media",'Mapa final'!#REF!="Catastrófico"),CONCATENATE("R10C",'Mapa final'!#REF!),"")</f>
        <v>#REF!</v>
      </c>
      <c r="AJ35" s="60" t="e">
        <f>IF(AND('Mapa final'!#REF!="Media",'Mapa final'!#REF!="Catastrófico"),CONCATENATE("R10C",'Mapa final'!#REF!),"")</f>
        <v>#REF!</v>
      </c>
      <c r="AK35" s="60" t="e">
        <f>IF(AND('Mapa final'!#REF!="Media",'Mapa final'!#REF!="Catastrófico"),CONCATENATE("R10C",'Mapa final'!#REF!),"")</f>
        <v>#REF!</v>
      </c>
      <c r="AL35" s="60" t="e">
        <f>IF(AND('Mapa final'!#REF!="Media",'Mapa final'!#REF!="Catastrófico"),CONCATENATE("R10C",'Mapa final'!#REF!),"")</f>
        <v>#REF!</v>
      </c>
      <c r="AM35" s="61" t="e">
        <f>IF(AND('Mapa final'!#REF!="Media",'Mapa final'!#REF!="Catastrófico"),CONCATENATE("R10C",'Mapa final'!#REF!),"")</f>
        <v>#REF!</v>
      </c>
      <c r="AN35" s="81"/>
      <c r="AO35" s="385"/>
      <c r="AP35" s="386"/>
      <c r="AQ35" s="386"/>
      <c r="AR35" s="386"/>
      <c r="AS35" s="386"/>
      <c r="AT35" s="387"/>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row>
    <row r="36" spans="1:80" ht="15" customHeight="1" x14ac:dyDescent="0.25">
      <c r="A36" s="81"/>
      <c r="B36" s="254"/>
      <c r="C36" s="254"/>
      <c r="D36" s="255"/>
      <c r="E36" s="349" t="s">
        <v>114</v>
      </c>
      <c r="F36" s="350"/>
      <c r="G36" s="350"/>
      <c r="H36" s="350"/>
      <c r="I36" s="350"/>
      <c r="J36" s="71" t="str">
        <f ca="1">IF(AND('Mapa final'!$Y$12="Baja",'Mapa final'!$AA$12="Leve"),CONCATENATE("R1C",'Mapa final'!$O$12),"")</f>
        <v>R1C1</v>
      </c>
      <c r="K36" s="72" t="e">
        <f>IF(AND('Mapa final'!#REF!="Baja",'Mapa final'!#REF!="Leve"),CONCATENATE("R1C",'Mapa final'!#REF!),"")</f>
        <v>#REF!</v>
      </c>
      <c r="L36" s="72" t="e">
        <f>IF(AND('Mapa final'!#REF!="Baja",'Mapa final'!#REF!="Leve"),CONCATENATE("R1C",'Mapa final'!#REF!),"")</f>
        <v>#REF!</v>
      </c>
      <c r="M36" s="72" t="e">
        <f>IF(AND('Mapa final'!#REF!="Baja",'Mapa final'!#REF!="Leve"),CONCATENATE("R1C",'Mapa final'!#REF!),"")</f>
        <v>#REF!</v>
      </c>
      <c r="N36" s="72" t="e">
        <f>IF(AND('Mapa final'!#REF!="Baja",'Mapa final'!#REF!="Leve"),CONCATENATE("R1C",'Mapa final'!#REF!),"")</f>
        <v>#REF!</v>
      </c>
      <c r="O36" s="73" t="e">
        <f>IF(AND('Mapa final'!#REF!="Baja",'Mapa final'!#REF!="Leve"),CONCATENATE("R1C",'Mapa final'!#REF!),"")</f>
        <v>#REF!</v>
      </c>
      <c r="P36" s="62" t="str">
        <f ca="1">IF(AND('Mapa final'!$Y$12="Baja",'Mapa final'!$AA$12="Menor"),CONCATENATE("R1C",'Mapa final'!$O$12),"")</f>
        <v/>
      </c>
      <c r="Q36" s="63" t="e">
        <f>IF(AND('Mapa final'!#REF!="Baja",'Mapa final'!#REF!="Menor"),CONCATENATE("R1C",'Mapa final'!#REF!),"")</f>
        <v>#REF!</v>
      </c>
      <c r="R36" s="63" t="e">
        <f>IF(AND('Mapa final'!#REF!="Baja",'Mapa final'!#REF!="Menor"),CONCATENATE("R1C",'Mapa final'!#REF!),"")</f>
        <v>#REF!</v>
      </c>
      <c r="S36" s="63" t="e">
        <f>IF(AND('Mapa final'!#REF!="Baja",'Mapa final'!#REF!="Menor"),CONCATENATE("R1C",'Mapa final'!#REF!),"")</f>
        <v>#REF!</v>
      </c>
      <c r="T36" s="63" t="e">
        <f>IF(AND('Mapa final'!#REF!="Baja",'Mapa final'!#REF!="Menor"),CONCATENATE("R1C",'Mapa final'!#REF!),"")</f>
        <v>#REF!</v>
      </c>
      <c r="U36" s="64" t="e">
        <f>IF(AND('Mapa final'!#REF!="Baja",'Mapa final'!#REF!="Menor"),CONCATENATE("R1C",'Mapa final'!#REF!),"")</f>
        <v>#REF!</v>
      </c>
      <c r="V36" s="62" t="str">
        <f ca="1">IF(AND('Mapa final'!$Y$12="Baja",'Mapa final'!$AA$12="Moderado"),CONCATENATE("R1C",'Mapa final'!$O$12),"")</f>
        <v/>
      </c>
      <c r="W36" s="63" t="e">
        <f>IF(AND('Mapa final'!#REF!="Baja",'Mapa final'!#REF!="Moderado"),CONCATENATE("R1C",'Mapa final'!#REF!),"")</f>
        <v>#REF!</v>
      </c>
      <c r="X36" s="63" t="e">
        <f>IF(AND('Mapa final'!#REF!="Baja",'Mapa final'!#REF!="Moderado"),CONCATENATE("R1C",'Mapa final'!#REF!),"")</f>
        <v>#REF!</v>
      </c>
      <c r="Y36" s="63" t="e">
        <f>IF(AND('Mapa final'!#REF!="Baja",'Mapa final'!#REF!="Moderado"),CONCATENATE("R1C",'Mapa final'!#REF!),"")</f>
        <v>#REF!</v>
      </c>
      <c r="Z36" s="63" t="e">
        <f>IF(AND('Mapa final'!#REF!="Baja",'Mapa final'!#REF!="Moderado"),CONCATENATE("R1C",'Mapa final'!#REF!),"")</f>
        <v>#REF!</v>
      </c>
      <c r="AA36" s="64" t="e">
        <f>IF(AND('Mapa final'!#REF!="Baja",'Mapa final'!#REF!="Moderado"),CONCATENATE("R1C",'Mapa final'!#REF!),"")</f>
        <v>#REF!</v>
      </c>
      <c r="AB36" s="44" t="str">
        <f ca="1">IF(AND('Mapa final'!$Y$12="Baja",'Mapa final'!$AA$12="Mayor"),CONCATENATE("R1C",'Mapa final'!$O$12),"")</f>
        <v/>
      </c>
      <c r="AC36" s="45" t="e">
        <f>IF(AND('Mapa final'!#REF!="Baja",'Mapa final'!#REF!="Mayor"),CONCATENATE("R1C",'Mapa final'!#REF!),"")</f>
        <v>#REF!</v>
      </c>
      <c r="AD36" s="45" t="e">
        <f>IF(AND('Mapa final'!#REF!="Baja",'Mapa final'!#REF!="Mayor"),CONCATENATE("R1C",'Mapa final'!#REF!),"")</f>
        <v>#REF!</v>
      </c>
      <c r="AE36" s="45" t="e">
        <f>IF(AND('Mapa final'!#REF!="Baja",'Mapa final'!#REF!="Mayor"),CONCATENATE("R1C",'Mapa final'!#REF!),"")</f>
        <v>#REF!</v>
      </c>
      <c r="AF36" s="45" t="e">
        <f>IF(AND('Mapa final'!#REF!="Baja",'Mapa final'!#REF!="Mayor"),CONCATENATE("R1C",'Mapa final'!#REF!),"")</f>
        <v>#REF!</v>
      </c>
      <c r="AG36" s="46" t="e">
        <f>IF(AND('Mapa final'!#REF!="Baja",'Mapa final'!#REF!="Mayor"),CONCATENATE("R1C",'Mapa final'!#REF!),"")</f>
        <v>#REF!</v>
      </c>
      <c r="AH36" s="47" t="str">
        <f ca="1">IF(AND('Mapa final'!$Y$12="Baja",'Mapa final'!$AA$12="Catastrófico"),CONCATENATE("R1C",'Mapa final'!$O$12),"")</f>
        <v/>
      </c>
      <c r="AI36" s="48" t="e">
        <f>IF(AND('Mapa final'!#REF!="Baja",'Mapa final'!#REF!="Catastrófico"),CONCATENATE("R1C",'Mapa final'!#REF!),"")</f>
        <v>#REF!</v>
      </c>
      <c r="AJ36" s="48" t="e">
        <f>IF(AND('Mapa final'!#REF!="Baja",'Mapa final'!#REF!="Catastrófico"),CONCATENATE("R1C",'Mapa final'!#REF!),"")</f>
        <v>#REF!</v>
      </c>
      <c r="AK36" s="48" t="e">
        <f>IF(AND('Mapa final'!#REF!="Baja",'Mapa final'!#REF!="Catastrófico"),CONCATENATE("R1C",'Mapa final'!#REF!),"")</f>
        <v>#REF!</v>
      </c>
      <c r="AL36" s="48" t="e">
        <f>IF(AND('Mapa final'!#REF!="Baja",'Mapa final'!#REF!="Catastrófico"),CONCATENATE("R1C",'Mapa final'!#REF!),"")</f>
        <v>#REF!</v>
      </c>
      <c r="AM36" s="49" t="e">
        <f>IF(AND('Mapa final'!#REF!="Baja",'Mapa final'!#REF!="Catastrófico"),CONCATENATE("R1C",'Mapa final'!#REF!),"")</f>
        <v>#REF!</v>
      </c>
      <c r="AN36" s="81"/>
      <c r="AO36" s="370" t="s">
        <v>82</v>
      </c>
      <c r="AP36" s="371"/>
      <c r="AQ36" s="371"/>
      <c r="AR36" s="371"/>
      <c r="AS36" s="371"/>
      <c r="AT36" s="372"/>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row>
    <row r="37" spans="1:80" ht="15" customHeight="1" x14ac:dyDescent="0.25">
      <c r="A37" s="81"/>
      <c r="B37" s="254"/>
      <c r="C37" s="254"/>
      <c r="D37" s="255"/>
      <c r="E37" s="351"/>
      <c r="F37" s="352"/>
      <c r="G37" s="352"/>
      <c r="H37" s="352"/>
      <c r="I37" s="352"/>
      <c r="J37" s="74" t="str">
        <f ca="1">IF(AND('Mapa final'!$Y$13="Baja",'Mapa final'!$AA$13="Leve"),CONCATENATE("R2C",'Mapa final'!$O$13),"")</f>
        <v/>
      </c>
      <c r="K37" s="75" t="e">
        <f>IF(AND('Mapa final'!#REF!="Baja",'Mapa final'!#REF!="Leve"),CONCATENATE("R2C",'Mapa final'!#REF!),"")</f>
        <v>#REF!</v>
      </c>
      <c r="L37" s="75" t="e">
        <f>IF(AND('Mapa final'!#REF!="Baja",'Mapa final'!#REF!="Leve"),CONCATENATE("R2C",'Mapa final'!#REF!),"")</f>
        <v>#REF!</v>
      </c>
      <c r="M37" s="75" t="e">
        <f>IF(AND('Mapa final'!#REF!="Baja",'Mapa final'!#REF!="Leve"),CONCATENATE("R2C",'Mapa final'!#REF!),"")</f>
        <v>#REF!</v>
      </c>
      <c r="N37" s="75" t="e">
        <f>IF(AND('Mapa final'!#REF!="Baja",'Mapa final'!#REF!="Leve"),CONCATENATE("R2C",'Mapa final'!#REF!),"")</f>
        <v>#REF!</v>
      </c>
      <c r="O37" s="76" t="e">
        <f>IF(AND('Mapa final'!#REF!="Baja",'Mapa final'!#REF!="Leve"),CONCATENATE("R2C",'Mapa final'!#REF!),"")</f>
        <v>#REF!</v>
      </c>
      <c r="P37" s="65" t="str">
        <f ca="1">IF(AND('Mapa final'!$Y$13="Baja",'Mapa final'!$AA$13="Menor"),CONCATENATE("R2C",'Mapa final'!$O$13),"")</f>
        <v>R2C1</v>
      </c>
      <c r="Q37" s="66" t="e">
        <f>IF(AND('Mapa final'!#REF!="Baja",'Mapa final'!#REF!="Menor"),CONCATENATE("R2C",'Mapa final'!#REF!),"")</f>
        <v>#REF!</v>
      </c>
      <c r="R37" s="66" t="e">
        <f>IF(AND('Mapa final'!#REF!="Baja",'Mapa final'!#REF!="Menor"),CONCATENATE("R2C",'Mapa final'!#REF!),"")</f>
        <v>#REF!</v>
      </c>
      <c r="S37" s="66" t="e">
        <f>IF(AND('Mapa final'!#REF!="Baja",'Mapa final'!#REF!="Menor"),CONCATENATE("R2C",'Mapa final'!#REF!),"")</f>
        <v>#REF!</v>
      </c>
      <c r="T37" s="66" t="e">
        <f>IF(AND('Mapa final'!#REF!="Baja",'Mapa final'!#REF!="Menor"),CONCATENATE("R2C",'Mapa final'!#REF!),"")</f>
        <v>#REF!</v>
      </c>
      <c r="U37" s="67" t="e">
        <f>IF(AND('Mapa final'!#REF!="Baja",'Mapa final'!#REF!="Menor"),CONCATENATE("R2C",'Mapa final'!#REF!),"")</f>
        <v>#REF!</v>
      </c>
      <c r="V37" s="65" t="str">
        <f ca="1">IF(AND('Mapa final'!$Y$13="Baja",'Mapa final'!$AA$13="Moderado"),CONCATENATE("R2C",'Mapa final'!$O$13),"")</f>
        <v/>
      </c>
      <c r="W37" s="66" t="e">
        <f>IF(AND('Mapa final'!#REF!="Baja",'Mapa final'!#REF!="Moderado"),CONCATENATE("R2C",'Mapa final'!#REF!),"")</f>
        <v>#REF!</v>
      </c>
      <c r="X37" s="66" t="e">
        <f>IF(AND('Mapa final'!#REF!="Baja",'Mapa final'!#REF!="Moderado"),CONCATENATE("R2C",'Mapa final'!#REF!),"")</f>
        <v>#REF!</v>
      </c>
      <c r="Y37" s="66" t="e">
        <f>IF(AND('Mapa final'!#REF!="Baja",'Mapa final'!#REF!="Moderado"),CONCATENATE("R2C",'Mapa final'!#REF!),"")</f>
        <v>#REF!</v>
      </c>
      <c r="Z37" s="66" t="e">
        <f>IF(AND('Mapa final'!#REF!="Baja",'Mapa final'!#REF!="Moderado"),CONCATENATE("R2C",'Mapa final'!#REF!),"")</f>
        <v>#REF!</v>
      </c>
      <c r="AA37" s="67" t="e">
        <f>IF(AND('Mapa final'!#REF!="Baja",'Mapa final'!#REF!="Moderado"),CONCATENATE("R2C",'Mapa final'!#REF!),"")</f>
        <v>#REF!</v>
      </c>
      <c r="AB37" s="50" t="str">
        <f ca="1">IF(AND('Mapa final'!$Y$13="Baja",'Mapa final'!$AA$13="Mayor"),CONCATENATE("R2C",'Mapa final'!$O$13),"")</f>
        <v/>
      </c>
      <c r="AC37" s="51" t="e">
        <f>IF(AND('Mapa final'!#REF!="Baja",'Mapa final'!#REF!="Mayor"),CONCATENATE("R2C",'Mapa final'!#REF!),"")</f>
        <v>#REF!</v>
      </c>
      <c r="AD37" s="51" t="e">
        <f>IF(AND('Mapa final'!#REF!="Baja",'Mapa final'!#REF!="Mayor"),CONCATENATE("R2C",'Mapa final'!#REF!),"")</f>
        <v>#REF!</v>
      </c>
      <c r="AE37" s="51" t="e">
        <f>IF(AND('Mapa final'!#REF!="Baja",'Mapa final'!#REF!="Mayor"),CONCATENATE("R2C",'Mapa final'!#REF!),"")</f>
        <v>#REF!</v>
      </c>
      <c r="AF37" s="51" t="e">
        <f>IF(AND('Mapa final'!#REF!="Baja",'Mapa final'!#REF!="Mayor"),CONCATENATE("R2C",'Mapa final'!#REF!),"")</f>
        <v>#REF!</v>
      </c>
      <c r="AG37" s="52" t="e">
        <f>IF(AND('Mapa final'!#REF!="Baja",'Mapa final'!#REF!="Mayor"),CONCATENATE("R2C",'Mapa final'!#REF!),"")</f>
        <v>#REF!</v>
      </c>
      <c r="AH37" s="53" t="str">
        <f ca="1">IF(AND('Mapa final'!$Y$13="Baja",'Mapa final'!$AA$13="Catastrófico"),CONCATENATE("R2C",'Mapa final'!$O$13),"")</f>
        <v/>
      </c>
      <c r="AI37" s="54" t="e">
        <f>IF(AND('Mapa final'!#REF!="Baja",'Mapa final'!#REF!="Catastrófico"),CONCATENATE("R2C",'Mapa final'!#REF!),"")</f>
        <v>#REF!</v>
      </c>
      <c r="AJ37" s="54" t="e">
        <f>IF(AND('Mapa final'!#REF!="Baja",'Mapa final'!#REF!="Catastrófico"),CONCATENATE("R2C",'Mapa final'!#REF!),"")</f>
        <v>#REF!</v>
      </c>
      <c r="AK37" s="54" t="e">
        <f>IF(AND('Mapa final'!#REF!="Baja",'Mapa final'!#REF!="Catastrófico"),CONCATENATE("R2C",'Mapa final'!#REF!),"")</f>
        <v>#REF!</v>
      </c>
      <c r="AL37" s="54" t="e">
        <f>IF(AND('Mapa final'!#REF!="Baja",'Mapa final'!#REF!="Catastrófico"),CONCATENATE("R2C",'Mapa final'!#REF!),"")</f>
        <v>#REF!</v>
      </c>
      <c r="AM37" s="55" t="e">
        <f>IF(AND('Mapa final'!#REF!="Baja",'Mapa final'!#REF!="Catastrófico"),CONCATENATE("R2C",'Mapa final'!#REF!),"")</f>
        <v>#REF!</v>
      </c>
      <c r="AN37" s="81"/>
      <c r="AO37" s="373"/>
      <c r="AP37" s="374"/>
      <c r="AQ37" s="374"/>
      <c r="AR37" s="374"/>
      <c r="AS37" s="374"/>
      <c r="AT37" s="375"/>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row>
    <row r="38" spans="1:80" ht="15" customHeight="1" x14ac:dyDescent="0.25">
      <c r="A38" s="81"/>
      <c r="B38" s="254"/>
      <c r="C38" s="254"/>
      <c r="D38" s="255"/>
      <c r="E38" s="353"/>
      <c r="F38" s="352"/>
      <c r="G38" s="352"/>
      <c r="H38" s="352"/>
      <c r="I38" s="352"/>
      <c r="J38" s="74" t="e">
        <f>IF(AND('Mapa final'!#REF!="Baja",'Mapa final'!#REF!="Leve"),CONCATENATE("R3C",'Mapa final'!#REF!),"")</f>
        <v>#REF!</v>
      </c>
      <c r="K38" s="75" t="e">
        <f>IF(AND('Mapa final'!#REF!="Baja",'Mapa final'!#REF!="Leve"),CONCATENATE("R3C",'Mapa final'!#REF!),"")</f>
        <v>#REF!</v>
      </c>
      <c r="L38" s="75" t="e">
        <f>IF(AND('Mapa final'!#REF!="Baja",'Mapa final'!#REF!="Leve"),CONCATENATE("R3C",'Mapa final'!#REF!),"")</f>
        <v>#REF!</v>
      </c>
      <c r="M38" s="75" t="e">
        <f>IF(AND('Mapa final'!#REF!="Baja",'Mapa final'!#REF!="Leve"),CONCATENATE("R3C",'Mapa final'!#REF!),"")</f>
        <v>#REF!</v>
      </c>
      <c r="N38" s="75" t="e">
        <f>IF(AND('Mapa final'!#REF!="Baja",'Mapa final'!#REF!="Leve"),CONCATENATE("R3C",'Mapa final'!#REF!),"")</f>
        <v>#REF!</v>
      </c>
      <c r="O38" s="76" t="e">
        <f>IF(AND('Mapa final'!#REF!="Baja",'Mapa final'!#REF!="Leve"),CONCATENATE("R3C",'Mapa final'!#REF!),"")</f>
        <v>#REF!</v>
      </c>
      <c r="P38" s="65" t="e">
        <f>IF(AND('Mapa final'!#REF!="Baja",'Mapa final'!#REF!="Menor"),CONCATENATE("R3C",'Mapa final'!#REF!),"")</f>
        <v>#REF!</v>
      </c>
      <c r="Q38" s="66" t="e">
        <f>IF(AND('Mapa final'!#REF!="Baja",'Mapa final'!#REF!="Menor"),CONCATENATE("R3C",'Mapa final'!#REF!),"")</f>
        <v>#REF!</v>
      </c>
      <c r="R38" s="66" t="e">
        <f>IF(AND('Mapa final'!#REF!="Baja",'Mapa final'!#REF!="Menor"),CONCATENATE("R3C",'Mapa final'!#REF!),"")</f>
        <v>#REF!</v>
      </c>
      <c r="S38" s="66" t="e">
        <f>IF(AND('Mapa final'!#REF!="Baja",'Mapa final'!#REF!="Menor"),CONCATENATE("R3C",'Mapa final'!#REF!),"")</f>
        <v>#REF!</v>
      </c>
      <c r="T38" s="66" t="e">
        <f>IF(AND('Mapa final'!#REF!="Baja",'Mapa final'!#REF!="Menor"),CONCATENATE("R3C",'Mapa final'!#REF!),"")</f>
        <v>#REF!</v>
      </c>
      <c r="U38" s="67" t="e">
        <f>IF(AND('Mapa final'!#REF!="Baja",'Mapa final'!#REF!="Menor"),CONCATENATE("R3C",'Mapa final'!#REF!),"")</f>
        <v>#REF!</v>
      </c>
      <c r="V38" s="65" t="e">
        <f>IF(AND('Mapa final'!#REF!="Baja",'Mapa final'!#REF!="Moderado"),CONCATENATE("R3C",'Mapa final'!#REF!),"")</f>
        <v>#REF!</v>
      </c>
      <c r="W38" s="66" t="e">
        <f>IF(AND('Mapa final'!#REF!="Baja",'Mapa final'!#REF!="Moderado"),CONCATENATE("R3C",'Mapa final'!#REF!),"")</f>
        <v>#REF!</v>
      </c>
      <c r="X38" s="66" t="e">
        <f>IF(AND('Mapa final'!#REF!="Baja",'Mapa final'!#REF!="Moderado"),CONCATENATE("R3C",'Mapa final'!#REF!),"")</f>
        <v>#REF!</v>
      </c>
      <c r="Y38" s="66" t="e">
        <f>IF(AND('Mapa final'!#REF!="Baja",'Mapa final'!#REF!="Moderado"),CONCATENATE("R3C",'Mapa final'!#REF!),"")</f>
        <v>#REF!</v>
      </c>
      <c r="Z38" s="66" t="e">
        <f>IF(AND('Mapa final'!#REF!="Baja",'Mapa final'!#REF!="Moderado"),CONCATENATE("R3C",'Mapa final'!#REF!),"")</f>
        <v>#REF!</v>
      </c>
      <c r="AA38" s="67" t="e">
        <f>IF(AND('Mapa final'!#REF!="Baja",'Mapa final'!#REF!="Moderado"),CONCATENATE("R3C",'Mapa final'!#REF!),"")</f>
        <v>#REF!</v>
      </c>
      <c r="AB38" s="50" t="e">
        <f>IF(AND('Mapa final'!#REF!="Baja",'Mapa final'!#REF!="Mayor"),CONCATENATE("R3C",'Mapa final'!#REF!),"")</f>
        <v>#REF!</v>
      </c>
      <c r="AC38" s="51" t="e">
        <f>IF(AND('Mapa final'!#REF!="Baja",'Mapa final'!#REF!="Mayor"),CONCATENATE("R3C",'Mapa final'!#REF!),"")</f>
        <v>#REF!</v>
      </c>
      <c r="AD38" s="51" t="e">
        <f>IF(AND('Mapa final'!#REF!="Baja",'Mapa final'!#REF!="Mayor"),CONCATENATE("R3C",'Mapa final'!#REF!),"")</f>
        <v>#REF!</v>
      </c>
      <c r="AE38" s="51" t="e">
        <f>IF(AND('Mapa final'!#REF!="Baja",'Mapa final'!#REF!="Mayor"),CONCATENATE("R3C",'Mapa final'!#REF!),"")</f>
        <v>#REF!</v>
      </c>
      <c r="AF38" s="51" t="e">
        <f>IF(AND('Mapa final'!#REF!="Baja",'Mapa final'!#REF!="Mayor"),CONCATENATE("R3C",'Mapa final'!#REF!),"")</f>
        <v>#REF!</v>
      </c>
      <c r="AG38" s="52" t="e">
        <f>IF(AND('Mapa final'!#REF!="Baja",'Mapa final'!#REF!="Mayor"),CONCATENATE("R3C",'Mapa final'!#REF!),"")</f>
        <v>#REF!</v>
      </c>
      <c r="AH38" s="53" t="e">
        <f>IF(AND('Mapa final'!#REF!="Baja",'Mapa final'!#REF!="Catastrófico"),CONCATENATE("R3C",'Mapa final'!#REF!),"")</f>
        <v>#REF!</v>
      </c>
      <c r="AI38" s="54" t="e">
        <f>IF(AND('Mapa final'!#REF!="Baja",'Mapa final'!#REF!="Catastrófico"),CONCATENATE("R3C",'Mapa final'!#REF!),"")</f>
        <v>#REF!</v>
      </c>
      <c r="AJ38" s="54" t="e">
        <f>IF(AND('Mapa final'!#REF!="Baja",'Mapa final'!#REF!="Catastrófico"),CONCATENATE("R3C",'Mapa final'!#REF!),"")</f>
        <v>#REF!</v>
      </c>
      <c r="AK38" s="54" t="e">
        <f>IF(AND('Mapa final'!#REF!="Baja",'Mapa final'!#REF!="Catastrófico"),CONCATENATE("R3C",'Mapa final'!#REF!),"")</f>
        <v>#REF!</v>
      </c>
      <c r="AL38" s="54" t="e">
        <f>IF(AND('Mapa final'!#REF!="Baja",'Mapa final'!#REF!="Catastrófico"),CONCATENATE("R3C",'Mapa final'!#REF!),"")</f>
        <v>#REF!</v>
      </c>
      <c r="AM38" s="55" t="e">
        <f>IF(AND('Mapa final'!#REF!="Baja",'Mapa final'!#REF!="Catastrófico"),CONCATENATE("R3C",'Mapa final'!#REF!),"")</f>
        <v>#REF!</v>
      </c>
      <c r="AN38" s="81"/>
      <c r="AO38" s="373"/>
      <c r="AP38" s="374"/>
      <c r="AQ38" s="374"/>
      <c r="AR38" s="374"/>
      <c r="AS38" s="374"/>
      <c r="AT38" s="375"/>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row>
    <row r="39" spans="1:80" ht="15" customHeight="1" x14ac:dyDescent="0.25">
      <c r="A39" s="81"/>
      <c r="B39" s="254"/>
      <c r="C39" s="254"/>
      <c r="D39" s="255"/>
      <c r="E39" s="353"/>
      <c r="F39" s="352"/>
      <c r="G39" s="352"/>
      <c r="H39" s="352"/>
      <c r="I39" s="352"/>
      <c r="J39" s="74" t="e">
        <f>IF(AND('Mapa final'!#REF!="Baja",'Mapa final'!#REF!="Leve"),CONCATENATE("R4C",'Mapa final'!#REF!),"")</f>
        <v>#REF!</v>
      </c>
      <c r="K39" s="75" t="e">
        <f>IF(AND('Mapa final'!#REF!="Baja",'Mapa final'!#REF!="Leve"),CONCATENATE("R4C",'Mapa final'!#REF!),"")</f>
        <v>#REF!</v>
      </c>
      <c r="L39" s="75" t="e">
        <f>IF(AND('Mapa final'!#REF!="Baja",'Mapa final'!#REF!="Leve"),CONCATENATE("R4C",'Mapa final'!#REF!),"")</f>
        <v>#REF!</v>
      </c>
      <c r="M39" s="75" t="e">
        <f>IF(AND('Mapa final'!#REF!="Baja",'Mapa final'!#REF!="Leve"),CONCATENATE("R4C",'Mapa final'!#REF!),"")</f>
        <v>#REF!</v>
      </c>
      <c r="N39" s="75" t="e">
        <f>IF(AND('Mapa final'!#REF!="Baja",'Mapa final'!#REF!="Leve"),CONCATENATE("R4C",'Mapa final'!#REF!),"")</f>
        <v>#REF!</v>
      </c>
      <c r="O39" s="76" t="e">
        <f>IF(AND('Mapa final'!#REF!="Baja",'Mapa final'!#REF!="Leve"),CONCATENATE("R4C",'Mapa final'!#REF!),"")</f>
        <v>#REF!</v>
      </c>
      <c r="P39" s="65" t="e">
        <f>IF(AND('Mapa final'!#REF!="Baja",'Mapa final'!#REF!="Menor"),CONCATENATE("R4C",'Mapa final'!#REF!),"")</f>
        <v>#REF!</v>
      </c>
      <c r="Q39" s="66" t="e">
        <f>IF(AND('Mapa final'!#REF!="Baja",'Mapa final'!#REF!="Menor"),CONCATENATE("R4C",'Mapa final'!#REF!),"")</f>
        <v>#REF!</v>
      </c>
      <c r="R39" s="66" t="e">
        <f>IF(AND('Mapa final'!#REF!="Baja",'Mapa final'!#REF!="Menor"),CONCATENATE("R4C",'Mapa final'!#REF!),"")</f>
        <v>#REF!</v>
      </c>
      <c r="S39" s="66" t="e">
        <f>IF(AND('Mapa final'!#REF!="Baja",'Mapa final'!#REF!="Menor"),CONCATENATE("R4C",'Mapa final'!#REF!),"")</f>
        <v>#REF!</v>
      </c>
      <c r="T39" s="66" t="e">
        <f>IF(AND('Mapa final'!#REF!="Baja",'Mapa final'!#REF!="Menor"),CONCATENATE("R4C",'Mapa final'!#REF!),"")</f>
        <v>#REF!</v>
      </c>
      <c r="U39" s="67" t="e">
        <f>IF(AND('Mapa final'!#REF!="Baja",'Mapa final'!#REF!="Menor"),CONCATENATE("R4C",'Mapa final'!#REF!),"")</f>
        <v>#REF!</v>
      </c>
      <c r="V39" s="65" t="e">
        <f>IF(AND('Mapa final'!#REF!="Baja",'Mapa final'!#REF!="Moderado"),CONCATENATE("R4C",'Mapa final'!#REF!),"")</f>
        <v>#REF!</v>
      </c>
      <c r="W39" s="66" t="e">
        <f>IF(AND('Mapa final'!#REF!="Baja",'Mapa final'!#REF!="Moderado"),CONCATENATE("R4C",'Mapa final'!#REF!),"")</f>
        <v>#REF!</v>
      </c>
      <c r="X39" s="66" t="e">
        <f>IF(AND('Mapa final'!#REF!="Baja",'Mapa final'!#REF!="Moderado"),CONCATENATE("R4C",'Mapa final'!#REF!),"")</f>
        <v>#REF!</v>
      </c>
      <c r="Y39" s="66" t="e">
        <f>IF(AND('Mapa final'!#REF!="Baja",'Mapa final'!#REF!="Moderado"),CONCATENATE("R4C",'Mapa final'!#REF!),"")</f>
        <v>#REF!</v>
      </c>
      <c r="Z39" s="66" t="e">
        <f>IF(AND('Mapa final'!#REF!="Baja",'Mapa final'!#REF!="Moderado"),CONCATENATE("R4C",'Mapa final'!#REF!),"")</f>
        <v>#REF!</v>
      </c>
      <c r="AA39" s="67" t="e">
        <f>IF(AND('Mapa final'!#REF!="Baja",'Mapa final'!#REF!="Moderado"),CONCATENATE("R4C",'Mapa final'!#REF!),"")</f>
        <v>#REF!</v>
      </c>
      <c r="AB39" s="50" t="e">
        <f>IF(AND('Mapa final'!#REF!="Baja",'Mapa final'!#REF!="Mayor"),CONCATENATE("R4C",'Mapa final'!#REF!),"")</f>
        <v>#REF!</v>
      </c>
      <c r="AC39" s="51" t="e">
        <f>IF(AND('Mapa final'!#REF!="Baja",'Mapa final'!#REF!="Mayor"),CONCATENATE("R4C",'Mapa final'!#REF!),"")</f>
        <v>#REF!</v>
      </c>
      <c r="AD39" s="51" t="e">
        <f>IF(AND('Mapa final'!#REF!="Baja",'Mapa final'!#REF!="Mayor"),CONCATENATE("R4C",'Mapa final'!#REF!),"")</f>
        <v>#REF!</v>
      </c>
      <c r="AE39" s="51" t="e">
        <f>IF(AND('Mapa final'!#REF!="Baja",'Mapa final'!#REF!="Mayor"),CONCATENATE("R4C",'Mapa final'!#REF!),"")</f>
        <v>#REF!</v>
      </c>
      <c r="AF39" s="51" t="e">
        <f>IF(AND('Mapa final'!#REF!="Baja",'Mapa final'!#REF!="Mayor"),CONCATENATE("R4C",'Mapa final'!#REF!),"")</f>
        <v>#REF!</v>
      </c>
      <c r="AG39" s="52" t="e">
        <f>IF(AND('Mapa final'!#REF!="Baja",'Mapa final'!#REF!="Mayor"),CONCATENATE("R4C",'Mapa final'!#REF!),"")</f>
        <v>#REF!</v>
      </c>
      <c r="AH39" s="53" t="e">
        <f>IF(AND('Mapa final'!#REF!="Baja",'Mapa final'!#REF!="Catastrófico"),CONCATENATE("R4C",'Mapa final'!#REF!),"")</f>
        <v>#REF!</v>
      </c>
      <c r="AI39" s="54" t="e">
        <f>IF(AND('Mapa final'!#REF!="Baja",'Mapa final'!#REF!="Catastrófico"),CONCATENATE("R4C",'Mapa final'!#REF!),"")</f>
        <v>#REF!</v>
      </c>
      <c r="AJ39" s="54" t="e">
        <f>IF(AND('Mapa final'!#REF!="Baja",'Mapa final'!#REF!="Catastrófico"),CONCATENATE("R4C",'Mapa final'!#REF!),"")</f>
        <v>#REF!</v>
      </c>
      <c r="AK39" s="54" t="e">
        <f>IF(AND('Mapa final'!#REF!="Baja",'Mapa final'!#REF!="Catastrófico"),CONCATENATE("R4C",'Mapa final'!#REF!),"")</f>
        <v>#REF!</v>
      </c>
      <c r="AL39" s="54" t="e">
        <f>IF(AND('Mapa final'!#REF!="Baja",'Mapa final'!#REF!="Catastrófico"),CONCATENATE("R4C",'Mapa final'!#REF!),"")</f>
        <v>#REF!</v>
      </c>
      <c r="AM39" s="55" t="e">
        <f>IF(AND('Mapa final'!#REF!="Baja",'Mapa final'!#REF!="Catastrófico"),CONCATENATE("R4C",'Mapa final'!#REF!),"")</f>
        <v>#REF!</v>
      </c>
      <c r="AN39" s="81"/>
      <c r="AO39" s="373"/>
      <c r="AP39" s="374"/>
      <c r="AQ39" s="374"/>
      <c r="AR39" s="374"/>
      <c r="AS39" s="374"/>
      <c r="AT39" s="375"/>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row>
    <row r="40" spans="1:80" ht="15" customHeight="1" x14ac:dyDescent="0.25">
      <c r="A40" s="81"/>
      <c r="B40" s="254"/>
      <c r="C40" s="254"/>
      <c r="D40" s="255"/>
      <c r="E40" s="353"/>
      <c r="F40" s="352"/>
      <c r="G40" s="352"/>
      <c r="H40" s="352"/>
      <c r="I40" s="352"/>
      <c r="J40" s="74" t="str">
        <f ca="1">IF(AND('Mapa final'!$Y$14="Baja",'Mapa final'!$AA$14="Leve"),CONCATENATE("R5C",'Mapa final'!$O$14),"")</f>
        <v>R5C1</v>
      </c>
      <c r="K40" s="75" t="e">
        <f>IF(AND('Mapa final'!#REF!="Baja",'Mapa final'!#REF!="Leve"),CONCATENATE("R5C",'Mapa final'!#REF!),"")</f>
        <v>#REF!</v>
      </c>
      <c r="L40" s="75" t="e">
        <f>IF(AND('Mapa final'!#REF!="Baja",'Mapa final'!#REF!="Leve"),CONCATENATE("R5C",'Mapa final'!#REF!),"")</f>
        <v>#REF!</v>
      </c>
      <c r="M40" s="75" t="e">
        <f>IF(AND('Mapa final'!#REF!="Baja",'Mapa final'!#REF!="Leve"),CONCATENATE("R5C",'Mapa final'!#REF!),"")</f>
        <v>#REF!</v>
      </c>
      <c r="N40" s="75" t="e">
        <f>IF(AND('Mapa final'!#REF!="Baja",'Mapa final'!#REF!="Leve"),CONCATENATE("R5C",'Mapa final'!#REF!),"")</f>
        <v>#REF!</v>
      </c>
      <c r="O40" s="76" t="e">
        <f>IF(AND('Mapa final'!#REF!="Baja",'Mapa final'!#REF!="Leve"),CONCATENATE("R5C",'Mapa final'!#REF!),"")</f>
        <v>#REF!</v>
      </c>
      <c r="P40" s="65" t="str">
        <f ca="1">IF(AND('Mapa final'!$Y$14="Baja",'Mapa final'!$AA$14="Menor"),CONCATENATE("R5C",'Mapa final'!$O$14),"")</f>
        <v/>
      </c>
      <c r="Q40" s="66" t="e">
        <f>IF(AND('Mapa final'!#REF!="Baja",'Mapa final'!#REF!="Menor"),CONCATENATE("R5C",'Mapa final'!#REF!),"")</f>
        <v>#REF!</v>
      </c>
      <c r="R40" s="66" t="e">
        <f>IF(AND('Mapa final'!#REF!="Baja",'Mapa final'!#REF!="Menor"),CONCATENATE("R5C",'Mapa final'!#REF!),"")</f>
        <v>#REF!</v>
      </c>
      <c r="S40" s="66" t="e">
        <f>IF(AND('Mapa final'!#REF!="Baja",'Mapa final'!#REF!="Menor"),CONCATENATE("R5C",'Mapa final'!#REF!),"")</f>
        <v>#REF!</v>
      </c>
      <c r="T40" s="66" t="e">
        <f>IF(AND('Mapa final'!#REF!="Baja",'Mapa final'!#REF!="Menor"),CONCATENATE("R5C",'Mapa final'!#REF!),"")</f>
        <v>#REF!</v>
      </c>
      <c r="U40" s="67" t="e">
        <f>IF(AND('Mapa final'!#REF!="Baja",'Mapa final'!#REF!="Menor"),CONCATENATE("R5C",'Mapa final'!#REF!),"")</f>
        <v>#REF!</v>
      </c>
      <c r="V40" s="65" t="str">
        <f ca="1">IF(AND('Mapa final'!$Y$14="Baja",'Mapa final'!$AA$14="Moderado"),CONCATENATE("R5C",'Mapa final'!$O$14),"")</f>
        <v/>
      </c>
      <c r="W40" s="66" t="e">
        <f>IF(AND('Mapa final'!#REF!="Baja",'Mapa final'!#REF!="Moderado"),CONCATENATE("R5C",'Mapa final'!#REF!),"")</f>
        <v>#REF!</v>
      </c>
      <c r="X40" s="66" t="e">
        <f>IF(AND('Mapa final'!#REF!="Baja",'Mapa final'!#REF!="Moderado"),CONCATENATE("R5C",'Mapa final'!#REF!),"")</f>
        <v>#REF!</v>
      </c>
      <c r="Y40" s="66" t="e">
        <f>IF(AND('Mapa final'!#REF!="Baja",'Mapa final'!#REF!="Moderado"),CONCATENATE("R5C",'Mapa final'!#REF!),"")</f>
        <v>#REF!</v>
      </c>
      <c r="Z40" s="66" t="e">
        <f>IF(AND('Mapa final'!#REF!="Baja",'Mapa final'!#REF!="Moderado"),CONCATENATE("R5C",'Mapa final'!#REF!),"")</f>
        <v>#REF!</v>
      </c>
      <c r="AA40" s="67" t="e">
        <f>IF(AND('Mapa final'!#REF!="Baja",'Mapa final'!#REF!="Moderado"),CONCATENATE("R5C",'Mapa final'!#REF!),"")</f>
        <v>#REF!</v>
      </c>
      <c r="AB40" s="50" t="str">
        <f ca="1">IF(AND('Mapa final'!$Y$14="Baja",'Mapa final'!$AA$14="Mayor"),CONCATENATE("R5C",'Mapa final'!$O$14),"")</f>
        <v/>
      </c>
      <c r="AC40" s="51" t="e">
        <f>IF(AND('Mapa final'!#REF!="Baja",'Mapa final'!#REF!="Mayor"),CONCATENATE("R5C",'Mapa final'!#REF!),"")</f>
        <v>#REF!</v>
      </c>
      <c r="AD40" s="51" t="e">
        <f>IF(AND('Mapa final'!#REF!="Baja",'Mapa final'!#REF!="Mayor"),CONCATENATE("R5C",'Mapa final'!#REF!),"")</f>
        <v>#REF!</v>
      </c>
      <c r="AE40" s="51" t="e">
        <f>IF(AND('Mapa final'!#REF!="Baja",'Mapa final'!#REF!="Mayor"),CONCATENATE("R5C",'Mapa final'!#REF!),"")</f>
        <v>#REF!</v>
      </c>
      <c r="AF40" s="51" t="e">
        <f>IF(AND('Mapa final'!#REF!="Baja",'Mapa final'!#REF!="Mayor"),CONCATENATE("R5C",'Mapa final'!#REF!),"")</f>
        <v>#REF!</v>
      </c>
      <c r="AG40" s="52" t="e">
        <f>IF(AND('Mapa final'!#REF!="Baja",'Mapa final'!#REF!="Mayor"),CONCATENATE("R5C",'Mapa final'!#REF!),"")</f>
        <v>#REF!</v>
      </c>
      <c r="AH40" s="53" t="str">
        <f ca="1">IF(AND('Mapa final'!$Y$14="Baja",'Mapa final'!$AA$14="Catastrófico"),CONCATENATE("R5C",'Mapa final'!$O$14),"")</f>
        <v/>
      </c>
      <c r="AI40" s="54" t="e">
        <f>IF(AND('Mapa final'!#REF!="Baja",'Mapa final'!#REF!="Catastrófico"),CONCATENATE("R5C",'Mapa final'!#REF!),"")</f>
        <v>#REF!</v>
      </c>
      <c r="AJ40" s="54" t="e">
        <f>IF(AND('Mapa final'!#REF!="Baja",'Mapa final'!#REF!="Catastrófico"),CONCATENATE("R5C",'Mapa final'!#REF!),"")</f>
        <v>#REF!</v>
      </c>
      <c r="AK40" s="54" t="e">
        <f>IF(AND('Mapa final'!#REF!="Baja",'Mapa final'!#REF!="Catastrófico"),CONCATENATE("R5C",'Mapa final'!#REF!),"")</f>
        <v>#REF!</v>
      </c>
      <c r="AL40" s="54" t="e">
        <f>IF(AND('Mapa final'!#REF!="Baja",'Mapa final'!#REF!="Catastrófico"),CONCATENATE("R5C",'Mapa final'!#REF!),"")</f>
        <v>#REF!</v>
      </c>
      <c r="AM40" s="55" t="e">
        <f>IF(AND('Mapa final'!#REF!="Baja",'Mapa final'!#REF!="Catastrófico"),CONCATENATE("R5C",'Mapa final'!#REF!),"")</f>
        <v>#REF!</v>
      </c>
      <c r="AN40" s="81"/>
      <c r="AO40" s="373"/>
      <c r="AP40" s="374"/>
      <c r="AQ40" s="374"/>
      <c r="AR40" s="374"/>
      <c r="AS40" s="374"/>
      <c r="AT40" s="375"/>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row>
    <row r="41" spans="1:80" ht="15" customHeight="1" x14ac:dyDescent="0.25">
      <c r="A41" s="81"/>
      <c r="B41" s="254"/>
      <c r="C41" s="254"/>
      <c r="D41" s="255"/>
      <c r="E41" s="353"/>
      <c r="F41" s="352"/>
      <c r="G41" s="352"/>
      <c r="H41" s="352"/>
      <c r="I41" s="352"/>
      <c r="J41" s="74" t="str">
        <f ca="1">IF(AND('Mapa final'!$Y$15="Baja",'Mapa final'!$AA$15="Leve"),CONCATENATE("R6C",'Mapa final'!$O$15),"")</f>
        <v/>
      </c>
      <c r="K41" s="75" t="e">
        <f>IF(AND('Mapa final'!#REF!="Baja",'Mapa final'!#REF!="Leve"),CONCATENATE("R6C",'Mapa final'!#REF!),"")</f>
        <v>#REF!</v>
      </c>
      <c r="L41" s="75" t="e">
        <f>IF(AND('Mapa final'!#REF!="Baja",'Mapa final'!#REF!="Leve"),CONCATENATE("R6C",'Mapa final'!#REF!),"")</f>
        <v>#REF!</v>
      </c>
      <c r="M41" s="75" t="e">
        <f>IF(AND('Mapa final'!#REF!="Baja",'Mapa final'!#REF!="Leve"),CONCATENATE("R6C",'Mapa final'!#REF!),"")</f>
        <v>#REF!</v>
      </c>
      <c r="N41" s="75" t="e">
        <f>IF(AND('Mapa final'!#REF!="Baja",'Mapa final'!#REF!="Leve"),CONCATENATE("R6C",'Mapa final'!#REF!),"")</f>
        <v>#REF!</v>
      </c>
      <c r="O41" s="76" t="e">
        <f>IF(AND('Mapa final'!#REF!="Baja",'Mapa final'!#REF!="Leve"),CONCATENATE("R6C",'Mapa final'!#REF!),"")</f>
        <v>#REF!</v>
      </c>
      <c r="P41" s="65" t="str">
        <f ca="1">IF(AND('Mapa final'!$Y$15="Baja",'Mapa final'!$AA$15="Menor"),CONCATENATE("R6C",'Mapa final'!$O$15),"")</f>
        <v/>
      </c>
      <c r="Q41" s="66" t="e">
        <f>IF(AND('Mapa final'!#REF!="Baja",'Mapa final'!#REF!="Menor"),CONCATENATE("R6C",'Mapa final'!#REF!),"")</f>
        <v>#REF!</v>
      </c>
      <c r="R41" s="66" t="e">
        <f>IF(AND('Mapa final'!#REF!="Baja",'Mapa final'!#REF!="Menor"),CONCATENATE("R6C",'Mapa final'!#REF!),"")</f>
        <v>#REF!</v>
      </c>
      <c r="S41" s="66" t="e">
        <f>IF(AND('Mapa final'!#REF!="Baja",'Mapa final'!#REF!="Menor"),CONCATENATE("R6C",'Mapa final'!#REF!),"")</f>
        <v>#REF!</v>
      </c>
      <c r="T41" s="66" t="e">
        <f>IF(AND('Mapa final'!#REF!="Baja",'Mapa final'!#REF!="Menor"),CONCATENATE("R6C",'Mapa final'!#REF!),"")</f>
        <v>#REF!</v>
      </c>
      <c r="U41" s="67" t="e">
        <f>IF(AND('Mapa final'!#REF!="Baja",'Mapa final'!#REF!="Menor"),CONCATENATE("R6C",'Mapa final'!#REF!),"")</f>
        <v>#REF!</v>
      </c>
      <c r="V41" s="65" t="str">
        <f ca="1">IF(AND('Mapa final'!$Y$15="Baja",'Mapa final'!$AA$15="Moderado"),CONCATENATE("R6C",'Mapa final'!$O$15),"")</f>
        <v/>
      </c>
      <c r="W41" s="66" t="e">
        <f>IF(AND('Mapa final'!#REF!="Baja",'Mapa final'!#REF!="Moderado"),CONCATENATE("R6C",'Mapa final'!#REF!),"")</f>
        <v>#REF!</v>
      </c>
      <c r="X41" s="66" t="e">
        <f>IF(AND('Mapa final'!#REF!="Baja",'Mapa final'!#REF!="Moderado"),CONCATENATE("R6C",'Mapa final'!#REF!),"")</f>
        <v>#REF!</v>
      </c>
      <c r="Y41" s="66" t="e">
        <f>IF(AND('Mapa final'!#REF!="Baja",'Mapa final'!#REF!="Moderado"),CONCATENATE("R6C",'Mapa final'!#REF!),"")</f>
        <v>#REF!</v>
      </c>
      <c r="Z41" s="66" t="e">
        <f>IF(AND('Mapa final'!#REF!="Baja",'Mapa final'!#REF!="Moderado"),CONCATENATE("R6C",'Mapa final'!#REF!),"")</f>
        <v>#REF!</v>
      </c>
      <c r="AA41" s="67" t="e">
        <f>IF(AND('Mapa final'!#REF!="Baja",'Mapa final'!#REF!="Moderado"),CONCATENATE("R6C",'Mapa final'!#REF!),"")</f>
        <v>#REF!</v>
      </c>
      <c r="AB41" s="50" t="str">
        <f ca="1">IF(AND('Mapa final'!$Y$15="Baja",'Mapa final'!$AA$15="Mayor"),CONCATENATE("R6C",'Mapa final'!$O$15),"")</f>
        <v/>
      </c>
      <c r="AC41" s="51" t="e">
        <f>IF(AND('Mapa final'!#REF!="Baja",'Mapa final'!#REF!="Mayor"),CONCATENATE("R6C",'Mapa final'!#REF!),"")</f>
        <v>#REF!</v>
      </c>
      <c r="AD41" s="51" t="e">
        <f>IF(AND('Mapa final'!#REF!="Baja",'Mapa final'!#REF!="Mayor"),CONCATENATE("R6C",'Mapa final'!#REF!),"")</f>
        <v>#REF!</v>
      </c>
      <c r="AE41" s="51" t="e">
        <f>IF(AND('Mapa final'!#REF!="Baja",'Mapa final'!#REF!="Mayor"),CONCATENATE("R6C",'Mapa final'!#REF!),"")</f>
        <v>#REF!</v>
      </c>
      <c r="AF41" s="51" t="e">
        <f>IF(AND('Mapa final'!#REF!="Baja",'Mapa final'!#REF!="Mayor"),CONCATENATE("R6C",'Mapa final'!#REF!),"")</f>
        <v>#REF!</v>
      </c>
      <c r="AG41" s="52" t="e">
        <f>IF(AND('Mapa final'!#REF!="Baja",'Mapa final'!#REF!="Mayor"),CONCATENATE("R6C",'Mapa final'!#REF!),"")</f>
        <v>#REF!</v>
      </c>
      <c r="AH41" s="53" t="str">
        <f ca="1">IF(AND('Mapa final'!$Y$15="Baja",'Mapa final'!$AA$15="Catastrófico"),CONCATENATE("R6C",'Mapa final'!$O$15),"")</f>
        <v/>
      </c>
      <c r="AI41" s="54" t="e">
        <f>IF(AND('Mapa final'!#REF!="Baja",'Mapa final'!#REF!="Catastrófico"),CONCATENATE("R6C",'Mapa final'!#REF!),"")</f>
        <v>#REF!</v>
      </c>
      <c r="AJ41" s="54" t="e">
        <f>IF(AND('Mapa final'!#REF!="Baja",'Mapa final'!#REF!="Catastrófico"),CONCATENATE("R6C",'Mapa final'!#REF!),"")</f>
        <v>#REF!</v>
      </c>
      <c r="AK41" s="54" t="e">
        <f>IF(AND('Mapa final'!#REF!="Baja",'Mapa final'!#REF!="Catastrófico"),CONCATENATE("R6C",'Mapa final'!#REF!),"")</f>
        <v>#REF!</v>
      </c>
      <c r="AL41" s="54" t="e">
        <f>IF(AND('Mapa final'!#REF!="Baja",'Mapa final'!#REF!="Catastrófico"),CONCATENATE("R6C",'Mapa final'!#REF!),"")</f>
        <v>#REF!</v>
      </c>
      <c r="AM41" s="55" t="e">
        <f>IF(AND('Mapa final'!#REF!="Baja",'Mapa final'!#REF!="Catastrófico"),CONCATENATE("R6C",'Mapa final'!#REF!),"")</f>
        <v>#REF!</v>
      </c>
      <c r="AN41" s="81"/>
      <c r="AO41" s="373"/>
      <c r="AP41" s="374"/>
      <c r="AQ41" s="374"/>
      <c r="AR41" s="374"/>
      <c r="AS41" s="374"/>
      <c r="AT41" s="375"/>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row>
    <row r="42" spans="1:80" ht="15" customHeight="1" x14ac:dyDescent="0.25">
      <c r="A42" s="81"/>
      <c r="B42" s="254"/>
      <c r="C42" s="254"/>
      <c r="D42" s="255"/>
      <c r="E42" s="353"/>
      <c r="F42" s="352"/>
      <c r="G42" s="352"/>
      <c r="H42" s="352"/>
      <c r="I42" s="352"/>
      <c r="J42" s="74" t="e">
        <f>IF(AND('Mapa final'!#REF!="Baja",'Mapa final'!#REF!="Leve"),CONCATENATE("R7C",'Mapa final'!#REF!),"")</f>
        <v>#REF!</v>
      </c>
      <c r="K42" s="75" t="e">
        <f>IF(AND('Mapa final'!#REF!="Baja",'Mapa final'!#REF!="Leve"),CONCATENATE("R7C",'Mapa final'!#REF!),"")</f>
        <v>#REF!</v>
      </c>
      <c r="L42" s="75" t="e">
        <f>IF(AND('Mapa final'!#REF!="Baja",'Mapa final'!#REF!="Leve"),CONCATENATE("R7C",'Mapa final'!#REF!),"")</f>
        <v>#REF!</v>
      </c>
      <c r="M42" s="75" t="e">
        <f>IF(AND('Mapa final'!#REF!="Baja",'Mapa final'!#REF!="Leve"),CONCATENATE("R7C",'Mapa final'!#REF!),"")</f>
        <v>#REF!</v>
      </c>
      <c r="N42" s="75" t="e">
        <f>IF(AND('Mapa final'!#REF!="Baja",'Mapa final'!#REF!="Leve"),CONCATENATE("R7C",'Mapa final'!#REF!),"")</f>
        <v>#REF!</v>
      </c>
      <c r="O42" s="76" t="e">
        <f>IF(AND('Mapa final'!#REF!="Baja",'Mapa final'!#REF!="Leve"),CONCATENATE("R7C",'Mapa final'!#REF!),"")</f>
        <v>#REF!</v>
      </c>
      <c r="P42" s="65" t="e">
        <f>IF(AND('Mapa final'!#REF!="Baja",'Mapa final'!#REF!="Menor"),CONCATENATE("R7C",'Mapa final'!#REF!),"")</f>
        <v>#REF!</v>
      </c>
      <c r="Q42" s="66" t="e">
        <f>IF(AND('Mapa final'!#REF!="Baja",'Mapa final'!#REF!="Menor"),CONCATENATE("R7C",'Mapa final'!#REF!),"")</f>
        <v>#REF!</v>
      </c>
      <c r="R42" s="66" t="e">
        <f>IF(AND('Mapa final'!#REF!="Baja",'Mapa final'!#REF!="Menor"),CONCATENATE("R7C",'Mapa final'!#REF!),"")</f>
        <v>#REF!</v>
      </c>
      <c r="S42" s="66" t="e">
        <f>IF(AND('Mapa final'!#REF!="Baja",'Mapa final'!#REF!="Menor"),CONCATENATE("R7C",'Mapa final'!#REF!),"")</f>
        <v>#REF!</v>
      </c>
      <c r="T42" s="66" t="e">
        <f>IF(AND('Mapa final'!#REF!="Baja",'Mapa final'!#REF!="Menor"),CONCATENATE("R7C",'Mapa final'!#REF!),"")</f>
        <v>#REF!</v>
      </c>
      <c r="U42" s="67" t="e">
        <f>IF(AND('Mapa final'!#REF!="Baja",'Mapa final'!#REF!="Menor"),CONCATENATE("R7C",'Mapa final'!#REF!),"")</f>
        <v>#REF!</v>
      </c>
      <c r="V42" s="65" t="e">
        <f>IF(AND('Mapa final'!#REF!="Baja",'Mapa final'!#REF!="Moderado"),CONCATENATE("R7C",'Mapa final'!#REF!),"")</f>
        <v>#REF!</v>
      </c>
      <c r="W42" s="66" t="e">
        <f>IF(AND('Mapa final'!#REF!="Baja",'Mapa final'!#REF!="Moderado"),CONCATENATE("R7C",'Mapa final'!#REF!),"")</f>
        <v>#REF!</v>
      </c>
      <c r="X42" s="66" t="e">
        <f>IF(AND('Mapa final'!#REF!="Baja",'Mapa final'!#REF!="Moderado"),CONCATENATE("R7C",'Mapa final'!#REF!),"")</f>
        <v>#REF!</v>
      </c>
      <c r="Y42" s="66" t="e">
        <f>IF(AND('Mapa final'!#REF!="Baja",'Mapa final'!#REF!="Moderado"),CONCATENATE("R7C",'Mapa final'!#REF!),"")</f>
        <v>#REF!</v>
      </c>
      <c r="Z42" s="66" t="e">
        <f>IF(AND('Mapa final'!#REF!="Baja",'Mapa final'!#REF!="Moderado"),CONCATENATE("R7C",'Mapa final'!#REF!),"")</f>
        <v>#REF!</v>
      </c>
      <c r="AA42" s="67" t="e">
        <f>IF(AND('Mapa final'!#REF!="Baja",'Mapa final'!#REF!="Moderado"),CONCATENATE("R7C",'Mapa final'!#REF!),"")</f>
        <v>#REF!</v>
      </c>
      <c r="AB42" s="50" t="e">
        <f>IF(AND('Mapa final'!#REF!="Baja",'Mapa final'!#REF!="Mayor"),CONCATENATE("R7C",'Mapa final'!#REF!),"")</f>
        <v>#REF!</v>
      </c>
      <c r="AC42" s="51" t="e">
        <f>IF(AND('Mapa final'!#REF!="Baja",'Mapa final'!#REF!="Mayor"),CONCATENATE("R7C",'Mapa final'!#REF!),"")</f>
        <v>#REF!</v>
      </c>
      <c r="AD42" s="51" t="e">
        <f>IF(AND('Mapa final'!#REF!="Baja",'Mapa final'!#REF!="Mayor"),CONCATENATE("R7C",'Mapa final'!#REF!),"")</f>
        <v>#REF!</v>
      </c>
      <c r="AE42" s="51" t="e">
        <f>IF(AND('Mapa final'!#REF!="Baja",'Mapa final'!#REF!="Mayor"),CONCATENATE("R7C",'Mapa final'!#REF!),"")</f>
        <v>#REF!</v>
      </c>
      <c r="AF42" s="51" t="e">
        <f>IF(AND('Mapa final'!#REF!="Baja",'Mapa final'!#REF!="Mayor"),CONCATENATE("R7C",'Mapa final'!#REF!),"")</f>
        <v>#REF!</v>
      </c>
      <c r="AG42" s="52" t="e">
        <f>IF(AND('Mapa final'!#REF!="Baja",'Mapa final'!#REF!="Mayor"),CONCATENATE("R7C",'Mapa final'!#REF!),"")</f>
        <v>#REF!</v>
      </c>
      <c r="AH42" s="53" t="e">
        <f>IF(AND('Mapa final'!#REF!="Baja",'Mapa final'!#REF!="Catastrófico"),CONCATENATE("R7C",'Mapa final'!#REF!),"")</f>
        <v>#REF!</v>
      </c>
      <c r="AI42" s="54" t="e">
        <f>IF(AND('Mapa final'!#REF!="Baja",'Mapa final'!#REF!="Catastrófico"),CONCATENATE("R7C",'Mapa final'!#REF!),"")</f>
        <v>#REF!</v>
      </c>
      <c r="AJ42" s="54" t="e">
        <f>IF(AND('Mapa final'!#REF!="Baja",'Mapa final'!#REF!="Catastrófico"),CONCATENATE("R7C",'Mapa final'!#REF!),"")</f>
        <v>#REF!</v>
      </c>
      <c r="AK42" s="54" t="e">
        <f>IF(AND('Mapa final'!#REF!="Baja",'Mapa final'!#REF!="Catastrófico"),CONCATENATE("R7C",'Mapa final'!#REF!),"")</f>
        <v>#REF!</v>
      </c>
      <c r="AL42" s="54" t="e">
        <f>IF(AND('Mapa final'!#REF!="Baja",'Mapa final'!#REF!="Catastrófico"),CONCATENATE("R7C",'Mapa final'!#REF!),"")</f>
        <v>#REF!</v>
      </c>
      <c r="AM42" s="55" t="e">
        <f>IF(AND('Mapa final'!#REF!="Baja",'Mapa final'!#REF!="Catastrófico"),CONCATENATE("R7C",'Mapa final'!#REF!),"")</f>
        <v>#REF!</v>
      </c>
      <c r="AN42" s="81"/>
      <c r="AO42" s="373"/>
      <c r="AP42" s="374"/>
      <c r="AQ42" s="374"/>
      <c r="AR42" s="374"/>
      <c r="AS42" s="374"/>
      <c r="AT42" s="375"/>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row>
    <row r="43" spans="1:80" ht="15" customHeight="1" x14ac:dyDescent="0.25">
      <c r="A43" s="81"/>
      <c r="B43" s="254"/>
      <c r="C43" s="254"/>
      <c r="D43" s="255"/>
      <c r="E43" s="353"/>
      <c r="F43" s="352"/>
      <c r="G43" s="352"/>
      <c r="H43" s="352"/>
      <c r="I43" s="352"/>
      <c r="J43" s="74" t="e">
        <f>IF(AND('Mapa final'!#REF!="Baja",'Mapa final'!#REF!="Leve"),CONCATENATE("R8C",'Mapa final'!#REF!),"")</f>
        <v>#REF!</v>
      </c>
      <c r="K43" s="75" t="e">
        <f>IF(AND('Mapa final'!#REF!="Baja",'Mapa final'!#REF!="Leve"),CONCATENATE("R8C",'Mapa final'!#REF!),"")</f>
        <v>#REF!</v>
      </c>
      <c r="L43" s="75" t="e">
        <f>IF(AND('Mapa final'!#REF!="Baja",'Mapa final'!#REF!="Leve"),CONCATENATE("R8C",'Mapa final'!#REF!),"")</f>
        <v>#REF!</v>
      </c>
      <c r="M43" s="75" t="e">
        <f>IF(AND('Mapa final'!#REF!="Baja",'Mapa final'!#REF!="Leve"),CONCATENATE("R8C",'Mapa final'!#REF!),"")</f>
        <v>#REF!</v>
      </c>
      <c r="N43" s="75" t="e">
        <f>IF(AND('Mapa final'!#REF!="Baja",'Mapa final'!#REF!="Leve"),CONCATENATE("R8C",'Mapa final'!#REF!),"")</f>
        <v>#REF!</v>
      </c>
      <c r="O43" s="76" t="e">
        <f>IF(AND('Mapa final'!#REF!="Baja",'Mapa final'!#REF!="Leve"),CONCATENATE("R8C",'Mapa final'!#REF!),"")</f>
        <v>#REF!</v>
      </c>
      <c r="P43" s="65" t="e">
        <f>IF(AND('Mapa final'!#REF!="Baja",'Mapa final'!#REF!="Menor"),CONCATENATE("R8C",'Mapa final'!#REF!),"")</f>
        <v>#REF!</v>
      </c>
      <c r="Q43" s="66" t="e">
        <f>IF(AND('Mapa final'!#REF!="Baja",'Mapa final'!#REF!="Menor"),CONCATENATE("R8C",'Mapa final'!#REF!),"")</f>
        <v>#REF!</v>
      </c>
      <c r="R43" s="66" t="e">
        <f>IF(AND('Mapa final'!#REF!="Baja",'Mapa final'!#REF!="Menor"),CONCATENATE("R8C",'Mapa final'!#REF!),"")</f>
        <v>#REF!</v>
      </c>
      <c r="S43" s="66" t="e">
        <f>IF(AND('Mapa final'!#REF!="Baja",'Mapa final'!#REF!="Menor"),CONCATENATE("R8C",'Mapa final'!#REF!),"")</f>
        <v>#REF!</v>
      </c>
      <c r="T43" s="66" t="e">
        <f>IF(AND('Mapa final'!#REF!="Baja",'Mapa final'!#REF!="Menor"),CONCATENATE("R8C",'Mapa final'!#REF!),"")</f>
        <v>#REF!</v>
      </c>
      <c r="U43" s="67" t="e">
        <f>IF(AND('Mapa final'!#REF!="Baja",'Mapa final'!#REF!="Menor"),CONCATENATE("R8C",'Mapa final'!#REF!),"")</f>
        <v>#REF!</v>
      </c>
      <c r="V43" s="65" t="e">
        <f>IF(AND('Mapa final'!#REF!="Baja",'Mapa final'!#REF!="Moderado"),CONCATENATE("R8C",'Mapa final'!#REF!),"")</f>
        <v>#REF!</v>
      </c>
      <c r="W43" s="66" t="e">
        <f>IF(AND('Mapa final'!#REF!="Baja",'Mapa final'!#REF!="Moderado"),CONCATENATE("R8C",'Mapa final'!#REF!),"")</f>
        <v>#REF!</v>
      </c>
      <c r="X43" s="66" t="e">
        <f>IF(AND('Mapa final'!#REF!="Baja",'Mapa final'!#REF!="Moderado"),CONCATENATE("R8C",'Mapa final'!#REF!),"")</f>
        <v>#REF!</v>
      </c>
      <c r="Y43" s="66" t="e">
        <f>IF(AND('Mapa final'!#REF!="Baja",'Mapa final'!#REF!="Moderado"),CONCATENATE("R8C",'Mapa final'!#REF!),"")</f>
        <v>#REF!</v>
      </c>
      <c r="Z43" s="66" t="e">
        <f>IF(AND('Mapa final'!#REF!="Baja",'Mapa final'!#REF!="Moderado"),CONCATENATE("R8C",'Mapa final'!#REF!),"")</f>
        <v>#REF!</v>
      </c>
      <c r="AA43" s="67" t="e">
        <f>IF(AND('Mapa final'!#REF!="Baja",'Mapa final'!#REF!="Moderado"),CONCATENATE("R8C",'Mapa final'!#REF!),"")</f>
        <v>#REF!</v>
      </c>
      <c r="AB43" s="50" t="e">
        <f>IF(AND('Mapa final'!#REF!="Baja",'Mapa final'!#REF!="Mayor"),CONCATENATE("R8C",'Mapa final'!#REF!),"")</f>
        <v>#REF!</v>
      </c>
      <c r="AC43" s="51" t="e">
        <f>IF(AND('Mapa final'!#REF!="Baja",'Mapa final'!#REF!="Mayor"),CONCATENATE("R8C",'Mapa final'!#REF!),"")</f>
        <v>#REF!</v>
      </c>
      <c r="AD43" s="51" t="e">
        <f>IF(AND('Mapa final'!#REF!="Baja",'Mapa final'!#REF!="Mayor"),CONCATENATE("R8C",'Mapa final'!#REF!),"")</f>
        <v>#REF!</v>
      </c>
      <c r="AE43" s="51" t="e">
        <f>IF(AND('Mapa final'!#REF!="Baja",'Mapa final'!#REF!="Mayor"),CONCATENATE("R8C",'Mapa final'!#REF!),"")</f>
        <v>#REF!</v>
      </c>
      <c r="AF43" s="51" t="e">
        <f>IF(AND('Mapa final'!#REF!="Baja",'Mapa final'!#REF!="Mayor"),CONCATENATE("R8C",'Mapa final'!#REF!),"")</f>
        <v>#REF!</v>
      </c>
      <c r="AG43" s="52" t="e">
        <f>IF(AND('Mapa final'!#REF!="Baja",'Mapa final'!#REF!="Mayor"),CONCATENATE("R8C",'Mapa final'!#REF!),"")</f>
        <v>#REF!</v>
      </c>
      <c r="AH43" s="53" t="e">
        <f>IF(AND('Mapa final'!#REF!="Baja",'Mapa final'!#REF!="Catastrófico"),CONCATENATE("R8C",'Mapa final'!#REF!),"")</f>
        <v>#REF!</v>
      </c>
      <c r="AI43" s="54" t="e">
        <f>IF(AND('Mapa final'!#REF!="Baja",'Mapa final'!#REF!="Catastrófico"),CONCATENATE("R8C",'Mapa final'!#REF!),"")</f>
        <v>#REF!</v>
      </c>
      <c r="AJ43" s="54" t="e">
        <f>IF(AND('Mapa final'!#REF!="Baja",'Mapa final'!#REF!="Catastrófico"),CONCATENATE("R8C",'Mapa final'!#REF!),"")</f>
        <v>#REF!</v>
      </c>
      <c r="AK43" s="54" t="e">
        <f>IF(AND('Mapa final'!#REF!="Baja",'Mapa final'!#REF!="Catastrófico"),CONCATENATE("R8C",'Mapa final'!#REF!),"")</f>
        <v>#REF!</v>
      </c>
      <c r="AL43" s="54" t="e">
        <f>IF(AND('Mapa final'!#REF!="Baja",'Mapa final'!#REF!="Catastrófico"),CONCATENATE("R8C",'Mapa final'!#REF!),"")</f>
        <v>#REF!</v>
      </c>
      <c r="AM43" s="55" t="e">
        <f>IF(AND('Mapa final'!#REF!="Baja",'Mapa final'!#REF!="Catastrófico"),CONCATENATE("R8C",'Mapa final'!#REF!),"")</f>
        <v>#REF!</v>
      </c>
      <c r="AN43" s="81"/>
      <c r="AO43" s="373"/>
      <c r="AP43" s="374"/>
      <c r="AQ43" s="374"/>
      <c r="AR43" s="374"/>
      <c r="AS43" s="374"/>
      <c r="AT43" s="375"/>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row>
    <row r="44" spans="1:80" ht="15" customHeight="1" x14ac:dyDescent="0.25">
      <c r="A44" s="81"/>
      <c r="B44" s="254"/>
      <c r="C44" s="254"/>
      <c r="D44" s="255"/>
      <c r="E44" s="353"/>
      <c r="F44" s="352"/>
      <c r="G44" s="352"/>
      <c r="H44" s="352"/>
      <c r="I44" s="352"/>
      <c r="J44" s="74" t="e">
        <f>IF(AND('Mapa final'!#REF!="Baja",'Mapa final'!#REF!="Leve"),CONCATENATE("R9C",'Mapa final'!#REF!),"")</f>
        <v>#REF!</v>
      </c>
      <c r="K44" s="75" t="e">
        <f>IF(AND('Mapa final'!#REF!="Baja",'Mapa final'!#REF!="Leve"),CONCATENATE("R9C",'Mapa final'!#REF!),"")</f>
        <v>#REF!</v>
      </c>
      <c r="L44" s="75" t="e">
        <f>IF(AND('Mapa final'!#REF!="Baja",'Mapa final'!#REF!="Leve"),CONCATENATE("R9C",'Mapa final'!#REF!),"")</f>
        <v>#REF!</v>
      </c>
      <c r="M44" s="75" t="e">
        <f>IF(AND('Mapa final'!#REF!="Baja",'Mapa final'!#REF!="Leve"),CONCATENATE("R9C",'Mapa final'!#REF!),"")</f>
        <v>#REF!</v>
      </c>
      <c r="N44" s="75" t="e">
        <f>IF(AND('Mapa final'!#REF!="Baja",'Mapa final'!#REF!="Leve"),CONCATENATE("R9C",'Mapa final'!#REF!),"")</f>
        <v>#REF!</v>
      </c>
      <c r="O44" s="76" t="e">
        <f>IF(AND('Mapa final'!#REF!="Baja",'Mapa final'!#REF!="Leve"),CONCATENATE("R9C",'Mapa final'!#REF!),"")</f>
        <v>#REF!</v>
      </c>
      <c r="P44" s="65" t="e">
        <f>IF(AND('Mapa final'!#REF!="Baja",'Mapa final'!#REF!="Menor"),CONCATENATE("R9C",'Mapa final'!#REF!),"")</f>
        <v>#REF!</v>
      </c>
      <c r="Q44" s="66" t="e">
        <f>IF(AND('Mapa final'!#REF!="Baja",'Mapa final'!#REF!="Menor"),CONCATENATE("R9C",'Mapa final'!#REF!),"")</f>
        <v>#REF!</v>
      </c>
      <c r="R44" s="66" t="e">
        <f>IF(AND('Mapa final'!#REF!="Baja",'Mapa final'!#REF!="Menor"),CONCATENATE("R9C",'Mapa final'!#REF!),"")</f>
        <v>#REF!</v>
      </c>
      <c r="S44" s="66" t="e">
        <f>IF(AND('Mapa final'!#REF!="Baja",'Mapa final'!#REF!="Menor"),CONCATENATE("R9C",'Mapa final'!#REF!),"")</f>
        <v>#REF!</v>
      </c>
      <c r="T44" s="66" t="e">
        <f>IF(AND('Mapa final'!#REF!="Baja",'Mapa final'!#REF!="Menor"),CONCATENATE("R9C",'Mapa final'!#REF!),"")</f>
        <v>#REF!</v>
      </c>
      <c r="U44" s="67" t="e">
        <f>IF(AND('Mapa final'!#REF!="Baja",'Mapa final'!#REF!="Menor"),CONCATENATE("R9C",'Mapa final'!#REF!),"")</f>
        <v>#REF!</v>
      </c>
      <c r="V44" s="65" t="e">
        <f>IF(AND('Mapa final'!#REF!="Baja",'Mapa final'!#REF!="Moderado"),CONCATENATE("R9C",'Mapa final'!#REF!),"")</f>
        <v>#REF!</v>
      </c>
      <c r="W44" s="66" t="e">
        <f>IF(AND('Mapa final'!#REF!="Baja",'Mapa final'!#REF!="Moderado"),CONCATENATE("R9C",'Mapa final'!#REF!),"")</f>
        <v>#REF!</v>
      </c>
      <c r="X44" s="66" t="e">
        <f>IF(AND('Mapa final'!#REF!="Baja",'Mapa final'!#REF!="Moderado"),CONCATENATE("R9C",'Mapa final'!#REF!),"")</f>
        <v>#REF!</v>
      </c>
      <c r="Y44" s="66" t="e">
        <f>IF(AND('Mapa final'!#REF!="Baja",'Mapa final'!#REF!="Moderado"),CONCATENATE("R9C",'Mapa final'!#REF!),"")</f>
        <v>#REF!</v>
      </c>
      <c r="Z44" s="66" t="e">
        <f>IF(AND('Mapa final'!#REF!="Baja",'Mapa final'!#REF!="Moderado"),CONCATENATE("R9C",'Mapa final'!#REF!),"")</f>
        <v>#REF!</v>
      </c>
      <c r="AA44" s="67" t="e">
        <f>IF(AND('Mapa final'!#REF!="Baja",'Mapa final'!#REF!="Moderado"),CONCATENATE("R9C",'Mapa final'!#REF!),"")</f>
        <v>#REF!</v>
      </c>
      <c r="AB44" s="50" t="e">
        <f>IF(AND('Mapa final'!#REF!="Baja",'Mapa final'!#REF!="Mayor"),CONCATENATE("R9C",'Mapa final'!#REF!),"")</f>
        <v>#REF!</v>
      </c>
      <c r="AC44" s="51" t="e">
        <f>IF(AND('Mapa final'!#REF!="Baja",'Mapa final'!#REF!="Mayor"),CONCATENATE("R9C",'Mapa final'!#REF!),"")</f>
        <v>#REF!</v>
      </c>
      <c r="AD44" s="51" t="e">
        <f>IF(AND('Mapa final'!#REF!="Baja",'Mapa final'!#REF!="Mayor"),CONCATENATE("R9C",'Mapa final'!#REF!),"")</f>
        <v>#REF!</v>
      </c>
      <c r="AE44" s="51" t="e">
        <f>IF(AND('Mapa final'!#REF!="Baja",'Mapa final'!#REF!="Mayor"),CONCATENATE("R9C",'Mapa final'!#REF!),"")</f>
        <v>#REF!</v>
      </c>
      <c r="AF44" s="51" t="e">
        <f>IF(AND('Mapa final'!#REF!="Baja",'Mapa final'!#REF!="Mayor"),CONCATENATE("R9C",'Mapa final'!#REF!),"")</f>
        <v>#REF!</v>
      </c>
      <c r="AG44" s="52" t="e">
        <f>IF(AND('Mapa final'!#REF!="Baja",'Mapa final'!#REF!="Mayor"),CONCATENATE("R9C",'Mapa final'!#REF!),"")</f>
        <v>#REF!</v>
      </c>
      <c r="AH44" s="53" t="e">
        <f>IF(AND('Mapa final'!#REF!="Baja",'Mapa final'!#REF!="Catastrófico"),CONCATENATE("R9C",'Mapa final'!#REF!),"")</f>
        <v>#REF!</v>
      </c>
      <c r="AI44" s="54" t="e">
        <f>IF(AND('Mapa final'!#REF!="Baja",'Mapa final'!#REF!="Catastrófico"),CONCATENATE("R9C",'Mapa final'!#REF!),"")</f>
        <v>#REF!</v>
      </c>
      <c r="AJ44" s="54" t="e">
        <f>IF(AND('Mapa final'!#REF!="Baja",'Mapa final'!#REF!="Catastrófico"),CONCATENATE("R9C",'Mapa final'!#REF!),"")</f>
        <v>#REF!</v>
      </c>
      <c r="AK44" s="54" t="e">
        <f>IF(AND('Mapa final'!#REF!="Baja",'Mapa final'!#REF!="Catastrófico"),CONCATENATE("R9C",'Mapa final'!#REF!),"")</f>
        <v>#REF!</v>
      </c>
      <c r="AL44" s="54" t="e">
        <f>IF(AND('Mapa final'!#REF!="Baja",'Mapa final'!#REF!="Catastrófico"),CONCATENATE("R9C",'Mapa final'!#REF!),"")</f>
        <v>#REF!</v>
      </c>
      <c r="AM44" s="55" t="e">
        <f>IF(AND('Mapa final'!#REF!="Baja",'Mapa final'!#REF!="Catastrófico"),CONCATENATE("R9C",'Mapa final'!#REF!),"")</f>
        <v>#REF!</v>
      </c>
      <c r="AN44" s="81"/>
      <c r="AO44" s="373"/>
      <c r="AP44" s="374"/>
      <c r="AQ44" s="374"/>
      <c r="AR44" s="374"/>
      <c r="AS44" s="374"/>
      <c r="AT44" s="375"/>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row>
    <row r="45" spans="1:80" ht="15.75" customHeight="1" thickBot="1" x14ac:dyDescent="0.3">
      <c r="A45" s="81"/>
      <c r="B45" s="254"/>
      <c r="C45" s="254"/>
      <c r="D45" s="255"/>
      <c r="E45" s="354"/>
      <c r="F45" s="355"/>
      <c r="G45" s="355"/>
      <c r="H45" s="355"/>
      <c r="I45" s="355"/>
      <c r="J45" s="77" t="e">
        <f>IF(AND('Mapa final'!#REF!="Baja",'Mapa final'!#REF!="Leve"),CONCATENATE("R10C",'Mapa final'!#REF!),"")</f>
        <v>#REF!</v>
      </c>
      <c r="K45" s="78" t="e">
        <f>IF(AND('Mapa final'!#REF!="Baja",'Mapa final'!#REF!="Leve"),CONCATENATE("R10C",'Mapa final'!#REF!),"")</f>
        <v>#REF!</v>
      </c>
      <c r="L45" s="78" t="e">
        <f>IF(AND('Mapa final'!#REF!="Baja",'Mapa final'!#REF!="Leve"),CONCATENATE("R10C",'Mapa final'!#REF!),"")</f>
        <v>#REF!</v>
      </c>
      <c r="M45" s="78" t="e">
        <f>IF(AND('Mapa final'!#REF!="Baja",'Mapa final'!#REF!="Leve"),CONCATENATE("R10C",'Mapa final'!#REF!),"")</f>
        <v>#REF!</v>
      </c>
      <c r="N45" s="78" t="e">
        <f>IF(AND('Mapa final'!#REF!="Baja",'Mapa final'!#REF!="Leve"),CONCATENATE("R10C",'Mapa final'!#REF!),"")</f>
        <v>#REF!</v>
      </c>
      <c r="O45" s="79" t="e">
        <f>IF(AND('Mapa final'!#REF!="Baja",'Mapa final'!#REF!="Leve"),CONCATENATE("R10C",'Mapa final'!#REF!),"")</f>
        <v>#REF!</v>
      </c>
      <c r="P45" s="65" t="e">
        <f>IF(AND('Mapa final'!#REF!="Baja",'Mapa final'!#REF!="Menor"),CONCATENATE("R10C",'Mapa final'!#REF!),"")</f>
        <v>#REF!</v>
      </c>
      <c r="Q45" s="66" t="e">
        <f>IF(AND('Mapa final'!#REF!="Baja",'Mapa final'!#REF!="Menor"),CONCATENATE("R10C",'Mapa final'!#REF!),"")</f>
        <v>#REF!</v>
      </c>
      <c r="R45" s="66" t="e">
        <f>IF(AND('Mapa final'!#REF!="Baja",'Mapa final'!#REF!="Menor"),CONCATENATE("R10C",'Mapa final'!#REF!),"")</f>
        <v>#REF!</v>
      </c>
      <c r="S45" s="66" t="e">
        <f>IF(AND('Mapa final'!#REF!="Baja",'Mapa final'!#REF!="Menor"),CONCATENATE("R10C",'Mapa final'!#REF!),"")</f>
        <v>#REF!</v>
      </c>
      <c r="T45" s="66" t="e">
        <f>IF(AND('Mapa final'!#REF!="Baja",'Mapa final'!#REF!="Menor"),CONCATENATE("R10C",'Mapa final'!#REF!),"")</f>
        <v>#REF!</v>
      </c>
      <c r="U45" s="67" t="e">
        <f>IF(AND('Mapa final'!#REF!="Baja",'Mapa final'!#REF!="Menor"),CONCATENATE("R10C",'Mapa final'!#REF!),"")</f>
        <v>#REF!</v>
      </c>
      <c r="V45" s="68" t="e">
        <f>IF(AND('Mapa final'!#REF!="Baja",'Mapa final'!#REF!="Moderado"),CONCATENATE("R10C",'Mapa final'!#REF!),"")</f>
        <v>#REF!</v>
      </c>
      <c r="W45" s="69" t="e">
        <f>IF(AND('Mapa final'!#REF!="Baja",'Mapa final'!#REF!="Moderado"),CONCATENATE("R10C",'Mapa final'!#REF!),"")</f>
        <v>#REF!</v>
      </c>
      <c r="X45" s="69" t="e">
        <f>IF(AND('Mapa final'!#REF!="Baja",'Mapa final'!#REF!="Moderado"),CONCATENATE("R10C",'Mapa final'!#REF!),"")</f>
        <v>#REF!</v>
      </c>
      <c r="Y45" s="69" t="e">
        <f>IF(AND('Mapa final'!#REF!="Baja",'Mapa final'!#REF!="Moderado"),CONCATENATE("R10C",'Mapa final'!#REF!),"")</f>
        <v>#REF!</v>
      </c>
      <c r="Z45" s="69" t="e">
        <f>IF(AND('Mapa final'!#REF!="Baja",'Mapa final'!#REF!="Moderado"),CONCATENATE("R10C",'Mapa final'!#REF!),"")</f>
        <v>#REF!</v>
      </c>
      <c r="AA45" s="70" t="e">
        <f>IF(AND('Mapa final'!#REF!="Baja",'Mapa final'!#REF!="Moderado"),CONCATENATE("R10C",'Mapa final'!#REF!),"")</f>
        <v>#REF!</v>
      </c>
      <c r="AB45" s="56" t="e">
        <f>IF(AND('Mapa final'!#REF!="Baja",'Mapa final'!#REF!="Mayor"),CONCATENATE("R10C",'Mapa final'!#REF!),"")</f>
        <v>#REF!</v>
      </c>
      <c r="AC45" s="57" t="e">
        <f>IF(AND('Mapa final'!#REF!="Baja",'Mapa final'!#REF!="Mayor"),CONCATENATE("R10C",'Mapa final'!#REF!),"")</f>
        <v>#REF!</v>
      </c>
      <c r="AD45" s="57" t="e">
        <f>IF(AND('Mapa final'!#REF!="Baja",'Mapa final'!#REF!="Mayor"),CONCATENATE("R10C",'Mapa final'!#REF!),"")</f>
        <v>#REF!</v>
      </c>
      <c r="AE45" s="57" t="e">
        <f>IF(AND('Mapa final'!#REF!="Baja",'Mapa final'!#REF!="Mayor"),CONCATENATE("R10C",'Mapa final'!#REF!),"")</f>
        <v>#REF!</v>
      </c>
      <c r="AF45" s="57" t="e">
        <f>IF(AND('Mapa final'!#REF!="Baja",'Mapa final'!#REF!="Mayor"),CONCATENATE("R10C",'Mapa final'!#REF!),"")</f>
        <v>#REF!</v>
      </c>
      <c r="AG45" s="58" t="e">
        <f>IF(AND('Mapa final'!#REF!="Baja",'Mapa final'!#REF!="Mayor"),CONCATENATE("R10C",'Mapa final'!#REF!),"")</f>
        <v>#REF!</v>
      </c>
      <c r="AH45" s="59" t="e">
        <f>IF(AND('Mapa final'!#REF!="Baja",'Mapa final'!#REF!="Catastrófico"),CONCATENATE("R10C",'Mapa final'!#REF!),"")</f>
        <v>#REF!</v>
      </c>
      <c r="AI45" s="60" t="e">
        <f>IF(AND('Mapa final'!#REF!="Baja",'Mapa final'!#REF!="Catastrófico"),CONCATENATE("R10C",'Mapa final'!#REF!),"")</f>
        <v>#REF!</v>
      </c>
      <c r="AJ45" s="60" t="e">
        <f>IF(AND('Mapa final'!#REF!="Baja",'Mapa final'!#REF!="Catastrófico"),CONCATENATE("R10C",'Mapa final'!#REF!),"")</f>
        <v>#REF!</v>
      </c>
      <c r="AK45" s="60" t="e">
        <f>IF(AND('Mapa final'!#REF!="Baja",'Mapa final'!#REF!="Catastrófico"),CONCATENATE("R10C",'Mapa final'!#REF!),"")</f>
        <v>#REF!</v>
      </c>
      <c r="AL45" s="60" t="e">
        <f>IF(AND('Mapa final'!#REF!="Baja",'Mapa final'!#REF!="Catastrófico"),CONCATENATE("R10C",'Mapa final'!#REF!),"")</f>
        <v>#REF!</v>
      </c>
      <c r="AM45" s="61" t="e">
        <f>IF(AND('Mapa final'!#REF!="Baja",'Mapa final'!#REF!="Catastrófico"),CONCATENATE("R10C",'Mapa final'!#REF!),"")</f>
        <v>#REF!</v>
      </c>
      <c r="AN45" s="81"/>
      <c r="AO45" s="376"/>
      <c r="AP45" s="377"/>
      <c r="AQ45" s="377"/>
      <c r="AR45" s="377"/>
      <c r="AS45" s="377"/>
      <c r="AT45" s="378"/>
    </row>
    <row r="46" spans="1:80" ht="46.5" customHeight="1" x14ac:dyDescent="0.35">
      <c r="A46" s="81"/>
      <c r="B46" s="254"/>
      <c r="C46" s="254"/>
      <c r="D46" s="255"/>
      <c r="E46" s="349" t="s">
        <v>113</v>
      </c>
      <c r="F46" s="350"/>
      <c r="G46" s="350"/>
      <c r="H46" s="350"/>
      <c r="I46" s="367"/>
      <c r="J46" s="71" t="str">
        <f ca="1">IF(AND('Mapa final'!$Y$12="Muy Baja",'Mapa final'!$AA$12="Leve"),CONCATENATE("R1C",'Mapa final'!$O$12),"")</f>
        <v/>
      </c>
      <c r="K46" s="72" t="e">
        <f>IF(AND('Mapa final'!#REF!="Muy Baja",'Mapa final'!#REF!="Leve"),CONCATENATE("R1C",'Mapa final'!#REF!),"")</f>
        <v>#REF!</v>
      </c>
      <c r="L46" s="72" t="e">
        <f>IF(AND('Mapa final'!#REF!="Muy Baja",'Mapa final'!#REF!="Leve"),CONCATENATE("R1C",'Mapa final'!#REF!),"")</f>
        <v>#REF!</v>
      </c>
      <c r="M46" s="72" t="e">
        <f>IF(AND('Mapa final'!#REF!="Muy Baja",'Mapa final'!#REF!="Leve"),CONCATENATE("R1C",'Mapa final'!#REF!),"")</f>
        <v>#REF!</v>
      </c>
      <c r="N46" s="72" t="e">
        <f>IF(AND('Mapa final'!#REF!="Muy Baja",'Mapa final'!#REF!="Leve"),CONCATENATE("R1C",'Mapa final'!#REF!),"")</f>
        <v>#REF!</v>
      </c>
      <c r="O46" s="73" t="e">
        <f>IF(AND('Mapa final'!#REF!="Muy Baja",'Mapa final'!#REF!="Leve"),CONCATENATE("R1C",'Mapa final'!#REF!),"")</f>
        <v>#REF!</v>
      </c>
      <c r="P46" s="71" t="str">
        <f ca="1">IF(AND('Mapa final'!$Y$12="Muy Baja",'Mapa final'!$AA$12="Menor"),CONCATENATE("R1C",'Mapa final'!$O$12),"")</f>
        <v/>
      </c>
      <c r="Q46" s="72" t="e">
        <f>IF(AND('Mapa final'!#REF!="Muy Baja",'Mapa final'!#REF!="Menor"),CONCATENATE("R1C",'Mapa final'!#REF!),"")</f>
        <v>#REF!</v>
      </c>
      <c r="R46" s="72" t="e">
        <f>IF(AND('Mapa final'!#REF!="Muy Baja",'Mapa final'!#REF!="Menor"),CONCATENATE("R1C",'Mapa final'!#REF!),"")</f>
        <v>#REF!</v>
      </c>
      <c r="S46" s="72" t="e">
        <f>IF(AND('Mapa final'!#REF!="Muy Baja",'Mapa final'!#REF!="Menor"),CONCATENATE("R1C",'Mapa final'!#REF!),"")</f>
        <v>#REF!</v>
      </c>
      <c r="T46" s="72" t="e">
        <f>IF(AND('Mapa final'!#REF!="Muy Baja",'Mapa final'!#REF!="Menor"),CONCATENATE("R1C",'Mapa final'!#REF!),"")</f>
        <v>#REF!</v>
      </c>
      <c r="U46" s="73" t="e">
        <f>IF(AND('Mapa final'!#REF!="Muy Baja",'Mapa final'!#REF!="Menor"),CONCATENATE("R1C",'Mapa final'!#REF!),"")</f>
        <v>#REF!</v>
      </c>
      <c r="V46" s="62" t="str">
        <f ca="1">IF(AND('Mapa final'!$Y$12="Muy Baja",'Mapa final'!$AA$12="Moderado"),CONCATENATE("R1C",'Mapa final'!$O$12),"")</f>
        <v/>
      </c>
      <c r="W46" s="80" t="e">
        <f>IF(AND('Mapa final'!#REF!="Muy Baja",'Mapa final'!#REF!="Moderado"),CONCATENATE("R1C",'Mapa final'!#REF!),"")</f>
        <v>#REF!</v>
      </c>
      <c r="X46" s="63" t="e">
        <f>IF(AND('Mapa final'!#REF!="Muy Baja",'Mapa final'!#REF!="Moderado"),CONCATENATE("R1C",'Mapa final'!#REF!),"")</f>
        <v>#REF!</v>
      </c>
      <c r="Y46" s="63" t="e">
        <f>IF(AND('Mapa final'!#REF!="Muy Baja",'Mapa final'!#REF!="Moderado"),CONCATENATE("R1C",'Mapa final'!#REF!),"")</f>
        <v>#REF!</v>
      </c>
      <c r="Z46" s="63" t="e">
        <f>IF(AND('Mapa final'!#REF!="Muy Baja",'Mapa final'!#REF!="Moderado"),CONCATENATE("R1C",'Mapa final'!#REF!),"")</f>
        <v>#REF!</v>
      </c>
      <c r="AA46" s="64" t="e">
        <f>IF(AND('Mapa final'!#REF!="Muy Baja",'Mapa final'!#REF!="Moderado"),CONCATENATE("R1C",'Mapa final'!#REF!),"")</f>
        <v>#REF!</v>
      </c>
      <c r="AB46" s="44" t="str">
        <f ca="1">IF(AND('Mapa final'!$Y$12="Muy Baja",'Mapa final'!$AA$12="Mayor"),CONCATENATE("R1C",'Mapa final'!$O$12),"")</f>
        <v/>
      </c>
      <c r="AC46" s="45" t="e">
        <f>IF(AND('Mapa final'!#REF!="Muy Baja",'Mapa final'!#REF!="Mayor"),CONCATENATE("R1C",'Mapa final'!#REF!),"")</f>
        <v>#REF!</v>
      </c>
      <c r="AD46" s="45" t="e">
        <f>IF(AND('Mapa final'!#REF!="Muy Baja",'Mapa final'!#REF!="Mayor"),CONCATENATE("R1C",'Mapa final'!#REF!),"")</f>
        <v>#REF!</v>
      </c>
      <c r="AE46" s="45" t="e">
        <f>IF(AND('Mapa final'!#REF!="Muy Baja",'Mapa final'!#REF!="Mayor"),CONCATENATE("R1C",'Mapa final'!#REF!),"")</f>
        <v>#REF!</v>
      </c>
      <c r="AF46" s="45" t="e">
        <f>IF(AND('Mapa final'!#REF!="Muy Baja",'Mapa final'!#REF!="Mayor"),CONCATENATE("R1C",'Mapa final'!#REF!),"")</f>
        <v>#REF!</v>
      </c>
      <c r="AG46" s="46" t="e">
        <f>IF(AND('Mapa final'!#REF!="Muy Baja",'Mapa final'!#REF!="Mayor"),CONCATENATE("R1C",'Mapa final'!#REF!),"")</f>
        <v>#REF!</v>
      </c>
      <c r="AH46" s="47" t="str">
        <f ca="1">IF(AND('Mapa final'!$Y$12="Muy Baja",'Mapa final'!$AA$12="Catastrófico"),CONCATENATE("R1C",'Mapa final'!$O$12),"")</f>
        <v/>
      </c>
      <c r="AI46" s="48" t="e">
        <f>IF(AND('Mapa final'!#REF!="Muy Baja",'Mapa final'!#REF!="Catastrófico"),CONCATENATE("R1C",'Mapa final'!#REF!),"")</f>
        <v>#REF!</v>
      </c>
      <c r="AJ46" s="48" t="e">
        <f>IF(AND('Mapa final'!#REF!="Muy Baja",'Mapa final'!#REF!="Catastrófico"),CONCATENATE("R1C",'Mapa final'!#REF!),"")</f>
        <v>#REF!</v>
      </c>
      <c r="AK46" s="48" t="e">
        <f>IF(AND('Mapa final'!#REF!="Muy Baja",'Mapa final'!#REF!="Catastrófico"),CONCATENATE("R1C",'Mapa final'!#REF!),"")</f>
        <v>#REF!</v>
      </c>
      <c r="AL46" s="48" t="e">
        <f>IF(AND('Mapa final'!#REF!="Muy Baja",'Mapa final'!#REF!="Catastrófico"),CONCATENATE("R1C",'Mapa final'!#REF!),"")</f>
        <v>#REF!</v>
      </c>
      <c r="AM46" s="49" t="e">
        <f>IF(AND('Mapa final'!#REF!="Muy Baja",'Mapa final'!#REF!="Catastrófico"),CONCATENATE("R1C",'Mapa final'!#REF!),"")</f>
        <v>#REF!</v>
      </c>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row>
    <row r="47" spans="1:80" ht="46.5" customHeight="1" x14ac:dyDescent="0.25">
      <c r="A47" s="81"/>
      <c r="B47" s="254"/>
      <c r="C47" s="254"/>
      <c r="D47" s="255"/>
      <c r="E47" s="351"/>
      <c r="F47" s="352"/>
      <c r="G47" s="352"/>
      <c r="H47" s="352"/>
      <c r="I47" s="368"/>
      <c r="J47" s="74" t="str">
        <f ca="1">IF(AND('Mapa final'!$Y$13="Muy Baja",'Mapa final'!$AA$13="Leve"),CONCATENATE("R2C",'Mapa final'!$O$13),"")</f>
        <v/>
      </c>
      <c r="K47" s="75" t="e">
        <f>IF(AND('Mapa final'!#REF!="Muy Baja",'Mapa final'!#REF!="Leve"),CONCATENATE("R2C",'Mapa final'!#REF!),"")</f>
        <v>#REF!</v>
      </c>
      <c r="L47" s="75" t="e">
        <f>IF(AND('Mapa final'!#REF!="Muy Baja",'Mapa final'!#REF!="Leve"),CONCATENATE("R2C",'Mapa final'!#REF!),"")</f>
        <v>#REF!</v>
      </c>
      <c r="M47" s="75" t="e">
        <f>IF(AND('Mapa final'!#REF!="Muy Baja",'Mapa final'!#REF!="Leve"),CONCATENATE("R2C",'Mapa final'!#REF!),"")</f>
        <v>#REF!</v>
      </c>
      <c r="N47" s="75" t="e">
        <f>IF(AND('Mapa final'!#REF!="Muy Baja",'Mapa final'!#REF!="Leve"),CONCATENATE("R2C",'Mapa final'!#REF!),"")</f>
        <v>#REF!</v>
      </c>
      <c r="O47" s="76" t="e">
        <f>IF(AND('Mapa final'!#REF!="Muy Baja",'Mapa final'!#REF!="Leve"),CONCATENATE("R2C",'Mapa final'!#REF!),"")</f>
        <v>#REF!</v>
      </c>
      <c r="P47" s="74" t="str">
        <f ca="1">IF(AND('Mapa final'!$Y$13="Muy Baja",'Mapa final'!$AA$13="Menor"),CONCATENATE("R2C",'Mapa final'!$O$13),"")</f>
        <v/>
      </c>
      <c r="Q47" s="75" t="e">
        <f>IF(AND('Mapa final'!#REF!="Muy Baja",'Mapa final'!#REF!="Menor"),CONCATENATE("R2C",'Mapa final'!#REF!),"")</f>
        <v>#REF!</v>
      </c>
      <c r="R47" s="75" t="e">
        <f>IF(AND('Mapa final'!#REF!="Muy Baja",'Mapa final'!#REF!="Menor"),CONCATENATE("R2C",'Mapa final'!#REF!),"")</f>
        <v>#REF!</v>
      </c>
      <c r="S47" s="75" t="e">
        <f>IF(AND('Mapa final'!#REF!="Muy Baja",'Mapa final'!#REF!="Menor"),CONCATENATE("R2C",'Mapa final'!#REF!),"")</f>
        <v>#REF!</v>
      </c>
      <c r="T47" s="75" t="e">
        <f>IF(AND('Mapa final'!#REF!="Muy Baja",'Mapa final'!#REF!="Menor"),CONCATENATE("R2C",'Mapa final'!#REF!),"")</f>
        <v>#REF!</v>
      </c>
      <c r="U47" s="76" t="e">
        <f>IF(AND('Mapa final'!#REF!="Muy Baja",'Mapa final'!#REF!="Menor"),CONCATENATE("R2C",'Mapa final'!#REF!),"")</f>
        <v>#REF!</v>
      </c>
      <c r="V47" s="65" t="str">
        <f ca="1">IF(AND('Mapa final'!$Y$13="Muy Baja",'Mapa final'!$AA$13="Moderado"),CONCATENATE("R2C",'Mapa final'!$O$13),"")</f>
        <v/>
      </c>
      <c r="W47" s="66" t="e">
        <f>IF(AND('Mapa final'!#REF!="Muy Baja",'Mapa final'!#REF!="Moderado"),CONCATENATE("R2C",'Mapa final'!#REF!),"")</f>
        <v>#REF!</v>
      </c>
      <c r="X47" s="66" t="e">
        <f>IF(AND('Mapa final'!#REF!="Muy Baja",'Mapa final'!#REF!="Moderado"),CONCATENATE("R2C",'Mapa final'!#REF!),"")</f>
        <v>#REF!</v>
      </c>
      <c r="Y47" s="66" t="e">
        <f>IF(AND('Mapa final'!#REF!="Muy Baja",'Mapa final'!#REF!="Moderado"),CONCATENATE("R2C",'Mapa final'!#REF!),"")</f>
        <v>#REF!</v>
      </c>
      <c r="Z47" s="66" t="e">
        <f>IF(AND('Mapa final'!#REF!="Muy Baja",'Mapa final'!#REF!="Moderado"),CONCATENATE("R2C",'Mapa final'!#REF!),"")</f>
        <v>#REF!</v>
      </c>
      <c r="AA47" s="67" t="e">
        <f>IF(AND('Mapa final'!#REF!="Muy Baja",'Mapa final'!#REF!="Moderado"),CONCATENATE("R2C",'Mapa final'!#REF!),"")</f>
        <v>#REF!</v>
      </c>
      <c r="AB47" s="50" t="str">
        <f ca="1">IF(AND('Mapa final'!$Y$13="Muy Baja",'Mapa final'!$AA$13="Mayor"),CONCATENATE("R2C",'Mapa final'!$O$13),"")</f>
        <v/>
      </c>
      <c r="AC47" s="51" t="e">
        <f>IF(AND('Mapa final'!#REF!="Muy Baja",'Mapa final'!#REF!="Mayor"),CONCATENATE("R2C",'Mapa final'!#REF!),"")</f>
        <v>#REF!</v>
      </c>
      <c r="AD47" s="51" t="e">
        <f>IF(AND('Mapa final'!#REF!="Muy Baja",'Mapa final'!#REF!="Mayor"),CONCATENATE("R2C",'Mapa final'!#REF!),"")</f>
        <v>#REF!</v>
      </c>
      <c r="AE47" s="51" t="e">
        <f>IF(AND('Mapa final'!#REF!="Muy Baja",'Mapa final'!#REF!="Mayor"),CONCATENATE("R2C",'Mapa final'!#REF!),"")</f>
        <v>#REF!</v>
      </c>
      <c r="AF47" s="51" t="e">
        <f>IF(AND('Mapa final'!#REF!="Muy Baja",'Mapa final'!#REF!="Mayor"),CONCATENATE("R2C",'Mapa final'!#REF!),"")</f>
        <v>#REF!</v>
      </c>
      <c r="AG47" s="52" t="e">
        <f>IF(AND('Mapa final'!#REF!="Muy Baja",'Mapa final'!#REF!="Mayor"),CONCATENATE("R2C",'Mapa final'!#REF!),"")</f>
        <v>#REF!</v>
      </c>
      <c r="AH47" s="53" t="str">
        <f ca="1">IF(AND('Mapa final'!$Y$13="Muy Baja",'Mapa final'!$AA$13="Catastrófico"),CONCATENATE("R2C",'Mapa final'!$O$13),"")</f>
        <v/>
      </c>
      <c r="AI47" s="54" t="e">
        <f>IF(AND('Mapa final'!#REF!="Muy Baja",'Mapa final'!#REF!="Catastrófico"),CONCATENATE("R2C",'Mapa final'!#REF!),"")</f>
        <v>#REF!</v>
      </c>
      <c r="AJ47" s="54" t="e">
        <f>IF(AND('Mapa final'!#REF!="Muy Baja",'Mapa final'!#REF!="Catastrófico"),CONCATENATE("R2C",'Mapa final'!#REF!),"")</f>
        <v>#REF!</v>
      </c>
      <c r="AK47" s="54" t="e">
        <f>IF(AND('Mapa final'!#REF!="Muy Baja",'Mapa final'!#REF!="Catastrófico"),CONCATENATE("R2C",'Mapa final'!#REF!),"")</f>
        <v>#REF!</v>
      </c>
      <c r="AL47" s="54" t="e">
        <f>IF(AND('Mapa final'!#REF!="Muy Baja",'Mapa final'!#REF!="Catastrófico"),CONCATENATE("R2C",'Mapa final'!#REF!),"")</f>
        <v>#REF!</v>
      </c>
      <c r="AM47" s="55" t="e">
        <f>IF(AND('Mapa final'!#REF!="Muy Baja",'Mapa final'!#REF!="Catastrófico"),CONCATENATE("R2C",'Mapa final'!#REF!),"")</f>
        <v>#REF!</v>
      </c>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row>
    <row r="48" spans="1:80" ht="15" customHeight="1" x14ac:dyDescent="0.25">
      <c r="A48" s="81"/>
      <c r="B48" s="254"/>
      <c r="C48" s="254"/>
      <c r="D48" s="255"/>
      <c r="E48" s="351"/>
      <c r="F48" s="352"/>
      <c r="G48" s="352"/>
      <c r="H48" s="352"/>
      <c r="I48" s="368"/>
      <c r="J48" s="74" t="e">
        <f>IF(AND('Mapa final'!#REF!="Muy Baja",'Mapa final'!#REF!="Leve"),CONCATENATE("R3C",'Mapa final'!#REF!),"")</f>
        <v>#REF!</v>
      </c>
      <c r="K48" s="75" t="e">
        <f>IF(AND('Mapa final'!#REF!="Muy Baja",'Mapa final'!#REF!="Leve"),CONCATENATE("R3C",'Mapa final'!#REF!),"")</f>
        <v>#REF!</v>
      </c>
      <c r="L48" s="75" t="e">
        <f>IF(AND('Mapa final'!#REF!="Muy Baja",'Mapa final'!#REF!="Leve"),CONCATENATE("R3C",'Mapa final'!#REF!),"")</f>
        <v>#REF!</v>
      </c>
      <c r="M48" s="75" t="e">
        <f>IF(AND('Mapa final'!#REF!="Muy Baja",'Mapa final'!#REF!="Leve"),CONCATENATE("R3C",'Mapa final'!#REF!),"")</f>
        <v>#REF!</v>
      </c>
      <c r="N48" s="75" t="e">
        <f>IF(AND('Mapa final'!#REF!="Muy Baja",'Mapa final'!#REF!="Leve"),CONCATENATE("R3C",'Mapa final'!#REF!),"")</f>
        <v>#REF!</v>
      </c>
      <c r="O48" s="76" t="e">
        <f>IF(AND('Mapa final'!#REF!="Muy Baja",'Mapa final'!#REF!="Leve"),CONCATENATE("R3C",'Mapa final'!#REF!),"")</f>
        <v>#REF!</v>
      </c>
      <c r="P48" s="74" t="e">
        <f>IF(AND('Mapa final'!#REF!="Muy Baja",'Mapa final'!#REF!="Menor"),CONCATENATE("R3C",'Mapa final'!#REF!),"")</f>
        <v>#REF!</v>
      </c>
      <c r="Q48" s="75" t="e">
        <f>IF(AND('Mapa final'!#REF!="Muy Baja",'Mapa final'!#REF!="Menor"),CONCATENATE("R3C",'Mapa final'!#REF!),"")</f>
        <v>#REF!</v>
      </c>
      <c r="R48" s="75" t="e">
        <f>IF(AND('Mapa final'!#REF!="Muy Baja",'Mapa final'!#REF!="Menor"),CONCATENATE("R3C",'Mapa final'!#REF!),"")</f>
        <v>#REF!</v>
      </c>
      <c r="S48" s="75" t="e">
        <f>IF(AND('Mapa final'!#REF!="Muy Baja",'Mapa final'!#REF!="Menor"),CONCATENATE("R3C",'Mapa final'!#REF!),"")</f>
        <v>#REF!</v>
      </c>
      <c r="T48" s="75" t="e">
        <f>IF(AND('Mapa final'!#REF!="Muy Baja",'Mapa final'!#REF!="Menor"),CONCATENATE("R3C",'Mapa final'!#REF!),"")</f>
        <v>#REF!</v>
      </c>
      <c r="U48" s="76" t="e">
        <f>IF(AND('Mapa final'!#REF!="Muy Baja",'Mapa final'!#REF!="Menor"),CONCATENATE("R3C",'Mapa final'!#REF!),"")</f>
        <v>#REF!</v>
      </c>
      <c r="V48" s="65" t="e">
        <f>IF(AND('Mapa final'!#REF!="Muy Baja",'Mapa final'!#REF!="Moderado"),CONCATENATE("R3C",'Mapa final'!#REF!),"")</f>
        <v>#REF!</v>
      </c>
      <c r="W48" s="66" t="e">
        <f>IF(AND('Mapa final'!#REF!="Muy Baja",'Mapa final'!#REF!="Moderado"),CONCATENATE("R3C",'Mapa final'!#REF!),"")</f>
        <v>#REF!</v>
      </c>
      <c r="X48" s="66" t="e">
        <f>IF(AND('Mapa final'!#REF!="Muy Baja",'Mapa final'!#REF!="Moderado"),CONCATENATE("R3C",'Mapa final'!#REF!),"")</f>
        <v>#REF!</v>
      </c>
      <c r="Y48" s="66" t="e">
        <f>IF(AND('Mapa final'!#REF!="Muy Baja",'Mapa final'!#REF!="Moderado"),CONCATENATE("R3C",'Mapa final'!#REF!),"")</f>
        <v>#REF!</v>
      </c>
      <c r="Z48" s="66" t="e">
        <f>IF(AND('Mapa final'!#REF!="Muy Baja",'Mapa final'!#REF!="Moderado"),CONCATENATE("R3C",'Mapa final'!#REF!),"")</f>
        <v>#REF!</v>
      </c>
      <c r="AA48" s="67" t="e">
        <f>IF(AND('Mapa final'!#REF!="Muy Baja",'Mapa final'!#REF!="Moderado"),CONCATENATE("R3C",'Mapa final'!#REF!),"")</f>
        <v>#REF!</v>
      </c>
      <c r="AB48" s="50" t="e">
        <f>IF(AND('Mapa final'!#REF!="Muy Baja",'Mapa final'!#REF!="Mayor"),CONCATENATE("R3C",'Mapa final'!#REF!),"")</f>
        <v>#REF!</v>
      </c>
      <c r="AC48" s="51" t="e">
        <f>IF(AND('Mapa final'!#REF!="Muy Baja",'Mapa final'!#REF!="Mayor"),CONCATENATE("R3C",'Mapa final'!#REF!),"")</f>
        <v>#REF!</v>
      </c>
      <c r="AD48" s="51" t="e">
        <f>IF(AND('Mapa final'!#REF!="Muy Baja",'Mapa final'!#REF!="Mayor"),CONCATENATE("R3C",'Mapa final'!#REF!),"")</f>
        <v>#REF!</v>
      </c>
      <c r="AE48" s="51" t="e">
        <f>IF(AND('Mapa final'!#REF!="Muy Baja",'Mapa final'!#REF!="Mayor"),CONCATENATE("R3C",'Mapa final'!#REF!),"")</f>
        <v>#REF!</v>
      </c>
      <c r="AF48" s="51" t="e">
        <f>IF(AND('Mapa final'!#REF!="Muy Baja",'Mapa final'!#REF!="Mayor"),CONCATENATE("R3C",'Mapa final'!#REF!),"")</f>
        <v>#REF!</v>
      </c>
      <c r="AG48" s="52" t="e">
        <f>IF(AND('Mapa final'!#REF!="Muy Baja",'Mapa final'!#REF!="Mayor"),CONCATENATE("R3C",'Mapa final'!#REF!),"")</f>
        <v>#REF!</v>
      </c>
      <c r="AH48" s="53" t="e">
        <f>IF(AND('Mapa final'!#REF!="Muy Baja",'Mapa final'!#REF!="Catastrófico"),CONCATENATE("R3C",'Mapa final'!#REF!),"")</f>
        <v>#REF!</v>
      </c>
      <c r="AI48" s="54" t="e">
        <f>IF(AND('Mapa final'!#REF!="Muy Baja",'Mapa final'!#REF!="Catastrófico"),CONCATENATE("R3C",'Mapa final'!#REF!),"")</f>
        <v>#REF!</v>
      </c>
      <c r="AJ48" s="54" t="e">
        <f>IF(AND('Mapa final'!#REF!="Muy Baja",'Mapa final'!#REF!="Catastrófico"),CONCATENATE("R3C",'Mapa final'!#REF!),"")</f>
        <v>#REF!</v>
      </c>
      <c r="AK48" s="54" t="e">
        <f>IF(AND('Mapa final'!#REF!="Muy Baja",'Mapa final'!#REF!="Catastrófico"),CONCATENATE("R3C",'Mapa final'!#REF!),"")</f>
        <v>#REF!</v>
      </c>
      <c r="AL48" s="54" t="e">
        <f>IF(AND('Mapa final'!#REF!="Muy Baja",'Mapa final'!#REF!="Catastrófico"),CONCATENATE("R3C",'Mapa final'!#REF!),"")</f>
        <v>#REF!</v>
      </c>
      <c r="AM48" s="55" t="e">
        <f>IF(AND('Mapa final'!#REF!="Muy Baja",'Mapa final'!#REF!="Catastrófico"),CONCATENATE("R3C",'Mapa final'!#REF!),"")</f>
        <v>#REF!</v>
      </c>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row>
    <row r="49" spans="1:80" ht="15" customHeight="1" x14ac:dyDescent="0.25">
      <c r="A49" s="81"/>
      <c r="B49" s="254"/>
      <c r="C49" s="254"/>
      <c r="D49" s="255"/>
      <c r="E49" s="353"/>
      <c r="F49" s="352"/>
      <c r="G49" s="352"/>
      <c r="H49" s="352"/>
      <c r="I49" s="368"/>
      <c r="J49" s="74" t="e">
        <f>IF(AND('Mapa final'!#REF!="Muy Baja",'Mapa final'!#REF!="Leve"),CONCATENATE("R4C",'Mapa final'!#REF!),"")</f>
        <v>#REF!</v>
      </c>
      <c r="K49" s="75" t="e">
        <f>IF(AND('Mapa final'!#REF!="Muy Baja",'Mapa final'!#REF!="Leve"),CONCATENATE("R4C",'Mapa final'!#REF!),"")</f>
        <v>#REF!</v>
      </c>
      <c r="L49" s="75" t="e">
        <f>IF(AND('Mapa final'!#REF!="Muy Baja",'Mapa final'!#REF!="Leve"),CONCATENATE("R4C",'Mapa final'!#REF!),"")</f>
        <v>#REF!</v>
      </c>
      <c r="M49" s="75" t="e">
        <f>IF(AND('Mapa final'!#REF!="Muy Baja",'Mapa final'!#REF!="Leve"),CONCATENATE("R4C",'Mapa final'!#REF!),"")</f>
        <v>#REF!</v>
      </c>
      <c r="N49" s="75" t="e">
        <f>IF(AND('Mapa final'!#REF!="Muy Baja",'Mapa final'!#REF!="Leve"),CONCATENATE("R4C",'Mapa final'!#REF!),"")</f>
        <v>#REF!</v>
      </c>
      <c r="O49" s="76" t="e">
        <f>IF(AND('Mapa final'!#REF!="Muy Baja",'Mapa final'!#REF!="Leve"),CONCATENATE("R4C",'Mapa final'!#REF!),"")</f>
        <v>#REF!</v>
      </c>
      <c r="P49" s="74" t="e">
        <f>IF(AND('Mapa final'!#REF!="Muy Baja",'Mapa final'!#REF!="Menor"),CONCATENATE("R4C",'Mapa final'!#REF!),"")</f>
        <v>#REF!</v>
      </c>
      <c r="Q49" s="75" t="e">
        <f>IF(AND('Mapa final'!#REF!="Muy Baja",'Mapa final'!#REF!="Menor"),CONCATENATE("R4C",'Mapa final'!#REF!),"")</f>
        <v>#REF!</v>
      </c>
      <c r="R49" s="75" t="e">
        <f>IF(AND('Mapa final'!#REF!="Muy Baja",'Mapa final'!#REF!="Menor"),CONCATENATE("R4C",'Mapa final'!#REF!),"")</f>
        <v>#REF!</v>
      </c>
      <c r="S49" s="75" t="e">
        <f>IF(AND('Mapa final'!#REF!="Muy Baja",'Mapa final'!#REF!="Menor"),CONCATENATE("R4C",'Mapa final'!#REF!),"")</f>
        <v>#REF!</v>
      </c>
      <c r="T49" s="75" t="e">
        <f>IF(AND('Mapa final'!#REF!="Muy Baja",'Mapa final'!#REF!="Menor"),CONCATENATE("R4C",'Mapa final'!#REF!),"")</f>
        <v>#REF!</v>
      </c>
      <c r="U49" s="76" t="e">
        <f>IF(AND('Mapa final'!#REF!="Muy Baja",'Mapa final'!#REF!="Menor"),CONCATENATE("R4C",'Mapa final'!#REF!),"")</f>
        <v>#REF!</v>
      </c>
      <c r="V49" s="65" t="e">
        <f>IF(AND('Mapa final'!#REF!="Muy Baja",'Mapa final'!#REF!="Moderado"),CONCATENATE("R4C",'Mapa final'!#REF!),"")</f>
        <v>#REF!</v>
      </c>
      <c r="W49" s="66" t="e">
        <f>IF(AND('Mapa final'!#REF!="Muy Baja",'Mapa final'!#REF!="Moderado"),CONCATENATE("R4C",'Mapa final'!#REF!),"")</f>
        <v>#REF!</v>
      </c>
      <c r="X49" s="66" t="e">
        <f>IF(AND('Mapa final'!#REF!="Muy Baja",'Mapa final'!#REF!="Moderado"),CONCATENATE("R4C",'Mapa final'!#REF!),"")</f>
        <v>#REF!</v>
      </c>
      <c r="Y49" s="66" t="e">
        <f>IF(AND('Mapa final'!#REF!="Muy Baja",'Mapa final'!#REF!="Moderado"),CONCATENATE("R4C",'Mapa final'!#REF!),"")</f>
        <v>#REF!</v>
      </c>
      <c r="Z49" s="66" t="e">
        <f>IF(AND('Mapa final'!#REF!="Muy Baja",'Mapa final'!#REF!="Moderado"),CONCATENATE("R4C",'Mapa final'!#REF!),"")</f>
        <v>#REF!</v>
      </c>
      <c r="AA49" s="67" t="e">
        <f>IF(AND('Mapa final'!#REF!="Muy Baja",'Mapa final'!#REF!="Moderado"),CONCATENATE("R4C",'Mapa final'!#REF!),"")</f>
        <v>#REF!</v>
      </c>
      <c r="AB49" s="50" t="e">
        <f>IF(AND('Mapa final'!#REF!="Muy Baja",'Mapa final'!#REF!="Mayor"),CONCATENATE("R4C",'Mapa final'!#REF!),"")</f>
        <v>#REF!</v>
      </c>
      <c r="AC49" s="51" t="e">
        <f>IF(AND('Mapa final'!#REF!="Muy Baja",'Mapa final'!#REF!="Mayor"),CONCATENATE("R4C",'Mapa final'!#REF!),"")</f>
        <v>#REF!</v>
      </c>
      <c r="AD49" s="51" t="e">
        <f>IF(AND('Mapa final'!#REF!="Muy Baja",'Mapa final'!#REF!="Mayor"),CONCATENATE("R4C",'Mapa final'!#REF!),"")</f>
        <v>#REF!</v>
      </c>
      <c r="AE49" s="51" t="e">
        <f>IF(AND('Mapa final'!#REF!="Muy Baja",'Mapa final'!#REF!="Mayor"),CONCATENATE("R4C",'Mapa final'!#REF!),"")</f>
        <v>#REF!</v>
      </c>
      <c r="AF49" s="51" t="e">
        <f>IF(AND('Mapa final'!#REF!="Muy Baja",'Mapa final'!#REF!="Mayor"),CONCATENATE("R4C",'Mapa final'!#REF!),"")</f>
        <v>#REF!</v>
      </c>
      <c r="AG49" s="52" t="e">
        <f>IF(AND('Mapa final'!#REF!="Muy Baja",'Mapa final'!#REF!="Mayor"),CONCATENATE("R4C",'Mapa final'!#REF!),"")</f>
        <v>#REF!</v>
      </c>
      <c r="AH49" s="53" t="e">
        <f>IF(AND('Mapa final'!#REF!="Muy Baja",'Mapa final'!#REF!="Catastrófico"),CONCATENATE("R4C",'Mapa final'!#REF!),"")</f>
        <v>#REF!</v>
      </c>
      <c r="AI49" s="54" t="e">
        <f>IF(AND('Mapa final'!#REF!="Muy Baja",'Mapa final'!#REF!="Catastrófico"),CONCATENATE("R4C",'Mapa final'!#REF!),"")</f>
        <v>#REF!</v>
      </c>
      <c r="AJ49" s="54" t="e">
        <f>IF(AND('Mapa final'!#REF!="Muy Baja",'Mapa final'!#REF!="Catastrófico"),CONCATENATE("R4C",'Mapa final'!#REF!),"")</f>
        <v>#REF!</v>
      </c>
      <c r="AK49" s="54" t="e">
        <f>IF(AND('Mapa final'!#REF!="Muy Baja",'Mapa final'!#REF!="Catastrófico"),CONCATENATE("R4C",'Mapa final'!#REF!),"")</f>
        <v>#REF!</v>
      </c>
      <c r="AL49" s="54" t="e">
        <f>IF(AND('Mapa final'!#REF!="Muy Baja",'Mapa final'!#REF!="Catastrófico"),CONCATENATE("R4C",'Mapa final'!#REF!),"")</f>
        <v>#REF!</v>
      </c>
      <c r="AM49" s="55" t="e">
        <f>IF(AND('Mapa final'!#REF!="Muy Baja",'Mapa final'!#REF!="Catastrófico"),CONCATENATE("R4C",'Mapa final'!#REF!),"")</f>
        <v>#REF!</v>
      </c>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row>
    <row r="50" spans="1:80" ht="15" customHeight="1" x14ac:dyDescent="0.25">
      <c r="A50" s="81"/>
      <c r="B50" s="254"/>
      <c r="C50" s="254"/>
      <c r="D50" s="255"/>
      <c r="E50" s="353"/>
      <c r="F50" s="352"/>
      <c r="G50" s="352"/>
      <c r="H50" s="352"/>
      <c r="I50" s="368"/>
      <c r="J50" s="74" t="str">
        <f ca="1">IF(AND('Mapa final'!$Y$14="Muy Baja",'Mapa final'!$AA$14="Leve"),CONCATENATE("R5C",'Mapa final'!$O$14),"")</f>
        <v/>
      </c>
      <c r="K50" s="75" t="e">
        <f>IF(AND('Mapa final'!#REF!="Muy Baja",'Mapa final'!#REF!="Leve"),CONCATENATE("R5C",'Mapa final'!#REF!),"")</f>
        <v>#REF!</v>
      </c>
      <c r="L50" s="75" t="e">
        <f>IF(AND('Mapa final'!#REF!="Muy Baja",'Mapa final'!#REF!="Leve"),CONCATENATE("R5C",'Mapa final'!#REF!),"")</f>
        <v>#REF!</v>
      </c>
      <c r="M50" s="75" t="e">
        <f>IF(AND('Mapa final'!#REF!="Muy Baja",'Mapa final'!#REF!="Leve"),CONCATENATE("R5C",'Mapa final'!#REF!),"")</f>
        <v>#REF!</v>
      </c>
      <c r="N50" s="75" t="e">
        <f>IF(AND('Mapa final'!#REF!="Muy Baja",'Mapa final'!#REF!="Leve"),CONCATENATE("R5C",'Mapa final'!#REF!),"")</f>
        <v>#REF!</v>
      </c>
      <c r="O50" s="76" t="e">
        <f>IF(AND('Mapa final'!#REF!="Muy Baja",'Mapa final'!#REF!="Leve"),CONCATENATE("R5C",'Mapa final'!#REF!),"")</f>
        <v>#REF!</v>
      </c>
      <c r="P50" s="74" t="str">
        <f ca="1">IF(AND('Mapa final'!$Y$14="Muy Baja",'Mapa final'!$AA$14="Menor"),CONCATENATE("R5C",'Mapa final'!$O$14),"")</f>
        <v/>
      </c>
      <c r="Q50" s="75" t="e">
        <f>IF(AND('Mapa final'!#REF!="Muy Baja",'Mapa final'!#REF!="Menor"),CONCATENATE("R5C",'Mapa final'!#REF!),"")</f>
        <v>#REF!</v>
      </c>
      <c r="R50" s="75" t="e">
        <f>IF(AND('Mapa final'!#REF!="Muy Baja",'Mapa final'!#REF!="Menor"),CONCATENATE("R5C",'Mapa final'!#REF!),"")</f>
        <v>#REF!</v>
      </c>
      <c r="S50" s="75" t="e">
        <f>IF(AND('Mapa final'!#REF!="Muy Baja",'Mapa final'!#REF!="Menor"),CONCATENATE("R5C",'Mapa final'!#REF!),"")</f>
        <v>#REF!</v>
      </c>
      <c r="T50" s="75" t="e">
        <f>IF(AND('Mapa final'!#REF!="Muy Baja",'Mapa final'!#REF!="Menor"),CONCATENATE("R5C",'Mapa final'!#REF!),"")</f>
        <v>#REF!</v>
      </c>
      <c r="U50" s="76" t="e">
        <f>IF(AND('Mapa final'!#REF!="Muy Baja",'Mapa final'!#REF!="Menor"),CONCATENATE("R5C",'Mapa final'!#REF!),"")</f>
        <v>#REF!</v>
      </c>
      <c r="V50" s="65" t="str">
        <f ca="1">IF(AND('Mapa final'!$Y$14="Muy Baja",'Mapa final'!$AA$14="Moderado"),CONCATENATE("R5C",'Mapa final'!$O$14),"")</f>
        <v/>
      </c>
      <c r="W50" s="66" t="e">
        <f>IF(AND('Mapa final'!#REF!="Muy Baja",'Mapa final'!#REF!="Moderado"),CONCATENATE("R5C",'Mapa final'!#REF!),"")</f>
        <v>#REF!</v>
      </c>
      <c r="X50" s="66" t="e">
        <f>IF(AND('Mapa final'!#REF!="Muy Baja",'Mapa final'!#REF!="Moderado"),CONCATENATE("R5C",'Mapa final'!#REF!),"")</f>
        <v>#REF!</v>
      </c>
      <c r="Y50" s="66" t="e">
        <f>IF(AND('Mapa final'!#REF!="Muy Baja",'Mapa final'!#REF!="Moderado"),CONCATENATE("R5C",'Mapa final'!#REF!),"")</f>
        <v>#REF!</v>
      </c>
      <c r="Z50" s="66" t="e">
        <f>IF(AND('Mapa final'!#REF!="Muy Baja",'Mapa final'!#REF!="Moderado"),CONCATENATE("R5C",'Mapa final'!#REF!),"")</f>
        <v>#REF!</v>
      </c>
      <c r="AA50" s="67" t="e">
        <f>IF(AND('Mapa final'!#REF!="Muy Baja",'Mapa final'!#REF!="Moderado"),CONCATENATE("R5C",'Mapa final'!#REF!),"")</f>
        <v>#REF!</v>
      </c>
      <c r="AB50" s="50" t="str">
        <f ca="1">IF(AND('Mapa final'!$Y$14="Muy Baja",'Mapa final'!$AA$14="Mayor"),CONCATENATE("R5C",'Mapa final'!$O$14),"")</f>
        <v/>
      </c>
      <c r="AC50" s="51" t="e">
        <f>IF(AND('Mapa final'!#REF!="Muy Baja",'Mapa final'!#REF!="Mayor"),CONCATENATE("R5C",'Mapa final'!#REF!),"")</f>
        <v>#REF!</v>
      </c>
      <c r="AD50" s="51" t="e">
        <f>IF(AND('Mapa final'!#REF!="Muy Baja",'Mapa final'!#REF!="Mayor"),CONCATENATE("R5C",'Mapa final'!#REF!),"")</f>
        <v>#REF!</v>
      </c>
      <c r="AE50" s="51" t="e">
        <f>IF(AND('Mapa final'!#REF!="Muy Baja",'Mapa final'!#REF!="Mayor"),CONCATENATE("R5C",'Mapa final'!#REF!),"")</f>
        <v>#REF!</v>
      </c>
      <c r="AF50" s="51" t="e">
        <f>IF(AND('Mapa final'!#REF!="Muy Baja",'Mapa final'!#REF!="Mayor"),CONCATENATE("R5C",'Mapa final'!#REF!),"")</f>
        <v>#REF!</v>
      </c>
      <c r="AG50" s="52" t="e">
        <f>IF(AND('Mapa final'!#REF!="Muy Baja",'Mapa final'!#REF!="Mayor"),CONCATENATE("R5C",'Mapa final'!#REF!),"")</f>
        <v>#REF!</v>
      </c>
      <c r="AH50" s="53" t="str">
        <f ca="1">IF(AND('Mapa final'!$Y$14="Muy Baja",'Mapa final'!$AA$14="Catastrófico"),CONCATENATE("R5C",'Mapa final'!$O$14),"")</f>
        <v/>
      </c>
      <c r="AI50" s="54" t="e">
        <f>IF(AND('Mapa final'!#REF!="Muy Baja",'Mapa final'!#REF!="Catastrófico"),CONCATENATE("R5C",'Mapa final'!#REF!),"")</f>
        <v>#REF!</v>
      </c>
      <c r="AJ50" s="54" t="e">
        <f>IF(AND('Mapa final'!#REF!="Muy Baja",'Mapa final'!#REF!="Catastrófico"),CONCATENATE("R5C",'Mapa final'!#REF!),"")</f>
        <v>#REF!</v>
      </c>
      <c r="AK50" s="54" t="e">
        <f>IF(AND('Mapa final'!#REF!="Muy Baja",'Mapa final'!#REF!="Catastrófico"),CONCATENATE("R5C",'Mapa final'!#REF!),"")</f>
        <v>#REF!</v>
      </c>
      <c r="AL50" s="54" t="e">
        <f>IF(AND('Mapa final'!#REF!="Muy Baja",'Mapa final'!#REF!="Catastrófico"),CONCATENATE("R5C",'Mapa final'!#REF!),"")</f>
        <v>#REF!</v>
      </c>
      <c r="AM50" s="55" t="e">
        <f>IF(AND('Mapa final'!#REF!="Muy Baja",'Mapa final'!#REF!="Catastrófico"),CONCATENATE("R5C",'Mapa final'!#REF!),"")</f>
        <v>#REF!</v>
      </c>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row>
    <row r="51" spans="1:80" ht="15" customHeight="1" x14ac:dyDescent="0.25">
      <c r="A51" s="81"/>
      <c r="B51" s="254"/>
      <c r="C51" s="254"/>
      <c r="D51" s="255"/>
      <c r="E51" s="353"/>
      <c r="F51" s="352"/>
      <c r="G51" s="352"/>
      <c r="H51" s="352"/>
      <c r="I51" s="368"/>
      <c r="J51" s="74" t="str">
        <f ca="1">IF(AND('Mapa final'!$Y$15="Muy Baja",'Mapa final'!$AA$15="Leve"),CONCATENATE("R6C",'Mapa final'!$O$15),"")</f>
        <v/>
      </c>
      <c r="K51" s="75" t="e">
        <f>IF(AND('Mapa final'!#REF!="Muy Baja",'Mapa final'!#REF!="Leve"),CONCATENATE("R6C",'Mapa final'!#REF!),"")</f>
        <v>#REF!</v>
      </c>
      <c r="L51" s="75" t="e">
        <f>IF(AND('Mapa final'!#REF!="Muy Baja",'Mapa final'!#REF!="Leve"),CONCATENATE("R6C",'Mapa final'!#REF!),"")</f>
        <v>#REF!</v>
      </c>
      <c r="M51" s="75" t="e">
        <f>IF(AND('Mapa final'!#REF!="Muy Baja",'Mapa final'!#REF!="Leve"),CONCATENATE("R6C",'Mapa final'!#REF!),"")</f>
        <v>#REF!</v>
      </c>
      <c r="N51" s="75" t="e">
        <f>IF(AND('Mapa final'!#REF!="Muy Baja",'Mapa final'!#REF!="Leve"),CONCATENATE("R6C",'Mapa final'!#REF!),"")</f>
        <v>#REF!</v>
      </c>
      <c r="O51" s="76" t="e">
        <f>IF(AND('Mapa final'!#REF!="Muy Baja",'Mapa final'!#REF!="Leve"),CONCATENATE("R6C",'Mapa final'!#REF!),"")</f>
        <v>#REF!</v>
      </c>
      <c r="P51" s="74" t="str">
        <f ca="1">IF(AND('Mapa final'!$Y$15="Muy Baja",'Mapa final'!$AA$15="Menor"),CONCATENATE("R6C",'Mapa final'!$O$15),"")</f>
        <v/>
      </c>
      <c r="Q51" s="75" t="e">
        <f>IF(AND('Mapa final'!#REF!="Muy Baja",'Mapa final'!#REF!="Menor"),CONCATENATE("R6C",'Mapa final'!#REF!),"")</f>
        <v>#REF!</v>
      </c>
      <c r="R51" s="75" t="e">
        <f>IF(AND('Mapa final'!#REF!="Muy Baja",'Mapa final'!#REF!="Menor"),CONCATENATE("R6C",'Mapa final'!#REF!),"")</f>
        <v>#REF!</v>
      </c>
      <c r="S51" s="75" t="e">
        <f>IF(AND('Mapa final'!#REF!="Muy Baja",'Mapa final'!#REF!="Menor"),CONCATENATE("R6C",'Mapa final'!#REF!),"")</f>
        <v>#REF!</v>
      </c>
      <c r="T51" s="75" t="e">
        <f>IF(AND('Mapa final'!#REF!="Muy Baja",'Mapa final'!#REF!="Menor"),CONCATENATE("R6C",'Mapa final'!#REF!),"")</f>
        <v>#REF!</v>
      </c>
      <c r="U51" s="76" t="e">
        <f>IF(AND('Mapa final'!#REF!="Muy Baja",'Mapa final'!#REF!="Menor"),CONCATENATE("R6C",'Mapa final'!#REF!),"")</f>
        <v>#REF!</v>
      </c>
      <c r="V51" s="65" t="str">
        <f ca="1">IF(AND('Mapa final'!$Y$15="Muy Baja",'Mapa final'!$AA$15="Moderado"),CONCATENATE("R6C",'Mapa final'!$O$15),"")</f>
        <v>R6C1</v>
      </c>
      <c r="W51" s="66" t="e">
        <f>IF(AND('Mapa final'!#REF!="Muy Baja",'Mapa final'!#REF!="Moderado"),CONCATENATE("R6C",'Mapa final'!#REF!),"")</f>
        <v>#REF!</v>
      </c>
      <c r="X51" s="66" t="e">
        <f>IF(AND('Mapa final'!#REF!="Muy Baja",'Mapa final'!#REF!="Moderado"),CONCATENATE("R6C",'Mapa final'!#REF!),"")</f>
        <v>#REF!</v>
      </c>
      <c r="Y51" s="66" t="e">
        <f>IF(AND('Mapa final'!#REF!="Muy Baja",'Mapa final'!#REF!="Moderado"),CONCATENATE("R6C",'Mapa final'!#REF!),"")</f>
        <v>#REF!</v>
      </c>
      <c r="Z51" s="66" t="e">
        <f>IF(AND('Mapa final'!#REF!="Muy Baja",'Mapa final'!#REF!="Moderado"),CONCATENATE("R6C",'Mapa final'!#REF!),"")</f>
        <v>#REF!</v>
      </c>
      <c r="AA51" s="67" t="e">
        <f>IF(AND('Mapa final'!#REF!="Muy Baja",'Mapa final'!#REF!="Moderado"),CONCATENATE("R6C",'Mapa final'!#REF!),"")</f>
        <v>#REF!</v>
      </c>
      <c r="AB51" s="50" t="str">
        <f ca="1">IF(AND('Mapa final'!$Y$15="Muy Baja",'Mapa final'!$AA$15="Mayor"),CONCATENATE("R6C",'Mapa final'!$O$15),"")</f>
        <v/>
      </c>
      <c r="AC51" s="51" t="e">
        <f>IF(AND('Mapa final'!#REF!="Muy Baja",'Mapa final'!#REF!="Mayor"),CONCATENATE("R6C",'Mapa final'!#REF!),"")</f>
        <v>#REF!</v>
      </c>
      <c r="AD51" s="51" t="e">
        <f>IF(AND('Mapa final'!#REF!="Muy Baja",'Mapa final'!#REF!="Mayor"),CONCATENATE("R6C",'Mapa final'!#REF!),"")</f>
        <v>#REF!</v>
      </c>
      <c r="AE51" s="51" t="e">
        <f>IF(AND('Mapa final'!#REF!="Muy Baja",'Mapa final'!#REF!="Mayor"),CONCATENATE("R6C",'Mapa final'!#REF!),"")</f>
        <v>#REF!</v>
      </c>
      <c r="AF51" s="51" t="e">
        <f>IF(AND('Mapa final'!#REF!="Muy Baja",'Mapa final'!#REF!="Mayor"),CONCATENATE("R6C",'Mapa final'!#REF!),"")</f>
        <v>#REF!</v>
      </c>
      <c r="AG51" s="52" t="e">
        <f>IF(AND('Mapa final'!#REF!="Muy Baja",'Mapa final'!#REF!="Mayor"),CONCATENATE("R6C",'Mapa final'!#REF!),"")</f>
        <v>#REF!</v>
      </c>
      <c r="AH51" s="53" t="str">
        <f ca="1">IF(AND('Mapa final'!$Y$15="Muy Baja",'Mapa final'!$AA$15="Catastrófico"),CONCATENATE("R6C",'Mapa final'!$O$15),"")</f>
        <v/>
      </c>
      <c r="AI51" s="54" t="e">
        <f>IF(AND('Mapa final'!#REF!="Muy Baja",'Mapa final'!#REF!="Catastrófico"),CONCATENATE("R6C",'Mapa final'!#REF!),"")</f>
        <v>#REF!</v>
      </c>
      <c r="AJ51" s="54" t="e">
        <f>IF(AND('Mapa final'!#REF!="Muy Baja",'Mapa final'!#REF!="Catastrófico"),CONCATENATE("R6C",'Mapa final'!#REF!),"")</f>
        <v>#REF!</v>
      </c>
      <c r="AK51" s="54" t="e">
        <f>IF(AND('Mapa final'!#REF!="Muy Baja",'Mapa final'!#REF!="Catastrófico"),CONCATENATE("R6C",'Mapa final'!#REF!),"")</f>
        <v>#REF!</v>
      </c>
      <c r="AL51" s="54" t="e">
        <f>IF(AND('Mapa final'!#REF!="Muy Baja",'Mapa final'!#REF!="Catastrófico"),CONCATENATE("R6C",'Mapa final'!#REF!),"")</f>
        <v>#REF!</v>
      </c>
      <c r="AM51" s="55" t="e">
        <f>IF(AND('Mapa final'!#REF!="Muy Baja",'Mapa final'!#REF!="Catastrófico"),CONCATENATE("R6C",'Mapa final'!#REF!),"")</f>
        <v>#REF!</v>
      </c>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row>
    <row r="52" spans="1:80" ht="15" customHeight="1" x14ac:dyDescent="0.25">
      <c r="A52" s="81"/>
      <c r="B52" s="254"/>
      <c r="C52" s="254"/>
      <c r="D52" s="255"/>
      <c r="E52" s="353"/>
      <c r="F52" s="352"/>
      <c r="G52" s="352"/>
      <c r="H52" s="352"/>
      <c r="I52" s="368"/>
      <c r="J52" s="74" t="e">
        <f>IF(AND('Mapa final'!#REF!="Muy Baja",'Mapa final'!#REF!="Leve"),CONCATENATE("R7C",'Mapa final'!#REF!),"")</f>
        <v>#REF!</v>
      </c>
      <c r="K52" s="75" t="e">
        <f>IF(AND('Mapa final'!#REF!="Muy Baja",'Mapa final'!#REF!="Leve"),CONCATENATE("R7C",'Mapa final'!#REF!),"")</f>
        <v>#REF!</v>
      </c>
      <c r="L52" s="75" t="e">
        <f>IF(AND('Mapa final'!#REF!="Muy Baja",'Mapa final'!#REF!="Leve"),CONCATENATE("R7C",'Mapa final'!#REF!),"")</f>
        <v>#REF!</v>
      </c>
      <c r="M52" s="75" t="e">
        <f>IF(AND('Mapa final'!#REF!="Muy Baja",'Mapa final'!#REF!="Leve"),CONCATENATE("R7C",'Mapa final'!#REF!),"")</f>
        <v>#REF!</v>
      </c>
      <c r="N52" s="75" t="e">
        <f>IF(AND('Mapa final'!#REF!="Muy Baja",'Mapa final'!#REF!="Leve"),CONCATENATE("R7C",'Mapa final'!#REF!),"")</f>
        <v>#REF!</v>
      </c>
      <c r="O52" s="76" t="e">
        <f>IF(AND('Mapa final'!#REF!="Muy Baja",'Mapa final'!#REF!="Leve"),CONCATENATE("R7C",'Mapa final'!#REF!),"")</f>
        <v>#REF!</v>
      </c>
      <c r="P52" s="74" t="e">
        <f>IF(AND('Mapa final'!#REF!="Muy Baja",'Mapa final'!#REF!="Menor"),CONCATENATE("R7C",'Mapa final'!#REF!),"")</f>
        <v>#REF!</v>
      </c>
      <c r="Q52" s="75" t="e">
        <f>IF(AND('Mapa final'!#REF!="Muy Baja",'Mapa final'!#REF!="Menor"),CONCATENATE("R7C",'Mapa final'!#REF!),"")</f>
        <v>#REF!</v>
      </c>
      <c r="R52" s="75" t="e">
        <f>IF(AND('Mapa final'!#REF!="Muy Baja",'Mapa final'!#REF!="Menor"),CONCATENATE("R7C",'Mapa final'!#REF!),"")</f>
        <v>#REF!</v>
      </c>
      <c r="S52" s="75" t="e">
        <f>IF(AND('Mapa final'!#REF!="Muy Baja",'Mapa final'!#REF!="Menor"),CONCATENATE("R7C",'Mapa final'!#REF!),"")</f>
        <v>#REF!</v>
      </c>
      <c r="T52" s="75" t="e">
        <f>IF(AND('Mapa final'!#REF!="Muy Baja",'Mapa final'!#REF!="Menor"),CONCATENATE("R7C",'Mapa final'!#REF!),"")</f>
        <v>#REF!</v>
      </c>
      <c r="U52" s="76" t="e">
        <f>IF(AND('Mapa final'!#REF!="Muy Baja",'Mapa final'!#REF!="Menor"),CONCATENATE("R7C",'Mapa final'!#REF!),"")</f>
        <v>#REF!</v>
      </c>
      <c r="V52" s="65" t="e">
        <f>IF(AND('Mapa final'!#REF!="Muy Baja",'Mapa final'!#REF!="Moderado"),CONCATENATE("R7C",'Mapa final'!#REF!),"")</f>
        <v>#REF!</v>
      </c>
      <c r="W52" s="66" t="e">
        <f>IF(AND('Mapa final'!#REF!="Muy Baja",'Mapa final'!#REF!="Moderado"),CONCATENATE("R7C",'Mapa final'!#REF!),"")</f>
        <v>#REF!</v>
      </c>
      <c r="X52" s="66" t="e">
        <f>IF(AND('Mapa final'!#REF!="Muy Baja",'Mapa final'!#REF!="Moderado"),CONCATENATE("R7C",'Mapa final'!#REF!),"")</f>
        <v>#REF!</v>
      </c>
      <c r="Y52" s="66" t="e">
        <f>IF(AND('Mapa final'!#REF!="Muy Baja",'Mapa final'!#REF!="Moderado"),CONCATENATE("R7C",'Mapa final'!#REF!),"")</f>
        <v>#REF!</v>
      </c>
      <c r="Z52" s="66" t="e">
        <f>IF(AND('Mapa final'!#REF!="Muy Baja",'Mapa final'!#REF!="Moderado"),CONCATENATE("R7C",'Mapa final'!#REF!),"")</f>
        <v>#REF!</v>
      </c>
      <c r="AA52" s="67" t="e">
        <f>IF(AND('Mapa final'!#REF!="Muy Baja",'Mapa final'!#REF!="Moderado"),CONCATENATE("R7C",'Mapa final'!#REF!),"")</f>
        <v>#REF!</v>
      </c>
      <c r="AB52" s="50" t="e">
        <f>IF(AND('Mapa final'!#REF!="Muy Baja",'Mapa final'!#REF!="Mayor"),CONCATENATE("R7C",'Mapa final'!#REF!),"")</f>
        <v>#REF!</v>
      </c>
      <c r="AC52" s="51" t="e">
        <f>IF(AND('Mapa final'!#REF!="Muy Baja",'Mapa final'!#REF!="Mayor"),CONCATENATE("R7C",'Mapa final'!#REF!),"")</f>
        <v>#REF!</v>
      </c>
      <c r="AD52" s="51" t="e">
        <f>IF(AND('Mapa final'!#REF!="Muy Baja",'Mapa final'!#REF!="Mayor"),CONCATENATE("R7C",'Mapa final'!#REF!),"")</f>
        <v>#REF!</v>
      </c>
      <c r="AE52" s="51" t="e">
        <f>IF(AND('Mapa final'!#REF!="Muy Baja",'Mapa final'!#REF!="Mayor"),CONCATENATE("R7C",'Mapa final'!#REF!),"")</f>
        <v>#REF!</v>
      </c>
      <c r="AF52" s="51" t="e">
        <f>IF(AND('Mapa final'!#REF!="Muy Baja",'Mapa final'!#REF!="Mayor"),CONCATENATE("R7C",'Mapa final'!#REF!),"")</f>
        <v>#REF!</v>
      </c>
      <c r="AG52" s="52" t="e">
        <f>IF(AND('Mapa final'!#REF!="Muy Baja",'Mapa final'!#REF!="Mayor"),CONCATENATE("R7C",'Mapa final'!#REF!),"")</f>
        <v>#REF!</v>
      </c>
      <c r="AH52" s="53" t="e">
        <f>IF(AND('Mapa final'!#REF!="Muy Baja",'Mapa final'!#REF!="Catastrófico"),CONCATENATE("R7C",'Mapa final'!#REF!),"")</f>
        <v>#REF!</v>
      </c>
      <c r="AI52" s="54" t="e">
        <f>IF(AND('Mapa final'!#REF!="Muy Baja",'Mapa final'!#REF!="Catastrófico"),CONCATENATE("R7C",'Mapa final'!#REF!),"")</f>
        <v>#REF!</v>
      </c>
      <c r="AJ52" s="54" t="e">
        <f>IF(AND('Mapa final'!#REF!="Muy Baja",'Mapa final'!#REF!="Catastrófico"),CONCATENATE("R7C",'Mapa final'!#REF!),"")</f>
        <v>#REF!</v>
      </c>
      <c r="AK52" s="54" t="e">
        <f>IF(AND('Mapa final'!#REF!="Muy Baja",'Mapa final'!#REF!="Catastrófico"),CONCATENATE("R7C",'Mapa final'!#REF!),"")</f>
        <v>#REF!</v>
      </c>
      <c r="AL52" s="54" t="e">
        <f>IF(AND('Mapa final'!#REF!="Muy Baja",'Mapa final'!#REF!="Catastrófico"),CONCATENATE("R7C",'Mapa final'!#REF!),"")</f>
        <v>#REF!</v>
      </c>
      <c r="AM52" s="55" t="e">
        <f>IF(AND('Mapa final'!#REF!="Muy Baja",'Mapa final'!#REF!="Catastrófico"),CONCATENATE("R7C",'Mapa final'!#REF!),"")</f>
        <v>#REF!</v>
      </c>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row>
    <row r="53" spans="1:80" ht="15" customHeight="1" x14ac:dyDescent="0.25">
      <c r="A53" s="81"/>
      <c r="B53" s="254"/>
      <c r="C53" s="254"/>
      <c r="D53" s="255"/>
      <c r="E53" s="353"/>
      <c r="F53" s="352"/>
      <c r="G53" s="352"/>
      <c r="H53" s="352"/>
      <c r="I53" s="368"/>
      <c r="J53" s="74" t="e">
        <f>IF(AND('Mapa final'!#REF!="Muy Baja",'Mapa final'!#REF!="Leve"),CONCATENATE("R8C",'Mapa final'!#REF!),"")</f>
        <v>#REF!</v>
      </c>
      <c r="K53" s="75" t="e">
        <f>IF(AND('Mapa final'!#REF!="Muy Baja",'Mapa final'!#REF!="Leve"),CONCATENATE("R8C",'Mapa final'!#REF!),"")</f>
        <v>#REF!</v>
      </c>
      <c r="L53" s="75" t="e">
        <f>IF(AND('Mapa final'!#REF!="Muy Baja",'Mapa final'!#REF!="Leve"),CONCATENATE("R8C",'Mapa final'!#REF!),"")</f>
        <v>#REF!</v>
      </c>
      <c r="M53" s="75" t="e">
        <f>IF(AND('Mapa final'!#REF!="Muy Baja",'Mapa final'!#REF!="Leve"),CONCATENATE("R8C",'Mapa final'!#REF!),"")</f>
        <v>#REF!</v>
      </c>
      <c r="N53" s="75" t="e">
        <f>IF(AND('Mapa final'!#REF!="Muy Baja",'Mapa final'!#REF!="Leve"),CONCATENATE("R8C",'Mapa final'!#REF!),"")</f>
        <v>#REF!</v>
      </c>
      <c r="O53" s="76" t="e">
        <f>IF(AND('Mapa final'!#REF!="Muy Baja",'Mapa final'!#REF!="Leve"),CONCATENATE("R8C",'Mapa final'!#REF!),"")</f>
        <v>#REF!</v>
      </c>
      <c r="P53" s="74" t="e">
        <f>IF(AND('Mapa final'!#REF!="Muy Baja",'Mapa final'!#REF!="Menor"),CONCATENATE("R8C",'Mapa final'!#REF!),"")</f>
        <v>#REF!</v>
      </c>
      <c r="Q53" s="75" t="e">
        <f>IF(AND('Mapa final'!#REF!="Muy Baja",'Mapa final'!#REF!="Menor"),CONCATENATE("R8C",'Mapa final'!#REF!),"")</f>
        <v>#REF!</v>
      </c>
      <c r="R53" s="75" t="e">
        <f>IF(AND('Mapa final'!#REF!="Muy Baja",'Mapa final'!#REF!="Menor"),CONCATENATE("R8C",'Mapa final'!#REF!),"")</f>
        <v>#REF!</v>
      </c>
      <c r="S53" s="75" t="e">
        <f>IF(AND('Mapa final'!#REF!="Muy Baja",'Mapa final'!#REF!="Menor"),CONCATENATE("R8C",'Mapa final'!#REF!),"")</f>
        <v>#REF!</v>
      </c>
      <c r="T53" s="75" t="e">
        <f>IF(AND('Mapa final'!#REF!="Muy Baja",'Mapa final'!#REF!="Menor"),CONCATENATE("R8C",'Mapa final'!#REF!),"")</f>
        <v>#REF!</v>
      </c>
      <c r="U53" s="76" t="e">
        <f>IF(AND('Mapa final'!#REF!="Muy Baja",'Mapa final'!#REF!="Menor"),CONCATENATE("R8C",'Mapa final'!#REF!),"")</f>
        <v>#REF!</v>
      </c>
      <c r="V53" s="65" t="e">
        <f>IF(AND('Mapa final'!#REF!="Muy Baja",'Mapa final'!#REF!="Moderado"),CONCATENATE("R8C",'Mapa final'!#REF!),"")</f>
        <v>#REF!</v>
      </c>
      <c r="W53" s="66" t="e">
        <f>IF(AND('Mapa final'!#REF!="Muy Baja",'Mapa final'!#REF!="Moderado"),CONCATENATE("R8C",'Mapa final'!#REF!),"")</f>
        <v>#REF!</v>
      </c>
      <c r="X53" s="66" t="e">
        <f>IF(AND('Mapa final'!#REF!="Muy Baja",'Mapa final'!#REF!="Moderado"),CONCATENATE("R8C",'Mapa final'!#REF!),"")</f>
        <v>#REF!</v>
      </c>
      <c r="Y53" s="66" t="e">
        <f>IF(AND('Mapa final'!#REF!="Muy Baja",'Mapa final'!#REF!="Moderado"),CONCATENATE("R8C",'Mapa final'!#REF!),"")</f>
        <v>#REF!</v>
      </c>
      <c r="Z53" s="66" t="e">
        <f>IF(AND('Mapa final'!#REF!="Muy Baja",'Mapa final'!#REF!="Moderado"),CONCATENATE("R8C",'Mapa final'!#REF!),"")</f>
        <v>#REF!</v>
      </c>
      <c r="AA53" s="67" t="e">
        <f>IF(AND('Mapa final'!#REF!="Muy Baja",'Mapa final'!#REF!="Moderado"),CONCATENATE("R8C",'Mapa final'!#REF!),"")</f>
        <v>#REF!</v>
      </c>
      <c r="AB53" s="50" t="e">
        <f>IF(AND('Mapa final'!#REF!="Muy Baja",'Mapa final'!#REF!="Mayor"),CONCATENATE("R8C",'Mapa final'!#REF!),"")</f>
        <v>#REF!</v>
      </c>
      <c r="AC53" s="51" t="e">
        <f>IF(AND('Mapa final'!#REF!="Muy Baja",'Mapa final'!#REF!="Mayor"),CONCATENATE("R8C",'Mapa final'!#REF!),"")</f>
        <v>#REF!</v>
      </c>
      <c r="AD53" s="51" t="e">
        <f>IF(AND('Mapa final'!#REF!="Muy Baja",'Mapa final'!#REF!="Mayor"),CONCATENATE("R8C",'Mapa final'!#REF!),"")</f>
        <v>#REF!</v>
      </c>
      <c r="AE53" s="51" t="e">
        <f>IF(AND('Mapa final'!#REF!="Muy Baja",'Mapa final'!#REF!="Mayor"),CONCATENATE("R8C",'Mapa final'!#REF!),"")</f>
        <v>#REF!</v>
      </c>
      <c r="AF53" s="51" t="e">
        <f>IF(AND('Mapa final'!#REF!="Muy Baja",'Mapa final'!#REF!="Mayor"),CONCATENATE("R8C",'Mapa final'!#REF!),"")</f>
        <v>#REF!</v>
      </c>
      <c r="AG53" s="52" t="e">
        <f>IF(AND('Mapa final'!#REF!="Muy Baja",'Mapa final'!#REF!="Mayor"),CONCATENATE("R8C",'Mapa final'!#REF!),"")</f>
        <v>#REF!</v>
      </c>
      <c r="AH53" s="53" t="e">
        <f>IF(AND('Mapa final'!#REF!="Muy Baja",'Mapa final'!#REF!="Catastrófico"),CONCATENATE("R8C",'Mapa final'!#REF!),"")</f>
        <v>#REF!</v>
      </c>
      <c r="AI53" s="54" t="e">
        <f>IF(AND('Mapa final'!#REF!="Muy Baja",'Mapa final'!#REF!="Catastrófico"),CONCATENATE("R8C",'Mapa final'!#REF!),"")</f>
        <v>#REF!</v>
      </c>
      <c r="AJ53" s="54" t="e">
        <f>IF(AND('Mapa final'!#REF!="Muy Baja",'Mapa final'!#REF!="Catastrófico"),CONCATENATE("R8C",'Mapa final'!#REF!),"")</f>
        <v>#REF!</v>
      </c>
      <c r="AK53" s="54" t="e">
        <f>IF(AND('Mapa final'!#REF!="Muy Baja",'Mapa final'!#REF!="Catastrófico"),CONCATENATE("R8C",'Mapa final'!#REF!),"")</f>
        <v>#REF!</v>
      </c>
      <c r="AL53" s="54" t="e">
        <f>IF(AND('Mapa final'!#REF!="Muy Baja",'Mapa final'!#REF!="Catastrófico"),CONCATENATE("R8C",'Mapa final'!#REF!),"")</f>
        <v>#REF!</v>
      </c>
      <c r="AM53" s="55" t="e">
        <f>IF(AND('Mapa final'!#REF!="Muy Baja",'Mapa final'!#REF!="Catastrófico"),CONCATENATE("R8C",'Mapa final'!#REF!),"")</f>
        <v>#REF!</v>
      </c>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row>
    <row r="54" spans="1:80" ht="15" customHeight="1" x14ac:dyDescent="0.25">
      <c r="A54" s="81"/>
      <c r="B54" s="254"/>
      <c r="C54" s="254"/>
      <c r="D54" s="255"/>
      <c r="E54" s="353"/>
      <c r="F54" s="352"/>
      <c r="G54" s="352"/>
      <c r="H54" s="352"/>
      <c r="I54" s="368"/>
      <c r="J54" s="74" t="e">
        <f>IF(AND('Mapa final'!#REF!="Muy Baja",'Mapa final'!#REF!="Leve"),CONCATENATE("R9C",'Mapa final'!#REF!),"")</f>
        <v>#REF!</v>
      </c>
      <c r="K54" s="75" t="e">
        <f>IF(AND('Mapa final'!#REF!="Muy Baja",'Mapa final'!#REF!="Leve"),CONCATENATE("R9C",'Mapa final'!#REF!),"")</f>
        <v>#REF!</v>
      </c>
      <c r="L54" s="75" t="e">
        <f>IF(AND('Mapa final'!#REF!="Muy Baja",'Mapa final'!#REF!="Leve"),CONCATENATE("R9C",'Mapa final'!#REF!),"")</f>
        <v>#REF!</v>
      </c>
      <c r="M54" s="75" t="e">
        <f>IF(AND('Mapa final'!#REF!="Muy Baja",'Mapa final'!#REF!="Leve"),CONCATENATE("R9C",'Mapa final'!#REF!),"")</f>
        <v>#REF!</v>
      </c>
      <c r="N54" s="75" t="e">
        <f>IF(AND('Mapa final'!#REF!="Muy Baja",'Mapa final'!#REF!="Leve"),CONCATENATE("R9C",'Mapa final'!#REF!),"")</f>
        <v>#REF!</v>
      </c>
      <c r="O54" s="76" t="e">
        <f>IF(AND('Mapa final'!#REF!="Muy Baja",'Mapa final'!#REF!="Leve"),CONCATENATE("R9C",'Mapa final'!#REF!),"")</f>
        <v>#REF!</v>
      </c>
      <c r="P54" s="74" t="e">
        <f>IF(AND('Mapa final'!#REF!="Muy Baja",'Mapa final'!#REF!="Menor"),CONCATENATE("R9C",'Mapa final'!#REF!),"")</f>
        <v>#REF!</v>
      </c>
      <c r="Q54" s="75" t="e">
        <f>IF(AND('Mapa final'!#REF!="Muy Baja",'Mapa final'!#REF!="Menor"),CONCATENATE("R9C",'Mapa final'!#REF!),"")</f>
        <v>#REF!</v>
      </c>
      <c r="R54" s="75" t="e">
        <f>IF(AND('Mapa final'!#REF!="Muy Baja",'Mapa final'!#REF!="Menor"),CONCATENATE("R9C",'Mapa final'!#REF!),"")</f>
        <v>#REF!</v>
      </c>
      <c r="S54" s="75" t="e">
        <f>IF(AND('Mapa final'!#REF!="Muy Baja",'Mapa final'!#REF!="Menor"),CONCATENATE("R9C",'Mapa final'!#REF!),"")</f>
        <v>#REF!</v>
      </c>
      <c r="T54" s="75" t="e">
        <f>IF(AND('Mapa final'!#REF!="Muy Baja",'Mapa final'!#REF!="Menor"),CONCATENATE("R9C",'Mapa final'!#REF!),"")</f>
        <v>#REF!</v>
      </c>
      <c r="U54" s="76" t="e">
        <f>IF(AND('Mapa final'!#REF!="Muy Baja",'Mapa final'!#REF!="Menor"),CONCATENATE("R9C",'Mapa final'!#REF!),"")</f>
        <v>#REF!</v>
      </c>
      <c r="V54" s="65" t="e">
        <f>IF(AND('Mapa final'!#REF!="Muy Baja",'Mapa final'!#REF!="Moderado"),CONCATENATE("R9C",'Mapa final'!#REF!),"")</f>
        <v>#REF!</v>
      </c>
      <c r="W54" s="66" t="e">
        <f>IF(AND('Mapa final'!#REF!="Muy Baja",'Mapa final'!#REF!="Moderado"),CONCATENATE("R9C",'Mapa final'!#REF!),"")</f>
        <v>#REF!</v>
      </c>
      <c r="X54" s="66" t="e">
        <f>IF(AND('Mapa final'!#REF!="Muy Baja",'Mapa final'!#REF!="Moderado"),CONCATENATE("R9C",'Mapa final'!#REF!),"")</f>
        <v>#REF!</v>
      </c>
      <c r="Y54" s="66" t="e">
        <f>IF(AND('Mapa final'!#REF!="Muy Baja",'Mapa final'!#REF!="Moderado"),CONCATENATE("R9C",'Mapa final'!#REF!),"")</f>
        <v>#REF!</v>
      </c>
      <c r="Z54" s="66" t="e">
        <f>IF(AND('Mapa final'!#REF!="Muy Baja",'Mapa final'!#REF!="Moderado"),CONCATENATE("R9C",'Mapa final'!#REF!),"")</f>
        <v>#REF!</v>
      </c>
      <c r="AA54" s="67" t="e">
        <f>IF(AND('Mapa final'!#REF!="Muy Baja",'Mapa final'!#REF!="Moderado"),CONCATENATE("R9C",'Mapa final'!#REF!),"")</f>
        <v>#REF!</v>
      </c>
      <c r="AB54" s="50" t="e">
        <f>IF(AND('Mapa final'!#REF!="Muy Baja",'Mapa final'!#REF!="Mayor"),CONCATENATE("R9C",'Mapa final'!#REF!),"")</f>
        <v>#REF!</v>
      </c>
      <c r="AC54" s="51" t="e">
        <f>IF(AND('Mapa final'!#REF!="Muy Baja",'Mapa final'!#REF!="Mayor"),CONCATENATE("R9C",'Mapa final'!#REF!),"")</f>
        <v>#REF!</v>
      </c>
      <c r="AD54" s="51" t="e">
        <f>IF(AND('Mapa final'!#REF!="Muy Baja",'Mapa final'!#REF!="Mayor"),CONCATENATE("R9C",'Mapa final'!#REF!),"")</f>
        <v>#REF!</v>
      </c>
      <c r="AE54" s="51" t="e">
        <f>IF(AND('Mapa final'!#REF!="Muy Baja",'Mapa final'!#REF!="Mayor"),CONCATENATE("R9C",'Mapa final'!#REF!),"")</f>
        <v>#REF!</v>
      </c>
      <c r="AF54" s="51" t="e">
        <f>IF(AND('Mapa final'!#REF!="Muy Baja",'Mapa final'!#REF!="Mayor"),CONCATENATE("R9C",'Mapa final'!#REF!),"")</f>
        <v>#REF!</v>
      </c>
      <c r="AG54" s="52" t="e">
        <f>IF(AND('Mapa final'!#REF!="Muy Baja",'Mapa final'!#REF!="Mayor"),CONCATENATE("R9C",'Mapa final'!#REF!),"")</f>
        <v>#REF!</v>
      </c>
      <c r="AH54" s="53" t="e">
        <f>IF(AND('Mapa final'!#REF!="Muy Baja",'Mapa final'!#REF!="Catastrófico"),CONCATENATE("R9C",'Mapa final'!#REF!),"")</f>
        <v>#REF!</v>
      </c>
      <c r="AI54" s="54" t="e">
        <f>IF(AND('Mapa final'!#REF!="Muy Baja",'Mapa final'!#REF!="Catastrófico"),CONCATENATE("R9C",'Mapa final'!#REF!),"")</f>
        <v>#REF!</v>
      </c>
      <c r="AJ54" s="54" t="e">
        <f>IF(AND('Mapa final'!#REF!="Muy Baja",'Mapa final'!#REF!="Catastrófico"),CONCATENATE("R9C",'Mapa final'!#REF!),"")</f>
        <v>#REF!</v>
      </c>
      <c r="AK54" s="54" t="e">
        <f>IF(AND('Mapa final'!#REF!="Muy Baja",'Mapa final'!#REF!="Catastrófico"),CONCATENATE("R9C",'Mapa final'!#REF!),"")</f>
        <v>#REF!</v>
      </c>
      <c r="AL54" s="54" t="e">
        <f>IF(AND('Mapa final'!#REF!="Muy Baja",'Mapa final'!#REF!="Catastrófico"),CONCATENATE("R9C",'Mapa final'!#REF!),"")</f>
        <v>#REF!</v>
      </c>
      <c r="AM54" s="55" t="e">
        <f>IF(AND('Mapa final'!#REF!="Muy Baja",'Mapa final'!#REF!="Catastrófico"),CONCATENATE("R9C",'Mapa final'!#REF!),"")</f>
        <v>#REF!</v>
      </c>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row>
    <row r="55" spans="1:80" ht="15.75" customHeight="1" thickBot="1" x14ac:dyDescent="0.3">
      <c r="A55" s="81"/>
      <c r="B55" s="254"/>
      <c r="C55" s="254"/>
      <c r="D55" s="255"/>
      <c r="E55" s="354"/>
      <c r="F55" s="355"/>
      <c r="G55" s="355"/>
      <c r="H55" s="355"/>
      <c r="I55" s="369"/>
      <c r="J55" s="77" t="e">
        <f>IF(AND('Mapa final'!#REF!="Muy Baja",'Mapa final'!#REF!="Leve"),CONCATENATE("R10C",'Mapa final'!#REF!),"")</f>
        <v>#REF!</v>
      </c>
      <c r="K55" s="78" t="e">
        <f>IF(AND('Mapa final'!#REF!="Muy Baja",'Mapa final'!#REF!="Leve"),CONCATENATE("R10C",'Mapa final'!#REF!),"")</f>
        <v>#REF!</v>
      </c>
      <c r="L55" s="78" t="e">
        <f>IF(AND('Mapa final'!#REF!="Muy Baja",'Mapa final'!#REF!="Leve"),CONCATENATE("R10C",'Mapa final'!#REF!),"")</f>
        <v>#REF!</v>
      </c>
      <c r="M55" s="78" t="e">
        <f>IF(AND('Mapa final'!#REF!="Muy Baja",'Mapa final'!#REF!="Leve"),CONCATENATE("R10C",'Mapa final'!#REF!),"")</f>
        <v>#REF!</v>
      </c>
      <c r="N55" s="78" t="e">
        <f>IF(AND('Mapa final'!#REF!="Muy Baja",'Mapa final'!#REF!="Leve"),CONCATENATE("R10C",'Mapa final'!#REF!),"")</f>
        <v>#REF!</v>
      </c>
      <c r="O55" s="79" t="e">
        <f>IF(AND('Mapa final'!#REF!="Muy Baja",'Mapa final'!#REF!="Leve"),CONCATENATE("R10C",'Mapa final'!#REF!),"")</f>
        <v>#REF!</v>
      </c>
      <c r="P55" s="77" t="e">
        <f>IF(AND('Mapa final'!#REF!="Muy Baja",'Mapa final'!#REF!="Menor"),CONCATENATE("R10C",'Mapa final'!#REF!),"")</f>
        <v>#REF!</v>
      </c>
      <c r="Q55" s="78" t="e">
        <f>IF(AND('Mapa final'!#REF!="Muy Baja",'Mapa final'!#REF!="Menor"),CONCATENATE("R10C",'Mapa final'!#REF!),"")</f>
        <v>#REF!</v>
      </c>
      <c r="R55" s="78" t="e">
        <f>IF(AND('Mapa final'!#REF!="Muy Baja",'Mapa final'!#REF!="Menor"),CONCATENATE("R10C",'Mapa final'!#REF!),"")</f>
        <v>#REF!</v>
      </c>
      <c r="S55" s="78" t="e">
        <f>IF(AND('Mapa final'!#REF!="Muy Baja",'Mapa final'!#REF!="Menor"),CONCATENATE("R10C",'Mapa final'!#REF!),"")</f>
        <v>#REF!</v>
      </c>
      <c r="T55" s="78" t="e">
        <f>IF(AND('Mapa final'!#REF!="Muy Baja",'Mapa final'!#REF!="Menor"),CONCATENATE("R10C",'Mapa final'!#REF!),"")</f>
        <v>#REF!</v>
      </c>
      <c r="U55" s="79" t="e">
        <f>IF(AND('Mapa final'!#REF!="Muy Baja",'Mapa final'!#REF!="Menor"),CONCATENATE("R10C",'Mapa final'!#REF!),"")</f>
        <v>#REF!</v>
      </c>
      <c r="V55" s="68" t="e">
        <f>IF(AND('Mapa final'!#REF!="Muy Baja",'Mapa final'!#REF!="Moderado"),CONCATENATE("R10C",'Mapa final'!#REF!),"")</f>
        <v>#REF!</v>
      </c>
      <c r="W55" s="69" t="e">
        <f>IF(AND('Mapa final'!#REF!="Muy Baja",'Mapa final'!#REF!="Moderado"),CONCATENATE("R10C",'Mapa final'!#REF!),"")</f>
        <v>#REF!</v>
      </c>
      <c r="X55" s="69" t="e">
        <f>IF(AND('Mapa final'!#REF!="Muy Baja",'Mapa final'!#REF!="Moderado"),CONCATENATE("R10C",'Mapa final'!#REF!),"")</f>
        <v>#REF!</v>
      </c>
      <c r="Y55" s="69" t="e">
        <f>IF(AND('Mapa final'!#REF!="Muy Baja",'Mapa final'!#REF!="Moderado"),CONCATENATE("R10C",'Mapa final'!#REF!),"")</f>
        <v>#REF!</v>
      </c>
      <c r="Z55" s="69" t="e">
        <f>IF(AND('Mapa final'!#REF!="Muy Baja",'Mapa final'!#REF!="Moderado"),CONCATENATE("R10C",'Mapa final'!#REF!),"")</f>
        <v>#REF!</v>
      </c>
      <c r="AA55" s="70" t="e">
        <f>IF(AND('Mapa final'!#REF!="Muy Baja",'Mapa final'!#REF!="Moderado"),CONCATENATE("R10C",'Mapa final'!#REF!),"")</f>
        <v>#REF!</v>
      </c>
      <c r="AB55" s="56" t="e">
        <f>IF(AND('Mapa final'!#REF!="Muy Baja",'Mapa final'!#REF!="Mayor"),CONCATENATE("R10C",'Mapa final'!#REF!),"")</f>
        <v>#REF!</v>
      </c>
      <c r="AC55" s="57" t="e">
        <f>IF(AND('Mapa final'!#REF!="Muy Baja",'Mapa final'!#REF!="Mayor"),CONCATENATE("R10C",'Mapa final'!#REF!),"")</f>
        <v>#REF!</v>
      </c>
      <c r="AD55" s="57" t="e">
        <f>IF(AND('Mapa final'!#REF!="Muy Baja",'Mapa final'!#REF!="Mayor"),CONCATENATE("R10C",'Mapa final'!#REF!),"")</f>
        <v>#REF!</v>
      </c>
      <c r="AE55" s="57" t="e">
        <f>IF(AND('Mapa final'!#REF!="Muy Baja",'Mapa final'!#REF!="Mayor"),CONCATENATE("R10C",'Mapa final'!#REF!),"")</f>
        <v>#REF!</v>
      </c>
      <c r="AF55" s="57" t="e">
        <f>IF(AND('Mapa final'!#REF!="Muy Baja",'Mapa final'!#REF!="Mayor"),CONCATENATE("R10C",'Mapa final'!#REF!),"")</f>
        <v>#REF!</v>
      </c>
      <c r="AG55" s="58" t="e">
        <f>IF(AND('Mapa final'!#REF!="Muy Baja",'Mapa final'!#REF!="Mayor"),CONCATENATE("R10C",'Mapa final'!#REF!),"")</f>
        <v>#REF!</v>
      </c>
      <c r="AH55" s="59" t="e">
        <f>IF(AND('Mapa final'!#REF!="Muy Baja",'Mapa final'!#REF!="Catastrófico"),CONCATENATE("R10C",'Mapa final'!#REF!),"")</f>
        <v>#REF!</v>
      </c>
      <c r="AI55" s="60" t="e">
        <f>IF(AND('Mapa final'!#REF!="Muy Baja",'Mapa final'!#REF!="Catastrófico"),CONCATENATE("R10C",'Mapa final'!#REF!),"")</f>
        <v>#REF!</v>
      </c>
      <c r="AJ55" s="60" t="e">
        <f>IF(AND('Mapa final'!#REF!="Muy Baja",'Mapa final'!#REF!="Catastrófico"),CONCATENATE("R10C",'Mapa final'!#REF!),"")</f>
        <v>#REF!</v>
      </c>
      <c r="AK55" s="60" t="e">
        <f>IF(AND('Mapa final'!#REF!="Muy Baja",'Mapa final'!#REF!="Catastrófico"),CONCATENATE("R10C",'Mapa final'!#REF!),"")</f>
        <v>#REF!</v>
      </c>
      <c r="AL55" s="60" t="e">
        <f>IF(AND('Mapa final'!#REF!="Muy Baja",'Mapa final'!#REF!="Catastrófico"),CONCATENATE("R10C",'Mapa final'!#REF!),"")</f>
        <v>#REF!</v>
      </c>
      <c r="AM55" s="61" t="e">
        <f>IF(AND('Mapa final'!#REF!="Muy Baja",'Mapa final'!#REF!="Catastrófico"),CONCATENATE("R10C",'Mapa final'!#REF!),"")</f>
        <v>#REF!</v>
      </c>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row>
    <row r="56" spans="1:80" x14ac:dyDescent="0.25">
      <c r="A56" s="81"/>
      <c r="B56" s="81"/>
      <c r="C56" s="81"/>
      <c r="D56" s="81"/>
      <c r="E56" s="81"/>
      <c r="F56" s="81"/>
      <c r="G56" s="81"/>
      <c r="H56" s="81"/>
      <c r="I56" s="81"/>
      <c r="J56" s="349" t="s">
        <v>112</v>
      </c>
      <c r="K56" s="350"/>
      <c r="L56" s="350"/>
      <c r="M56" s="350"/>
      <c r="N56" s="350"/>
      <c r="O56" s="367"/>
      <c r="P56" s="349" t="s">
        <v>111</v>
      </c>
      <c r="Q56" s="350"/>
      <c r="R56" s="350"/>
      <c r="S56" s="350"/>
      <c r="T56" s="350"/>
      <c r="U56" s="367"/>
      <c r="V56" s="349" t="s">
        <v>110</v>
      </c>
      <c r="W56" s="350"/>
      <c r="X56" s="350"/>
      <c r="Y56" s="350"/>
      <c r="Z56" s="350"/>
      <c r="AA56" s="367"/>
      <c r="AB56" s="349" t="s">
        <v>109</v>
      </c>
      <c r="AC56" s="388"/>
      <c r="AD56" s="350"/>
      <c r="AE56" s="350"/>
      <c r="AF56" s="350"/>
      <c r="AG56" s="367"/>
      <c r="AH56" s="349" t="s">
        <v>108</v>
      </c>
      <c r="AI56" s="350"/>
      <c r="AJ56" s="350"/>
      <c r="AK56" s="350"/>
      <c r="AL56" s="350"/>
      <c r="AM56" s="367"/>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row>
    <row r="57" spans="1:80" x14ac:dyDescent="0.25">
      <c r="A57" s="81"/>
      <c r="B57" s="81"/>
      <c r="C57" s="81"/>
      <c r="D57" s="81"/>
      <c r="E57" s="81"/>
      <c r="F57" s="81"/>
      <c r="G57" s="81"/>
      <c r="H57" s="81"/>
      <c r="I57" s="81"/>
      <c r="J57" s="353"/>
      <c r="K57" s="352"/>
      <c r="L57" s="352"/>
      <c r="M57" s="352"/>
      <c r="N57" s="352"/>
      <c r="O57" s="368"/>
      <c r="P57" s="353"/>
      <c r="Q57" s="352"/>
      <c r="R57" s="352"/>
      <c r="S57" s="352"/>
      <c r="T57" s="352"/>
      <c r="U57" s="368"/>
      <c r="V57" s="353"/>
      <c r="W57" s="352"/>
      <c r="X57" s="352"/>
      <c r="Y57" s="352"/>
      <c r="Z57" s="352"/>
      <c r="AA57" s="368"/>
      <c r="AB57" s="353"/>
      <c r="AC57" s="352"/>
      <c r="AD57" s="352"/>
      <c r="AE57" s="352"/>
      <c r="AF57" s="352"/>
      <c r="AG57" s="368"/>
      <c r="AH57" s="353"/>
      <c r="AI57" s="352"/>
      <c r="AJ57" s="352"/>
      <c r="AK57" s="352"/>
      <c r="AL57" s="352"/>
      <c r="AM57" s="368"/>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row>
    <row r="58" spans="1:80" x14ac:dyDescent="0.25">
      <c r="A58" s="81"/>
      <c r="B58" s="81"/>
      <c r="C58" s="81"/>
      <c r="D58" s="81"/>
      <c r="E58" s="81"/>
      <c r="F58" s="81"/>
      <c r="G58" s="81"/>
      <c r="H58" s="81"/>
      <c r="I58" s="81"/>
      <c r="J58" s="353"/>
      <c r="K58" s="352"/>
      <c r="L58" s="352"/>
      <c r="M58" s="352"/>
      <c r="N58" s="352"/>
      <c r="O58" s="368"/>
      <c r="P58" s="353"/>
      <c r="Q58" s="352"/>
      <c r="R58" s="352"/>
      <c r="S58" s="352"/>
      <c r="T58" s="352"/>
      <c r="U58" s="368"/>
      <c r="V58" s="353"/>
      <c r="W58" s="352"/>
      <c r="X58" s="352"/>
      <c r="Y58" s="352"/>
      <c r="Z58" s="352"/>
      <c r="AA58" s="368"/>
      <c r="AB58" s="353"/>
      <c r="AC58" s="352"/>
      <c r="AD58" s="352"/>
      <c r="AE58" s="352"/>
      <c r="AF58" s="352"/>
      <c r="AG58" s="368"/>
      <c r="AH58" s="353"/>
      <c r="AI58" s="352"/>
      <c r="AJ58" s="352"/>
      <c r="AK58" s="352"/>
      <c r="AL58" s="352"/>
      <c r="AM58" s="368"/>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row>
    <row r="59" spans="1:80" x14ac:dyDescent="0.25">
      <c r="A59" s="81"/>
      <c r="B59" s="81"/>
      <c r="C59" s="81"/>
      <c r="D59" s="81"/>
      <c r="E59" s="81"/>
      <c r="F59" s="81"/>
      <c r="G59" s="81"/>
      <c r="H59" s="81"/>
      <c r="I59" s="81"/>
      <c r="J59" s="353"/>
      <c r="K59" s="352"/>
      <c r="L59" s="352"/>
      <c r="M59" s="352"/>
      <c r="N59" s="352"/>
      <c r="O59" s="368"/>
      <c r="P59" s="353"/>
      <c r="Q59" s="352"/>
      <c r="R59" s="352"/>
      <c r="S59" s="352"/>
      <c r="T59" s="352"/>
      <c r="U59" s="368"/>
      <c r="V59" s="353"/>
      <c r="W59" s="352"/>
      <c r="X59" s="352"/>
      <c r="Y59" s="352"/>
      <c r="Z59" s="352"/>
      <c r="AA59" s="368"/>
      <c r="AB59" s="353"/>
      <c r="AC59" s="352"/>
      <c r="AD59" s="352"/>
      <c r="AE59" s="352"/>
      <c r="AF59" s="352"/>
      <c r="AG59" s="368"/>
      <c r="AH59" s="353"/>
      <c r="AI59" s="352"/>
      <c r="AJ59" s="352"/>
      <c r="AK59" s="352"/>
      <c r="AL59" s="352"/>
      <c r="AM59" s="368"/>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row>
    <row r="60" spans="1:80" x14ac:dyDescent="0.25">
      <c r="A60" s="81"/>
      <c r="B60" s="81"/>
      <c r="C60" s="81"/>
      <c r="D60" s="81"/>
      <c r="E60" s="81"/>
      <c r="F60" s="81"/>
      <c r="G60" s="81"/>
      <c r="H60" s="81"/>
      <c r="I60" s="81"/>
      <c r="J60" s="353"/>
      <c r="K60" s="352"/>
      <c r="L60" s="352"/>
      <c r="M60" s="352"/>
      <c r="N60" s="352"/>
      <c r="O60" s="368"/>
      <c r="P60" s="353"/>
      <c r="Q60" s="352"/>
      <c r="R60" s="352"/>
      <c r="S60" s="352"/>
      <c r="T60" s="352"/>
      <c r="U60" s="368"/>
      <c r="V60" s="353"/>
      <c r="W60" s="352"/>
      <c r="X60" s="352"/>
      <c r="Y60" s="352"/>
      <c r="Z60" s="352"/>
      <c r="AA60" s="368"/>
      <c r="AB60" s="353"/>
      <c r="AC60" s="352"/>
      <c r="AD60" s="352"/>
      <c r="AE60" s="352"/>
      <c r="AF60" s="352"/>
      <c r="AG60" s="368"/>
      <c r="AH60" s="353"/>
      <c r="AI60" s="352"/>
      <c r="AJ60" s="352"/>
      <c r="AK60" s="352"/>
      <c r="AL60" s="352"/>
      <c r="AM60" s="368"/>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row>
    <row r="61" spans="1:80" ht="15.75" thickBot="1" x14ac:dyDescent="0.3">
      <c r="A61" s="81"/>
      <c r="B61" s="81"/>
      <c r="C61" s="81"/>
      <c r="D61" s="81"/>
      <c r="E61" s="81"/>
      <c r="F61" s="81"/>
      <c r="G61" s="81"/>
      <c r="H61" s="81"/>
      <c r="I61" s="81"/>
      <c r="J61" s="354"/>
      <c r="K61" s="355"/>
      <c r="L61" s="355"/>
      <c r="M61" s="355"/>
      <c r="N61" s="355"/>
      <c r="O61" s="369"/>
      <c r="P61" s="354"/>
      <c r="Q61" s="355"/>
      <c r="R61" s="355"/>
      <c r="S61" s="355"/>
      <c r="T61" s="355"/>
      <c r="U61" s="369"/>
      <c r="V61" s="354"/>
      <c r="W61" s="355"/>
      <c r="X61" s="355"/>
      <c r="Y61" s="355"/>
      <c r="Z61" s="355"/>
      <c r="AA61" s="369"/>
      <c r="AB61" s="354"/>
      <c r="AC61" s="355"/>
      <c r="AD61" s="355"/>
      <c r="AE61" s="355"/>
      <c r="AF61" s="355"/>
      <c r="AG61" s="369"/>
      <c r="AH61" s="354"/>
      <c r="AI61" s="355"/>
      <c r="AJ61" s="355"/>
      <c r="AK61" s="355"/>
      <c r="AL61" s="355"/>
      <c r="AM61" s="369"/>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row>
    <row r="62" spans="1:80" x14ac:dyDescent="0.25">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row>
    <row r="63" spans="1:80" ht="15" customHeight="1" x14ac:dyDescent="0.25">
      <c r="A63" s="81"/>
      <c r="B63" s="85"/>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5"/>
      <c r="AH63" s="85"/>
      <c r="AI63" s="85"/>
      <c r="AJ63" s="85"/>
      <c r="AK63" s="85"/>
      <c r="AL63" s="85"/>
      <c r="AM63" s="85"/>
      <c r="AN63" s="85"/>
      <c r="AO63" s="85"/>
      <c r="AP63" s="85"/>
      <c r="AQ63" s="85"/>
      <c r="AR63" s="85"/>
      <c r="AS63" s="85"/>
      <c r="AT63" s="85"/>
      <c r="AU63" s="81"/>
      <c r="AV63" s="81"/>
      <c r="AW63" s="81"/>
      <c r="AX63" s="81"/>
      <c r="AY63" s="81"/>
      <c r="AZ63" s="81"/>
      <c r="BA63" s="81"/>
      <c r="BB63" s="81"/>
      <c r="BC63" s="81"/>
      <c r="BD63" s="81"/>
      <c r="BE63" s="81"/>
      <c r="BF63" s="81"/>
      <c r="BG63" s="81"/>
      <c r="BH63" s="81"/>
    </row>
    <row r="64" spans="1:80" ht="15" customHeight="1" x14ac:dyDescent="0.25">
      <c r="A64" s="81"/>
      <c r="B64" s="85"/>
      <c r="C64" s="85"/>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5"/>
      <c r="AH64" s="85"/>
      <c r="AI64" s="85"/>
      <c r="AJ64" s="85"/>
      <c r="AK64" s="85"/>
      <c r="AL64" s="85"/>
      <c r="AM64" s="85"/>
      <c r="AN64" s="85"/>
      <c r="AO64" s="85"/>
      <c r="AP64" s="85"/>
      <c r="AQ64" s="85"/>
      <c r="AR64" s="85"/>
      <c r="AS64" s="85"/>
      <c r="AT64" s="85"/>
      <c r="AU64" s="81"/>
      <c r="AV64" s="81"/>
      <c r="AW64" s="81"/>
      <c r="AX64" s="81"/>
      <c r="AY64" s="81"/>
      <c r="AZ64" s="81"/>
      <c r="BA64" s="81"/>
      <c r="BB64" s="81"/>
      <c r="BC64" s="81"/>
      <c r="BD64" s="81"/>
      <c r="BE64" s="81"/>
      <c r="BF64" s="81"/>
      <c r="BG64" s="81"/>
      <c r="BH64" s="81"/>
    </row>
    <row r="65" spans="1:60" x14ac:dyDescent="0.25">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row>
    <row r="66" spans="1:60" x14ac:dyDescent="0.25">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row>
    <row r="67" spans="1:60" x14ac:dyDescent="0.25">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row>
    <row r="68" spans="1:60" x14ac:dyDescent="0.25">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row>
    <row r="69" spans="1:60" x14ac:dyDescent="0.25">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row>
    <row r="70" spans="1:60" x14ac:dyDescent="0.25">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row>
    <row r="71" spans="1:60" x14ac:dyDescent="0.25">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row>
    <row r="72" spans="1:60" x14ac:dyDescent="0.25">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row>
    <row r="73" spans="1:60" x14ac:dyDescent="0.25">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row>
    <row r="74" spans="1:60" x14ac:dyDescent="0.25">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row>
    <row r="75" spans="1:60" x14ac:dyDescent="0.25">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row>
    <row r="76" spans="1:60" x14ac:dyDescent="0.25">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row>
    <row r="77" spans="1:60" x14ac:dyDescent="0.25">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row>
    <row r="78" spans="1:60" x14ac:dyDescent="0.25">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row>
    <row r="79" spans="1:60" x14ac:dyDescent="0.25">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row>
    <row r="80" spans="1:60" x14ac:dyDescent="0.25">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row>
    <row r="81" spans="1:60" x14ac:dyDescent="0.25">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row>
    <row r="82" spans="1:60" x14ac:dyDescent="0.25">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row>
    <row r="83" spans="1:60" x14ac:dyDescent="0.25">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row>
    <row r="84" spans="1:60" x14ac:dyDescent="0.25">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row>
    <row r="85" spans="1:60" x14ac:dyDescent="0.25">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row>
    <row r="86" spans="1:60" x14ac:dyDescent="0.25">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row>
    <row r="87" spans="1:60" x14ac:dyDescent="0.25">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row>
    <row r="88" spans="1:60" x14ac:dyDescent="0.25">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row>
    <row r="89" spans="1:60" x14ac:dyDescent="0.25">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row>
    <row r="90" spans="1:60" x14ac:dyDescent="0.25">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row>
    <row r="91" spans="1:60" x14ac:dyDescent="0.25">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row>
    <row r="92" spans="1:60" x14ac:dyDescent="0.25">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row>
    <row r="93" spans="1:60" x14ac:dyDescent="0.25">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row>
    <row r="94" spans="1:60" x14ac:dyDescent="0.25">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row>
    <row r="95" spans="1:60" x14ac:dyDescent="0.25">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row>
    <row r="96" spans="1:60" x14ac:dyDescent="0.25">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row>
    <row r="97" spans="1:60" x14ac:dyDescent="0.25">
      <c r="A97" s="81"/>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row>
    <row r="98" spans="1:60" x14ac:dyDescent="0.25">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row>
    <row r="99" spans="1:60" x14ac:dyDescent="0.25">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row>
    <row r="100" spans="1:60" x14ac:dyDescent="0.25">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row>
    <row r="101" spans="1:60" x14ac:dyDescent="0.25">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row>
    <row r="102" spans="1:60" x14ac:dyDescent="0.25">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row>
    <row r="103" spans="1:60" x14ac:dyDescent="0.25">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row>
    <row r="104" spans="1:60" x14ac:dyDescent="0.25">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row>
    <row r="105" spans="1:60" x14ac:dyDescent="0.25">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row>
    <row r="106" spans="1:60" x14ac:dyDescent="0.25">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row>
    <row r="107" spans="1:60" x14ac:dyDescent="0.25">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row>
    <row r="108" spans="1:60" x14ac:dyDescent="0.25">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row>
    <row r="109" spans="1:60" x14ac:dyDescent="0.25">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81"/>
      <c r="AZ109" s="81"/>
      <c r="BA109" s="81"/>
      <c r="BB109" s="81"/>
      <c r="BC109" s="81"/>
      <c r="BD109" s="81"/>
      <c r="BE109" s="81"/>
      <c r="BF109" s="81"/>
      <c r="BG109" s="81"/>
      <c r="BH109" s="81"/>
    </row>
    <row r="110" spans="1:60" x14ac:dyDescent="0.25">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row>
    <row r="111" spans="1:60" x14ac:dyDescent="0.25">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row>
    <row r="112" spans="1:60" x14ac:dyDescent="0.25">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row>
    <row r="113" spans="1:60" x14ac:dyDescent="0.25">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row>
    <row r="114" spans="1:60" x14ac:dyDescent="0.25">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1"/>
      <c r="AV114" s="81"/>
      <c r="AW114" s="81"/>
      <c r="AX114" s="81"/>
      <c r="AY114" s="81"/>
      <c r="AZ114" s="81"/>
      <c r="BA114" s="81"/>
      <c r="BB114" s="81"/>
      <c r="BC114" s="81"/>
      <c r="BD114" s="81"/>
      <c r="BE114" s="81"/>
      <c r="BF114" s="81"/>
      <c r="BG114" s="81"/>
      <c r="BH114" s="81"/>
    </row>
    <row r="115" spans="1:60" x14ac:dyDescent="0.25">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1"/>
      <c r="AW115" s="81"/>
      <c r="AX115" s="81"/>
      <c r="AY115" s="81"/>
      <c r="AZ115" s="81"/>
      <c r="BA115" s="81"/>
      <c r="BB115" s="81"/>
      <c r="BC115" s="81"/>
      <c r="BD115" s="81"/>
      <c r="BE115" s="81"/>
      <c r="BF115" s="81"/>
      <c r="BG115" s="81"/>
      <c r="BH115" s="81"/>
    </row>
    <row r="116" spans="1:60" x14ac:dyDescent="0.25">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c r="BE116" s="81"/>
      <c r="BF116" s="81"/>
      <c r="BG116" s="81"/>
      <c r="BH116" s="81"/>
    </row>
    <row r="117" spans="1:60" x14ac:dyDescent="0.25">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row>
    <row r="118" spans="1:60" x14ac:dyDescent="0.25">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81"/>
      <c r="AW118" s="81"/>
      <c r="AX118" s="81"/>
      <c r="AY118" s="81"/>
      <c r="AZ118" s="81"/>
      <c r="BA118" s="81"/>
      <c r="BB118" s="81"/>
      <c r="BC118" s="81"/>
      <c r="BD118" s="81"/>
      <c r="BE118" s="81"/>
      <c r="BF118" s="81"/>
      <c r="BG118" s="81"/>
      <c r="BH118" s="81"/>
    </row>
    <row r="119" spans="1:60" x14ac:dyDescent="0.25">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81"/>
    </row>
    <row r="120" spans="1:60" x14ac:dyDescent="0.25">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1"/>
      <c r="AV120" s="81"/>
      <c r="AW120" s="81"/>
      <c r="AX120" s="81"/>
      <c r="AY120" s="81"/>
      <c r="AZ120" s="81"/>
      <c r="BA120" s="81"/>
      <c r="BB120" s="81"/>
      <c r="BC120" s="81"/>
      <c r="BD120" s="81"/>
      <c r="BE120" s="81"/>
      <c r="BF120" s="81"/>
      <c r="BG120" s="81"/>
      <c r="BH120" s="81"/>
    </row>
    <row r="121" spans="1:60" x14ac:dyDescent="0.25">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81"/>
      <c r="BH121" s="81"/>
    </row>
    <row r="122" spans="1:60" x14ac:dyDescent="0.25">
      <c r="A122" s="81"/>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1"/>
      <c r="AR122" s="81"/>
      <c r="AS122" s="81"/>
      <c r="AT122" s="81"/>
      <c r="AU122" s="81"/>
      <c r="AV122" s="81"/>
      <c r="AW122" s="81"/>
      <c r="AX122" s="81"/>
      <c r="AY122" s="81"/>
      <c r="AZ122" s="81"/>
      <c r="BA122" s="81"/>
      <c r="BB122" s="81"/>
      <c r="BC122" s="81"/>
      <c r="BD122" s="81"/>
      <c r="BE122" s="81"/>
      <c r="BF122" s="81"/>
      <c r="BG122" s="81"/>
      <c r="BH122" s="81"/>
    </row>
    <row r="123" spans="1:60" x14ac:dyDescent="0.25">
      <c r="A123" s="81"/>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c r="AR123" s="81"/>
      <c r="AS123" s="81"/>
      <c r="AT123" s="81"/>
      <c r="AU123" s="81"/>
      <c r="AV123" s="81"/>
      <c r="AW123" s="81"/>
      <c r="AX123" s="81"/>
      <c r="AY123" s="81"/>
      <c r="AZ123" s="81"/>
      <c r="BA123" s="81"/>
      <c r="BB123" s="81"/>
      <c r="BC123" s="81"/>
      <c r="BD123" s="81"/>
      <c r="BE123" s="81"/>
      <c r="BF123" s="81"/>
      <c r="BG123" s="81"/>
      <c r="BH123" s="81"/>
    </row>
    <row r="124" spans="1:60" x14ac:dyDescent="0.25">
      <c r="A124" s="81"/>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1"/>
      <c r="AV124" s="81"/>
      <c r="AW124" s="81"/>
      <c r="AX124" s="81"/>
      <c r="AY124" s="81"/>
      <c r="AZ124" s="81"/>
      <c r="BA124" s="81"/>
      <c r="BB124" s="81"/>
      <c r="BC124" s="81"/>
      <c r="BD124" s="81"/>
      <c r="BE124" s="81"/>
      <c r="BF124" s="81"/>
      <c r="BG124" s="81"/>
      <c r="BH124" s="81"/>
    </row>
    <row r="125" spans="1:60" x14ac:dyDescent="0.25">
      <c r="A125" s="81"/>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c r="AR125" s="81"/>
      <c r="AS125" s="81"/>
      <c r="AT125" s="81"/>
      <c r="AU125" s="81"/>
      <c r="AV125" s="81"/>
      <c r="AW125" s="81"/>
      <c r="AX125" s="81"/>
      <c r="AY125" s="81"/>
      <c r="AZ125" s="81"/>
      <c r="BA125" s="81"/>
      <c r="BB125" s="81"/>
      <c r="BC125" s="81"/>
      <c r="BD125" s="81"/>
      <c r="BE125" s="81"/>
      <c r="BF125" s="81"/>
      <c r="BG125" s="81"/>
      <c r="BH125" s="81"/>
    </row>
    <row r="126" spans="1:60" x14ac:dyDescent="0.25">
      <c r="A126" s="81"/>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1"/>
      <c r="AT126" s="81"/>
      <c r="AU126" s="81"/>
      <c r="AV126" s="81"/>
      <c r="AW126" s="81"/>
      <c r="AX126" s="81"/>
      <c r="AY126" s="81"/>
      <c r="AZ126" s="81"/>
      <c r="BA126" s="81"/>
      <c r="BB126" s="81"/>
      <c r="BC126" s="81"/>
      <c r="BD126" s="81"/>
      <c r="BE126" s="81"/>
      <c r="BF126" s="81"/>
      <c r="BG126" s="81"/>
      <c r="BH126" s="81"/>
    </row>
    <row r="127" spans="1:60" x14ac:dyDescent="0.25">
      <c r="A127" s="81"/>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c r="AU127" s="81"/>
      <c r="AV127" s="81"/>
      <c r="AW127" s="81"/>
      <c r="AX127" s="81"/>
      <c r="AY127" s="81"/>
      <c r="AZ127" s="81"/>
      <c r="BA127" s="81"/>
      <c r="BB127" s="81"/>
      <c r="BC127" s="81"/>
      <c r="BD127" s="81"/>
      <c r="BE127" s="81"/>
      <c r="BF127" s="81"/>
      <c r="BG127" s="81"/>
      <c r="BH127" s="81"/>
    </row>
    <row r="128" spans="1:60" x14ac:dyDescent="0.25">
      <c r="A128" s="81"/>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1"/>
      <c r="AT128" s="81"/>
      <c r="AU128" s="81"/>
      <c r="AV128" s="81"/>
      <c r="AW128" s="81"/>
      <c r="AX128" s="81"/>
      <c r="AY128" s="81"/>
      <c r="AZ128" s="81"/>
      <c r="BA128" s="81"/>
      <c r="BB128" s="81"/>
      <c r="BC128" s="81"/>
      <c r="BD128" s="81"/>
      <c r="BE128" s="81"/>
      <c r="BF128" s="81"/>
      <c r="BG128" s="81"/>
      <c r="BH128" s="81"/>
    </row>
    <row r="129" spans="1:60" x14ac:dyDescent="0.25">
      <c r="A129" s="81"/>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c r="AU129" s="81"/>
      <c r="AV129" s="81"/>
      <c r="AW129" s="81"/>
      <c r="AX129" s="81"/>
      <c r="AY129" s="81"/>
      <c r="AZ129" s="81"/>
      <c r="BA129" s="81"/>
      <c r="BB129" s="81"/>
      <c r="BC129" s="81"/>
      <c r="BD129" s="81"/>
      <c r="BE129" s="81"/>
      <c r="BF129" s="81"/>
      <c r="BG129" s="81"/>
      <c r="BH129" s="81"/>
    </row>
    <row r="130" spans="1:60" x14ac:dyDescent="0.25">
      <c r="A130" s="81"/>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1"/>
      <c r="AQ130" s="81"/>
      <c r="AR130" s="81"/>
      <c r="AS130" s="81"/>
      <c r="AT130" s="81"/>
      <c r="AU130" s="81"/>
      <c r="AV130" s="81"/>
      <c r="AW130" s="81"/>
      <c r="AX130" s="81"/>
      <c r="AY130" s="81"/>
      <c r="AZ130" s="81"/>
      <c r="BA130" s="81"/>
      <c r="BB130" s="81"/>
      <c r="BC130" s="81"/>
      <c r="BD130" s="81"/>
      <c r="BE130" s="81"/>
      <c r="BF130" s="81"/>
      <c r="BG130" s="81"/>
      <c r="BH130" s="81"/>
    </row>
    <row r="131" spans="1:60" x14ac:dyDescent="0.25">
      <c r="A131" s="81"/>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81"/>
      <c r="AZ131" s="81"/>
      <c r="BA131" s="81"/>
      <c r="BB131" s="81"/>
      <c r="BC131" s="81"/>
      <c r="BD131" s="81"/>
      <c r="BE131" s="81"/>
      <c r="BF131" s="81"/>
      <c r="BG131" s="81"/>
      <c r="BH131" s="81"/>
    </row>
    <row r="132" spans="1:60" x14ac:dyDescent="0.25">
      <c r="A132" s="81"/>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81"/>
      <c r="AN132" s="81"/>
      <c r="AO132" s="81"/>
      <c r="AP132" s="81"/>
      <c r="AQ132" s="81"/>
      <c r="AR132" s="81"/>
      <c r="AS132" s="81"/>
      <c r="AT132" s="81"/>
      <c r="AU132" s="81"/>
      <c r="AV132" s="81"/>
      <c r="AW132" s="81"/>
      <c r="AX132" s="81"/>
      <c r="AY132" s="81"/>
      <c r="AZ132" s="81"/>
      <c r="BA132" s="81"/>
      <c r="BB132" s="81"/>
      <c r="BC132" s="81"/>
      <c r="BD132" s="81"/>
      <c r="BE132" s="81"/>
      <c r="BF132" s="81"/>
      <c r="BG132" s="81"/>
      <c r="BH132" s="81"/>
    </row>
    <row r="133" spans="1:60" x14ac:dyDescent="0.25">
      <c r="A133" s="81"/>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c r="BE133" s="81"/>
      <c r="BF133" s="81"/>
      <c r="BG133" s="81"/>
      <c r="BH133" s="81"/>
    </row>
    <row r="134" spans="1:60" x14ac:dyDescent="0.25">
      <c r="A134" s="81"/>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1"/>
      <c r="AR134" s="81"/>
      <c r="AS134" s="81"/>
      <c r="AT134" s="81"/>
      <c r="AU134" s="81"/>
      <c r="AV134" s="81"/>
      <c r="AW134" s="81"/>
      <c r="AX134" s="81"/>
      <c r="AY134" s="81"/>
      <c r="AZ134" s="81"/>
      <c r="BA134" s="81"/>
      <c r="BB134" s="81"/>
      <c r="BC134" s="81"/>
      <c r="BD134" s="81"/>
      <c r="BE134" s="81"/>
      <c r="BF134" s="81"/>
      <c r="BG134" s="81"/>
      <c r="BH134" s="81"/>
    </row>
    <row r="135" spans="1:60" x14ac:dyDescent="0.25">
      <c r="A135" s="81"/>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1"/>
      <c r="AR135" s="81"/>
      <c r="AS135" s="81"/>
      <c r="AT135" s="81"/>
      <c r="AU135" s="81"/>
      <c r="AV135" s="81"/>
      <c r="AW135" s="81"/>
      <c r="AX135" s="81"/>
      <c r="AY135" s="81"/>
      <c r="AZ135" s="81"/>
      <c r="BA135" s="81"/>
      <c r="BB135" s="81"/>
      <c r="BC135" s="81"/>
      <c r="BD135" s="81"/>
      <c r="BE135" s="81"/>
      <c r="BF135" s="81"/>
      <c r="BG135" s="81"/>
      <c r="BH135" s="81"/>
    </row>
    <row r="136" spans="1:60" x14ac:dyDescent="0.25">
      <c r="A136" s="81"/>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1"/>
      <c r="AR136" s="81"/>
      <c r="AS136" s="81"/>
      <c r="AT136" s="81"/>
      <c r="AU136" s="81"/>
      <c r="AV136" s="81"/>
      <c r="AW136" s="81"/>
      <c r="AX136" s="81"/>
      <c r="AY136" s="81"/>
      <c r="AZ136" s="81"/>
      <c r="BA136" s="81"/>
      <c r="BB136" s="81"/>
      <c r="BC136" s="81"/>
      <c r="BD136" s="81"/>
      <c r="BE136" s="81"/>
      <c r="BF136" s="81"/>
      <c r="BG136" s="81"/>
      <c r="BH136" s="81"/>
    </row>
    <row r="137" spans="1:60" x14ac:dyDescent="0.25">
      <c r="A137" s="81"/>
      <c r="B137" s="81"/>
      <c r="C137" s="81"/>
      <c r="D137" s="81"/>
      <c r="E137" s="81"/>
      <c r="F137" s="81"/>
      <c r="G137" s="81"/>
      <c r="H137" s="81"/>
      <c r="I137" s="81"/>
      <c r="J137" s="81"/>
      <c r="K137" s="81"/>
      <c r="L137" s="81"/>
      <c r="M137" s="81"/>
      <c r="N137" s="81"/>
      <c r="O137" s="81"/>
      <c r="P137" s="81"/>
      <c r="Q137" s="81"/>
      <c r="R137" s="81"/>
      <c r="S137" s="81"/>
      <c r="T137" s="81"/>
      <c r="U137" s="81"/>
      <c r="V137" s="81"/>
      <c r="W137" s="81"/>
      <c r="X137" s="81"/>
      <c r="Y137" s="81"/>
      <c r="Z137" s="81"/>
      <c r="AA137" s="81"/>
      <c r="AB137" s="81"/>
      <c r="AC137" s="81"/>
      <c r="AD137" s="81"/>
      <c r="AE137" s="81"/>
      <c r="AF137" s="81"/>
      <c r="AG137" s="81"/>
      <c r="AH137" s="81"/>
      <c r="AI137" s="81"/>
      <c r="AJ137" s="81"/>
      <c r="AK137" s="81"/>
      <c r="AL137" s="81"/>
      <c r="AM137" s="81"/>
      <c r="AN137" s="81"/>
      <c r="AO137" s="81"/>
      <c r="AP137" s="81"/>
      <c r="AQ137" s="81"/>
      <c r="AR137" s="81"/>
      <c r="AS137" s="81"/>
      <c r="AT137" s="81"/>
      <c r="AU137" s="81"/>
      <c r="AV137" s="81"/>
      <c r="AW137" s="81"/>
      <c r="AX137" s="81"/>
      <c r="AY137" s="81"/>
      <c r="AZ137" s="81"/>
      <c r="BA137" s="81"/>
      <c r="BB137" s="81"/>
      <c r="BC137" s="81"/>
      <c r="BD137" s="81"/>
      <c r="BE137" s="81"/>
      <c r="BF137" s="81"/>
      <c r="BG137" s="81"/>
      <c r="BH137" s="81"/>
    </row>
    <row r="138" spans="1:60" x14ac:dyDescent="0.25">
      <c r="A138" s="81"/>
      <c r="B138" s="81"/>
      <c r="C138" s="81"/>
      <c r="D138" s="81"/>
      <c r="E138" s="81"/>
      <c r="F138" s="81"/>
      <c r="G138" s="81"/>
      <c r="H138" s="81"/>
      <c r="I138" s="81"/>
      <c r="J138" s="81"/>
      <c r="K138" s="81"/>
      <c r="L138" s="81"/>
      <c r="M138" s="81"/>
      <c r="N138" s="81"/>
      <c r="O138" s="81"/>
      <c r="P138" s="81"/>
      <c r="Q138" s="81"/>
      <c r="R138" s="81"/>
      <c r="S138" s="81"/>
      <c r="T138" s="81"/>
      <c r="U138" s="81"/>
      <c r="V138" s="81"/>
      <c r="W138" s="81"/>
      <c r="X138" s="81"/>
      <c r="Y138" s="81"/>
      <c r="Z138" s="81"/>
      <c r="AA138" s="81"/>
      <c r="AB138" s="81"/>
      <c r="AC138" s="81"/>
      <c r="AD138" s="81"/>
      <c r="AE138" s="81"/>
      <c r="AF138" s="81"/>
      <c r="AG138" s="81"/>
      <c r="AH138" s="81"/>
      <c r="AI138" s="81"/>
      <c r="AJ138" s="81"/>
      <c r="AK138" s="81"/>
      <c r="AL138" s="81"/>
      <c r="AM138" s="81"/>
      <c r="AN138" s="81"/>
      <c r="AO138" s="81"/>
      <c r="AP138" s="81"/>
      <c r="AQ138" s="81"/>
      <c r="AR138" s="81"/>
      <c r="AS138" s="81"/>
      <c r="AT138" s="81"/>
      <c r="AU138" s="81"/>
      <c r="AV138" s="81"/>
      <c r="AW138" s="81"/>
      <c r="AX138" s="81"/>
      <c r="AY138" s="81"/>
      <c r="AZ138" s="81"/>
      <c r="BA138" s="81"/>
      <c r="BB138" s="81"/>
      <c r="BC138" s="81"/>
      <c r="BD138" s="81"/>
      <c r="BE138" s="81"/>
      <c r="BF138" s="81"/>
      <c r="BG138" s="81"/>
      <c r="BH138" s="81"/>
    </row>
    <row r="139" spans="1:60" x14ac:dyDescent="0.25">
      <c r="A139" s="81"/>
      <c r="B139" s="81"/>
      <c r="C139" s="81"/>
      <c r="D139" s="81"/>
      <c r="E139" s="81"/>
      <c r="F139" s="81"/>
      <c r="G139" s="81"/>
      <c r="H139" s="81"/>
      <c r="I139" s="81"/>
      <c r="J139" s="81"/>
      <c r="K139" s="81"/>
      <c r="L139" s="81"/>
      <c r="M139" s="81"/>
      <c r="N139" s="81"/>
      <c r="O139" s="81"/>
      <c r="P139" s="81"/>
      <c r="Q139" s="81"/>
      <c r="R139" s="81"/>
      <c r="S139" s="81"/>
      <c r="T139" s="81"/>
      <c r="U139" s="81"/>
      <c r="V139" s="81"/>
      <c r="W139" s="81"/>
      <c r="X139" s="81"/>
      <c r="Y139" s="81"/>
      <c r="Z139" s="81"/>
      <c r="AA139" s="81"/>
      <c r="AB139" s="81"/>
      <c r="AC139" s="81"/>
      <c r="AD139" s="81"/>
      <c r="AE139" s="81"/>
      <c r="AF139" s="81"/>
      <c r="AG139" s="81"/>
      <c r="AH139" s="81"/>
      <c r="AI139" s="81"/>
      <c r="AJ139" s="81"/>
      <c r="AK139" s="81"/>
      <c r="AL139" s="81"/>
      <c r="AM139" s="81"/>
      <c r="AN139" s="81"/>
      <c r="AO139" s="81"/>
      <c r="AP139" s="81"/>
      <c r="AQ139" s="81"/>
      <c r="AR139" s="81"/>
      <c r="AS139" s="81"/>
      <c r="AT139" s="81"/>
      <c r="AU139" s="81"/>
      <c r="AV139" s="81"/>
      <c r="AW139" s="81"/>
      <c r="AX139" s="81"/>
      <c r="AY139" s="81"/>
      <c r="AZ139" s="81"/>
      <c r="BA139" s="81"/>
      <c r="BB139" s="81"/>
      <c r="BC139" s="81"/>
      <c r="BD139" s="81"/>
      <c r="BE139" s="81"/>
      <c r="BF139" s="81"/>
      <c r="BG139" s="81"/>
      <c r="BH139" s="81"/>
    </row>
    <row r="140" spans="1:60" x14ac:dyDescent="0.25">
      <c r="A140" s="81"/>
      <c r="B140" s="81"/>
      <c r="C140" s="81"/>
      <c r="D140" s="81"/>
      <c r="E140" s="81"/>
      <c r="F140" s="81"/>
      <c r="G140" s="81"/>
      <c r="H140" s="81"/>
      <c r="I140" s="81"/>
      <c r="J140" s="81"/>
      <c r="K140" s="81"/>
      <c r="L140" s="81"/>
      <c r="M140" s="81"/>
      <c r="N140" s="81"/>
      <c r="O140" s="81"/>
      <c r="P140" s="81"/>
      <c r="Q140" s="81"/>
      <c r="R140" s="81"/>
      <c r="S140" s="81"/>
      <c r="T140" s="81"/>
      <c r="U140" s="81"/>
      <c r="V140" s="81"/>
      <c r="W140" s="81"/>
      <c r="X140" s="81"/>
      <c r="Y140" s="81"/>
      <c r="Z140" s="81"/>
      <c r="AA140" s="81"/>
      <c r="AB140" s="81"/>
      <c r="AC140" s="81"/>
      <c r="AD140" s="81"/>
      <c r="AE140" s="81"/>
      <c r="AF140" s="81"/>
      <c r="AG140" s="81"/>
      <c r="AH140" s="81"/>
      <c r="AI140" s="81"/>
      <c r="AJ140" s="81"/>
      <c r="AK140" s="81"/>
      <c r="AL140" s="81"/>
      <c r="AM140" s="81"/>
      <c r="AN140" s="81"/>
      <c r="AO140" s="81"/>
      <c r="AP140" s="81"/>
      <c r="AQ140" s="81"/>
      <c r="AR140" s="81"/>
      <c r="AS140" s="81"/>
      <c r="AT140" s="81"/>
      <c r="AU140" s="81"/>
      <c r="AV140" s="81"/>
      <c r="AW140" s="81"/>
      <c r="AX140" s="81"/>
      <c r="AY140" s="81"/>
      <c r="AZ140" s="81"/>
      <c r="BA140" s="81"/>
      <c r="BB140" s="81"/>
      <c r="BC140" s="81"/>
      <c r="BD140" s="81"/>
      <c r="BE140" s="81"/>
      <c r="BF140" s="81"/>
      <c r="BG140" s="81"/>
      <c r="BH140" s="81"/>
    </row>
    <row r="141" spans="1:60" x14ac:dyDescent="0.25">
      <c r="A141" s="81"/>
      <c r="B141" s="81"/>
      <c r="C141" s="81"/>
      <c r="D141" s="81"/>
      <c r="E141" s="81"/>
      <c r="F141" s="81"/>
      <c r="G141" s="81"/>
      <c r="H141" s="81"/>
      <c r="I141" s="81"/>
      <c r="J141" s="81"/>
      <c r="K141" s="81"/>
      <c r="L141" s="81"/>
      <c r="M141" s="81"/>
      <c r="N141" s="81"/>
      <c r="O141" s="81"/>
      <c r="P141" s="81"/>
      <c r="Q141" s="81"/>
      <c r="R141" s="81"/>
      <c r="S141" s="81"/>
      <c r="T141" s="81"/>
      <c r="U141" s="81"/>
      <c r="V141" s="81"/>
      <c r="W141" s="81"/>
      <c r="X141" s="81"/>
      <c r="Y141" s="81"/>
      <c r="Z141" s="81"/>
      <c r="AA141" s="81"/>
      <c r="AB141" s="81"/>
      <c r="AC141" s="81"/>
      <c r="AD141" s="81"/>
      <c r="AE141" s="81"/>
      <c r="AF141" s="81"/>
      <c r="AG141" s="81"/>
      <c r="AH141" s="81"/>
      <c r="AI141" s="81"/>
      <c r="AJ141" s="81"/>
      <c r="AK141" s="81"/>
      <c r="AL141" s="81"/>
      <c r="AM141" s="81"/>
      <c r="AN141" s="81"/>
      <c r="AO141" s="81"/>
      <c r="AP141" s="81"/>
      <c r="AQ141" s="81"/>
      <c r="AR141" s="81"/>
      <c r="AS141" s="81"/>
      <c r="AT141" s="81"/>
      <c r="AU141" s="81"/>
      <c r="AV141" s="81"/>
      <c r="AW141" s="81"/>
      <c r="AX141" s="81"/>
      <c r="AY141" s="81"/>
      <c r="AZ141" s="81"/>
      <c r="BA141" s="81"/>
      <c r="BB141" s="81"/>
      <c r="BC141" s="81"/>
      <c r="BD141" s="81"/>
      <c r="BE141" s="81"/>
      <c r="BF141" s="81"/>
      <c r="BG141" s="81"/>
      <c r="BH141" s="81"/>
    </row>
    <row r="142" spans="1:60" x14ac:dyDescent="0.25">
      <c r="A142" s="81"/>
      <c r="B142" s="81"/>
      <c r="C142" s="81"/>
      <c r="D142" s="81"/>
      <c r="E142" s="81"/>
      <c r="F142" s="81"/>
      <c r="G142" s="81"/>
      <c r="H142" s="81"/>
      <c r="I142" s="81"/>
      <c r="J142" s="81"/>
      <c r="K142" s="81"/>
      <c r="L142" s="81"/>
      <c r="M142" s="81"/>
      <c r="N142" s="81"/>
      <c r="O142" s="81"/>
      <c r="P142" s="81"/>
      <c r="Q142" s="81"/>
      <c r="R142" s="81"/>
      <c r="S142" s="81"/>
      <c r="T142" s="81"/>
      <c r="U142" s="81"/>
      <c r="V142" s="81"/>
      <c r="W142" s="81"/>
      <c r="X142" s="81"/>
      <c r="Y142" s="81"/>
      <c r="Z142" s="81"/>
      <c r="AA142" s="81"/>
      <c r="AB142" s="81"/>
      <c r="AC142" s="81"/>
      <c r="AD142" s="81"/>
      <c r="AE142" s="81"/>
      <c r="AF142" s="81"/>
      <c r="AG142" s="81"/>
      <c r="AH142" s="81"/>
      <c r="AI142" s="81"/>
      <c r="AJ142" s="81"/>
      <c r="AK142" s="81"/>
      <c r="AL142" s="81"/>
      <c r="AM142" s="81"/>
      <c r="AN142" s="81"/>
      <c r="AO142" s="81"/>
      <c r="AP142" s="81"/>
      <c r="AQ142" s="81"/>
      <c r="AR142" s="81"/>
      <c r="AS142" s="81"/>
      <c r="AT142" s="81"/>
      <c r="AU142" s="81"/>
      <c r="AV142" s="81"/>
      <c r="AW142" s="81"/>
      <c r="AX142" s="81"/>
      <c r="AY142" s="81"/>
      <c r="AZ142" s="81"/>
      <c r="BA142" s="81"/>
      <c r="BB142" s="81"/>
      <c r="BC142" s="81"/>
      <c r="BD142" s="81"/>
      <c r="BE142" s="81"/>
      <c r="BF142" s="81"/>
      <c r="BG142" s="81"/>
      <c r="BH142" s="81"/>
    </row>
    <row r="143" spans="1:60" x14ac:dyDescent="0.25">
      <c r="A143" s="81"/>
      <c r="B143" s="81"/>
      <c r="C143" s="81"/>
      <c r="D143" s="81"/>
      <c r="E143" s="81"/>
      <c r="F143" s="81"/>
      <c r="G143" s="81"/>
      <c r="H143" s="81"/>
      <c r="I143" s="81"/>
      <c r="J143" s="81"/>
      <c r="K143" s="81"/>
      <c r="L143" s="81"/>
      <c r="M143" s="81"/>
      <c r="N143" s="81"/>
      <c r="O143" s="81"/>
      <c r="P143" s="81"/>
      <c r="Q143" s="81"/>
      <c r="R143" s="81"/>
      <c r="S143" s="81"/>
      <c r="T143" s="81"/>
      <c r="U143" s="81"/>
      <c r="V143" s="81"/>
      <c r="W143" s="81"/>
      <c r="X143" s="81"/>
      <c r="Y143" s="81"/>
      <c r="Z143" s="81"/>
      <c r="AA143" s="81"/>
      <c r="AB143" s="81"/>
      <c r="AC143" s="81"/>
      <c r="AD143" s="81"/>
      <c r="AE143" s="81"/>
      <c r="AF143" s="81"/>
      <c r="AG143" s="81"/>
      <c r="AH143" s="81"/>
      <c r="AI143" s="81"/>
      <c r="AJ143" s="81"/>
      <c r="AK143" s="81"/>
      <c r="AL143" s="81"/>
      <c r="AM143" s="81"/>
      <c r="AN143" s="81"/>
      <c r="AO143" s="81"/>
      <c r="AP143" s="81"/>
      <c r="AQ143" s="81"/>
      <c r="AR143" s="81"/>
      <c r="AS143" s="81"/>
      <c r="AT143" s="81"/>
      <c r="AU143" s="81"/>
      <c r="AV143" s="81"/>
      <c r="AW143" s="81"/>
      <c r="AX143" s="81"/>
      <c r="AY143" s="81"/>
      <c r="AZ143" s="81"/>
      <c r="BA143" s="81"/>
      <c r="BB143" s="81"/>
      <c r="BC143" s="81"/>
      <c r="BD143" s="81"/>
      <c r="BE143" s="81"/>
      <c r="BF143" s="81"/>
      <c r="BG143" s="81"/>
      <c r="BH143" s="81"/>
    </row>
    <row r="144" spans="1:60" x14ac:dyDescent="0.25">
      <c r="A144" s="81"/>
      <c r="B144" s="81"/>
      <c r="C144" s="81"/>
      <c r="D144" s="81"/>
      <c r="E144" s="81"/>
      <c r="F144" s="81"/>
      <c r="G144" s="81"/>
      <c r="H144" s="81"/>
      <c r="I144" s="81"/>
      <c r="J144" s="81"/>
      <c r="K144" s="81"/>
      <c r="L144" s="81"/>
      <c r="M144" s="81"/>
      <c r="N144" s="81"/>
      <c r="O144" s="81"/>
      <c r="P144" s="81"/>
      <c r="Q144" s="81"/>
      <c r="R144" s="81"/>
      <c r="S144" s="81"/>
      <c r="T144" s="81"/>
      <c r="U144" s="81"/>
      <c r="V144" s="81"/>
      <c r="W144" s="81"/>
      <c r="X144" s="81"/>
      <c r="Y144" s="81"/>
      <c r="Z144" s="81"/>
      <c r="AA144" s="81"/>
      <c r="AB144" s="81"/>
      <c r="AC144" s="81"/>
      <c r="AD144" s="81"/>
      <c r="AE144" s="81"/>
      <c r="AF144" s="81"/>
      <c r="AG144" s="81"/>
      <c r="AH144" s="81"/>
      <c r="AI144" s="81"/>
      <c r="AJ144" s="81"/>
      <c r="AK144" s="81"/>
      <c r="AL144" s="81"/>
      <c r="AM144" s="81"/>
      <c r="AN144" s="81"/>
      <c r="AO144" s="81"/>
      <c r="AP144" s="81"/>
      <c r="AQ144" s="81"/>
      <c r="AR144" s="81"/>
      <c r="AS144" s="81"/>
      <c r="AT144" s="81"/>
      <c r="AU144" s="81"/>
      <c r="AV144" s="81"/>
      <c r="AW144" s="81"/>
      <c r="AX144" s="81"/>
      <c r="AY144" s="81"/>
      <c r="AZ144" s="81"/>
      <c r="BA144" s="81"/>
      <c r="BB144" s="81"/>
      <c r="BC144" s="81"/>
      <c r="BD144" s="81"/>
      <c r="BE144" s="81"/>
      <c r="BF144" s="81"/>
      <c r="BG144" s="81"/>
      <c r="BH144" s="81"/>
    </row>
    <row r="145" spans="1:60" x14ac:dyDescent="0.25">
      <c r="A145" s="81"/>
      <c r="B145" s="81"/>
      <c r="C145" s="81"/>
      <c r="D145" s="81"/>
      <c r="E145" s="81"/>
      <c r="F145" s="81"/>
      <c r="G145" s="81"/>
      <c r="H145" s="81"/>
      <c r="I145" s="81"/>
      <c r="J145" s="81"/>
      <c r="K145" s="81"/>
      <c r="L145" s="81"/>
      <c r="M145" s="81"/>
      <c r="N145" s="81"/>
      <c r="O145" s="81"/>
      <c r="P145" s="81"/>
      <c r="Q145" s="81"/>
      <c r="R145" s="81"/>
      <c r="S145" s="81"/>
      <c r="T145" s="81"/>
      <c r="U145" s="81"/>
      <c r="V145" s="81"/>
      <c r="W145" s="81"/>
      <c r="X145" s="81"/>
      <c r="Y145" s="81"/>
      <c r="Z145" s="81"/>
      <c r="AA145" s="81"/>
      <c r="AB145" s="81"/>
      <c r="AC145" s="81"/>
      <c r="AD145" s="81"/>
      <c r="AE145" s="81"/>
      <c r="AF145" s="81"/>
      <c r="AG145" s="81"/>
      <c r="AH145" s="81"/>
      <c r="AI145" s="81"/>
      <c r="AJ145" s="81"/>
      <c r="AK145" s="81"/>
      <c r="AL145" s="81"/>
      <c r="AM145" s="81"/>
      <c r="AN145" s="81"/>
      <c r="AO145" s="81"/>
      <c r="AP145" s="81"/>
      <c r="AQ145" s="81"/>
      <c r="AR145" s="81"/>
      <c r="AS145" s="81"/>
      <c r="AT145" s="81"/>
      <c r="AU145" s="81"/>
      <c r="AV145" s="81"/>
      <c r="AW145" s="81"/>
      <c r="AX145" s="81"/>
      <c r="AY145" s="81"/>
      <c r="AZ145" s="81"/>
      <c r="BA145" s="81"/>
      <c r="BB145" s="81"/>
      <c r="BC145" s="81"/>
      <c r="BD145" s="81"/>
      <c r="BE145" s="81"/>
      <c r="BF145" s="81"/>
      <c r="BG145" s="81"/>
      <c r="BH145" s="81"/>
    </row>
    <row r="146" spans="1:60" x14ac:dyDescent="0.25">
      <c r="A146" s="81"/>
      <c r="B146" s="81"/>
      <c r="C146" s="81"/>
      <c r="D146" s="81"/>
      <c r="E146" s="81"/>
      <c r="F146" s="81"/>
      <c r="G146" s="81"/>
      <c r="H146" s="81"/>
      <c r="I146" s="81"/>
      <c r="J146" s="81"/>
      <c r="K146" s="81"/>
      <c r="L146" s="81"/>
      <c r="M146" s="81"/>
      <c r="N146" s="81"/>
      <c r="O146" s="81"/>
      <c r="P146" s="81"/>
      <c r="Q146" s="81"/>
      <c r="R146" s="81"/>
      <c r="S146" s="81"/>
      <c r="T146" s="81"/>
      <c r="U146" s="81"/>
      <c r="V146" s="81"/>
      <c r="W146" s="81"/>
      <c r="X146" s="81"/>
      <c r="Y146" s="81"/>
      <c r="Z146" s="81"/>
      <c r="AA146" s="81"/>
      <c r="AB146" s="81"/>
      <c r="AC146" s="81"/>
      <c r="AD146" s="81"/>
      <c r="AE146" s="81"/>
      <c r="AF146" s="81"/>
      <c r="AG146" s="81"/>
      <c r="AH146" s="81"/>
      <c r="AI146" s="81"/>
      <c r="AJ146" s="81"/>
      <c r="AK146" s="81"/>
      <c r="AL146" s="81"/>
      <c r="AM146" s="81"/>
      <c r="AN146" s="81"/>
      <c r="AO146" s="81"/>
      <c r="AP146" s="81"/>
      <c r="AQ146" s="81"/>
      <c r="AR146" s="81"/>
      <c r="AS146" s="81"/>
      <c r="AT146" s="81"/>
      <c r="AU146" s="81"/>
      <c r="AV146" s="81"/>
      <c r="AW146" s="81"/>
      <c r="AX146" s="81"/>
      <c r="AY146" s="81"/>
      <c r="AZ146" s="81"/>
      <c r="BA146" s="81"/>
      <c r="BB146" s="81"/>
      <c r="BC146" s="81"/>
      <c r="BD146" s="81"/>
      <c r="BE146" s="81"/>
      <c r="BF146" s="81"/>
      <c r="BG146" s="81"/>
      <c r="BH146" s="81"/>
    </row>
    <row r="147" spans="1:60" x14ac:dyDescent="0.25">
      <c r="A147" s="81"/>
      <c r="B147" s="81"/>
      <c r="C147" s="81"/>
      <c r="D147" s="81"/>
      <c r="E147" s="81"/>
      <c r="F147" s="81"/>
      <c r="G147" s="81"/>
      <c r="H147" s="81"/>
      <c r="I147" s="81"/>
      <c r="J147" s="81"/>
      <c r="K147" s="81"/>
      <c r="L147" s="81"/>
      <c r="M147" s="81"/>
      <c r="N147" s="81"/>
      <c r="O147" s="81"/>
      <c r="P147" s="81"/>
      <c r="Q147" s="81"/>
      <c r="R147" s="81"/>
      <c r="S147" s="81"/>
      <c r="T147" s="81"/>
      <c r="U147" s="81"/>
      <c r="V147" s="81"/>
      <c r="W147" s="81"/>
      <c r="X147" s="81"/>
      <c r="Y147" s="81"/>
      <c r="Z147" s="81"/>
      <c r="AA147" s="81"/>
      <c r="AB147" s="81"/>
      <c r="AC147" s="81"/>
      <c r="AD147" s="81"/>
      <c r="AE147" s="81"/>
      <c r="AF147" s="81"/>
      <c r="AG147" s="81"/>
      <c r="AH147" s="81"/>
      <c r="AI147" s="81"/>
      <c r="AJ147" s="81"/>
      <c r="AK147" s="81"/>
      <c r="AL147" s="81"/>
      <c r="AM147" s="81"/>
      <c r="AN147" s="81"/>
      <c r="AO147" s="81"/>
      <c r="AP147" s="81"/>
      <c r="AQ147" s="81"/>
      <c r="AR147" s="81"/>
      <c r="AS147" s="81"/>
      <c r="AT147" s="81"/>
      <c r="AU147" s="81"/>
      <c r="AV147" s="81"/>
      <c r="AW147" s="81"/>
      <c r="AX147" s="81"/>
      <c r="AY147" s="81"/>
      <c r="AZ147" s="81"/>
      <c r="BA147" s="81"/>
      <c r="BB147" s="81"/>
      <c r="BC147" s="81"/>
      <c r="BD147" s="81"/>
      <c r="BE147" s="81"/>
      <c r="BF147" s="81"/>
      <c r="BG147" s="81"/>
      <c r="BH147" s="81"/>
    </row>
    <row r="148" spans="1:60" x14ac:dyDescent="0.25">
      <c r="A148" s="81"/>
      <c r="B148" s="81"/>
      <c r="C148" s="81"/>
      <c r="D148" s="81"/>
      <c r="E148" s="81"/>
      <c r="F148" s="81"/>
      <c r="G148" s="81"/>
      <c r="H148" s="81"/>
      <c r="I148" s="81"/>
      <c r="J148" s="81"/>
      <c r="K148" s="81"/>
      <c r="L148" s="81"/>
      <c r="M148" s="81"/>
      <c r="N148" s="81"/>
      <c r="O148" s="81"/>
      <c r="P148" s="81"/>
      <c r="Q148" s="81"/>
      <c r="R148" s="81"/>
      <c r="S148" s="81"/>
      <c r="T148" s="81"/>
      <c r="U148" s="81"/>
      <c r="V148" s="81"/>
      <c r="W148" s="81"/>
      <c r="X148" s="81"/>
      <c r="Y148" s="81"/>
      <c r="Z148" s="81"/>
      <c r="AA148" s="81"/>
      <c r="AB148" s="81"/>
      <c r="AC148" s="81"/>
      <c r="AD148" s="81"/>
      <c r="AE148" s="81"/>
      <c r="AF148" s="81"/>
      <c r="AG148" s="81"/>
      <c r="AH148" s="81"/>
      <c r="AI148" s="81"/>
      <c r="AJ148" s="81"/>
      <c r="AK148" s="81"/>
      <c r="AL148" s="81"/>
      <c r="AM148" s="81"/>
      <c r="AN148" s="81"/>
      <c r="AO148" s="81"/>
      <c r="AP148" s="81"/>
      <c r="AQ148" s="81"/>
      <c r="AR148" s="81"/>
      <c r="AS148" s="81"/>
      <c r="AT148" s="81"/>
      <c r="AU148" s="81"/>
      <c r="AV148" s="81"/>
      <c r="AW148" s="81"/>
      <c r="AX148" s="81"/>
      <c r="AY148" s="81"/>
      <c r="AZ148" s="81"/>
      <c r="BA148" s="81"/>
      <c r="BB148" s="81"/>
      <c r="BC148" s="81"/>
      <c r="BD148" s="81"/>
      <c r="BE148" s="81"/>
      <c r="BF148" s="81"/>
      <c r="BG148" s="81"/>
      <c r="BH148" s="81"/>
    </row>
    <row r="149" spans="1:60" x14ac:dyDescent="0.25">
      <c r="A149" s="81"/>
      <c r="B149" s="81"/>
      <c r="C149" s="81"/>
      <c r="D149" s="81"/>
      <c r="E149" s="81"/>
      <c r="F149" s="81"/>
      <c r="G149" s="81"/>
      <c r="H149" s="81"/>
      <c r="I149" s="81"/>
      <c r="J149" s="81"/>
      <c r="K149" s="81"/>
      <c r="L149" s="81"/>
      <c r="M149" s="81"/>
      <c r="N149" s="81"/>
      <c r="O149" s="81"/>
      <c r="P149" s="81"/>
      <c r="Q149" s="81"/>
      <c r="R149" s="81"/>
      <c r="S149" s="81"/>
      <c r="T149" s="81"/>
      <c r="U149" s="81"/>
      <c r="V149" s="81"/>
      <c r="W149" s="81"/>
      <c r="X149" s="81"/>
      <c r="Y149" s="81"/>
      <c r="Z149" s="81"/>
      <c r="AA149" s="81"/>
      <c r="AB149" s="81"/>
      <c r="AC149" s="81"/>
      <c r="AD149" s="81"/>
      <c r="AE149" s="81"/>
      <c r="AF149" s="81"/>
      <c r="AG149" s="81"/>
      <c r="AH149" s="81"/>
      <c r="AI149" s="81"/>
      <c r="AJ149" s="81"/>
      <c r="AK149" s="81"/>
      <c r="AL149" s="81"/>
      <c r="AM149" s="81"/>
      <c r="AN149" s="81"/>
      <c r="AO149" s="81"/>
      <c r="AP149" s="81"/>
      <c r="AQ149" s="81"/>
      <c r="AR149" s="81"/>
      <c r="AS149" s="81"/>
      <c r="AT149" s="81"/>
      <c r="AU149" s="81"/>
      <c r="AV149" s="81"/>
      <c r="AW149" s="81"/>
      <c r="AX149" s="81"/>
      <c r="AY149" s="81"/>
      <c r="AZ149" s="81"/>
      <c r="BA149" s="81"/>
      <c r="BB149" s="81"/>
      <c r="BC149" s="81"/>
      <c r="BD149" s="81"/>
      <c r="BE149" s="81"/>
      <c r="BF149" s="81"/>
      <c r="BG149" s="81"/>
      <c r="BH149" s="81"/>
    </row>
    <row r="150" spans="1:60" x14ac:dyDescent="0.25">
      <c r="A150" s="81"/>
      <c r="B150" s="81"/>
      <c r="C150" s="81"/>
      <c r="D150" s="81"/>
      <c r="E150" s="81"/>
      <c r="F150" s="81"/>
      <c r="G150" s="81"/>
      <c r="H150" s="81"/>
      <c r="I150" s="81"/>
      <c r="J150" s="81"/>
      <c r="K150" s="81"/>
      <c r="L150" s="81"/>
      <c r="M150" s="81"/>
      <c r="N150" s="81"/>
      <c r="O150" s="81"/>
      <c r="P150" s="81"/>
      <c r="Q150" s="81"/>
      <c r="R150" s="81"/>
      <c r="S150" s="81"/>
      <c r="T150" s="81"/>
      <c r="U150" s="81"/>
      <c r="V150" s="81"/>
      <c r="W150" s="81"/>
      <c r="X150" s="81"/>
      <c r="Y150" s="81"/>
      <c r="Z150" s="81"/>
      <c r="AA150" s="81"/>
      <c r="AB150" s="81"/>
      <c r="AC150" s="81"/>
      <c r="AD150" s="81"/>
      <c r="AE150" s="81"/>
      <c r="AF150" s="81"/>
      <c r="AG150" s="81"/>
      <c r="AH150" s="81"/>
      <c r="AI150" s="81"/>
      <c r="AJ150" s="81"/>
      <c r="AK150" s="81"/>
      <c r="AL150" s="81"/>
      <c r="AM150" s="81"/>
      <c r="AN150" s="81"/>
      <c r="AO150" s="81"/>
      <c r="AP150" s="81"/>
      <c r="AQ150" s="81"/>
      <c r="AR150" s="81"/>
      <c r="AS150" s="81"/>
      <c r="AT150" s="81"/>
      <c r="AU150" s="81"/>
      <c r="AV150" s="81"/>
      <c r="AW150" s="81"/>
      <c r="AX150" s="81"/>
      <c r="AY150" s="81"/>
      <c r="AZ150" s="81"/>
      <c r="BA150" s="81"/>
      <c r="BB150" s="81"/>
      <c r="BC150" s="81"/>
      <c r="BD150" s="81"/>
      <c r="BE150" s="81"/>
      <c r="BF150" s="81"/>
      <c r="BG150" s="81"/>
      <c r="BH150" s="81"/>
    </row>
    <row r="151" spans="1:60" x14ac:dyDescent="0.25">
      <c r="A151" s="81"/>
      <c r="B151" s="81"/>
      <c r="C151" s="81"/>
      <c r="D151" s="81"/>
      <c r="E151" s="81"/>
      <c r="F151" s="81"/>
      <c r="G151" s="81"/>
      <c r="H151" s="81"/>
      <c r="I151" s="81"/>
      <c r="J151" s="81"/>
      <c r="K151" s="81"/>
      <c r="L151" s="81"/>
      <c r="M151" s="81"/>
      <c r="N151" s="81"/>
      <c r="O151" s="81"/>
      <c r="P151" s="81"/>
      <c r="Q151" s="81"/>
      <c r="R151" s="81"/>
      <c r="S151" s="81"/>
      <c r="T151" s="81"/>
      <c r="U151" s="81"/>
      <c r="V151" s="81"/>
      <c r="W151" s="81"/>
      <c r="X151" s="81"/>
      <c r="Y151" s="81"/>
      <c r="Z151" s="81"/>
      <c r="AA151" s="81"/>
      <c r="AB151" s="81"/>
      <c r="AC151" s="81"/>
      <c r="AD151" s="81"/>
      <c r="AE151" s="81"/>
      <c r="AF151" s="81"/>
      <c r="AG151" s="81"/>
      <c r="AH151" s="81"/>
      <c r="AI151" s="81"/>
      <c r="AJ151" s="81"/>
      <c r="AK151" s="81"/>
      <c r="AL151" s="81"/>
      <c r="AM151" s="81"/>
      <c r="AN151" s="81"/>
      <c r="AO151" s="81"/>
      <c r="AP151" s="81"/>
      <c r="AQ151" s="81"/>
      <c r="AR151" s="81"/>
      <c r="AS151" s="81"/>
      <c r="AT151" s="81"/>
      <c r="AU151" s="81"/>
      <c r="AV151" s="81"/>
      <c r="AW151" s="81"/>
      <c r="AX151" s="81"/>
      <c r="AY151" s="81"/>
      <c r="AZ151" s="81"/>
      <c r="BA151" s="81"/>
      <c r="BB151" s="81"/>
      <c r="BC151" s="81"/>
      <c r="BD151" s="81"/>
      <c r="BE151" s="81"/>
      <c r="BF151" s="81"/>
      <c r="BG151" s="81"/>
      <c r="BH151" s="81"/>
    </row>
    <row r="152" spans="1:60" x14ac:dyDescent="0.25">
      <c r="A152" s="81"/>
      <c r="B152" s="81"/>
      <c r="C152" s="81"/>
      <c r="D152" s="81"/>
      <c r="E152" s="81"/>
      <c r="F152" s="81"/>
      <c r="G152" s="81"/>
      <c r="H152" s="81"/>
      <c r="I152" s="81"/>
      <c r="J152" s="81"/>
      <c r="K152" s="81"/>
      <c r="L152" s="81"/>
      <c r="M152" s="81"/>
      <c r="N152" s="81"/>
      <c r="O152" s="81"/>
      <c r="P152" s="81"/>
      <c r="Q152" s="81"/>
      <c r="R152" s="81"/>
      <c r="S152" s="81"/>
      <c r="T152" s="81"/>
      <c r="U152" s="81"/>
      <c r="V152" s="81"/>
      <c r="W152" s="81"/>
      <c r="X152" s="81"/>
      <c r="Y152" s="81"/>
      <c r="Z152" s="81"/>
      <c r="AA152" s="81"/>
      <c r="AB152" s="81"/>
      <c r="AC152" s="81"/>
      <c r="AD152" s="81"/>
      <c r="AE152" s="81"/>
      <c r="AF152" s="81"/>
      <c r="AG152" s="81"/>
      <c r="AH152" s="81"/>
      <c r="AI152" s="81"/>
      <c r="AJ152" s="81"/>
      <c r="AK152" s="81"/>
      <c r="AL152" s="81"/>
      <c r="AM152" s="81"/>
      <c r="AN152" s="81"/>
      <c r="AO152" s="81"/>
      <c r="AP152" s="81"/>
      <c r="AQ152" s="81"/>
      <c r="AR152" s="81"/>
      <c r="AS152" s="81"/>
      <c r="AT152" s="81"/>
      <c r="AU152" s="81"/>
      <c r="AV152" s="81"/>
      <c r="AW152" s="81"/>
      <c r="AX152" s="81"/>
      <c r="AY152" s="81"/>
      <c r="AZ152" s="81"/>
      <c r="BA152" s="81"/>
      <c r="BB152" s="81"/>
      <c r="BC152" s="81"/>
      <c r="BD152" s="81"/>
      <c r="BE152" s="81"/>
      <c r="BF152" s="81"/>
      <c r="BG152" s="81"/>
      <c r="BH152" s="81"/>
    </row>
    <row r="153" spans="1:60" x14ac:dyDescent="0.25">
      <c r="A153" s="81"/>
      <c r="B153" s="81"/>
      <c r="C153" s="81"/>
      <c r="D153" s="81"/>
      <c r="E153" s="81"/>
      <c r="F153" s="81"/>
      <c r="G153" s="81"/>
      <c r="H153" s="81"/>
      <c r="I153" s="81"/>
      <c r="J153" s="81"/>
      <c r="K153" s="81"/>
      <c r="L153" s="81"/>
      <c r="M153" s="81"/>
      <c r="N153" s="81"/>
      <c r="O153" s="81"/>
      <c r="P153" s="81"/>
      <c r="Q153" s="81"/>
      <c r="R153" s="81"/>
      <c r="S153" s="81"/>
      <c r="T153" s="81"/>
      <c r="U153" s="81"/>
      <c r="V153" s="81"/>
      <c r="W153" s="81"/>
      <c r="X153" s="81"/>
      <c r="Y153" s="81"/>
      <c r="Z153" s="81"/>
      <c r="AA153" s="81"/>
      <c r="AB153" s="81"/>
      <c r="AC153" s="81"/>
      <c r="AD153" s="81"/>
      <c r="AE153" s="81"/>
      <c r="AF153" s="81"/>
      <c r="AG153" s="81"/>
      <c r="AH153" s="81"/>
      <c r="AI153" s="81"/>
      <c r="AJ153" s="81"/>
      <c r="AK153" s="81"/>
      <c r="AL153" s="81"/>
      <c r="AM153" s="81"/>
      <c r="AN153" s="81"/>
      <c r="AO153" s="81"/>
      <c r="AP153" s="81"/>
      <c r="AQ153" s="81"/>
      <c r="AR153" s="81"/>
      <c r="AS153" s="81"/>
      <c r="AT153" s="81"/>
      <c r="AU153" s="81"/>
      <c r="AV153" s="81"/>
      <c r="AW153" s="81"/>
      <c r="AX153" s="81"/>
      <c r="AY153" s="81"/>
      <c r="AZ153" s="81"/>
      <c r="BA153" s="81"/>
      <c r="BB153" s="81"/>
      <c r="BC153" s="81"/>
      <c r="BD153" s="81"/>
      <c r="BE153" s="81"/>
      <c r="BF153" s="81"/>
      <c r="BG153" s="81"/>
      <c r="BH153" s="81"/>
    </row>
    <row r="154" spans="1:60" x14ac:dyDescent="0.25">
      <c r="A154" s="81"/>
      <c r="B154" s="81"/>
      <c r="C154" s="81"/>
      <c r="D154" s="81"/>
      <c r="E154" s="81"/>
      <c r="F154" s="81"/>
      <c r="G154" s="81"/>
      <c r="H154" s="81"/>
      <c r="I154" s="81"/>
      <c r="J154" s="81"/>
      <c r="K154" s="81"/>
      <c r="L154" s="81"/>
      <c r="M154" s="81"/>
      <c r="N154" s="81"/>
      <c r="O154" s="81"/>
      <c r="P154" s="81"/>
      <c r="Q154" s="81"/>
      <c r="R154" s="81"/>
      <c r="S154" s="81"/>
      <c r="T154" s="81"/>
      <c r="U154" s="81"/>
      <c r="V154" s="81"/>
      <c r="W154" s="81"/>
      <c r="X154" s="81"/>
      <c r="Y154" s="81"/>
      <c r="Z154" s="81"/>
      <c r="AA154" s="81"/>
      <c r="AB154" s="81"/>
      <c r="AC154" s="81"/>
      <c r="AD154" s="81"/>
      <c r="AE154" s="81"/>
      <c r="AF154" s="81"/>
      <c r="AG154" s="81"/>
      <c r="AH154" s="81"/>
      <c r="AI154" s="81"/>
      <c r="AJ154" s="81"/>
      <c r="AK154" s="81"/>
      <c r="AL154" s="81"/>
      <c r="AM154" s="81"/>
      <c r="AN154" s="81"/>
      <c r="AO154" s="81"/>
      <c r="AP154" s="81"/>
      <c r="AQ154" s="81"/>
      <c r="AR154" s="81"/>
      <c r="AS154" s="81"/>
      <c r="AT154" s="81"/>
      <c r="AU154" s="81"/>
      <c r="AV154" s="81"/>
      <c r="AW154" s="81"/>
      <c r="AX154" s="81"/>
      <c r="AY154" s="81"/>
      <c r="AZ154" s="81"/>
      <c r="BA154" s="81"/>
      <c r="BB154" s="81"/>
      <c r="BC154" s="81"/>
      <c r="BD154" s="81"/>
      <c r="BE154" s="81"/>
      <c r="BF154" s="81"/>
      <c r="BG154" s="81"/>
      <c r="BH154" s="81"/>
    </row>
    <row r="155" spans="1:60" x14ac:dyDescent="0.25">
      <c r="A155" s="81"/>
      <c r="B155" s="81"/>
      <c r="C155" s="81"/>
      <c r="D155" s="81"/>
      <c r="E155" s="81"/>
      <c r="F155" s="81"/>
      <c r="G155" s="81"/>
      <c r="H155" s="81"/>
      <c r="I155" s="81"/>
      <c r="J155" s="81"/>
      <c r="K155" s="81"/>
      <c r="L155" s="81"/>
      <c r="M155" s="81"/>
      <c r="N155" s="81"/>
      <c r="O155" s="81"/>
      <c r="P155" s="81"/>
      <c r="Q155" s="81"/>
      <c r="R155" s="81"/>
      <c r="S155" s="81"/>
      <c r="T155" s="81"/>
      <c r="U155" s="81"/>
      <c r="V155" s="81"/>
      <c r="W155" s="81"/>
      <c r="X155" s="81"/>
      <c r="Y155" s="81"/>
      <c r="Z155" s="81"/>
      <c r="AA155" s="81"/>
      <c r="AB155" s="81"/>
      <c r="AC155" s="81"/>
      <c r="AD155" s="81"/>
      <c r="AE155" s="81"/>
      <c r="AF155" s="81"/>
      <c r="AG155" s="81"/>
      <c r="AH155" s="81"/>
      <c r="AI155" s="81"/>
      <c r="AJ155" s="81"/>
      <c r="AK155" s="81"/>
      <c r="AL155" s="81"/>
      <c r="AM155" s="81"/>
      <c r="AN155" s="81"/>
      <c r="AO155" s="81"/>
      <c r="AP155" s="81"/>
      <c r="AQ155" s="81"/>
      <c r="AR155" s="81"/>
      <c r="AS155" s="81"/>
      <c r="AT155" s="81"/>
      <c r="AU155" s="81"/>
      <c r="AV155" s="81"/>
      <c r="AW155" s="81"/>
      <c r="AX155" s="81"/>
      <c r="AY155" s="81"/>
      <c r="AZ155" s="81"/>
      <c r="BA155" s="81"/>
      <c r="BB155" s="81"/>
      <c r="BC155" s="81"/>
      <c r="BD155" s="81"/>
      <c r="BE155" s="81"/>
      <c r="BF155" s="81"/>
      <c r="BG155" s="81"/>
      <c r="BH155" s="81"/>
    </row>
    <row r="156" spans="1:60" x14ac:dyDescent="0.25">
      <c r="A156" s="81"/>
      <c r="B156" s="81"/>
      <c r="C156" s="81"/>
      <c r="D156" s="81"/>
      <c r="E156" s="81"/>
      <c r="F156" s="81"/>
      <c r="G156" s="81"/>
      <c r="H156" s="81"/>
      <c r="I156" s="81"/>
      <c r="J156" s="81"/>
      <c r="K156" s="81"/>
      <c r="L156" s="81"/>
      <c r="M156" s="81"/>
      <c r="N156" s="81"/>
      <c r="O156" s="81"/>
      <c r="P156" s="81"/>
      <c r="Q156" s="81"/>
      <c r="R156" s="81"/>
      <c r="S156" s="81"/>
      <c r="T156" s="81"/>
      <c r="U156" s="81"/>
      <c r="V156" s="81"/>
      <c r="W156" s="81"/>
      <c r="X156" s="81"/>
      <c r="Y156" s="81"/>
      <c r="Z156" s="81"/>
      <c r="AA156" s="81"/>
      <c r="AB156" s="81"/>
      <c r="AC156" s="81"/>
      <c r="AD156" s="81"/>
      <c r="AE156" s="81"/>
      <c r="AF156" s="81"/>
      <c r="AG156" s="81"/>
      <c r="AH156" s="81"/>
      <c r="AI156" s="81"/>
      <c r="AJ156" s="81"/>
      <c r="AK156" s="81"/>
      <c r="AL156" s="81"/>
      <c r="AM156" s="81"/>
      <c r="AN156" s="81"/>
      <c r="AO156" s="81"/>
      <c r="AP156" s="81"/>
      <c r="AQ156" s="81"/>
      <c r="AR156" s="81"/>
      <c r="AS156" s="81"/>
      <c r="AT156" s="81"/>
      <c r="AU156" s="81"/>
      <c r="AV156" s="81"/>
      <c r="AW156" s="81"/>
      <c r="AX156" s="81"/>
      <c r="AY156" s="81"/>
      <c r="AZ156" s="81"/>
      <c r="BA156" s="81"/>
      <c r="BB156" s="81"/>
      <c r="BC156" s="81"/>
      <c r="BD156" s="81"/>
      <c r="BE156" s="81"/>
      <c r="BF156" s="81"/>
      <c r="BG156" s="81"/>
      <c r="BH156" s="81"/>
    </row>
    <row r="157" spans="1:60" x14ac:dyDescent="0.25">
      <c r="A157" s="81"/>
      <c r="B157" s="81"/>
      <c r="C157" s="81"/>
      <c r="D157" s="81"/>
      <c r="E157" s="81"/>
      <c r="F157" s="81"/>
      <c r="G157" s="81"/>
      <c r="H157" s="81"/>
      <c r="I157" s="81"/>
      <c r="J157" s="81"/>
      <c r="K157" s="81"/>
      <c r="L157" s="81"/>
      <c r="M157" s="81"/>
      <c r="N157" s="81"/>
      <c r="O157" s="81"/>
      <c r="P157" s="81"/>
      <c r="Q157" s="81"/>
      <c r="R157" s="81"/>
      <c r="S157" s="81"/>
      <c r="T157" s="81"/>
      <c r="U157" s="81"/>
      <c r="V157" s="81"/>
      <c r="W157" s="81"/>
      <c r="X157" s="81"/>
      <c r="Y157" s="81"/>
      <c r="Z157" s="81"/>
      <c r="AA157" s="81"/>
      <c r="AB157" s="81"/>
      <c r="AC157" s="81"/>
      <c r="AD157" s="81"/>
      <c r="AE157" s="81"/>
      <c r="AF157" s="81"/>
      <c r="AG157" s="81"/>
      <c r="AH157" s="81"/>
      <c r="AI157" s="81"/>
      <c r="AJ157" s="81"/>
      <c r="AK157" s="81"/>
      <c r="AL157" s="81"/>
      <c r="AM157" s="81"/>
      <c r="AN157" s="81"/>
      <c r="AO157" s="81"/>
      <c r="AP157" s="81"/>
      <c r="AQ157" s="81"/>
      <c r="AR157" s="81"/>
      <c r="AS157" s="81"/>
      <c r="AT157" s="81"/>
      <c r="AU157" s="81"/>
      <c r="AV157" s="81"/>
      <c r="AW157" s="81"/>
      <c r="AX157" s="81"/>
      <c r="AY157" s="81"/>
      <c r="AZ157" s="81"/>
      <c r="BA157" s="81"/>
      <c r="BB157" s="81"/>
      <c r="BC157" s="81"/>
      <c r="BD157" s="81"/>
      <c r="BE157" s="81"/>
      <c r="BF157" s="81"/>
      <c r="BG157" s="81"/>
      <c r="BH157" s="81"/>
    </row>
    <row r="158" spans="1:60" x14ac:dyDescent="0.25">
      <c r="A158" s="81"/>
      <c r="B158" s="81"/>
      <c r="C158" s="81"/>
      <c r="D158" s="81"/>
      <c r="E158" s="81"/>
      <c r="F158" s="81"/>
      <c r="G158" s="81"/>
      <c r="H158" s="81"/>
      <c r="I158" s="81"/>
      <c r="J158" s="81"/>
      <c r="K158" s="81"/>
      <c r="L158" s="81"/>
      <c r="M158" s="81"/>
      <c r="N158" s="81"/>
      <c r="O158" s="81"/>
      <c r="P158" s="81"/>
      <c r="Q158" s="81"/>
      <c r="R158" s="81"/>
      <c r="S158" s="81"/>
      <c r="T158" s="81"/>
      <c r="U158" s="81"/>
      <c r="V158" s="81"/>
      <c r="W158" s="81"/>
      <c r="X158" s="81"/>
      <c r="Y158" s="81"/>
      <c r="Z158" s="81"/>
      <c r="AA158" s="81"/>
      <c r="AB158" s="81"/>
      <c r="AC158" s="81"/>
      <c r="AD158" s="81"/>
      <c r="AE158" s="81"/>
      <c r="AF158" s="81"/>
      <c r="AG158" s="81"/>
      <c r="AH158" s="81"/>
      <c r="AI158" s="81"/>
      <c r="AJ158" s="81"/>
      <c r="AK158" s="81"/>
      <c r="AL158" s="81"/>
      <c r="AM158" s="81"/>
      <c r="AN158" s="81"/>
      <c r="AO158" s="81"/>
      <c r="AP158" s="81"/>
      <c r="AQ158" s="81"/>
      <c r="AR158" s="81"/>
      <c r="AS158" s="81"/>
      <c r="AT158" s="81"/>
      <c r="AU158" s="81"/>
      <c r="AV158" s="81"/>
      <c r="AW158" s="81"/>
      <c r="AX158" s="81"/>
      <c r="AY158" s="81"/>
      <c r="AZ158" s="81"/>
      <c r="BA158" s="81"/>
      <c r="BB158" s="81"/>
      <c r="BC158" s="81"/>
      <c r="BD158" s="81"/>
      <c r="BE158" s="81"/>
      <c r="BF158" s="81"/>
      <c r="BG158" s="81"/>
      <c r="BH158" s="81"/>
    </row>
    <row r="159" spans="1:60" x14ac:dyDescent="0.25">
      <c r="A159" s="81"/>
      <c r="B159" s="81"/>
      <c r="C159" s="81"/>
      <c r="D159" s="81"/>
      <c r="E159" s="81"/>
      <c r="F159" s="81"/>
      <c r="G159" s="81"/>
      <c r="H159" s="81"/>
      <c r="I159" s="81"/>
      <c r="J159" s="81"/>
      <c r="K159" s="81"/>
      <c r="L159" s="81"/>
      <c r="M159" s="81"/>
      <c r="N159" s="81"/>
      <c r="O159" s="81"/>
      <c r="P159" s="81"/>
      <c r="Q159" s="81"/>
      <c r="R159" s="81"/>
      <c r="S159" s="81"/>
      <c r="T159" s="81"/>
      <c r="U159" s="81"/>
      <c r="V159" s="81"/>
      <c r="W159" s="81"/>
      <c r="X159" s="81"/>
      <c r="Y159" s="81"/>
      <c r="Z159" s="81"/>
      <c r="AA159" s="81"/>
      <c r="AB159" s="81"/>
      <c r="AC159" s="81"/>
      <c r="AD159" s="81"/>
      <c r="AE159" s="81"/>
      <c r="AF159" s="81"/>
      <c r="AG159" s="81"/>
      <c r="AH159" s="81"/>
      <c r="AI159" s="81"/>
      <c r="AJ159" s="81"/>
      <c r="AK159" s="81"/>
      <c r="AL159" s="81"/>
      <c r="AM159" s="81"/>
      <c r="AN159" s="81"/>
      <c r="AO159" s="81"/>
      <c r="AP159" s="81"/>
      <c r="AQ159" s="81"/>
      <c r="AR159" s="81"/>
      <c r="AS159" s="81"/>
      <c r="AT159" s="81"/>
      <c r="AU159" s="81"/>
      <c r="AV159" s="81"/>
      <c r="AW159" s="81"/>
      <c r="AX159" s="81"/>
      <c r="AY159" s="81"/>
      <c r="AZ159" s="81"/>
      <c r="BA159" s="81"/>
      <c r="BB159" s="81"/>
      <c r="BC159" s="81"/>
      <c r="BD159" s="81"/>
      <c r="BE159" s="81"/>
      <c r="BF159" s="81"/>
      <c r="BG159" s="81"/>
      <c r="BH159" s="81"/>
    </row>
    <row r="160" spans="1:60" x14ac:dyDescent="0.25">
      <c r="A160" s="81"/>
      <c r="B160" s="81"/>
      <c r="C160" s="81"/>
      <c r="D160" s="81"/>
      <c r="E160" s="81"/>
      <c r="F160" s="81"/>
      <c r="G160" s="81"/>
      <c r="H160" s="81"/>
      <c r="I160" s="81"/>
      <c r="J160" s="81"/>
      <c r="K160" s="81"/>
      <c r="L160" s="81"/>
      <c r="M160" s="81"/>
      <c r="N160" s="81"/>
      <c r="O160" s="81"/>
      <c r="P160" s="81"/>
      <c r="Q160" s="81"/>
      <c r="R160" s="81"/>
      <c r="S160" s="81"/>
      <c r="T160" s="81"/>
      <c r="U160" s="81"/>
      <c r="V160" s="81"/>
      <c r="W160" s="81"/>
      <c r="X160" s="81"/>
      <c r="Y160" s="81"/>
      <c r="Z160" s="81"/>
      <c r="AA160" s="81"/>
      <c r="AB160" s="81"/>
      <c r="AC160" s="81"/>
      <c r="AD160" s="81"/>
      <c r="AE160" s="81"/>
      <c r="AF160" s="81"/>
      <c r="AG160" s="81"/>
      <c r="AH160" s="81"/>
      <c r="AI160" s="81"/>
      <c r="AJ160" s="81"/>
      <c r="AK160" s="81"/>
      <c r="AL160" s="81"/>
      <c r="AM160" s="81"/>
      <c r="AN160" s="81"/>
      <c r="AO160" s="81"/>
      <c r="AP160" s="81"/>
      <c r="AQ160" s="81"/>
      <c r="AR160" s="81"/>
      <c r="AS160" s="81"/>
      <c r="AT160" s="81"/>
      <c r="AU160" s="81"/>
      <c r="AV160" s="81"/>
      <c r="AW160" s="81"/>
      <c r="AX160" s="81"/>
      <c r="AY160" s="81"/>
      <c r="AZ160" s="81"/>
      <c r="BA160" s="81"/>
      <c r="BB160" s="81"/>
      <c r="BC160" s="81"/>
      <c r="BD160" s="81"/>
      <c r="BE160" s="81"/>
      <c r="BF160" s="81"/>
      <c r="BG160" s="81"/>
      <c r="BH160" s="81"/>
    </row>
    <row r="161" spans="1:60" x14ac:dyDescent="0.25">
      <c r="A161" s="81"/>
      <c r="B161" s="81"/>
      <c r="C161" s="81"/>
      <c r="D161" s="81"/>
      <c r="E161" s="81"/>
      <c r="F161" s="81"/>
      <c r="G161" s="81"/>
      <c r="H161" s="81"/>
      <c r="I161" s="81"/>
      <c r="J161" s="81"/>
      <c r="K161" s="81"/>
      <c r="L161" s="81"/>
      <c r="M161" s="81"/>
      <c r="N161" s="81"/>
      <c r="O161" s="81"/>
      <c r="P161" s="81"/>
      <c r="Q161" s="81"/>
      <c r="R161" s="81"/>
      <c r="S161" s="81"/>
      <c r="T161" s="81"/>
      <c r="U161" s="81"/>
      <c r="V161" s="81"/>
      <c r="W161" s="81"/>
      <c r="X161" s="81"/>
      <c r="Y161" s="81"/>
      <c r="Z161" s="81"/>
      <c r="AA161" s="81"/>
      <c r="AB161" s="81"/>
      <c r="AC161" s="81"/>
      <c r="AD161" s="81"/>
      <c r="AE161" s="81"/>
      <c r="AF161" s="81"/>
      <c r="AG161" s="81"/>
      <c r="AH161" s="81"/>
      <c r="AI161" s="81"/>
      <c r="AJ161" s="81"/>
      <c r="AK161" s="81"/>
      <c r="AL161" s="81"/>
      <c r="AM161" s="81"/>
      <c r="AN161" s="81"/>
      <c r="AO161" s="81"/>
      <c r="AP161" s="81"/>
      <c r="AQ161" s="81"/>
      <c r="AR161" s="81"/>
      <c r="AS161" s="81"/>
      <c r="AT161" s="81"/>
      <c r="AU161" s="81"/>
      <c r="AV161" s="81"/>
      <c r="AW161" s="81"/>
      <c r="AX161" s="81"/>
      <c r="AY161" s="81"/>
      <c r="AZ161" s="81"/>
      <c r="BA161" s="81"/>
      <c r="BB161" s="81"/>
      <c r="BC161" s="81"/>
      <c r="BD161" s="81"/>
      <c r="BE161" s="81"/>
      <c r="BF161" s="81"/>
      <c r="BG161" s="81"/>
      <c r="BH161" s="81"/>
    </row>
    <row r="162" spans="1:60" x14ac:dyDescent="0.25">
      <c r="A162" s="81"/>
      <c r="B162" s="81"/>
      <c r="C162" s="81"/>
      <c r="D162" s="81"/>
      <c r="E162" s="81"/>
      <c r="F162" s="81"/>
      <c r="G162" s="81"/>
      <c r="H162" s="81"/>
      <c r="I162" s="81"/>
      <c r="J162" s="81"/>
      <c r="K162" s="81"/>
      <c r="L162" s="81"/>
      <c r="M162" s="81"/>
      <c r="N162" s="81"/>
      <c r="O162" s="81"/>
      <c r="P162" s="81"/>
      <c r="Q162" s="81"/>
      <c r="R162" s="81"/>
      <c r="S162" s="81"/>
      <c r="T162" s="81"/>
      <c r="U162" s="81"/>
      <c r="V162" s="81"/>
      <c r="W162" s="81"/>
      <c r="X162" s="81"/>
      <c r="Y162" s="81"/>
      <c r="Z162" s="81"/>
      <c r="AA162" s="81"/>
      <c r="AB162" s="81"/>
      <c r="AC162" s="81"/>
      <c r="AD162" s="81"/>
      <c r="AE162" s="81"/>
      <c r="AF162" s="81"/>
      <c r="AG162" s="81"/>
      <c r="AH162" s="81"/>
      <c r="AI162" s="81"/>
      <c r="AJ162" s="81"/>
      <c r="AK162" s="81"/>
      <c r="AL162" s="81"/>
      <c r="AM162" s="81"/>
      <c r="AN162" s="81"/>
      <c r="AO162" s="81"/>
      <c r="AP162" s="81"/>
      <c r="AQ162" s="81"/>
      <c r="AR162" s="81"/>
      <c r="AS162" s="81"/>
      <c r="AT162" s="81"/>
      <c r="AU162" s="81"/>
      <c r="AV162" s="81"/>
      <c r="AW162" s="81"/>
      <c r="AX162" s="81"/>
      <c r="AY162" s="81"/>
      <c r="AZ162" s="81"/>
      <c r="BA162" s="81"/>
      <c r="BB162" s="81"/>
      <c r="BC162" s="81"/>
      <c r="BD162" s="81"/>
      <c r="BE162" s="81"/>
      <c r="BF162" s="81"/>
      <c r="BG162" s="81"/>
      <c r="BH162" s="81"/>
    </row>
    <row r="163" spans="1:60" x14ac:dyDescent="0.25">
      <c r="A163" s="81"/>
      <c r="B163" s="81"/>
      <c r="C163" s="81"/>
      <c r="D163" s="81"/>
      <c r="E163" s="81"/>
      <c r="F163" s="81"/>
      <c r="G163" s="81"/>
      <c r="H163" s="81"/>
      <c r="I163" s="81"/>
      <c r="J163" s="81"/>
      <c r="K163" s="81"/>
      <c r="L163" s="81"/>
      <c r="M163" s="81"/>
      <c r="N163" s="81"/>
      <c r="O163" s="81"/>
      <c r="P163" s="81"/>
      <c r="Q163" s="81"/>
      <c r="R163" s="81"/>
      <c r="S163" s="81"/>
      <c r="T163" s="81"/>
      <c r="U163" s="81"/>
      <c r="V163" s="81"/>
      <c r="W163" s="81"/>
      <c r="X163" s="81"/>
      <c r="Y163" s="81"/>
      <c r="Z163" s="81"/>
      <c r="AA163" s="81"/>
      <c r="AB163" s="81"/>
      <c r="AC163" s="81"/>
      <c r="AD163" s="81"/>
      <c r="AE163" s="81"/>
      <c r="AF163" s="81"/>
      <c r="AG163" s="81"/>
      <c r="AH163" s="81"/>
      <c r="AI163" s="81"/>
      <c r="AJ163" s="81"/>
      <c r="AK163" s="81"/>
      <c r="AL163" s="81"/>
      <c r="AM163" s="81"/>
      <c r="AN163" s="81"/>
      <c r="AO163" s="81"/>
      <c r="AP163" s="81"/>
      <c r="AQ163" s="81"/>
      <c r="AR163" s="81"/>
      <c r="AS163" s="81"/>
      <c r="AT163" s="81"/>
      <c r="AU163" s="81"/>
      <c r="AV163" s="81"/>
      <c r="AW163" s="81"/>
      <c r="AX163" s="81"/>
      <c r="AY163" s="81"/>
      <c r="AZ163" s="81"/>
      <c r="BA163" s="81"/>
      <c r="BB163" s="81"/>
      <c r="BC163" s="81"/>
      <c r="BD163" s="81"/>
      <c r="BE163" s="81"/>
      <c r="BF163" s="81"/>
      <c r="BG163" s="81"/>
      <c r="BH163" s="81"/>
    </row>
    <row r="164" spans="1:60" x14ac:dyDescent="0.25">
      <c r="A164" s="81"/>
      <c r="B164" s="81"/>
      <c r="C164" s="81"/>
      <c r="D164" s="81"/>
      <c r="E164" s="81"/>
      <c r="F164" s="81"/>
      <c r="G164" s="81"/>
      <c r="H164" s="81"/>
      <c r="I164" s="81"/>
      <c r="J164" s="81"/>
      <c r="K164" s="81"/>
      <c r="L164" s="81"/>
      <c r="M164" s="81"/>
      <c r="N164" s="81"/>
      <c r="O164" s="81"/>
      <c r="P164" s="81"/>
      <c r="Q164" s="81"/>
      <c r="R164" s="81"/>
      <c r="S164" s="81"/>
      <c r="T164" s="81"/>
      <c r="U164" s="81"/>
      <c r="V164" s="81"/>
      <c r="W164" s="81"/>
      <c r="X164" s="81"/>
      <c r="Y164" s="81"/>
      <c r="Z164" s="81"/>
      <c r="AA164" s="81"/>
      <c r="AB164" s="81"/>
      <c r="AC164" s="81"/>
      <c r="AD164" s="81"/>
      <c r="AE164" s="81"/>
      <c r="AF164" s="81"/>
      <c r="AG164" s="81"/>
      <c r="AH164" s="81"/>
      <c r="AI164" s="81"/>
      <c r="AJ164" s="81"/>
      <c r="AK164" s="81"/>
      <c r="AL164" s="81"/>
      <c r="AM164" s="81"/>
      <c r="AN164" s="81"/>
      <c r="AO164" s="81"/>
      <c r="AP164" s="81"/>
      <c r="AQ164" s="81"/>
      <c r="AR164" s="81"/>
      <c r="AS164" s="81"/>
      <c r="AT164" s="81"/>
      <c r="AU164" s="81"/>
      <c r="AV164" s="81"/>
      <c r="AW164" s="81"/>
      <c r="AX164" s="81"/>
      <c r="AY164" s="81"/>
      <c r="AZ164" s="81"/>
      <c r="BA164" s="81"/>
      <c r="BB164" s="81"/>
      <c r="BC164" s="81"/>
      <c r="BD164" s="81"/>
      <c r="BE164" s="81"/>
      <c r="BF164" s="81"/>
      <c r="BG164" s="81"/>
      <c r="BH164" s="81"/>
    </row>
    <row r="165" spans="1:60" x14ac:dyDescent="0.25">
      <c r="A165" s="81"/>
      <c r="B165" s="81"/>
      <c r="C165" s="81"/>
      <c r="D165" s="81"/>
      <c r="E165" s="81"/>
      <c r="F165" s="81"/>
      <c r="G165" s="81"/>
      <c r="H165" s="81"/>
      <c r="I165" s="81"/>
      <c r="J165" s="81"/>
      <c r="K165" s="81"/>
      <c r="L165" s="81"/>
      <c r="M165" s="81"/>
      <c r="N165" s="81"/>
      <c r="O165" s="81"/>
      <c r="P165" s="81"/>
      <c r="Q165" s="81"/>
      <c r="R165" s="81"/>
      <c r="S165" s="81"/>
      <c r="T165" s="81"/>
      <c r="U165" s="81"/>
      <c r="V165" s="81"/>
      <c r="W165" s="81"/>
      <c r="X165" s="81"/>
      <c r="Y165" s="81"/>
      <c r="Z165" s="81"/>
      <c r="AA165" s="81"/>
      <c r="AB165" s="81"/>
      <c r="AC165" s="81"/>
      <c r="AD165" s="81"/>
      <c r="AE165" s="81"/>
      <c r="AF165" s="81"/>
      <c r="AG165" s="81"/>
      <c r="AH165" s="81"/>
      <c r="AI165" s="81"/>
      <c r="AJ165" s="81"/>
      <c r="AK165" s="81"/>
      <c r="AL165" s="81"/>
      <c r="AM165" s="81"/>
      <c r="AN165" s="81"/>
      <c r="AO165" s="81"/>
      <c r="AP165" s="81"/>
      <c r="AQ165" s="81"/>
      <c r="AR165" s="81"/>
      <c r="AS165" s="81"/>
      <c r="AT165" s="81"/>
      <c r="AU165" s="81"/>
      <c r="AV165" s="81"/>
      <c r="AW165" s="81"/>
      <c r="AX165" s="81"/>
      <c r="AY165" s="81"/>
      <c r="AZ165" s="81"/>
      <c r="BA165" s="81"/>
      <c r="BB165" s="81"/>
      <c r="BC165" s="81"/>
      <c r="BD165" s="81"/>
      <c r="BE165" s="81"/>
      <c r="BF165" s="81"/>
      <c r="BG165" s="81"/>
      <c r="BH165" s="81"/>
    </row>
    <row r="166" spans="1:60" x14ac:dyDescent="0.25">
      <c r="A166" s="81"/>
      <c r="B166" s="81"/>
      <c r="C166" s="81"/>
      <c r="D166" s="81"/>
      <c r="E166" s="81"/>
      <c r="F166" s="81"/>
      <c r="G166" s="81"/>
      <c r="H166" s="81"/>
      <c r="I166" s="81"/>
      <c r="J166" s="81"/>
      <c r="K166" s="81"/>
      <c r="L166" s="81"/>
      <c r="M166" s="81"/>
      <c r="N166" s="81"/>
      <c r="O166" s="81"/>
      <c r="P166" s="81"/>
      <c r="Q166" s="81"/>
      <c r="R166" s="81"/>
      <c r="S166" s="81"/>
      <c r="T166" s="81"/>
      <c r="U166" s="81"/>
      <c r="V166" s="81"/>
      <c r="W166" s="81"/>
      <c r="X166" s="81"/>
      <c r="Y166" s="81"/>
      <c r="Z166" s="81"/>
      <c r="AA166" s="81"/>
      <c r="AB166" s="81"/>
      <c r="AC166" s="81"/>
      <c r="AD166" s="81"/>
      <c r="AE166" s="81"/>
      <c r="AF166" s="81"/>
      <c r="AG166" s="81"/>
      <c r="AH166" s="81"/>
      <c r="AI166" s="81"/>
      <c r="AJ166" s="81"/>
      <c r="AK166" s="81"/>
      <c r="AL166" s="81"/>
      <c r="AM166" s="81"/>
      <c r="AN166" s="81"/>
      <c r="AO166" s="81"/>
      <c r="AP166" s="81"/>
      <c r="AQ166" s="81"/>
      <c r="AR166" s="81"/>
      <c r="AS166" s="81"/>
      <c r="AT166" s="81"/>
      <c r="AU166" s="81"/>
      <c r="AV166" s="81"/>
      <c r="AW166" s="81"/>
      <c r="AX166" s="81"/>
      <c r="AY166" s="81"/>
      <c r="AZ166" s="81"/>
      <c r="BA166" s="81"/>
      <c r="BB166" s="81"/>
      <c r="BC166" s="81"/>
      <c r="BD166" s="81"/>
      <c r="BE166" s="81"/>
      <c r="BF166" s="81"/>
      <c r="BG166" s="81"/>
      <c r="BH166" s="81"/>
    </row>
    <row r="167" spans="1:60" x14ac:dyDescent="0.25">
      <c r="A167" s="81"/>
      <c r="B167" s="81"/>
      <c r="C167" s="81"/>
      <c r="D167" s="81"/>
      <c r="E167" s="81"/>
      <c r="F167" s="81"/>
      <c r="G167" s="81"/>
      <c r="H167" s="81"/>
      <c r="I167" s="81"/>
      <c r="J167" s="81"/>
      <c r="K167" s="81"/>
      <c r="L167" s="81"/>
      <c r="M167" s="81"/>
      <c r="N167" s="81"/>
      <c r="O167" s="81"/>
      <c r="P167" s="81"/>
      <c r="Q167" s="81"/>
      <c r="R167" s="81"/>
      <c r="S167" s="81"/>
      <c r="T167" s="81"/>
      <c r="U167" s="81"/>
      <c r="V167" s="81"/>
      <c r="W167" s="81"/>
      <c r="X167" s="81"/>
      <c r="Y167" s="81"/>
      <c r="Z167" s="81"/>
      <c r="AA167" s="81"/>
      <c r="AB167" s="81"/>
      <c r="AC167" s="81"/>
      <c r="AD167" s="81"/>
      <c r="AE167" s="81"/>
      <c r="AF167" s="81"/>
      <c r="AG167" s="81"/>
      <c r="AH167" s="81"/>
      <c r="AI167" s="81"/>
      <c r="AJ167" s="81"/>
      <c r="AK167" s="81"/>
      <c r="AL167" s="81"/>
      <c r="AM167" s="81"/>
      <c r="AN167" s="81"/>
      <c r="AO167" s="81"/>
      <c r="AP167" s="81"/>
      <c r="AQ167" s="81"/>
      <c r="AR167" s="81"/>
      <c r="AS167" s="81"/>
      <c r="AT167" s="81"/>
      <c r="AU167" s="81"/>
      <c r="AV167" s="81"/>
      <c r="AW167" s="81"/>
      <c r="AX167" s="81"/>
      <c r="AY167" s="81"/>
      <c r="AZ167" s="81"/>
      <c r="BA167" s="81"/>
      <c r="BB167" s="81"/>
      <c r="BC167" s="81"/>
      <c r="BD167" s="81"/>
      <c r="BE167" s="81"/>
      <c r="BF167" s="81"/>
      <c r="BG167" s="81"/>
      <c r="BH167" s="81"/>
    </row>
    <row r="168" spans="1:60" x14ac:dyDescent="0.25">
      <c r="A168" s="81"/>
      <c r="B168" s="81"/>
      <c r="C168" s="81"/>
      <c r="D168" s="81"/>
      <c r="E168" s="81"/>
      <c r="F168" s="81"/>
      <c r="G168" s="81"/>
      <c r="H168" s="81"/>
      <c r="I168" s="81"/>
      <c r="J168" s="81"/>
      <c r="K168" s="81"/>
      <c r="L168" s="81"/>
      <c r="M168" s="81"/>
      <c r="N168" s="81"/>
      <c r="O168" s="81"/>
      <c r="P168" s="81"/>
      <c r="Q168" s="81"/>
      <c r="R168" s="81"/>
      <c r="S168" s="81"/>
      <c r="T168" s="81"/>
      <c r="U168" s="81"/>
      <c r="V168" s="81"/>
      <c r="W168" s="81"/>
      <c r="X168" s="81"/>
      <c r="Y168" s="81"/>
      <c r="Z168" s="81"/>
      <c r="AA168" s="81"/>
      <c r="AB168" s="81"/>
      <c r="AC168" s="81"/>
      <c r="AD168" s="81"/>
      <c r="AE168" s="81"/>
      <c r="AF168" s="81"/>
      <c r="AG168" s="81"/>
      <c r="AH168" s="81"/>
      <c r="AI168" s="81"/>
      <c r="AJ168" s="81"/>
      <c r="AK168" s="81"/>
      <c r="AL168" s="81"/>
      <c r="AM168" s="81"/>
      <c r="AN168" s="81"/>
      <c r="AO168" s="81"/>
      <c r="AP168" s="81"/>
      <c r="AQ168" s="81"/>
      <c r="AR168" s="81"/>
      <c r="AS168" s="81"/>
      <c r="AT168" s="81"/>
      <c r="AU168" s="81"/>
      <c r="AV168" s="81"/>
      <c r="AW168" s="81"/>
      <c r="AX168" s="81"/>
      <c r="AY168" s="81"/>
      <c r="AZ168" s="81"/>
      <c r="BA168" s="81"/>
      <c r="BB168" s="81"/>
      <c r="BC168" s="81"/>
      <c r="BD168" s="81"/>
      <c r="BE168" s="81"/>
      <c r="BF168" s="81"/>
      <c r="BG168" s="81"/>
      <c r="BH168" s="81"/>
    </row>
    <row r="169" spans="1:60" x14ac:dyDescent="0.25">
      <c r="A169" s="81"/>
      <c r="B169" s="81"/>
      <c r="C169" s="81"/>
      <c r="D169" s="81"/>
      <c r="E169" s="81"/>
      <c r="F169" s="81"/>
      <c r="G169" s="81"/>
      <c r="H169" s="81"/>
      <c r="I169" s="81"/>
      <c r="J169" s="81"/>
      <c r="K169" s="81"/>
      <c r="L169" s="81"/>
      <c r="M169" s="81"/>
      <c r="N169" s="81"/>
      <c r="O169" s="81"/>
      <c r="P169" s="81"/>
      <c r="Q169" s="81"/>
      <c r="R169" s="81"/>
      <c r="S169" s="81"/>
      <c r="T169" s="81"/>
      <c r="U169" s="81"/>
      <c r="V169" s="81"/>
      <c r="W169" s="81"/>
      <c r="X169" s="81"/>
      <c r="Y169" s="81"/>
      <c r="Z169" s="81"/>
      <c r="AA169" s="81"/>
      <c r="AB169" s="81"/>
      <c r="AC169" s="81"/>
      <c r="AD169" s="81"/>
      <c r="AE169" s="81"/>
      <c r="AF169" s="81"/>
      <c r="AG169" s="81"/>
      <c r="AH169" s="81"/>
      <c r="AI169" s="81"/>
      <c r="AJ169" s="81"/>
      <c r="AK169" s="81"/>
      <c r="AL169" s="81"/>
      <c r="AM169" s="81"/>
      <c r="AN169" s="81"/>
      <c r="AO169" s="81"/>
      <c r="AP169" s="81"/>
      <c r="AQ169" s="81"/>
      <c r="AR169" s="81"/>
      <c r="AS169" s="81"/>
      <c r="AT169" s="81"/>
      <c r="AU169" s="81"/>
      <c r="AV169" s="81"/>
      <c r="AW169" s="81"/>
      <c r="AX169" s="81"/>
      <c r="AY169" s="81"/>
      <c r="AZ169" s="81"/>
      <c r="BA169" s="81"/>
      <c r="BB169" s="81"/>
      <c r="BC169" s="81"/>
      <c r="BD169" s="81"/>
      <c r="BE169" s="81"/>
      <c r="BF169" s="81"/>
      <c r="BG169" s="81"/>
      <c r="BH169" s="81"/>
    </row>
    <row r="170" spans="1:60" x14ac:dyDescent="0.25">
      <c r="A170" s="81"/>
      <c r="B170" s="81"/>
      <c r="C170" s="81"/>
      <c r="D170" s="81"/>
      <c r="E170" s="81"/>
      <c r="F170" s="81"/>
      <c r="G170" s="81"/>
      <c r="H170" s="81"/>
      <c r="I170" s="81"/>
      <c r="J170" s="81"/>
      <c r="K170" s="81"/>
      <c r="L170" s="81"/>
      <c r="M170" s="81"/>
      <c r="N170" s="81"/>
      <c r="O170" s="81"/>
      <c r="P170" s="81"/>
      <c r="Q170" s="81"/>
      <c r="R170" s="81"/>
      <c r="S170" s="81"/>
      <c r="T170" s="81"/>
      <c r="U170" s="81"/>
      <c r="V170" s="81"/>
      <c r="W170" s="81"/>
      <c r="X170" s="81"/>
      <c r="Y170" s="81"/>
      <c r="Z170" s="81"/>
      <c r="AA170" s="81"/>
      <c r="AB170" s="81"/>
      <c r="AC170" s="81"/>
      <c r="AD170" s="81"/>
      <c r="AE170" s="81"/>
      <c r="AF170" s="81"/>
      <c r="AG170" s="81"/>
      <c r="AH170" s="81"/>
      <c r="AI170" s="81"/>
      <c r="AJ170" s="81"/>
      <c r="AK170" s="81"/>
      <c r="AL170" s="81"/>
      <c r="AM170" s="81"/>
      <c r="AN170" s="81"/>
      <c r="AO170" s="81"/>
      <c r="AP170" s="81"/>
      <c r="AQ170" s="81"/>
      <c r="AR170" s="81"/>
      <c r="AS170" s="81"/>
      <c r="AT170" s="81"/>
      <c r="AU170" s="81"/>
      <c r="AV170" s="81"/>
      <c r="AW170" s="81"/>
      <c r="AX170" s="81"/>
      <c r="AY170" s="81"/>
      <c r="AZ170" s="81"/>
      <c r="BA170" s="81"/>
      <c r="BB170" s="81"/>
      <c r="BC170" s="81"/>
      <c r="BD170" s="81"/>
      <c r="BE170" s="81"/>
      <c r="BF170" s="81"/>
      <c r="BG170" s="81"/>
      <c r="BH170" s="81"/>
    </row>
    <row r="171" spans="1:60" x14ac:dyDescent="0.25">
      <c r="A171" s="81"/>
      <c r="B171" s="81"/>
      <c r="C171" s="81"/>
      <c r="D171" s="81"/>
      <c r="E171" s="81"/>
      <c r="F171" s="81"/>
      <c r="G171" s="81"/>
      <c r="H171" s="81"/>
      <c r="I171" s="81"/>
      <c r="J171" s="81"/>
      <c r="K171" s="81"/>
      <c r="L171" s="81"/>
      <c r="M171" s="81"/>
      <c r="N171" s="81"/>
      <c r="O171" s="81"/>
      <c r="P171" s="81"/>
      <c r="Q171" s="81"/>
      <c r="R171" s="81"/>
      <c r="S171" s="81"/>
      <c r="T171" s="81"/>
      <c r="U171" s="81"/>
      <c r="V171" s="81"/>
      <c r="W171" s="81"/>
      <c r="X171" s="81"/>
      <c r="Y171" s="81"/>
      <c r="Z171" s="81"/>
      <c r="AA171" s="81"/>
      <c r="AB171" s="81"/>
      <c r="AC171" s="81"/>
      <c r="AD171" s="81"/>
      <c r="AE171" s="81"/>
      <c r="AF171" s="81"/>
      <c r="AG171" s="81"/>
      <c r="AH171" s="81"/>
      <c r="AI171" s="81"/>
      <c r="AJ171" s="81"/>
      <c r="AK171" s="81"/>
      <c r="AL171" s="81"/>
      <c r="AM171" s="81"/>
      <c r="AN171" s="81"/>
      <c r="AO171" s="81"/>
      <c r="AP171" s="81"/>
      <c r="AQ171" s="81"/>
      <c r="AR171" s="81"/>
      <c r="AS171" s="81"/>
      <c r="AT171" s="81"/>
      <c r="AU171" s="81"/>
      <c r="AV171" s="81"/>
      <c r="AW171" s="81"/>
      <c r="AX171" s="81"/>
      <c r="AY171" s="81"/>
      <c r="AZ171" s="81"/>
      <c r="BA171" s="81"/>
      <c r="BB171" s="81"/>
      <c r="BC171" s="81"/>
      <c r="BD171" s="81"/>
      <c r="BE171" s="81"/>
      <c r="BF171" s="81"/>
      <c r="BG171" s="81"/>
      <c r="BH171" s="81"/>
    </row>
    <row r="172" spans="1:60" x14ac:dyDescent="0.25">
      <c r="A172" s="81"/>
      <c r="B172" s="81"/>
      <c r="C172" s="81"/>
      <c r="D172" s="81"/>
      <c r="E172" s="81"/>
      <c r="F172" s="81"/>
      <c r="G172" s="81"/>
      <c r="H172" s="81"/>
      <c r="I172" s="81"/>
      <c r="J172" s="81"/>
      <c r="K172" s="81"/>
      <c r="L172" s="81"/>
      <c r="M172" s="81"/>
      <c r="N172" s="81"/>
      <c r="O172" s="81"/>
      <c r="P172" s="81"/>
      <c r="Q172" s="81"/>
      <c r="R172" s="81"/>
      <c r="S172" s="81"/>
      <c r="T172" s="81"/>
      <c r="U172" s="81"/>
      <c r="V172" s="81"/>
      <c r="W172" s="81"/>
      <c r="X172" s="81"/>
      <c r="Y172" s="81"/>
      <c r="Z172" s="81"/>
      <c r="AA172" s="81"/>
      <c r="AB172" s="81"/>
      <c r="AC172" s="81"/>
      <c r="AD172" s="81"/>
      <c r="AE172" s="81"/>
      <c r="AF172" s="81"/>
      <c r="AG172" s="81"/>
      <c r="AH172" s="81"/>
      <c r="AI172" s="81"/>
      <c r="AJ172" s="81"/>
      <c r="AK172" s="81"/>
      <c r="AL172" s="81"/>
      <c r="AM172" s="81"/>
      <c r="AN172" s="81"/>
      <c r="AO172" s="81"/>
      <c r="AP172" s="81"/>
      <c r="AQ172" s="81"/>
      <c r="AR172" s="81"/>
      <c r="AS172" s="81"/>
      <c r="AT172" s="81"/>
      <c r="AU172" s="81"/>
      <c r="AV172" s="81"/>
      <c r="AW172" s="81"/>
      <c r="AX172" s="81"/>
      <c r="AY172" s="81"/>
      <c r="AZ172" s="81"/>
      <c r="BA172" s="81"/>
      <c r="BB172" s="81"/>
      <c r="BC172" s="81"/>
      <c r="BD172" s="81"/>
      <c r="BE172" s="81"/>
      <c r="BF172" s="81"/>
      <c r="BG172" s="81"/>
      <c r="BH172" s="81"/>
    </row>
    <row r="173" spans="1:60" x14ac:dyDescent="0.25">
      <c r="A173" s="81"/>
      <c r="B173" s="81"/>
      <c r="C173" s="81"/>
      <c r="D173" s="81"/>
      <c r="E173" s="81"/>
      <c r="F173" s="81"/>
      <c r="G173" s="81"/>
      <c r="H173" s="81"/>
      <c r="I173" s="81"/>
      <c r="J173" s="81"/>
      <c r="K173" s="81"/>
      <c r="L173" s="81"/>
      <c r="M173" s="81"/>
      <c r="N173" s="81"/>
      <c r="O173" s="81"/>
      <c r="P173" s="81"/>
      <c r="Q173" s="81"/>
      <c r="R173" s="81"/>
      <c r="S173" s="81"/>
      <c r="T173" s="81"/>
      <c r="U173" s="81"/>
      <c r="V173" s="81"/>
      <c r="W173" s="81"/>
      <c r="X173" s="81"/>
      <c r="Y173" s="81"/>
      <c r="Z173" s="81"/>
      <c r="AA173" s="81"/>
      <c r="AB173" s="81"/>
      <c r="AC173" s="81"/>
      <c r="AD173" s="81"/>
      <c r="AE173" s="81"/>
      <c r="AF173" s="81"/>
      <c r="AG173" s="81"/>
      <c r="AH173" s="81"/>
      <c r="AI173" s="81"/>
      <c r="AJ173" s="81"/>
      <c r="AK173" s="81"/>
      <c r="AL173" s="81"/>
      <c r="AM173" s="81"/>
      <c r="AN173" s="81"/>
      <c r="AO173" s="81"/>
      <c r="AP173" s="81"/>
      <c r="AQ173" s="81"/>
      <c r="AR173" s="81"/>
      <c r="AS173" s="81"/>
      <c r="AT173" s="81"/>
      <c r="AU173" s="81"/>
      <c r="AV173" s="81"/>
      <c r="AW173" s="81"/>
      <c r="AX173" s="81"/>
      <c r="AY173" s="81"/>
      <c r="AZ173" s="81"/>
      <c r="BA173" s="81"/>
      <c r="BB173" s="81"/>
      <c r="BC173" s="81"/>
      <c r="BD173" s="81"/>
      <c r="BE173" s="81"/>
      <c r="BF173" s="81"/>
      <c r="BG173" s="81"/>
      <c r="BH173" s="81"/>
    </row>
    <row r="174" spans="1:60" x14ac:dyDescent="0.25">
      <c r="A174" s="81"/>
      <c r="B174" s="81"/>
      <c r="C174" s="81"/>
      <c r="D174" s="81"/>
      <c r="E174" s="81"/>
      <c r="F174" s="81"/>
      <c r="G174" s="81"/>
      <c r="H174" s="81"/>
      <c r="I174" s="81"/>
      <c r="J174" s="81"/>
      <c r="K174" s="81"/>
      <c r="L174" s="81"/>
      <c r="M174" s="81"/>
      <c r="N174" s="81"/>
      <c r="O174" s="81"/>
      <c r="P174" s="81"/>
      <c r="Q174" s="81"/>
      <c r="R174" s="81"/>
      <c r="S174" s="81"/>
      <c r="T174" s="81"/>
      <c r="U174" s="81"/>
      <c r="V174" s="81"/>
      <c r="W174" s="81"/>
      <c r="X174" s="81"/>
      <c r="Y174" s="81"/>
      <c r="Z174" s="81"/>
      <c r="AA174" s="81"/>
      <c r="AB174" s="81"/>
      <c r="AC174" s="81"/>
      <c r="AD174" s="81"/>
      <c r="AE174" s="81"/>
      <c r="AF174" s="81"/>
      <c r="AG174" s="81"/>
      <c r="AH174" s="81"/>
      <c r="AI174" s="81"/>
      <c r="AJ174" s="81"/>
      <c r="AK174" s="81"/>
      <c r="AL174" s="81"/>
      <c r="AM174" s="81"/>
      <c r="AN174" s="81"/>
      <c r="AO174" s="81"/>
      <c r="AP174" s="81"/>
      <c r="AQ174" s="81"/>
      <c r="AR174" s="81"/>
      <c r="AS174" s="81"/>
      <c r="AT174" s="81"/>
      <c r="AU174" s="81"/>
      <c r="AV174" s="81"/>
      <c r="AW174" s="81"/>
      <c r="AX174" s="81"/>
      <c r="AY174" s="81"/>
      <c r="AZ174" s="81"/>
      <c r="BA174" s="81"/>
      <c r="BB174" s="81"/>
      <c r="BC174" s="81"/>
      <c r="BD174" s="81"/>
      <c r="BE174" s="81"/>
      <c r="BF174" s="81"/>
      <c r="BG174" s="81"/>
      <c r="BH174" s="81"/>
    </row>
    <row r="175" spans="1:60" x14ac:dyDescent="0.25">
      <c r="A175" s="81"/>
      <c r="B175" s="81"/>
      <c r="C175" s="81"/>
      <c r="D175" s="81"/>
      <c r="E175" s="81"/>
      <c r="F175" s="81"/>
      <c r="G175" s="81"/>
      <c r="H175" s="81"/>
      <c r="I175" s="81"/>
      <c r="J175" s="81"/>
      <c r="K175" s="81"/>
      <c r="L175" s="81"/>
      <c r="M175" s="81"/>
      <c r="N175" s="81"/>
      <c r="O175" s="81"/>
      <c r="P175" s="81"/>
      <c r="Q175" s="81"/>
      <c r="R175" s="81"/>
      <c r="S175" s="81"/>
      <c r="T175" s="81"/>
      <c r="U175" s="81"/>
      <c r="V175" s="81"/>
      <c r="W175" s="81"/>
      <c r="X175" s="81"/>
      <c r="Y175" s="81"/>
      <c r="Z175" s="81"/>
      <c r="AA175" s="81"/>
      <c r="AB175" s="81"/>
      <c r="AC175" s="81"/>
      <c r="AD175" s="81"/>
      <c r="AE175" s="81"/>
      <c r="AF175" s="81"/>
      <c r="AG175" s="81"/>
      <c r="AH175" s="81"/>
      <c r="AI175" s="81"/>
      <c r="AJ175" s="81"/>
      <c r="AK175" s="81"/>
      <c r="AL175" s="81"/>
      <c r="AM175" s="81"/>
      <c r="AN175" s="81"/>
      <c r="AO175" s="81"/>
      <c r="AP175" s="81"/>
      <c r="AQ175" s="81"/>
      <c r="AR175" s="81"/>
      <c r="AS175" s="81"/>
      <c r="AT175" s="81"/>
      <c r="AU175" s="81"/>
      <c r="AV175" s="81"/>
      <c r="AW175" s="81"/>
      <c r="AX175" s="81"/>
      <c r="AY175" s="81"/>
      <c r="AZ175" s="81"/>
      <c r="BA175" s="81"/>
      <c r="BB175" s="81"/>
      <c r="BC175" s="81"/>
      <c r="BD175" s="81"/>
      <c r="BE175" s="81"/>
      <c r="BF175" s="81"/>
      <c r="BG175" s="81"/>
      <c r="BH175" s="81"/>
    </row>
    <row r="176" spans="1:60" x14ac:dyDescent="0.25">
      <c r="A176" s="81"/>
      <c r="B176" s="81"/>
      <c r="C176" s="81"/>
      <c r="D176" s="81"/>
      <c r="E176" s="81"/>
      <c r="F176" s="81"/>
      <c r="G176" s="81"/>
      <c r="H176" s="81"/>
      <c r="I176" s="81"/>
      <c r="J176" s="81"/>
      <c r="K176" s="81"/>
      <c r="L176" s="81"/>
      <c r="M176" s="81"/>
      <c r="N176" s="81"/>
      <c r="O176" s="81"/>
      <c r="P176" s="81"/>
      <c r="Q176" s="81"/>
      <c r="R176" s="81"/>
      <c r="S176" s="81"/>
      <c r="T176" s="81"/>
      <c r="U176" s="81"/>
      <c r="V176" s="81"/>
      <c r="W176" s="81"/>
      <c r="X176" s="81"/>
      <c r="Y176" s="81"/>
      <c r="Z176" s="81"/>
      <c r="AA176" s="81"/>
      <c r="AB176" s="81"/>
      <c r="AC176" s="81"/>
      <c r="AD176" s="81"/>
      <c r="AE176" s="81"/>
      <c r="AF176" s="81"/>
      <c r="AG176" s="81"/>
      <c r="AH176" s="81"/>
      <c r="AI176" s="81"/>
      <c r="AJ176" s="81"/>
      <c r="AK176" s="81"/>
      <c r="AL176" s="81"/>
      <c r="AM176" s="81"/>
      <c r="AN176" s="81"/>
      <c r="AO176" s="81"/>
      <c r="AP176" s="81"/>
      <c r="AQ176" s="81"/>
      <c r="AR176" s="81"/>
      <c r="AS176" s="81"/>
      <c r="AT176" s="81"/>
      <c r="AU176" s="81"/>
      <c r="AV176" s="81"/>
      <c r="AW176" s="81"/>
      <c r="AX176" s="81"/>
      <c r="AY176" s="81"/>
      <c r="AZ176" s="81"/>
      <c r="BA176" s="81"/>
      <c r="BB176" s="81"/>
      <c r="BC176" s="81"/>
      <c r="BD176" s="81"/>
      <c r="BE176" s="81"/>
      <c r="BF176" s="81"/>
      <c r="BG176" s="81"/>
      <c r="BH176" s="81"/>
    </row>
    <row r="177" spans="1:60" x14ac:dyDescent="0.25">
      <c r="A177" s="81"/>
      <c r="B177" s="81"/>
      <c r="C177" s="81"/>
      <c r="D177" s="81"/>
      <c r="E177" s="81"/>
      <c r="F177" s="81"/>
      <c r="G177" s="81"/>
      <c r="H177" s="81"/>
      <c r="I177" s="81"/>
      <c r="J177" s="81"/>
      <c r="K177" s="81"/>
      <c r="L177" s="81"/>
      <c r="M177" s="81"/>
      <c r="N177" s="81"/>
      <c r="O177" s="81"/>
      <c r="P177" s="81"/>
      <c r="Q177" s="81"/>
      <c r="R177" s="81"/>
      <c r="S177" s="81"/>
      <c r="T177" s="81"/>
      <c r="U177" s="81"/>
      <c r="V177" s="81"/>
      <c r="W177" s="81"/>
      <c r="X177" s="81"/>
      <c r="Y177" s="81"/>
      <c r="Z177" s="81"/>
      <c r="AA177" s="81"/>
      <c r="AB177" s="81"/>
      <c r="AC177" s="81"/>
      <c r="AD177" s="81"/>
      <c r="AE177" s="81"/>
      <c r="AF177" s="81"/>
      <c r="AG177" s="81"/>
      <c r="AH177" s="81"/>
      <c r="AI177" s="81"/>
      <c r="AJ177" s="81"/>
      <c r="AK177" s="81"/>
      <c r="AL177" s="81"/>
      <c r="AM177" s="81"/>
      <c r="AN177" s="81"/>
      <c r="AO177" s="81"/>
      <c r="AP177" s="81"/>
      <c r="AQ177" s="81"/>
      <c r="AR177" s="81"/>
      <c r="AS177" s="81"/>
      <c r="AT177" s="81"/>
      <c r="AU177" s="81"/>
      <c r="AV177" s="81"/>
      <c r="AW177" s="81"/>
      <c r="AX177" s="81"/>
      <c r="AY177" s="81"/>
      <c r="AZ177" s="81"/>
      <c r="BA177" s="81"/>
      <c r="BB177" s="81"/>
      <c r="BC177" s="81"/>
      <c r="BD177" s="81"/>
      <c r="BE177" s="81"/>
      <c r="BF177" s="81"/>
      <c r="BG177" s="81"/>
      <c r="BH177" s="81"/>
    </row>
    <row r="178" spans="1:60" x14ac:dyDescent="0.25">
      <c r="A178" s="81"/>
      <c r="B178" s="81"/>
      <c r="C178" s="81"/>
      <c r="D178" s="81"/>
      <c r="E178" s="81"/>
      <c r="F178" s="81"/>
      <c r="G178" s="81"/>
      <c r="H178" s="81"/>
      <c r="I178" s="81"/>
      <c r="J178" s="81"/>
      <c r="K178" s="81"/>
      <c r="L178" s="81"/>
      <c r="M178" s="81"/>
      <c r="N178" s="81"/>
      <c r="O178" s="81"/>
      <c r="P178" s="81"/>
      <c r="Q178" s="81"/>
      <c r="R178" s="81"/>
      <c r="S178" s="81"/>
      <c r="T178" s="81"/>
      <c r="U178" s="81"/>
      <c r="V178" s="81"/>
      <c r="W178" s="81"/>
      <c r="X178" s="81"/>
      <c r="Y178" s="81"/>
      <c r="Z178" s="81"/>
      <c r="AA178" s="81"/>
      <c r="AB178" s="81"/>
      <c r="AC178" s="81"/>
      <c r="AD178" s="81"/>
      <c r="AE178" s="81"/>
      <c r="AF178" s="81"/>
      <c r="AG178" s="81"/>
      <c r="AH178" s="81"/>
      <c r="AI178" s="81"/>
      <c r="AJ178" s="81"/>
      <c r="AK178" s="81"/>
      <c r="AL178" s="81"/>
      <c r="AM178" s="81"/>
      <c r="AN178" s="81"/>
      <c r="AO178" s="81"/>
      <c r="AP178" s="81"/>
      <c r="AQ178" s="81"/>
      <c r="AR178" s="81"/>
      <c r="AS178" s="81"/>
      <c r="AT178" s="81"/>
      <c r="AU178" s="81"/>
      <c r="AV178" s="81"/>
      <c r="AW178" s="81"/>
      <c r="AX178" s="81"/>
      <c r="AY178" s="81"/>
      <c r="AZ178" s="81"/>
      <c r="BA178" s="81"/>
      <c r="BB178" s="81"/>
      <c r="BC178" s="81"/>
      <c r="BD178" s="81"/>
      <c r="BE178" s="81"/>
      <c r="BF178" s="81"/>
      <c r="BG178" s="81"/>
      <c r="BH178" s="81"/>
    </row>
    <row r="179" spans="1:60" x14ac:dyDescent="0.25">
      <c r="A179" s="81"/>
      <c r="B179" s="81"/>
      <c r="C179" s="81"/>
      <c r="D179" s="81"/>
      <c r="E179" s="81"/>
      <c r="F179" s="81"/>
      <c r="G179" s="81"/>
      <c r="H179" s="81"/>
      <c r="I179" s="81"/>
      <c r="J179" s="81"/>
      <c r="K179" s="81"/>
      <c r="L179" s="81"/>
      <c r="M179" s="81"/>
      <c r="N179" s="81"/>
      <c r="O179" s="81"/>
      <c r="P179" s="81"/>
      <c r="Q179" s="81"/>
      <c r="R179" s="81"/>
      <c r="S179" s="81"/>
      <c r="T179" s="81"/>
      <c r="U179" s="81"/>
      <c r="V179" s="81"/>
      <c r="W179" s="81"/>
      <c r="X179" s="81"/>
      <c r="Y179" s="81"/>
      <c r="Z179" s="81"/>
      <c r="AA179" s="81"/>
      <c r="AB179" s="81"/>
      <c r="AC179" s="81"/>
      <c r="AD179" s="81"/>
      <c r="AE179" s="81"/>
      <c r="AF179" s="81"/>
      <c r="AG179" s="81"/>
      <c r="AH179" s="81"/>
      <c r="AI179" s="81"/>
      <c r="AJ179" s="81"/>
      <c r="AK179" s="81"/>
      <c r="AL179" s="81"/>
      <c r="AM179" s="81"/>
      <c r="AN179" s="81"/>
      <c r="AO179" s="81"/>
      <c r="AP179" s="81"/>
      <c r="AQ179" s="81"/>
      <c r="AR179" s="81"/>
      <c r="AS179" s="81"/>
      <c r="AT179" s="81"/>
      <c r="AU179" s="81"/>
      <c r="AV179" s="81"/>
      <c r="AW179" s="81"/>
      <c r="AX179" s="81"/>
      <c r="AY179" s="81"/>
      <c r="AZ179" s="81"/>
      <c r="BA179" s="81"/>
      <c r="BB179" s="81"/>
      <c r="BC179" s="81"/>
      <c r="BD179" s="81"/>
      <c r="BE179" s="81"/>
      <c r="BF179" s="81"/>
      <c r="BG179" s="81"/>
      <c r="BH179" s="81"/>
    </row>
    <row r="180" spans="1:60" x14ac:dyDescent="0.25">
      <c r="A180" s="81"/>
      <c r="B180" s="81"/>
      <c r="C180" s="81"/>
      <c r="D180" s="81"/>
      <c r="E180" s="81"/>
      <c r="F180" s="81"/>
      <c r="G180" s="81"/>
      <c r="H180" s="81"/>
      <c r="I180" s="81"/>
      <c r="J180" s="81"/>
      <c r="K180" s="81"/>
      <c r="L180" s="81"/>
      <c r="M180" s="81"/>
      <c r="N180" s="81"/>
      <c r="O180" s="81"/>
      <c r="P180" s="81"/>
      <c r="Q180" s="81"/>
      <c r="R180" s="81"/>
      <c r="S180" s="81"/>
      <c r="T180" s="81"/>
      <c r="U180" s="81"/>
      <c r="V180" s="81"/>
      <c r="W180" s="81"/>
      <c r="X180" s="81"/>
      <c r="Y180" s="81"/>
      <c r="Z180" s="81"/>
      <c r="AA180" s="81"/>
      <c r="AB180" s="81"/>
      <c r="AC180" s="81"/>
      <c r="AD180" s="81"/>
      <c r="AE180" s="81"/>
      <c r="AF180" s="81"/>
      <c r="AG180" s="81"/>
      <c r="AH180" s="81"/>
      <c r="AI180" s="81"/>
      <c r="AJ180" s="81"/>
      <c r="AK180" s="81"/>
      <c r="AL180" s="81"/>
      <c r="AM180" s="81"/>
      <c r="AN180" s="81"/>
      <c r="AO180" s="81"/>
      <c r="AP180" s="81"/>
      <c r="AQ180" s="81"/>
      <c r="AR180" s="81"/>
      <c r="AS180" s="81"/>
      <c r="AT180" s="81"/>
      <c r="AU180" s="81"/>
      <c r="AV180" s="81"/>
      <c r="AW180" s="81"/>
      <c r="AX180" s="81"/>
      <c r="AY180" s="81"/>
      <c r="AZ180" s="81"/>
      <c r="BA180" s="81"/>
      <c r="BB180" s="81"/>
      <c r="BC180" s="81"/>
      <c r="BD180" s="81"/>
      <c r="BE180" s="81"/>
      <c r="BF180" s="81"/>
      <c r="BG180" s="81"/>
      <c r="BH180" s="81"/>
    </row>
    <row r="181" spans="1:60" x14ac:dyDescent="0.25">
      <c r="A181" s="81"/>
      <c r="B181" s="81"/>
      <c r="C181" s="81"/>
      <c r="D181" s="81"/>
      <c r="E181" s="81"/>
      <c r="F181" s="81"/>
      <c r="G181" s="81"/>
      <c r="H181" s="81"/>
      <c r="I181" s="81"/>
      <c r="J181" s="81"/>
      <c r="K181" s="81"/>
      <c r="L181" s="81"/>
      <c r="M181" s="81"/>
      <c r="N181" s="81"/>
      <c r="O181" s="81"/>
      <c r="P181" s="81"/>
      <c r="Q181" s="81"/>
      <c r="R181" s="81"/>
      <c r="S181" s="81"/>
      <c r="T181" s="81"/>
      <c r="U181" s="81"/>
      <c r="V181" s="81"/>
      <c r="W181" s="81"/>
      <c r="X181" s="81"/>
      <c r="Y181" s="81"/>
      <c r="Z181" s="81"/>
      <c r="AA181" s="81"/>
      <c r="AB181" s="81"/>
      <c r="AC181" s="81"/>
      <c r="AD181" s="81"/>
      <c r="AE181" s="81"/>
      <c r="AF181" s="81"/>
      <c r="AG181" s="81"/>
      <c r="AH181" s="81"/>
      <c r="AI181" s="81"/>
      <c r="AJ181" s="81"/>
      <c r="AK181" s="81"/>
      <c r="AL181" s="81"/>
      <c r="AM181" s="81"/>
      <c r="AN181" s="81"/>
      <c r="AO181" s="81"/>
      <c r="AP181" s="81"/>
      <c r="AQ181" s="81"/>
      <c r="AR181" s="81"/>
      <c r="AS181" s="81"/>
      <c r="AT181" s="81"/>
      <c r="AU181" s="81"/>
      <c r="AV181" s="81"/>
      <c r="AW181" s="81"/>
      <c r="AX181" s="81"/>
      <c r="AY181" s="81"/>
      <c r="AZ181" s="81"/>
      <c r="BA181" s="81"/>
      <c r="BB181" s="81"/>
      <c r="BC181" s="81"/>
      <c r="BD181" s="81"/>
      <c r="BE181" s="81"/>
      <c r="BF181" s="81"/>
      <c r="BG181" s="81"/>
      <c r="BH181" s="81"/>
    </row>
    <row r="182" spans="1:60" x14ac:dyDescent="0.25">
      <c r="A182" s="81"/>
      <c r="B182" s="81"/>
      <c r="C182" s="81"/>
      <c r="D182" s="81"/>
      <c r="E182" s="81"/>
      <c r="F182" s="81"/>
      <c r="G182" s="81"/>
      <c r="H182" s="81"/>
      <c r="I182" s="81"/>
      <c r="J182" s="81"/>
      <c r="K182" s="81"/>
      <c r="L182" s="81"/>
      <c r="M182" s="81"/>
      <c r="N182" s="81"/>
      <c r="O182" s="81"/>
      <c r="P182" s="81"/>
      <c r="Q182" s="81"/>
      <c r="R182" s="81"/>
      <c r="S182" s="81"/>
      <c r="T182" s="81"/>
      <c r="U182" s="81"/>
      <c r="V182" s="81"/>
      <c r="W182" s="81"/>
      <c r="X182" s="81"/>
      <c r="Y182" s="81"/>
      <c r="Z182" s="81"/>
      <c r="AA182" s="81"/>
      <c r="AB182" s="81"/>
      <c r="AC182" s="81"/>
      <c r="AD182" s="81"/>
      <c r="AE182" s="81"/>
      <c r="AF182" s="81"/>
      <c r="AG182" s="81"/>
      <c r="AH182" s="81"/>
      <c r="AI182" s="81"/>
      <c r="AJ182" s="81"/>
      <c r="AK182" s="81"/>
      <c r="AL182" s="81"/>
      <c r="AM182" s="81"/>
      <c r="AN182" s="81"/>
      <c r="AO182" s="81"/>
      <c r="AP182" s="81"/>
      <c r="AQ182" s="81"/>
      <c r="AR182" s="81"/>
      <c r="AS182" s="81"/>
      <c r="AT182" s="81"/>
      <c r="AU182" s="81"/>
      <c r="AV182" s="81"/>
      <c r="AW182" s="81"/>
      <c r="AX182" s="81"/>
      <c r="AY182" s="81"/>
      <c r="AZ182" s="81"/>
      <c r="BA182" s="81"/>
      <c r="BB182" s="81"/>
      <c r="BC182" s="81"/>
      <c r="BD182" s="81"/>
      <c r="BE182" s="81"/>
      <c r="BF182" s="81"/>
      <c r="BG182" s="81"/>
      <c r="BH182" s="81"/>
    </row>
    <row r="183" spans="1:60" x14ac:dyDescent="0.25">
      <c r="A183" s="81"/>
      <c r="B183" s="81"/>
      <c r="C183" s="81"/>
      <c r="D183" s="81"/>
      <c r="E183" s="81"/>
      <c r="F183" s="81"/>
      <c r="G183" s="81"/>
      <c r="H183" s="81"/>
      <c r="I183" s="81"/>
      <c r="J183" s="81"/>
      <c r="K183" s="81"/>
      <c r="L183" s="81"/>
      <c r="M183" s="81"/>
      <c r="N183" s="81"/>
      <c r="O183" s="81"/>
      <c r="P183" s="81"/>
      <c r="Q183" s="81"/>
      <c r="R183" s="81"/>
      <c r="S183" s="81"/>
      <c r="T183" s="81"/>
      <c r="U183" s="81"/>
      <c r="V183" s="81"/>
      <c r="W183" s="81"/>
      <c r="X183" s="81"/>
      <c r="Y183" s="81"/>
      <c r="Z183" s="81"/>
      <c r="AA183" s="81"/>
      <c r="AB183" s="81"/>
      <c r="AC183" s="81"/>
      <c r="AD183" s="81"/>
      <c r="AE183" s="81"/>
      <c r="AF183" s="81"/>
      <c r="AG183" s="81"/>
      <c r="AH183" s="81"/>
      <c r="AI183" s="81"/>
      <c r="AJ183" s="81"/>
      <c r="AK183" s="81"/>
      <c r="AL183" s="81"/>
      <c r="AM183" s="81"/>
      <c r="AN183" s="81"/>
      <c r="AO183" s="81"/>
      <c r="AP183" s="81"/>
      <c r="AQ183" s="81"/>
      <c r="AR183" s="81"/>
      <c r="AS183" s="81"/>
      <c r="AT183" s="81"/>
      <c r="AU183" s="81"/>
      <c r="AV183" s="81"/>
      <c r="AW183" s="81"/>
      <c r="AX183" s="81"/>
      <c r="AY183" s="81"/>
      <c r="AZ183" s="81"/>
      <c r="BA183" s="81"/>
      <c r="BB183" s="81"/>
      <c r="BC183" s="81"/>
      <c r="BD183" s="81"/>
      <c r="BE183" s="81"/>
      <c r="BF183" s="81"/>
      <c r="BG183" s="81"/>
      <c r="BH183" s="81"/>
    </row>
    <row r="184" spans="1:60" x14ac:dyDescent="0.25">
      <c r="A184" s="81"/>
      <c r="B184" s="81"/>
      <c r="C184" s="81"/>
      <c r="D184" s="81"/>
      <c r="E184" s="81"/>
      <c r="F184" s="81"/>
      <c r="G184" s="81"/>
      <c r="H184" s="81"/>
      <c r="I184" s="81"/>
      <c r="J184" s="81"/>
      <c r="K184" s="81"/>
      <c r="L184" s="81"/>
      <c r="M184" s="81"/>
      <c r="N184" s="81"/>
      <c r="O184" s="81"/>
      <c r="P184" s="81"/>
      <c r="Q184" s="81"/>
      <c r="R184" s="81"/>
      <c r="S184" s="81"/>
      <c r="T184" s="81"/>
      <c r="U184" s="81"/>
      <c r="V184" s="81"/>
      <c r="W184" s="81"/>
      <c r="X184" s="81"/>
      <c r="Y184" s="81"/>
      <c r="Z184" s="81"/>
      <c r="AA184" s="81"/>
      <c r="AB184" s="81"/>
      <c r="AC184" s="81"/>
      <c r="AD184" s="81"/>
      <c r="AE184" s="81"/>
      <c r="AF184" s="81"/>
      <c r="AG184" s="81"/>
      <c r="AH184" s="81"/>
      <c r="AI184" s="81"/>
      <c r="AJ184" s="81"/>
      <c r="AK184" s="81"/>
      <c r="AL184" s="81"/>
      <c r="AM184" s="81"/>
      <c r="AN184" s="81"/>
      <c r="AO184" s="81"/>
      <c r="AP184" s="81"/>
      <c r="AQ184" s="81"/>
      <c r="AR184" s="81"/>
      <c r="AS184" s="81"/>
      <c r="AT184" s="81"/>
      <c r="AU184" s="81"/>
      <c r="AV184" s="81"/>
      <c r="AW184" s="81"/>
      <c r="AX184" s="81"/>
      <c r="AY184" s="81"/>
      <c r="AZ184" s="81"/>
      <c r="BA184" s="81"/>
      <c r="BB184" s="81"/>
      <c r="BC184" s="81"/>
      <c r="BD184" s="81"/>
      <c r="BE184" s="81"/>
      <c r="BF184" s="81"/>
      <c r="BG184" s="81"/>
      <c r="BH184" s="81"/>
    </row>
    <row r="185" spans="1:60" x14ac:dyDescent="0.25">
      <c r="A185" s="81"/>
      <c r="B185" s="81"/>
      <c r="C185" s="81"/>
      <c r="D185" s="81"/>
      <c r="E185" s="81"/>
      <c r="F185" s="81"/>
      <c r="G185" s="81"/>
      <c r="H185" s="81"/>
      <c r="I185" s="81"/>
      <c r="J185" s="81"/>
      <c r="K185" s="81"/>
      <c r="L185" s="81"/>
      <c r="M185" s="81"/>
      <c r="N185" s="81"/>
      <c r="O185" s="81"/>
      <c r="P185" s="81"/>
      <c r="Q185" s="81"/>
      <c r="R185" s="81"/>
      <c r="S185" s="81"/>
      <c r="T185" s="81"/>
      <c r="U185" s="81"/>
      <c r="V185" s="81"/>
      <c r="W185" s="81"/>
      <c r="X185" s="81"/>
      <c r="Y185" s="81"/>
      <c r="Z185" s="81"/>
      <c r="AA185" s="81"/>
      <c r="AB185" s="81"/>
      <c r="AC185" s="81"/>
      <c r="AD185" s="81"/>
      <c r="AE185" s="81"/>
      <c r="AF185" s="81"/>
      <c r="AG185" s="81"/>
      <c r="AH185" s="81"/>
      <c r="AI185" s="81"/>
      <c r="AJ185" s="81"/>
      <c r="AK185" s="81"/>
      <c r="AL185" s="81"/>
      <c r="AM185" s="81"/>
      <c r="AN185" s="81"/>
      <c r="AO185" s="81"/>
      <c r="AP185" s="81"/>
      <c r="AQ185" s="81"/>
      <c r="AR185" s="81"/>
      <c r="AS185" s="81"/>
      <c r="AT185" s="81"/>
      <c r="AU185" s="81"/>
      <c r="AV185" s="81"/>
      <c r="AW185" s="81"/>
      <c r="AX185" s="81"/>
      <c r="AY185" s="81"/>
      <c r="AZ185" s="81"/>
      <c r="BA185" s="81"/>
      <c r="BB185" s="81"/>
      <c r="BC185" s="81"/>
      <c r="BD185" s="81"/>
      <c r="BE185" s="81"/>
      <c r="BF185" s="81"/>
      <c r="BG185" s="81"/>
      <c r="BH185" s="81"/>
    </row>
    <row r="186" spans="1:60" x14ac:dyDescent="0.25">
      <c r="A186" s="81"/>
      <c r="B186" s="81"/>
      <c r="C186" s="81"/>
      <c r="D186" s="81"/>
      <c r="E186" s="81"/>
      <c r="F186" s="81"/>
      <c r="G186" s="81"/>
      <c r="H186" s="81"/>
      <c r="I186" s="81"/>
      <c r="J186" s="81"/>
      <c r="K186" s="81"/>
      <c r="L186" s="81"/>
      <c r="M186" s="81"/>
      <c r="N186" s="81"/>
      <c r="O186" s="81"/>
      <c r="P186" s="81"/>
      <c r="Q186" s="81"/>
      <c r="R186" s="81"/>
      <c r="S186" s="81"/>
      <c r="T186" s="81"/>
      <c r="U186" s="81"/>
      <c r="V186" s="81"/>
      <c r="W186" s="81"/>
      <c r="X186" s="81"/>
      <c r="Y186" s="81"/>
      <c r="Z186" s="81"/>
      <c r="AA186" s="81"/>
      <c r="AB186" s="81"/>
      <c r="AC186" s="81"/>
      <c r="AD186" s="81"/>
      <c r="AE186" s="81"/>
      <c r="AF186" s="81"/>
      <c r="AG186" s="81"/>
      <c r="AH186" s="81"/>
      <c r="AI186" s="81"/>
      <c r="AJ186" s="81"/>
      <c r="AK186" s="81"/>
      <c r="AL186" s="81"/>
      <c r="AM186" s="81"/>
      <c r="AN186" s="81"/>
      <c r="AO186" s="81"/>
      <c r="AP186" s="81"/>
      <c r="AQ186" s="81"/>
      <c r="AR186" s="81"/>
      <c r="AS186" s="81"/>
      <c r="AT186" s="81"/>
      <c r="AU186" s="81"/>
      <c r="AV186" s="81"/>
      <c r="AW186" s="81"/>
      <c r="AX186" s="81"/>
      <c r="AY186" s="81"/>
      <c r="AZ186" s="81"/>
      <c r="BA186" s="81"/>
      <c r="BB186" s="81"/>
      <c r="BC186" s="81"/>
      <c r="BD186" s="81"/>
      <c r="BE186" s="81"/>
      <c r="BF186" s="81"/>
      <c r="BG186" s="81"/>
      <c r="BH186" s="81"/>
    </row>
    <row r="187" spans="1:60" x14ac:dyDescent="0.25">
      <c r="A187" s="81"/>
      <c r="B187" s="81"/>
      <c r="C187" s="81"/>
      <c r="D187" s="81"/>
      <c r="E187" s="81"/>
      <c r="F187" s="81"/>
      <c r="G187" s="81"/>
      <c r="H187" s="81"/>
      <c r="I187" s="81"/>
      <c r="J187" s="81"/>
      <c r="K187" s="81"/>
      <c r="L187" s="81"/>
      <c r="M187" s="81"/>
      <c r="N187" s="81"/>
      <c r="O187" s="81"/>
      <c r="P187" s="81"/>
      <c r="Q187" s="81"/>
      <c r="R187" s="81"/>
      <c r="S187" s="81"/>
      <c r="T187" s="81"/>
      <c r="U187" s="81"/>
      <c r="V187" s="81"/>
      <c r="W187" s="81"/>
      <c r="X187" s="81"/>
      <c r="Y187" s="81"/>
      <c r="Z187" s="81"/>
      <c r="AA187" s="81"/>
      <c r="AB187" s="81"/>
      <c r="AC187" s="81"/>
      <c r="AD187" s="81"/>
      <c r="AE187" s="81"/>
      <c r="AF187" s="81"/>
      <c r="AG187" s="81"/>
      <c r="AH187" s="81"/>
      <c r="AI187" s="81"/>
      <c r="AJ187" s="81"/>
      <c r="AK187" s="81"/>
      <c r="AL187" s="81"/>
      <c r="AM187" s="81"/>
      <c r="AN187" s="81"/>
      <c r="AO187" s="81"/>
      <c r="AP187" s="81"/>
      <c r="AQ187" s="81"/>
      <c r="AR187" s="81"/>
      <c r="AS187" s="81"/>
      <c r="AT187" s="81"/>
      <c r="AU187" s="81"/>
      <c r="AV187" s="81"/>
      <c r="AW187" s="81"/>
      <c r="AX187" s="81"/>
      <c r="AY187" s="81"/>
      <c r="AZ187" s="81"/>
      <c r="BA187" s="81"/>
      <c r="BB187" s="81"/>
      <c r="BC187" s="81"/>
      <c r="BD187" s="81"/>
      <c r="BE187" s="81"/>
      <c r="BF187" s="81"/>
      <c r="BG187" s="81"/>
      <c r="BH187" s="81"/>
    </row>
    <row r="188" spans="1:60" x14ac:dyDescent="0.25">
      <c r="A188" s="81"/>
      <c r="B188" s="81"/>
      <c r="C188" s="81"/>
      <c r="D188" s="81"/>
      <c r="E188" s="81"/>
      <c r="F188" s="81"/>
      <c r="G188" s="81"/>
      <c r="H188" s="81"/>
      <c r="I188" s="81"/>
      <c r="J188" s="81"/>
      <c r="K188" s="81"/>
      <c r="L188" s="81"/>
      <c r="M188" s="81"/>
      <c r="N188" s="81"/>
      <c r="O188" s="81"/>
      <c r="P188" s="81"/>
      <c r="Q188" s="81"/>
      <c r="R188" s="81"/>
      <c r="S188" s="81"/>
      <c r="T188" s="81"/>
      <c r="U188" s="81"/>
      <c r="V188" s="81"/>
      <c r="W188" s="81"/>
      <c r="X188" s="81"/>
      <c r="Y188" s="81"/>
      <c r="Z188" s="81"/>
      <c r="AA188" s="81"/>
      <c r="AB188" s="81"/>
      <c r="AC188" s="81"/>
      <c r="AD188" s="81"/>
      <c r="AE188" s="81"/>
      <c r="AF188" s="81"/>
      <c r="AG188" s="81"/>
      <c r="AH188" s="81"/>
      <c r="AI188" s="81"/>
      <c r="AJ188" s="81"/>
      <c r="AK188" s="81"/>
      <c r="AL188" s="81"/>
      <c r="AM188" s="81"/>
      <c r="AN188" s="81"/>
      <c r="AO188" s="81"/>
      <c r="AP188" s="81"/>
      <c r="AQ188" s="81"/>
      <c r="AR188" s="81"/>
      <c r="AS188" s="81"/>
      <c r="AT188" s="81"/>
      <c r="AU188" s="81"/>
      <c r="AV188" s="81"/>
      <c r="AW188" s="81"/>
      <c r="AX188" s="81"/>
      <c r="AY188" s="81"/>
      <c r="AZ188" s="81"/>
      <c r="BA188" s="81"/>
      <c r="BB188" s="81"/>
      <c r="BC188" s="81"/>
      <c r="BD188" s="81"/>
      <c r="BE188" s="81"/>
      <c r="BF188" s="81"/>
      <c r="BG188" s="81"/>
      <c r="BH188" s="81"/>
    </row>
    <row r="189" spans="1:60" x14ac:dyDescent="0.25">
      <c r="A189" s="81"/>
      <c r="B189" s="81"/>
      <c r="C189" s="81"/>
      <c r="D189" s="81"/>
      <c r="E189" s="81"/>
      <c r="F189" s="81"/>
      <c r="G189" s="81"/>
      <c r="H189" s="81"/>
      <c r="I189" s="81"/>
      <c r="J189" s="81"/>
      <c r="K189" s="81"/>
      <c r="L189" s="81"/>
      <c r="M189" s="81"/>
      <c r="N189" s="81"/>
      <c r="O189" s="81"/>
      <c r="P189" s="81"/>
      <c r="Q189" s="81"/>
      <c r="R189" s="81"/>
      <c r="S189" s="81"/>
      <c r="T189" s="81"/>
      <c r="U189" s="81"/>
      <c r="V189" s="81"/>
      <c r="W189" s="81"/>
      <c r="X189" s="81"/>
      <c r="Y189" s="81"/>
      <c r="Z189" s="81"/>
      <c r="AA189" s="81"/>
      <c r="AB189" s="81"/>
      <c r="AC189" s="81"/>
      <c r="AD189" s="81"/>
      <c r="AE189" s="81"/>
      <c r="AF189" s="81"/>
      <c r="AG189" s="81"/>
      <c r="AH189" s="81"/>
      <c r="AI189" s="81"/>
      <c r="AJ189" s="81"/>
      <c r="AK189" s="81"/>
      <c r="AL189" s="81"/>
      <c r="AM189" s="81"/>
      <c r="AN189" s="81"/>
      <c r="AO189" s="81"/>
      <c r="AP189" s="81"/>
      <c r="AQ189" s="81"/>
      <c r="AR189" s="81"/>
      <c r="AS189" s="81"/>
      <c r="AT189" s="81"/>
      <c r="AU189" s="81"/>
      <c r="AV189" s="81"/>
      <c r="AW189" s="81"/>
      <c r="AX189" s="81"/>
      <c r="AY189" s="81"/>
      <c r="AZ189" s="81"/>
      <c r="BA189" s="81"/>
      <c r="BB189" s="81"/>
      <c r="BC189" s="81"/>
      <c r="BD189" s="81"/>
      <c r="BE189" s="81"/>
      <c r="BF189" s="81"/>
      <c r="BG189" s="81"/>
      <c r="BH189" s="81"/>
    </row>
    <row r="190" spans="1:60" x14ac:dyDescent="0.25">
      <c r="A190" s="81"/>
      <c r="B190" s="81"/>
      <c r="C190" s="81"/>
      <c r="D190" s="81"/>
      <c r="E190" s="81"/>
      <c r="F190" s="81"/>
      <c r="G190" s="81"/>
      <c r="H190" s="81"/>
      <c r="I190" s="81"/>
      <c r="J190" s="81"/>
      <c r="K190" s="81"/>
      <c r="L190" s="81"/>
      <c r="M190" s="81"/>
      <c r="N190" s="81"/>
      <c r="O190" s="81"/>
      <c r="P190" s="81"/>
      <c r="Q190" s="81"/>
      <c r="R190" s="81"/>
      <c r="S190" s="81"/>
      <c r="T190" s="81"/>
      <c r="U190" s="81"/>
      <c r="V190" s="81"/>
      <c r="W190" s="81"/>
      <c r="X190" s="81"/>
      <c r="Y190" s="81"/>
      <c r="Z190" s="81"/>
      <c r="AA190" s="81"/>
      <c r="AB190" s="81"/>
      <c r="AC190" s="81"/>
      <c r="AD190" s="81"/>
      <c r="AE190" s="81"/>
      <c r="AF190" s="81"/>
      <c r="AG190" s="81"/>
      <c r="AH190" s="81"/>
      <c r="AI190" s="81"/>
      <c r="AJ190" s="81"/>
      <c r="AK190" s="81"/>
      <c r="AL190" s="81"/>
      <c r="AM190" s="81"/>
      <c r="AN190" s="81"/>
      <c r="AO190" s="81"/>
      <c r="AP190" s="81"/>
      <c r="AQ190" s="81"/>
      <c r="AR190" s="81"/>
      <c r="AS190" s="81"/>
      <c r="AT190" s="81"/>
      <c r="AU190" s="81"/>
      <c r="AV190" s="81"/>
      <c r="AW190" s="81"/>
      <c r="AX190" s="81"/>
      <c r="AY190" s="81"/>
      <c r="AZ190" s="81"/>
      <c r="BA190" s="81"/>
      <c r="BB190" s="81"/>
      <c r="BC190" s="81"/>
      <c r="BD190" s="81"/>
      <c r="BE190" s="81"/>
      <c r="BF190" s="81"/>
      <c r="BG190" s="81"/>
      <c r="BH190" s="81"/>
    </row>
    <row r="191" spans="1:60" x14ac:dyDescent="0.25">
      <c r="A191" s="81"/>
      <c r="J191" s="81"/>
      <c r="K191" s="81"/>
      <c r="L191" s="81"/>
      <c r="M191" s="81"/>
      <c r="N191" s="81"/>
      <c r="O191" s="81"/>
      <c r="P191" s="81"/>
      <c r="Q191" s="81"/>
      <c r="R191" s="81"/>
      <c r="S191" s="81"/>
      <c r="T191" s="81"/>
      <c r="U191" s="81"/>
      <c r="V191" s="81"/>
      <c r="W191" s="81"/>
      <c r="X191" s="81"/>
      <c r="Y191" s="81"/>
      <c r="Z191" s="81"/>
      <c r="AA191" s="81"/>
      <c r="AB191" s="81"/>
      <c r="AC191" s="81"/>
      <c r="AD191" s="81"/>
      <c r="AE191" s="81"/>
      <c r="AF191" s="81"/>
      <c r="AG191" s="81"/>
      <c r="AH191" s="81"/>
      <c r="AI191" s="81"/>
      <c r="AJ191" s="81"/>
      <c r="AK191" s="81"/>
      <c r="AL191" s="81"/>
      <c r="AM191" s="81"/>
      <c r="AN191" s="81"/>
      <c r="AO191" s="81"/>
      <c r="AP191" s="81"/>
      <c r="AQ191" s="81"/>
      <c r="AR191" s="81"/>
      <c r="AS191" s="81"/>
      <c r="AT191" s="81"/>
      <c r="AU191" s="81"/>
      <c r="AV191" s="81"/>
      <c r="AW191" s="81"/>
      <c r="AX191" s="81"/>
      <c r="AY191" s="81"/>
      <c r="AZ191" s="81"/>
      <c r="BA191" s="81"/>
      <c r="BB191" s="81"/>
      <c r="BC191" s="81"/>
      <c r="BD191" s="81"/>
      <c r="BE191" s="81"/>
      <c r="BF191" s="81"/>
      <c r="BG191" s="81"/>
      <c r="BH191" s="81"/>
    </row>
    <row r="192" spans="1:60" x14ac:dyDescent="0.25">
      <c r="A192" s="81"/>
      <c r="J192" s="81"/>
      <c r="K192" s="81"/>
      <c r="L192" s="81"/>
      <c r="M192" s="81"/>
      <c r="N192" s="81"/>
      <c r="O192" s="81"/>
      <c r="P192" s="81"/>
      <c r="Q192" s="81"/>
      <c r="R192" s="81"/>
      <c r="S192" s="81"/>
      <c r="T192" s="81"/>
      <c r="U192" s="81"/>
      <c r="V192" s="81"/>
      <c r="W192" s="81"/>
      <c r="X192" s="81"/>
      <c r="Y192" s="81"/>
      <c r="Z192" s="81"/>
      <c r="AA192" s="81"/>
      <c r="AB192" s="81"/>
      <c r="AC192" s="81"/>
      <c r="AD192" s="81"/>
      <c r="AE192" s="81"/>
      <c r="AF192" s="81"/>
      <c r="AG192" s="81"/>
      <c r="AH192" s="81"/>
      <c r="AI192" s="81"/>
      <c r="AJ192" s="81"/>
      <c r="AK192" s="81"/>
      <c r="AL192" s="81"/>
      <c r="AM192" s="81"/>
      <c r="AN192" s="81"/>
      <c r="AO192" s="81"/>
      <c r="AP192" s="81"/>
      <c r="AQ192" s="81"/>
      <c r="AR192" s="81"/>
      <c r="AS192" s="81"/>
      <c r="AT192" s="81"/>
      <c r="AU192" s="81"/>
      <c r="AV192" s="81"/>
      <c r="AW192" s="81"/>
      <c r="AX192" s="81"/>
      <c r="AY192" s="81"/>
      <c r="AZ192" s="81"/>
      <c r="BA192" s="81"/>
      <c r="BB192" s="81"/>
      <c r="BC192" s="81"/>
      <c r="BD192" s="81"/>
      <c r="BE192" s="81"/>
      <c r="BF192" s="81"/>
      <c r="BG192" s="81"/>
      <c r="BH192" s="81"/>
    </row>
    <row r="193" spans="1:60" x14ac:dyDescent="0.25">
      <c r="A193" s="81"/>
      <c r="J193" s="81"/>
      <c r="K193" s="81"/>
      <c r="L193" s="81"/>
      <c r="M193" s="81"/>
      <c r="N193" s="81"/>
      <c r="O193" s="81"/>
      <c r="P193" s="81"/>
      <c r="Q193" s="81"/>
      <c r="R193" s="81"/>
      <c r="S193" s="81"/>
      <c r="T193" s="81"/>
      <c r="U193" s="81"/>
      <c r="V193" s="81"/>
      <c r="W193" s="81"/>
      <c r="X193" s="81"/>
      <c r="Y193" s="81"/>
      <c r="Z193" s="81"/>
      <c r="AA193" s="81"/>
      <c r="AB193" s="81"/>
      <c r="AC193" s="81"/>
      <c r="AD193" s="81"/>
      <c r="AE193" s="81"/>
      <c r="AF193" s="81"/>
      <c r="AG193" s="81"/>
      <c r="AH193" s="81"/>
      <c r="AI193" s="81"/>
      <c r="AJ193" s="81"/>
      <c r="AK193" s="81"/>
      <c r="AL193" s="81"/>
      <c r="AM193" s="81"/>
      <c r="AN193" s="81"/>
      <c r="AO193" s="81"/>
      <c r="AP193" s="81"/>
      <c r="AQ193" s="81"/>
      <c r="AR193" s="81"/>
      <c r="AS193" s="81"/>
      <c r="AT193" s="81"/>
      <c r="AU193" s="81"/>
      <c r="AV193" s="81"/>
      <c r="AW193" s="81"/>
      <c r="AX193" s="81"/>
      <c r="AY193" s="81"/>
      <c r="AZ193" s="81"/>
      <c r="BA193" s="81"/>
      <c r="BB193" s="81"/>
      <c r="BC193" s="81"/>
      <c r="BD193" s="81"/>
      <c r="BE193" s="81"/>
      <c r="BF193" s="81"/>
      <c r="BG193" s="81"/>
      <c r="BH193" s="81"/>
    </row>
    <row r="194" spans="1:60" x14ac:dyDescent="0.25">
      <c r="A194" s="81"/>
      <c r="J194" s="81"/>
      <c r="K194" s="81"/>
      <c r="L194" s="81"/>
      <c r="M194" s="81"/>
      <c r="N194" s="81"/>
      <c r="O194" s="81"/>
      <c r="P194" s="81"/>
      <c r="Q194" s="81"/>
      <c r="R194" s="81"/>
      <c r="S194" s="81"/>
      <c r="T194" s="81"/>
      <c r="U194" s="81"/>
      <c r="V194" s="81"/>
      <c r="W194" s="81"/>
      <c r="X194" s="81"/>
      <c r="Y194" s="81"/>
      <c r="Z194" s="81"/>
      <c r="AA194" s="81"/>
      <c r="AB194" s="81"/>
      <c r="AC194" s="81"/>
      <c r="AD194" s="81"/>
      <c r="AE194" s="81"/>
      <c r="AF194" s="81"/>
      <c r="AG194" s="81"/>
      <c r="AH194" s="81"/>
      <c r="AI194" s="81"/>
      <c r="AJ194" s="81"/>
      <c r="AK194" s="81"/>
      <c r="AL194" s="81"/>
      <c r="AM194" s="81"/>
      <c r="AN194" s="81"/>
      <c r="AO194" s="81"/>
      <c r="AP194" s="81"/>
      <c r="AQ194" s="81"/>
      <c r="AR194" s="81"/>
      <c r="AS194" s="81"/>
      <c r="AT194" s="81"/>
      <c r="AU194" s="81"/>
      <c r="AV194" s="81"/>
      <c r="AW194" s="81"/>
      <c r="AX194" s="81"/>
      <c r="AY194" s="81"/>
      <c r="AZ194" s="81"/>
      <c r="BA194" s="81"/>
      <c r="BB194" s="81"/>
      <c r="BC194" s="81"/>
      <c r="BD194" s="81"/>
      <c r="BE194" s="81"/>
      <c r="BF194" s="81"/>
      <c r="BG194" s="81"/>
      <c r="BH194" s="81"/>
    </row>
    <row r="195" spans="1:60" x14ac:dyDescent="0.25">
      <c r="A195" s="81"/>
      <c r="J195" s="81"/>
      <c r="K195" s="81"/>
      <c r="L195" s="81"/>
      <c r="M195" s="81"/>
      <c r="N195" s="81"/>
      <c r="O195" s="81"/>
      <c r="P195" s="81"/>
      <c r="Q195" s="81"/>
      <c r="R195" s="81"/>
      <c r="S195" s="81"/>
      <c r="T195" s="81"/>
      <c r="U195" s="81"/>
      <c r="V195" s="81"/>
      <c r="W195" s="81"/>
      <c r="X195" s="81"/>
      <c r="Y195" s="81"/>
      <c r="Z195" s="81"/>
      <c r="AA195" s="81"/>
      <c r="AB195" s="81"/>
      <c r="AC195" s="81"/>
      <c r="AD195" s="81"/>
      <c r="AE195" s="81"/>
      <c r="AF195" s="81"/>
      <c r="AG195" s="81"/>
      <c r="AH195" s="81"/>
      <c r="AI195" s="81"/>
      <c r="AJ195" s="81"/>
      <c r="AK195" s="81"/>
      <c r="AL195" s="81"/>
      <c r="AM195" s="81"/>
      <c r="AN195" s="81"/>
      <c r="AO195" s="81"/>
      <c r="AP195" s="81"/>
      <c r="AQ195" s="81"/>
      <c r="AR195" s="81"/>
      <c r="AS195" s="81"/>
      <c r="AT195" s="81"/>
      <c r="AU195" s="81"/>
      <c r="AV195" s="81"/>
      <c r="AW195" s="81"/>
      <c r="AX195" s="81"/>
      <c r="AY195" s="81"/>
      <c r="AZ195" s="81"/>
      <c r="BA195" s="81"/>
      <c r="BB195" s="81"/>
      <c r="BC195" s="81"/>
      <c r="BD195" s="81"/>
      <c r="BE195" s="81"/>
      <c r="BF195" s="81"/>
      <c r="BG195" s="81"/>
      <c r="BH195" s="81"/>
    </row>
    <row r="196" spans="1:60" x14ac:dyDescent="0.25">
      <c r="A196" s="81"/>
      <c r="J196" s="81"/>
      <c r="K196" s="81"/>
      <c r="L196" s="81"/>
      <c r="M196" s="81"/>
      <c r="N196" s="81"/>
      <c r="O196" s="81"/>
      <c r="P196" s="81"/>
      <c r="Q196" s="81"/>
      <c r="R196" s="81"/>
      <c r="S196" s="81"/>
      <c r="T196" s="81"/>
      <c r="U196" s="81"/>
      <c r="V196" s="81"/>
      <c r="W196" s="81"/>
      <c r="X196" s="81"/>
      <c r="Y196" s="81"/>
      <c r="Z196" s="81"/>
      <c r="AA196" s="81"/>
      <c r="AB196" s="81"/>
      <c r="AC196" s="81"/>
      <c r="AD196" s="81"/>
      <c r="AE196" s="81"/>
      <c r="AF196" s="81"/>
      <c r="AG196" s="81"/>
      <c r="AH196" s="81"/>
      <c r="AI196" s="81"/>
      <c r="AJ196" s="81"/>
      <c r="AK196" s="81"/>
      <c r="AL196" s="81"/>
      <c r="AM196" s="81"/>
      <c r="AN196" s="81"/>
      <c r="AO196" s="81"/>
      <c r="AP196" s="81"/>
      <c r="AQ196" s="81"/>
      <c r="AR196" s="81"/>
      <c r="AS196" s="81"/>
      <c r="AT196" s="81"/>
      <c r="AU196" s="81"/>
      <c r="AV196" s="81"/>
      <c r="AW196" s="81"/>
      <c r="AX196" s="81"/>
      <c r="AY196" s="81"/>
      <c r="AZ196" s="81"/>
      <c r="BA196" s="81"/>
      <c r="BB196" s="81"/>
      <c r="BC196" s="81"/>
      <c r="BD196" s="81"/>
      <c r="BE196" s="81"/>
      <c r="BF196" s="81"/>
      <c r="BG196" s="81"/>
      <c r="BH196" s="81"/>
    </row>
    <row r="197" spans="1:60" x14ac:dyDescent="0.25">
      <c r="A197" s="81"/>
      <c r="J197" s="81"/>
      <c r="K197" s="81"/>
      <c r="L197" s="81"/>
      <c r="M197" s="81"/>
      <c r="N197" s="81"/>
      <c r="O197" s="81"/>
      <c r="P197" s="81"/>
      <c r="Q197" s="81"/>
      <c r="R197" s="81"/>
      <c r="S197" s="81"/>
      <c r="T197" s="81"/>
      <c r="U197" s="81"/>
      <c r="V197" s="81"/>
      <c r="W197" s="81"/>
      <c r="X197" s="81"/>
      <c r="Y197" s="81"/>
      <c r="Z197" s="81"/>
      <c r="AA197" s="81"/>
      <c r="AB197" s="81"/>
      <c r="AC197" s="81"/>
      <c r="AD197" s="81"/>
      <c r="AE197" s="81"/>
      <c r="AF197" s="81"/>
      <c r="AG197" s="81"/>
      <c r="AH197" s="81"/>
      <c r="AI197" s="81"/>
      <c r="AJ197" s="81"/>
      <c r="AK197" s="81"/>
      <c r="AL197" s="81"/>
      <c r="AM197" s="81"/>
      <c r="AN197" s="81"/>
      <c r="AO197" s="81"/>
      <c r="AP197" s="81"/>
      <c r="AQ197" s="81"/>
      <c r="AR197" s="81"/>
      <c r="AS197" s="81"/>
      <c r="AT197" s="81"/>
      <c r="AU197" s="81"/>
      <c r="AV197" s="81"/>
      <c r="AW197" s="81"/>
      <c r="AX197" s="81"/>
      <c r="AY197" s="81"/>
      <c r="AZ197" s="81"/>
      <c r="BA197" s="81"/>
      <c r="BB197" s="81"/>
      <c r="BC197" s="81"/>
      <c r="BD197" s="81"/>
      <c r="BE197" s="81"/>
      <c r="BF197" s="81"/>
      <c r="BG197" s="81"/>
      <c r="BH197" s="81"/>
    </row>
    <row r="198" spans="1:60" x14ac:dyDescent="0.25">
      <c r="A198" s="81"/>
      <c r="J198" s="81"/>
      <c r="K198" s="81"/>
      <c r="L198" s="81"/>
      <c r="M198" s="81"/>
      <c r="N198" s="81"/>
      <c r="O198" s="81"/>
      <c r="P198" s="81"/>
      <c r="Q198" s="81"/>
      <c r="R198" s="81"/>
      <c r="S198" s="81"/>
      <c r="T198" s="81"/>
      <c r="U198" s="81"/>
      <c r="V198" s="81"/>
      <c r="W198" s="81"/>
      <c r="X198" s="81"/>
      <c r="Y198" s="81"/>
      <c r="Z198" s="81"/>
      <c r="AA198" s="81"/>
      <c r="AB198" s="81"/>
      <c r="AC198" s="81"/>
      <c r="AD198" s="81"/>
      <c r="AE198" s="81"/>
      <c r="AF198" s="81"/>
      <c r="AG198" s="81"/>
      <c r="AH198" s="81"/>
      <c r="AI198" s="81"/>
      <c r="AJ198" s="81"/>
      <c r="AK198" s="81"/>
      <c r="AL198" s="81"/>
      <c r="AM198" s="81"/>
      <c r="AN198" s="81"/>
      <c r="AO198" s="81"/>
      <c r="AP198" s="81"/>
      <c r="AQ198" s="81"/>
      <c r="AR198" s="81"/>
      <c r="AS198" s="81"/>
      <c r="AT198" s="81"/>
      <c r="AU198" s="81"/>
      <c r="AV198" s="81"/>
      <c r="AW198" s="81"/>
      <c r="AX198" s="81"/>
      <c r="AY198" s="81"/>
      <c r="AZ198" s="81"/>
      <c r="BA198" s="81"/>
      <c r="BB198" s="81"/>
      <c r="BC198" s="81"/>
      <c r="BD198" s="81"/>
      <c r="BE198" s="81"/>
      <c r="BF198" s="81"/>
      <c r="BG198" s="81"/>
      <c r="BH198" s="81"/>
    </row>
    <row r="199" spans="1:60" x14ac:dyDescent="0.25">
      <c r="A199" s="81"/>
      <c r="J199" s="81"/>
      <c r="K199" s="81"/>
      <c r="L199" s="81"/>
      <c r="M199" s="81"/>
      <c r="N199" s="81"/>
      <c r="O199" s="81"/>
      <c r="P199" s="81"/>
      <c r="Q199" s="81"/>
      <c r="R199" s="81"/>
      <c r="S199" s="81"/>
      <c r="T199" s="81"/>
      <c r="U199" s="81"/>
      <c r="V199" s="81"/>
      <c r="W199" s="81"/>
      <c r="X199" s="81"/>
      <c r="Y199" s="81"/>
      <c r="Z199" s="81"/>
      <c r="AA199" s="81"/>
      <c r="AB199" s="81"/>
      <c r="AC199" s="81"/>
      <c r="AD199" s="81"/>
      <c r="AE199" s="81"/>
      <c r="AF199" s="81"/>
      <c r="AG199" s="81"/>
      <c r="AH199" s="81"/>
      <c r="AI199" s="81"/>
      <c r="AJ199" s="81"/>
      <c r="AK199" s="81"/>
      <c r="AL199" s="81"/>
      <c r="AM199" s="81"/>
      <c r="AN199" s="81"/>
      <c r="AO199" s="81"/>
      <c r="AP199" s="81"/>
      <c r="AQ199" s="81"/>
      <c r="AR199" s="81"/>
      <c r="AS199" s="81"/>
      <c r="AT199" s="81"/>
      <c r="AU199" s="81"/>
      <c r="AV199" s="81"/>
      <c r="AW199" s="81"/>
      <c r="AX199" s="81"/>
      <c r="AY199" s="81"/>
      <c r="AZ199" s="81"/>
      <c r="BA199" s="81"/>
      <c r="BB199" s="81"/>
      <c r="BC199" s="81"/>
      <c r="BD199" s="81"/>
      <c r="BE199" s="81"/>
      <c r="BF199" s="81"/>
      <c r="BG199" s="81"/>
      <c r="BH199" s="81"/>
    </row>
    <row r="200" spans="1:60" x14ac:dyDescent="0.25">
      <c r="A200" s="81"/>
      <c r="J200" s="81"/>
      <c r="K200" s="81"/>
      <c r="L200" s="81"/>
      <c r="M200" s="81"/>
      <c r="N200" s="81"/>
      <c r="O200" s="81"/>
      <c r="P200" s="81"/>
      <c r="Q200" s="81"/>
      <c r="R200" s="81"/>
      <c r="S200" s="81"/>
      <c r="T200" s="81"/>
      <c r="U200" s="81"/>
      <c r="V200" s="81"/>
      <c r="W200" s="81"/>
      <c r="X200" s="81"/>
      <c r="Y200" s="81"/>
      <c r="Z200" s="81"/>
      <c r="AA200" s="81"/>
      <c r="AB200" s="81"/>
      <c r="AC200" s="81"/>
      <c r="AD200" s="81"/>
      <c r="AE200" s="81"/>
      <c r="AF200" s="81"/>
      <c r="AG200" s="81"/>
      <c r="AH200" s="81"/>
      <c r="AI200" s="81"/>
      <c r="AJ200" s="81"/>
      <c r="AK200" s="81"/>
      <c r="AL200" s="81"/>
      <c r="AM200" s="81"/>
      <c r="AN200" s="81"/>
      <c r="AO200" s="81"/>
      <c r="AP200" s="81"/>
      <c r="AQ200" s="81"/>
      <c r="AR200" s="81"/>
      <c r="AS200" s="81"/>
      <c r="AT200" s="81"/>
      <c r="AU200" s="81"/>
      <c r="AV200" s="81"/>
      <c r="AW200" s="81"/>
      <c r="AX200" s="81"/>
      <c r="AY200" s="81"/>
      <c r="AZ200" s="81"/>
      <c r="BA200" s="81"/>
      <c r="BB200" s="81"/>
      <c r="BC200" s="81"/>
      <c r="BD200" s="81"/>
      <c r="BE200" s="81"/>
      <c r="BF200" s="81"/>
      <c r="BG200" s="81"/>
      <c r="BH200" s="81"/>
    </row>
    <row r="201" spans="1:60" x14ac:dyDescent="0.25">
      <c r="A201" s="81"/>
      <c r="J201" s="81"/>
      <c r="K201" s="81"/>
      <c r="L201" s="81"/>
      <c r="M201" s="81"/>
      <c r="N201" s="81"/>
      <c r="O201" s="81"/>
      <c r="P201" s="81"/>
      <c r="Q201" s="81"/>
      <c r="R201" s="81"/>
      <c r="S201" s="81"/>
      <c r="T201" s="81"/>
      <c r="U201" s="81"/>
      <c r="V201" s="81"/>
      <c r="W201" s="81"/>
      <c r="X201" s="81"/>
      <c r="Y201" s="81"/>
      <c r="Z201" s="81"/>
      <c r="AA201" s="81"/>
      <c r="AB201" s="81"/>
      <c r="AC201" s="81"/>
      <c r="AD201" s="81"/>
      <c r="AE201" s="81"/>
      <c r="AF201" s="81"/>
      <c r="AG201" s="81"/>
      <c r="AH201" s="81"/>
      <c r="AI201" s="81"/>
      <c r="AJ201" s="81"/>
      <c r="AK201" s="81"/>
      <c r="AL201" s="81"/>
      <c r="AM201" s="81"/>
      <c r="AN201" s="81"/>
      <c r="AO201" s="81"/>
      <c r="AP201" s="81"/>
      <c r="AQ201" s="81"/>
      <c r="AR201" s="81"/>
      <c r="AS201" s="81"/>
      <c r="AT201" s="81"/>
      <c r="AU201" s="81"/>
      <c r="AV201" s="81"/>
      <c r="AW201" s="81"/>
      <c r="AX201" s="81"/>
      <c r="AY201" s="81"/>
      <c r="AZ201" s="81"/>
      <c r="BA201" s="81"/>
      <c r="BB201" s="81"/>
      <c r="BC201" s="81"/>
      <c r="BD201" s="81"/>
      <c r="BE201" s="81"/>
      <c r="BF201" s="81"/>
      <c r="BG201" s="81"/>
      <c r="BH201" s="81"/>
    </row>
    <row r="202" spans="1:60" x14ac:dyDescent="0.25">
      <c r="A202" s="81"/>
      <c r="J202" s="81"/>
      <c r="K202" s="81"/>
      <c r="L202" s="81"/>
      <c r="M202" s="81"/>
      <c r="N202" s="81"/>
      <c r="O202" s="81"/>
      <c r="P202" s="81"/>
      <c r="Q202" s="81"/>
      <c r="R202" s="81"/>
      <c r="S202" s="81"/>
      <c r="T202" s="81"/>
      <c r="U202" s="81"/>
      <c r="V202" s="81"/>
      <c r="W202" s="81"/>
      <c r="X202" s="81"/>
      <c r="Y202" s="81"/>
      <c r="Z202" s="81"/>
      <c r="AA202" s="81"/>
      <c r="AB202" s="81"/>
      <c r="AC202" s="81"/>
      <c r="AD202" s="81"/>
      <c r="AE202" s="81"/>
      <c r="AF202" s="81"/>
      <c r="AG202" s="81"/>
      <c r="AH202" s="81"/>
      <c r="AI202" s="81"/>
      <c r="AJ202" s="81"/>
      <c r="AK202" s="81"/>
      <c r="AL202" s="81"/>
      <c r="AM202" s="81"/>
      <c r="AN202" s="81"/>
      <c r="AO202" s="81"/>
      <c r="AP202" s="81"/>
      <c r="AQ202" s="81"/>
      <c r="AR202" s="81"/>
      <c r="AS202" s="81"/>
      <c r="AT202" s="81"/>
      <c r="AU202" s="81"/>
      <c r="AV202" s="81"/>
      <c r="AW202" s="81"/>
      <c r="AX202" s="81"/>
      <c r="AY202" s="81"/>
      <c r="AZ202" s="81"/>
      <c r="BA202" s="81"/>
      <c r="BB202" s="81"/>
      <c r="BC202" s="81"/>
      <c r="BD202" s="81"/>
      <c r="BE202" s="81"/>
      <c r="BF202" s="81"/>
      <c r="BG202" s="81"/>
      <c r="BH202" s="81"/>
    </row>
    <row r="203" spans="1:60" x14ac:dyDescent="0.25">
      <c r="A203" s="81"/>
      <c r="J203" s="81"/>
      <c r="K203" s="81"/>
      <c r="L203" s="81"/>
      <c r="M203" s="81"/>
      <c r="N203" s="81"/>
      <c r="O203" s="81"/>
      <c r="P203" s="81"/>
      <c r="Q203" s="81"/>
      <c r="R203" s="81"/>
      <c r="S203" s="81"/>
      <c r="T203" s="81"/>
      <c r="U203" s="81"/>
      <c r="V203" s="81"/>
      <c r="W203" s="81"/>
      <c r="X203" s="81"/>
      <c r="Y203" s="81"/>
      <c r="Z203" s="81"/>
      <c r="AA203" s="81"/>
      <c r="AB203" s="81"/>
      <c r="AC203" s="81"/>
      <c r="AD203" s="81"/>
      <c r="AE203" s="81"/>
      <c r="AF203" s="81"/>
      <c r="AG203" s="81"/>
      <c r="AH203" s="81"/>
      <c r="AI203" s="81"/>
      <c r="AJ203" s="81"/>
      <c r="AK203" s="81"/>
      <c r="AL203" s="81"/>
      <c r="AM203" s="81"/>
      <c r="AN203" s="81"/>
      <c r="AO203" s="81"/>
      <c r="AP203" s="81"/>
      <c r="AQ203" s="81"/>
      <c r="AR203" s="81"/>
      <c r="AS203" s="81"/>
      <c r="AT203" s="81"/>
      <c r="AU203" s="81"/>
      <c r="AV203" s="81"/>
      <c r="AW203" s="81"/>
      <c r="AX203" s="81"/>
      <c r="AY203" s="81"/>
      <c r="AZ203" s="81"/>
      <c r="BA203" s="81"/>
      <c r="BB203" s="81"/>
      <c r="BC203" s="81"/>
      <c r="BD203" s="81"/>
      <c r="BE203" s="81"/>
      <c r="BF203" s="81"/>
      <c r="BG203" s="81"/>
      <c r="BH203" s="81"/>
    </row>
    <row r="204" spans="1:60" x14ac:dyDescent="0.25">
      <c r="A204" s="81"/>
      <c r="J204" s="81"/>
      <c r="K204" s="81"/>
      <c r="L204" s="81"/>
      <c r="M204" s="81"/>
      <c r="N204" s="81"/>
      <c r="O204" s="81"/>
      <c r="P204" s="81"/>
      <c r="Q204" s="81"/>
      <c r="R204" s="81"/>
      <c r="S204" s="81"/>
      <c r="T204" s="81"/>
      <c r="U204" s="81"/>
      <c r="V204" s="81"/>
      <c r="W204" s="81"/>
      <c r="X204" s="81"/>
      <c r="Y204" s="81"/>
      <c r="Z204" s="81"/>
      <c r="AA204" s="81"/>
      <c r="AB204" s="81"/>
      <c r="AC204" s="81"/>
      <c r="AD204" s="81"/>
      <c r="AE204" s="81"/>
      <c r="AF204" s="81"/>
      <c r="AG204" s="81"/>
      <c r="AH204" s="81"/>
      <c r="AI204" s="81"/>
      <c r="AJ204" s="81"/>
      <c r="AK204" s="81"/>
      <c r="AL204" s="81"/>
      <c r="AM204" s="81"/>
      <c r="AN204" s="81"/>
      <c r="AO204" s="81"/>
      <c r="AP204" s="81"/>
      <c r="AQ204" s="81"/>
      <c r="AR204" s="81"/>
      <c r="AS204" s="81"/>
      <c r="AT204" s="81"/>
      <c r="AU204" s="81"/>
      <c r="AV204" s="81"/>
      <c r="AW204" s="81"/>
      <c r="AX204" s="81"/>
      <c r="AY204" s="81"/>
      <c r="AZ204" s="81"/>
      <c r="BA204" s="81"/>
      <c r="BB204" s="81"/>
      <c r="BC204" s="81"/>
      <c r="BD204" s="81"/>
      <c r="BE204" s="81"/>
      <c r="BF204" s="81"/>
      <c r="BG204" s="81"/>
      <c r="BH204" s="81"/>
    </row>
    <row r="205" spans="1:60" x14ac:dyDescent="0.25">
      <c r="A205" s="81"/>
      <c r="J205" s="81"/>
      <c r="K205" s="81"/>
      <c r="L205" s="81"/>
      <c r="M205" s="81"/>
      <c r="N205" s="81"/>
      <c r="O205" s="81"/>
      <c r="P205" s="81"/>
      <c r="Q205" s="81"/>
      <c r="R205" s="81"/>
      <c r="S205" s="81"/>
      <c r="T205" s="81"/>
      <c r="U205" s="81"/>
      <c r="V205" s="81"/>
      <c r="W205" s="81"/>
      <c r="X205" s="81"/>
      <c r="Y205" s="81"/>
      <c r="Z205" s="81"/>
      <c r="AA205" s="81"/>
      <c r="AB205" s="81"/>
      <c r="AC205" s="81"/>
      <c r="AD205" s="81"/>
      <c r="AE205" s="81"/>
      <c r="AF205" s="81"/>
      <c r="AG205" s="81"/>
      <c r="AH205" s="81"/>
      <c r="AI205" s="81"/>
      <c r="AJ205" s="81"/>
      <c r="AK205" s="81"/>
      <c r="AL205" s="81"/>
      <c r="AM205" s="81"/>
      <c r="AN205" s="81"/>
      <c r="AO205" s="81"/>
      <c r="AP205" s="81"/>
      <c r="AQ205" s="81"/>
      <c r="AR205" s="81"/>
      <c r="AS205" s="81"/>
      <c r="AT205" s="81"/>
      <c r="AU205" s="81"/>
      <c r="AV205" s="81"/>
      <c r="AW205" s="81"/>
      <c r="AX205" s="81"/>
      <c r="AY205" s="81"/>
      <c r="AZ205" s="81"/>
      <c r="BA205" s="81"/>
      <c r="BB205" s="81"/>
      <c r="BC205" s="81"/>
      <c r="BD205" s="81"/>
      <c r="BE205" s="81"/>
      <c r="BF205" s="81"/>
      <c r="BG205" s="81"/>
      <c r="BH205" s="81"/>
    </row>
    <row r="206" spans="1:60" x14ac:dyDescent="0.25">
      <c r="A206" s="81"/>
      <c r="J206" s="81"/>
      <c r="K206" s="81"/>
      <c r="L206" s="81"/>
      <c r="M206" s="81"/>
      <c r="N206" s="81"/>
      <c r="O206" s="81"/>
      <c r="P206" s="81"/>
      <c r="Q206" s="81"/>
      <c r="R206" s="81"/>
      <c r="S206" s="81"/>
      <c r="T206" s="81"/>
      <c r="U206" s="81"/>
      <c r="V206" s="81"/>
      <c r="W206" s="81"/>
      <c r="X206" s="81"/>
      <c r="Y206" s="81"/>
      <c r="Z206" s="81"/>
      <c r="AA206" s="81"/>
      <c r="AB206" s="81"/>
      <c r="AC206" s="81"/>
      <c r="AD206" s="81"/>
      <c r="AE206" s="81"/>
      <c r="AF206" s="81"/>
      <c r="AG206" s="81"/>
      <c r="AH206" s="81"/>
      <c r="AI206" s="81"/>
      <c r="AJ206" s="81"/>
      <c r="AK206" s="81"/>
      <c r="AL206" s="81"/>
      <c r="AM206" s="81"/>
      <c r="AN206" s="81"/>
      <c r="AO206" s="81"/>
      <c r="AP206" s="81"/>
      <c r="AQ206" s="81"/>
      <c r="AR206" s="81"/>
      <c r="AS206" s="81"/>
      <c r="AT206" s="81"/>
      <c r="AU206" s="81"/>
      <c r="AV206" s="81"/>
      <c r="AW206" s="81"/>
      <c r="AX206" s="81"/>
      <c r="AY206" s="81"/>
      <c r="AZ206" s="81"/>
      <c r="BA206" s="81"/>
      <c r="BB206" s="81"/>
      <c r="BC206" s="81"/>
      <c r="BD206" s="81"/>
      <c r="BE206" s="81"/>
      <c r="BF206" s="81"/>
      <c r="BG206" s="81"/>
      <c r="BH206" s="81"/>
    </row>
    <row r="207" spans="1:60" x14ac:dyDescent="0.25">
      <c r="A207" s="81"/>
      <c r="J207" s="81"/>
      <c r="K207" s="81"/>
      <c r="L207" s="81"/>
      <c r="M207" s="81"/>
      <c r="N207" s="81"/>
      <c r="O207" s="81"/>
      <c r="P207" s="81"/>
      <c r="Q207" s="81"/>
      <c r="R207" s="81"/>
      <c r="S207" s="81"/>
      <c r="T207" s="81"/>
      <c r="U207" s="81"/>
      <c r="V207" s="81"/>
      <c r="W207" s="81"/>
      <c r="X207" s="81"/>
      <c r="Y207" s="81"/>
      <c r="Z207" s="81"/>
      <c r="AA207" s="81"/>
      <c r="AB207" s="81"/>
      <c r="AC207" s="81"/>
      <c r="AD207" s="81"/>
      <c r="AE207" s="81"/>
      <c r="AF207" s="81"/>
      <c r="AG207" s="81"/>
      <c r="AH207" s="81"/>
      <c r="AI207" s="81"/>
      <c r="AJ207" s="81"/>
      <c r="AK207" s="81"/>
      <c r="AL207" s="81"/>
      <c r="AM207" s="81"/>
      <c r="AN207" s="81"/>
      <c r="AO207" s="81"/>
      <c r="AP207" s="81"/>
      <c r="AQ207" s="81"/>
      <c r="AR207" s="81"/>
      <c r="AS207" s="81"/>
      <c r="AT207" s="81"/>
      <c r="AU207" s="81"/>
      <c r="AV207" s="81"/>
      <c r="AW207" s="81"/>
      <c r="AX207" s="81"/>
      <c r="AY207" s="81"/>
      <c r="AZ207" s="81"/>
      <c r="BA207" s="81"/>
      <c r="BB207" s="81"/>
      <c r="BC207" s="81"/>
      <c r="BD207" s="81"/>
      <c r="BE207" s="81"/>
      <c r="BF207" s="81"/>
      <c r="BG207" s="81"/>
      <c r="BH207" s="81"/>
    </row>
    <row r="208" spans="1:60" x14ac:dyDescent="0.25">
      <c r="A208" s="81"/>
      <c r="J208" s="81"/>
      <c r="K208" s="81"/>
      <c r="L208" s="81"/>
      <c r="M208" s="81"/>
      <c r="N208" s="81"/>
      <c r="O208" s="81"/>
      <c r="P208" s="81"/>
      <c r="Q208" s="81"/>
      <c r="R208" s="81"/>
      <c r="S208" s="81"/>
      <c r="T208" s="81"/>
      <c r="U208" s="81"/>
      <c r="V208" s="81"/>
      <c r="W208" s="81"/>
      <c r="X208" s="81"/>
      <c r="Y208" s="81"/>
      <c r="Z208" s="81"/>
      <c r="AA208" s="81"/>
      <c r="AB208" s="81"/>
      <c r="AC208" s="81"/>
      <c r="AD208" s="81"/>
      <c r="AE208" s="81"/>
      <c r="AF208" s="81"/>
      <c r="AG208" s="81"/>
      <c r="AH208" s="81"/>
      <c r="AI208" s="81"/>
      <c r="AJ208" s="81"/>
      <c r="AK208" s="81"/>
      <c r="AL208" s="81"/>
      <c r="AM208" s="81"/>
      <c r="AN208" s="81"/>
      <c r="AO208" s="81"/>
      <c r="AP208" s="81"/>
      <c r="AQ208" s="81"/>
      <c r="AR208" s="81"/>
      <c r="AS208" s="81"/>
      <c r="AT208" s="81"/>
      <c r="AU208" s="81"/>
      <c r="AV208" s="81"/>
      <c r="AW208" s="81"/>
      <c r="AX208" s="81"/>
      <c r="AY208" s="81"/>
      <c r="AZ208" s="81"/>
      <c r="BA208" s="81"/>
      <c r="BB208" s="81"/>
      <c r="BC208" s="81"/>
      <c r="BD208" s="81"/>
      <c r="BE208" s="81"/>
      <c r="BF208" s="81"/>
      <c r="BG208" s="81"/>
      <c r="BH208" s="81"/>
    </row>
    <row r="209" spans="1:60" x14ac:dyDescent="0.25">
      <c r="A209" s="81"/>
      <c r="J209" s="81"/>
      <c r="K209" s="81"/>
      <c r="L209" s="81"/>
      <c r="M209" s="81"/>
      <c r="N209" s="81"/>
      <c r="O209" s="81"/>
      <c r="P209" s="81"/>
      <c r="Q209" s="81"/>
      <c r="R209" s="81"/>
      <c r="S209" s="81"/>
      <c r="T209" s="81"/>
      <c r="U209" s="81"/>
      <c r="V209" s="81"/>
      <c r="W209" s="81"/>
      <c r="X209" s="81"/>
      <c r="Y209" s="81"/>
      <c r="Z209" s="81"/>
      <c r="AA209" s="81"/>
      <c r="AB209" s="81"/>
      <c r="AC209" s="81"/>
      <c r="AD209" s="81"/>
      <c r="AE209" s="81"/>
      <c r="AF209" s="81"/>
      <c r="AG209" s="81"/>
      <c r="AH209" s="81"/>
      <c r="AI209" s="81"/>
      <c r="AJ209" s="81"/>
      <c r="AK209" s="81"/>
      <c r="AL209" s="81"/>
      <c r="AM209" s="81"/>
      <c r="AN209" s="81"/>
      <c r="AO209" s="81"/>
      <c r="AP209" s="81"/>
      <c r="AQ209" s="81"/>
      <c r="AR209" s="81"/>
      <c r="AS209" s="81"/>
      <c r="AT209" s="81"/>
      <c r="AU209" s="81"/>
      <c r="AV209" s="81"/>
      <c r="AW209" s="81"/>
      <c r="AX209" s="81"/>
      <c r="AY209" s="81"/>
      <c r="AZ209" s="81"/>
      <c r="BA209" s="81"/>
      <c r="BB209" s="81"/>
      <c r="BC209" s="81"/>
      <c r="BD209" s="81"/>
      <c r="BE209" s="81"/>
      <c r="BF209" s="81"/>
      <c r="BG209" s="81"/>
      <c r="BH209" s="81"/>
    </row>
    <row r="210" spans="1:60" x14ac:dyDescent="0.25">
      <c r="A210" s="81"/>
      <c r="J210" s="81"/>
      <c r="K210" s="81"/>
      <c r="L210" s="81"/>
      <c r="M210" s="81"/>
      <c r="N210" s="81"/>
      <c r="O210" s="81"/>
      <c r="P210" s="81"/>
      <c r="Q210" s="81"/>
      <c r="R210" s="81"/>
      <c r="S210" s="81"/>
      <c r="T210" s="81"/>
      <c r="U210" s="81"/>
      <c r="V210" s="81"/>
      <c r="W210" s="81"/>
      <c r="X210" s="81"/>
      <c r="Y210" s="81"/>
      <c r="Z210" s="81"/>
      <c r="AA210" s="81"/>
      <c r="AB210" s="81"/>
      <c r="AC210" s="81"/>
      <c r="AD210" s="81"/>
      <c r="AE210" s="81"/>
      <c r="AF210" s="81"/>
      <c r="AG210" s="81"/>
      <c r="AH210" s="81"/>
      <c r="AI210" s="81"/>
      <c r="AJ210" s="81"/>
      <c r="AK210" s="81"/>
      <c r="AL210" s="81"/>
      <c r="AM210" s="81"/>
      <c r="AN210" s="81"/>
      <c r="AO210" s="81"/>
      <c r="AP210" s="81"/>
      <c r="AQ210" s="81"/>
      <c r="AR210" s="81"/>
      <c r="AS210" s="81"/>
      <c r="AT210" s="81"/>
      <c r="AU210" s="81"/>
      <c r="AV210" s="81"/>
      <c r="AW210" s="81"/>
      <c r="AX210" s="81"/>
      <c r="AY210" s="81"/>
      <c r="AZ210" s="81"/>
      <c r="BA210" s="81"/>
      <c r="BB210" s="81"/>
      <c r="BC210" s="81"/>
      <c r="BD210" s="81"/>
      <c r="BE210" s="81"/>
      <c r="BF210" s="81"/>
      <c r="BG210" s="81"/>
      <c r="BH210" s="81"/>
    </row>
    <row r="211" spans="1:60" x14ac:dyDescent="0.25">
      <c r="A211" s="81"/>
      <c r="J211" s="81"/>
      <c r="K211" s="81"/>
      <c r="L211" s="81"/>
      <c r="M211" s="81"/>
      <c r="N211" s="81"/>
      <c r="O211" s="81"/>
      <c r="P211" s="81"/>
      <c r="Q211" s="81"/>
      <c r="R211" s="81"/>
      <c r="S211" s="81"/>
      <c r="T211" s="81"/>
      <c r="U211" s="81"/>
      <c r="V211" s="81"/>
      <c r="W211" s="81"/>
      <c r="X211" s="81"/>
      <c r="Y211" s="81"/>
      <c r="Z211" s="81"/>
      <c r="AA211" s="81"/>
      <c r="AB211" s="81"/>
      <c r="AC211" s="81"/>
      <c r="AD211" s="81"/>
      <c r="AE211" s="81"/>
      <c r="AF211" s="81"/>
      <c r="AG211" s="81"/>
      <c r="AH211" s="81"/>
      <c r="AI211" s="81"/>
      <c r="AJ211" s="81"/>
      <c r="AK211" s="81"/>
      <c r="AL211" s="81"/>
      <c r="AM211" s="81"/>
      <c r="AN211" s="81"/>
      <c r="AO211" s="81"/>
      <c r="AP211" s="81"/>
      <c r="AQ211" s="81"/>
      <c r="AR211" s="81"/>
      <c r="AS211" s="81"/>
      <c r="AT211" s="81"/>
      <c r="AU211" s="81"/>
      <c r="AV211" s="81"/>
      <c r="AW211" s="81"/>
      <c r="AX211" s="81"/>
      <c r="AY211" s="81"/>
      <c r="AZ211" s="81"/>
      <c r="BA211" s="81"/>
      <c r="BB211" s="81"/>
      <c r="BC211" s="81"/>
      <c r="BD211" s="81"/>
      <c r="BE211" s="81"/>
      <c r="BF211" s="81"/>
      <c r="BG211" s="81"/>
      <c r="BH211" s="81"/>
    </row>
    <row r="212" spans="1:60" x14ac:dyDescent="0.25">
      <c r="A212" s="81"/>
      <c r="J212" s="81"/>
      <c r="K212" s="81"/>
      <c r="L212" s="81"/>
      <c r="M212" s="81"/>
      <c r="N212" s="81"/>
      <c r="O212" s="81"/>
      <c r="P212" s="81"/>
      <c r="Q212" s="81"/>
      <c r="R212" s="81"/>
      <c r="S212" s="81"/>
      <c r="T212" s="81"/>
      <c r="U212" s="81"/>
      <c r="V212" s="81"/>
      <c r="W212" s="81"/>
      <c r="X212" s="81"/>
      <c r="Y212" s="81"/>
      <c r="Z212" s="81"/>
      <c r="AA212" s="81"/>
      <c r="AB212" s="81"/>
      <c r="AC212" s="81"/>
      <c r="AD212" s="81"/>
      <c r="AE212" s="81"/>
      <c r="AF212" s="81"/>
      <c r="AG212" s="81"/>
      <c r="AH212" s="81"/>
      <c r="AI212" s="81"/>
      <c r="AJ212" s="81"/>
      <c r="AK212" s="81"/>
      <c r="AL212" s="81"/>
      <c r="AM212" s="81"/>
      <c r="AN212" s="81"/>
      <c r="AO212" s="81"/>
      <c r="AP212" s="81"/>
      <c r="AQ212" s="81"/>
      <c r="AR212" s="81"/>
      <c r="AS212" s="81"/>
      <c r="AT212" s="81"/>
      <c r="AU212" s="81"/>
      <c r="AV212" s="81"/>
      <c r="AW212" s="81"/>
      <c r="AX212" s="81"/>
      <c r="AY212" s="81"/>
      <c r="AZ212" s="81"/>
      <c r="BA212" s="81"/>
      <c r="BB212" s="81"/>
      <c r="BC212" s="81"/>
      <c r="BD212" s="81"/>
      <c r="BE212" s="81"/>
      <c r="BF212" s="81"/>
      <c r="BG212" s="81"/>
      <c r="BH212" s="81"/>
    </row>
    <row r="213" spans="1:60" x14ac:dyDescent="0.25">
      <c r="A213" s="81"/>
      <c r="J213" s="81"/>
      <c r="K213" s="81"/>
      <c r="L213" s="81"/>
      <c r="M213" s="81"/>
      <c r="N213" s="81"/>
      <c r="O213" s="81"/>
      <c r="P213" s="81"/>
      <c r="Q213" s="81"/>
      <c r="R213" s="81"/>
      <c r="S213" s="81"/>
      <c r="T213" s="81"/>
      <c r="U213" s="81"/>
      <c r="V213" s="81"/>
      <c r="W213" s="81"/>
      <c r="X213" s="81"/>
      <c r="Y213" s="81"/>
      <c r="Z213" s="81"/>
      <c r="AA213" s="81"/>
      <c r="AB213" s="81"/>
      <c r="AC213" s="81"/>
      <c r="AD213" s="81"/>
      <c r="AE213" s="81"/>
      <c r="AF213" s="81"/>
      <c r="AG213" s="81"/>
      <c r="AH213" s="81"/>
      <c r="AI213" s="81"/>
      <c r="AJ213" s="81"/>
      <c r="AK213" s="81"/>
      <c r="AL213" s="81"/>
      <c r="AM213" s="81"/>
      <c r="AN213" s="81"/>
      <c r="AO213" s="81"/>
      <c r="AP213" s="81"/>
      <c r="AQ213" s="81"/>
      <c r="AR213" s="81"/>
      <c r="AS213" s="81"/>
      <c r="AT213" s="81"/>
      <c r="AU213" s="81"/>
      <c r="AV213" s="81"/>
      <c r="AW213" s="81"/>
      <c r="AX213" s="81"/>
      <c r="AY213" s="81"/>
      <c r="AZ213" s="81"/>
      <c r="BA213" s="81"/>
      <c r="BB213" s="81"/>
      <c r="BC213" s="81"/>
      <c r="BD213" s="81"/>
      <c r="BE213" s="81"/>
      <c r="BF213" s="81"/>
      <c r="BG213" s="81"/>
      <c r="BH213" s="81"/>
    </row>
    <row r="214" spans="1:60" x14ac:dyDescent="0.25">
      <c r="A214" s="81"/>
      <c r="J214" s="81"/>
      <c r="K214" s="81"/>
      <c r="L214" s="81"/>
      <c r="M214" s="81"/>
      <c r="N214" s="81"/>
      <c r="O214" s="81"/>
      <c r="P214" s="81"/>
      <c r="Q214" s="81"/>
      <c r="R214" s="81"/>
      <c r="S214" s="81"/>
      <c r="T214" s="81"/>
      <c r="U214" s="81"/>
      <c r="V214" s="81"/>
      <c r="W214" s="81"/>
      <c r="X214" s="81"/>
      <c r="Y214" s="81"/>
      <c r="Z214" s="81"/>
      <c r="AA214" s="81"/>
      <c r="AB214" s="81"/>
      <c r="AC214" s="81"/>
      <c r="AD214" s="81"/>
      <c r="AE214" s="81"/>
      <c r="AF214" s="81"/>
      <c r="AG214" s="81"/>
      <c r="AH214" s="81"/>
      <c r="AI214" s="81"/>
      <c r="AJ214" s="81"/>
      <c r="AK214" s="81"/>
      <c r="AL214" s="81"/>
      <c r="AM214" s="81"/>
      <c r="AN214" s="81"/>
      <c r="AO214" s="81"/>
      <c r="AP214" s="81"/>
      <c r="AQ214" s="81"/>
      <c r="AR214" s="81"/>
      <c r="AS214" s="81"/>
      <c r="AT214" s="81"/>
      <c r="AU214" s="81"/>
      <c r="AV214" s="81"/>
      <c r="AW214" s="81"/>
      <c r="AX214" s="81"/>
      <c r="AY214" s="81"/>
      <c r="AZ214" s="81"/>
      <c r="BA214" s="81"/>
      <c r="BB214" s="81"/>
      <c r="BC214" s="81"/>
      <c r="BD214" s="81"/>
      <c r="BE214" s="81"/>
      <c r="BF214" s="81"/>
      <c r="BG214" s="81"/>
      <c r="BH214" s="81"/>
    </row>
    <row r="215" spans="1:60" x14ac:dyDescent="0.25">
      <c r="A215" s="81"/>
      <c r="J215" s="81"/>
      <c r="K215" s="81"/>
      <c r="L215" s="81"/>
      <c r="M215" s="81"/>
      <c r="N215" s="81"/>
      <c r="O215" s="81"/>
      <c r="P215" s="81"/>
      <c r="Q215" s="81"/>
      <c r="R215" s="81"/>
      <c r="S215" s="81"/>
      <c r="T215" s="81"/>
      <c r="U215" s="81"/>
      <c r="V215" s="81"/>
      <c r="W215" s="81"/>
      <c r="X215" s="81"/>
      <c r="Y215" s="81"/>
      <c r="Z215" s="81"/>
      <c r="AA215" s="81"/>
      <c r="AB215" s="81"/>
      <c r="AC215" s="81"/>
      <c r="AD215" s="81"/>
      <c r="AE215" s="81"/>
      <c r="AF215" s="81"/>
      <c r="AG215" s="81"/>
      <c r="AH215" s="81"/>
      <c r="AI215" s="81"/>
      <c r="AJ215" s="81"/>
      <c r="AK215" s="81"/>
      <c r="AL215" s="81"/>
      <c r="AM215" s="81"/>
      <c r="AN215" s="81"/>
      <c r="AO215" s="81"/>
      <c r="AP215" s="81"/>
      <c r="AQ215" s="81"/>
      <c r="AR215" s="81"/>
      <c r="AS215" s="81"/>
      <c r="AT215" s="81"/>
      <c r="AU215" s="81"/>
      <c r="AV215" s="81"/>
      <c r="AW215" s="81"/>
      <c r="AX215" s="81"/>
      <c r="AY215" s="81"/>
      <c r="AZ215" s="81"/>
      <c r="BA215" s="81"/>
      <c r="BB215" s="81"/>
      <c r="BC215" s="81"/>
      <c r="BD215" s="81"/>
      <c r="BE215" s="81"/>
      <c r="BF215" s="81"/>
      <c r="BG215" s="81"/>
      <c r="BH215" s="81"/>
    </row>
    <row r="216" spans="1:60" x14ac:dyDescent="0.25">
      <c r="A216" s="81"/>
      <c r="J216" s="81"/>
      <c r="K216" s="81"/>
      <c r="L216" s="81"/>
      <c r="M216" s="81"/>
      <c r="N216" s="81"/>
      <c r="O216" s="81"/>
      <c r="P216" s="81"/>
      <c r="Q216" s="81"/>
      <c r="R216" s="81"/>
      <c r="S216" s="81"/>
      <c r="T216" s="81"/>
      <c r="U216" s="81"/>
      <c r="V216" s="81"/>
      <c r="W216" s="81"/>
      <c r="X216" s="81"/>
      <c r="Y216" s="81"/>
      <c r="Z216" s="81"/>
      <c r="AA216" s="81"/>
      <c r="AB216" s="81"/>
      <c r="AC216" s="81"/>
      <c r="AD216" s="81"/>
      <c r="AE216" s="81"/>
      <c r="AF216" s="81"/>
      <c r="AG216" s="81"/>
      <c r="AH216" s="81"/>
      <c r="AI216" s="81"/>
      <c r="AJ216" s="81"/>
      <c r="AK216" s="81"/>
      <c r="AL216" s="81"/>
      <c r="AM216" s="81"/>
      <c r="AN216" s="81"/>
      <c r="AO216" s="81"/>
      <c r="AP216" s="81"/>
      <c r="AQ216" s="81"/>
      <c r="AR216" s="81"/>
      <c r="AS216" s="81"/>
      <c r="AT216" s="81"/>
      <c r="AU216" s="81"/>
      <c r="AV216" s="81"/>
      <c r="AW216" s="81"/>
      <c r="AX216" s="81"/>
      <c r="AY216" s="81"/>
      <c r="AZ216" s="81"/>
      <c r="BA216" s="81"/>
      <c r="BB216" s="81"/>
      <c r="BC216" s="81"/>
      <c r="BD216" s="81"/>
      <c r="BE216" s="81"/>
      <c r="BF216" s="81"/>
      <c r="BG216" s="81"/>
      <c r="BH216" s="81"/>
    </row>
    <row r="217" spans="1:60" x14ac:dyDescent="0.25">
      <c r="A217" s="81"/>
      <c r="J217" s="81"/>
      <c r="K217" s="81"/>
      <c r="L217" s="81"/>
      <c r="M217" s="81"/>
      <c r="N217" s="81"/>
      <c r="O217" s="81"/>
      <c r="P217" s="81"/>
      <c r="Q217" s="81"/>
      <c r="R217" s="81"/>
      <c r="S217" s="81"/>
      <c r="T217" s="81"/>
      <c r="U217" s="81"/>
      <c r="V217" s="81"/>
      <c r="W217" s="81"/>
      <c r="X217" s="81"/>
      <c r="Y217" s="81"/>
      <c r="Z217" s="81"/>
      <c r="AA217" s="81"/>
      <c r="AB217" s="81"/>
      <c r="AC217" s="81"/>
      <c r="AD217" s="81"/>
      <c r="AE217" s="81"/>
      <c r="AF217" s="81"/>
      <c r="AG217" s="81"/>
      <c r="AH217" s="81"/>
      <c r="AI217" s="81"/>
      <c r="AJ217" s="81"/>
      <c r="AK217" s="81"/>
      <c r="AL217" s="81"/>
      <c r="AM217" s="81"/>
      <c r="AN217" s="81"/>
      <c r="AO217" s="81"/>
      <c r="AP217" s="81"/>
      <c r="AQ217" s="81"/>
      <c r="AR217" s="81"/>
      <c r="AS217" s="81"/>
      <c r="AT217" s="81"/>
      <c r="AU217" s="81"/>
      <c r="AV217" s="81"/>
      <c r="AW217" s="81"/>
      <c r="AX217" s="81"/>
      <c r="AY217" s="81"/>
      <c r="AZ217" s="81"/>
      <c r="BA217" s="81"/>
      <c r="BB217" s="81"/>
      <c r="BC217" s="81"/>
      <c r="BD217" s="81"/>
      <c r="BE217" s="81"/>
      <c r="BF217" s="81"/>
      <c r="BG217" s="81"/>
      <c r="BH217" s="81"/>
    </row>
    <row r="218" spans="1:60" x14ac:dyDescent="0.25">
      <c r="A218" s="81"/>
      <c r="J218" s="81"/>
      <c r="K218" s="81"/>
      <c r="L218" s="81"/>
      <c r="M218" s="81"/>
      <c r="N218" s="81"/>
      <c r="O218" s="81"/>
      <c r="P218" s="81"/>
      <c r="Q218" s="81"/>
      <c r="R218" s="81"/>
      <c r="S218" s="81"/>
      <c r="T218" s="81"/>
      <c r="U218" s="81"/>
      <c r="V218" s="81"/>
      <c r="W218" s="81"/>
      <c r="X218" s="81"/>
      <c r="Y218" s="81"/>
      <c r="Z218" s="81"/>
      <c r="AA218" s="81"/>
      <c r="AB218" s="81"/>
      <c r="AC218" s="81"/>
      <c r="AD218" s="81"/>
      <c r="AE218" s="81"/>
      <c r="AF218" s="81"/>
      <c r="AG218" s="81"/>
      <c r="AH218" s="81"/>
      <c r="AI218" s="81"/>
      <c r="AJ218" s="81"/>
      <c r="AK218" s="81"/>
      <c r="AL218" s="81"/>
      <c r="AM218" s="81"/>
      <c r="AN218" s="81"/>
      <c r="AO218" s="81"/>
      <c r="AP218" s="81"/>
      <c r="AQ218" s="81"/>
      <c r="AR218" s="81"/>
      <c r="AS218" s="81"/>
      <c r="AT218" s="81"/>
      <c r="AU218" s="81"/>
      <c r="AV218" s="81"/>
      <c r="AW218" s="81"/>
      <c r="AX218" s="81"/>
      <c r="AY218" s="81"/>
      <c r="AZ218" s="81"/>
      <c r="BA218" s="81"/>
      <c r="BB218" s="81"/>
      <c r="BC218" s="81"/>
      <c r="BD218" s="81"/>
      <c r="BE218" s="81"/>
      <c r="BF218" s="81"/>
      <c r="BG218" s="81"/>
      <c r="BH218" s="81"/>
    </row>
    <row r="219" spans="1:60" x14ac:dyDescent="0.25">
      <c r="A219" s="81"/>
      <c r="J219" s="81"/>
      <c r="K219" s="81"/>
      <c r="L219" s="81"/>
      <c r="M219" s="81"/>
      <c r="N219" s="81"/>
      <c r="O219" s="81"/>
      <c r="P219" s="81"/>
      <c r="Q219" s="81"/>
      <c r="R219" s="81"/>
      <c r="S219" s="81"/>
      <c r="T219" s="81"/>
      <c r="U219" s="81"/>
      <c r="V219" s="81"/>
      <c r="W219" s="81"/>
      <c r="X219" s="81"/>
      <c r="Y219" s="81"/>
      <c r="Z219" s="81"/>
      <c r="AA219" s="81"/>
      <c r="AB219" s="81"/>
      <c r="AC219" s="81"/>
      <c r="AD219" s="81"/>
      <c r="AE219" s="81"/>
      <c r="AF219" s="81"/>
      <c r="AG219" s="81"/>
      <c r="AH219" s="81"/>
      <c r="AI219" s="81"/>
      <c r="AJ219" s="81"/>
      <c r="AK219" s="81"/>
      <c r="AL219" s="81"/>
      <c r="AM219" s="81"/>
      <c r="AN219" s="81"/>
      <c r="AO219" s="81"/>
      <c r="AP219" s="81"/>
      <c r="AQ219" s="81"/>
      <c r="AR219" s="81"/>
      <c r="AS219" s="81"/>
      <c r="AT219" s="81"/>
      <c r="AU219" s="81"/>
      <c r="AV219" s="81"/>
      <c r="AW219" s="81"/>
      <c r="AX219" s="81"/>
      <c r="AY219" s="81"/>
      <c r="AZ219" s="81"/>
      <c r="BA219" s="81"/>
      <c r="BB219" s="81"/>
      <c r="BC219" s="81"/>
      <c r="BD219" s="81"/>
      <c r="BE219" s="81"/>
      <c r="BF219" s="81"/>
      <c r="BG219" s="81"/>
      <c r="BH219" s="81"/>
    </row>
    <row r="220" spans="1:60" x14ac:dyDescent="0.25">
      <c r="A220" s="81"/>
      <c r="J220" s="81"/>
      <c r="K220" s="81"/>
      <c r="L220" s="81"/>
      <c r="M220" s="81"/>
      <c r="N220" s="81"/>
      <c r="O220" s="81"/>
      <c r="P220" s="81"/>
      <c r="Q220" s="81"/>
      <c r="R220" s="81"/>
      <c r="S220" s="81"/>
      <c r="T220" s="81"/>
      <c r="U220" s="81"/>
      <c r="V220" s="81"/>
      <c r="W220" s="81"/>
      <c r="X220" s="81"/>
      <c r="Y220" s="81"/>
      <c r="Z220" s="81"/>
      <c r="AA220" s="81"/>
      <c r="AB220" s="81"/>
      <c r="AC220" s="81"/>
      <c r="AD220" s="81"/>
      <c r="AE220" s="81"/>
      <c r="AF220" s="81"/>
      <c r="AG220" s="81"/>
      <c r="AH220" s="81"/>
      <c r="AI220" s="81"/>
      <c r="AJ220" s="81"/>
      <c r="AK220" s="81"/>
      <c r="AL220" s="81"/>
      <c r="AM220" s="81"/>
      <c r="AN220" s="81"/>
      <c r="AO220" s="81"/>
      <c r="AP220" s="81"/>
      <c r="AQ220" s="81"/>
      <c r="AR220" s="81"/>
      <c r="AS220" s="81"/>
      <c r="AT220" s="81"/>
      <c r="AU220" s="81"/>
      <c r="AV220" s="81"/>
      <c r="AW220" s="81"/>
      <c r="AX220" s="81"/>
      <c r="AY220" s="81"/>
      <c r="AZ220" s="81"/>
      <c r="BA220" s="81"/>
      <c r="BB220" s="81"/>
      <c r="BC220" s="81"/>
      <c r="BD220" s="81"/>
      <c r="BE220" s="81"/>
      <c r="BF220" s="81"/>
      <c r="BG220" s="81"/>
      <c r="BH220" s="81"/>
    </row>
    <row r="221" spans="1:60" x14ac:dyDescent="0.25">
      <c r="A221" s="81"/>
      <c r="J221" s="81"/>
      <c r="K221" s="81"/>
      <c r="L221" s="81"/>
      <c r="M221" s="81"/>
      <c r="N221" s="81"/>
      <c r="O221" s="81"/>
      <c r="P221" s="81"/>
      <c r="Q221" s="81"/>
      <c r="R221" s="81"/>
      <c r="S221" s="81"/>
      <c r="T221" s="81"/>
      <c r="U221" s="81"/>
      <c r="V221" s="81"/>
      <c r="W221" s="81"/>
      <c r="X221" s="81"/>
      <c r="Y221" s="81"/>
      <c r="Z221" s="81"/>
      <c r="AA221" s="81"/>
      <c r="AB221" s="81"/>
      <c r="AC221" s="81"/>
      <c r="AD221" s="81"/>
      <c r="AE221" s="81"/>
      <c r="AF221" s="81"/>
      <c r="AG221" s="81"/>
      <c r="AH221" s="81"/>
      <c r="AI221" s="81"/>
      <c r="AJ221" s="81"/>
      <c r="AK221" s="81"/>
      <c r="AL221" s="81"/>
      <c r="AM221" s="81"/>
      <c r="AN221" s="81"/>
      <c r="AO221" s="81"/>
      <c r="AP221" s="81"/>
      <c r="AQ221" s="81"/>
      <c r="AR221" s="81"/>
      <c r="AS221" s="81"/>
      <c r="AT221" s="81"/>
      <c r="AU221" s="81"/>
      <c r="AV221" s="81"/>
      <c r="AW221" s="81"/>
      <c r="AX221" s="81"/>
      <c r="AY221" s="81"/>
      <c r="AZ221" s="81"/>
      <c r="BA221" s="81"/>
      <c r="BB221" s="81"/>
      <c r="BC221" s="81"/>
      <c r="BD221" s="81"/>
      <c r="BE221" s="81"/>
      <c r="BF221" s="81"/>
      <c r="BG221" s="81"/>
      <c r="BH221" s="81"/>
    </row>
    <row r="222" spans="1:60" x14ac:dyDescent="0.25">
      <c r="A222" s="81"/>
      <c r="J222" s="81"/>
      <c r="K222" s="81"/>
      <c r="L222" s="81"/>
      <c r="M222" s="81"/>
      <c r="N222" s="81"/>
      <c r="O222" s="81"/>
      <c r="P222" s="81"/>
      <c r="Q222" s="81"/>
      <c r="R222" s="81"/>
      <c r="S222" s="81"/>
      <c r="T222" s="81"/>
      <c r="U222" s="81"/>
      <c r="V222" s="81"/>
      <c r="W222" s="81"/>
      <c r="X222" s="81"/>
      <c r="Y222" s="81"/>
      <c r="Z222" s="81"/>
      <c r="AA222" s="81"/>
      <c r="AB222" s="81"/>
      <c r="AC222" s="81"/>
      <c r="AD222" s="81"/>
      <c r="AE222" s="81"/>
      <c r="AF222" s="81"/>
      <c r="AG222" s="81"/>
      <c r="AH222" s="81"/>
      <c r="AI222" s="81"/>
      <c r="AJ222" s="81"/>
      <c r="AK222" s="81"/>
      <c r="AL222" s="81"/>
      <c r="AM222" s="81"/>
      <c r="AN222" s="81"/>
      <c r="AO222" s="81"/>
      <c r="AP222" s="81"/>
      <c r="AQ222" s="81"/>
      <c r="AR222" s="81"/>
      <c r="AS222" s="81"/>
      <c r="AT222" s="81"/>
      <c r="AU222" s="81"/>
      <c r="AV222" s="81"/>
      <c r="AW222" s="81"/>
      <c r="AX222" s="81"/>
      <c r="AY222" s="81"/>
      <c r="AZ222" s="81"/>
      <c r="BA222" s="81"/>
      <c r="BB222" s="81"/>
      <c r="BC222" s="81"/>
      <c r="BD222" s="81"/>
      <c r="BE222" s="81"/>
      <c r="BF222" s="81"/>
      <c r="BG222" s="81"/>
      <c r="BH222" s="81"/>
    </row>
    <row r="223" spans="1:60" x14ac:dyDescent="0.25">
      <c r="A223" s="81"/>
      <c r="J223" s="81"/>
      <c r="K223" s="81"/>
      <c r="L223" s="81"/>
      <c r="M223" s="81"/>
      <c r="N223" s="81"/>
      <c r="O223" s="81"/>
      <c r="P223" s="81"/>
      <c r="Q223" s="81"/>
      <c r="R223" s="81"/>
      <c r="S223" s="81"/>
      <c r="T223" s="81"/>
      <c r="U223" s="81"/>
      <c r="V223" s="81"/>
      <c r="W223" s="81"/>
      <c r="X223" s="81"/>
      <c r="Y223" s="81"/>
      <c r="Z223" s="81"/>
      <c r="AA223" s="81"/>
      <c r="AB223" s="81"/>
      <c r="AC223" s="81"/>
      <c r="AD223" s="81"/>
      <c r="AE223" s="81"/>
      <c r="AF223" s="81"/>
      <c r="AG223" s="81"/>
      <c r="AH223" s="81"/>
      <c r="AI223" s="81"/>
      <c r="AJ223" s="81"/>
      <c r="AK223" s="81"/>
      <c r="AL223" s="81"/>
      <c r="AM223" s="81"/>
      <c r="AN223" s="81"/>
      <c r="AO223" s="81"/>
      <c r="AP223" s="81"/>
      <c r="AQ223" s="81"/>
      <c r="AR223" s="81"/>
      <c r="AS223" s="81"/>
      <c r="AT223" s="81"/>
      <c r="AU223" s="81"/>
      <c r="AV223" s="81"/>
      <c r="AW223" s="81"/>
      <c r="AX223" s="81"/>
      <c r="AY223" s="81"/>
      <c r="AZ223" s="81"/>
      <c r="BA223" s="81"/>
      <c r="BB223" s="81"/>
      <c r="BC223" s="81"/>
      <c r="BD223" s="81"/>
      <c r="BE223" s="81"/>
      <c r="BF223" s="81"/>
      <c r="BG223" s="81"/>
      <c r="BH223" s="81"/>
    </row>
    <row r="224" spans="1:60" x14ac:dyDescent="0.25">
      <c r="A224" s="81"/>
      <c r="J224" s="81"/>
      <c r="K224" s="81"/>
      <c r="L224" s="81"/>
      <c r="M224" s="81"/>
      <c r="N224" s="81"/>
      <c r="O224" s="81"/>
      <c r="P224" s="81"/>
      <c r="Q224" s="81"/>
      <c r="R224" s="81"/>
      <c r="S224" s="81"/>
      <c r="T224" s="81"/>
      <c r="U224" s="81"/>
      <c r="V224" s="81"/>
      <c r="W224" s="81"/>
      <c r="X224" s="81"/>
      <c r="Y224" s="81"/>
      <c r="Z224" s="81"/>
      <c r="AA224" s="81"/>
      <c r="AB224" s="81"/>
      <c r="AC224" s="81"/>
      <c r="AD224" s="81"/>
      <c r="AE224" s="81"/>
      <c r="AF224" s="81"/>
      <c r="AG224" s="81"/>
      <c r="AH224" s="81"/>
      <c r="AI224" s="81"/>
      <c r="AJ224" s="81"/>
      <c r="AK224" s="81"/>
      <c r="AL224" s="81"/>
      <c r="AM224" s="81"/>
      <c r="AN224" s="81"/>
      <c r="AO224" s="81"/>
      <c r="AP224" s="81"/>
      <c r="AQ224" s="81"/>
      <c r="AR224" s="81"/>
      <c r="AS224" s="81"/>
      <c r="AT224" s="81"/>
      <c r="AU224" s="81"/>
      <c r="AV224" s="81"/>
      <c r="AW224" s="81"/>
      <c r="AX224" s="81"/>
      <c r="AY224" s="81"/>
      <c r="AZ224" s="81"/>
      <c r="BA224" s="81"/>
      <c r="BB224" s="81"/>
      <c r="BC224" s="81"/>
      <c r="BD224" s="81"/>
      <c r="BE224" s="81"/>
      <c r="BF224" s="81"/>
      <c r="BG224" s="81"/>
      <c r="BH224" s="81"/>
    </row>
    <row r="225" spans="1:60" x14ac:dyDescent="0.25">
      <c r="A225" s="81"/>
      <c r="J225" s="81"/>
      <c r="K225" s="81"/>
      <c r="L225" s="81"/>
      <c r="M225" s="81"/>
      <c r="N225" s="81"/>
      <c r="O225" s="81"/>
      <c r="P225" s="81"/>
      <c r="Q225" s="81"/>
      <c r="R225" s="81"/>
      <c r="S225" s="81"/>
      <c r="T225" s="81"/>
      <c r="U225" s="81"/>
      <c r="V225" s="81"/>
      <c r="W225" s="81"/>
      <c r="X225" s="81"/>
      <c r="Y225" s="81"/>
      <c r="Z225" s="81"/>
      <c r="AA225" s="81"/>
      <c r="AB225" s="81"/>
      <c r="AC225" s="81"/>
      <c r="AD225" s="81"/>
      <c r="AE225" s="81"/>
      <c r="AF225" s="81"/>
      <c r="AG225" s="81"/>
      <c r="AH225" s="81"/>
      <c r="AI225" s="81"/>
      <c r="AJ225" s="81"/>
      <c r="AK225" s="81"/>
      <c r="AL225" s="81"/>
      <c r="AM225" s="81"/>
      <c r="AN225" s="81"/>
      <c r="AO225" s="81"/>
      <c r="AP225" s="81"/>
      <c r="AQ225" s="81"/>
      <c r="AR225" s="81"/>
      <c r="AS225" s="81"/>
      <c r="AT225" s="81"/>
      <c r="AU225" s="81"/>
      <c r="AV225" s="81"/>
      <c r="AW225" s="81"/>
      <c r="AX225" s="81"/>
      <c r="AY225" s="81"/>
      <c r="AZ225" s="81"/>
      <c r="BA225" s="81"/>
      <c r="BB225" s="81"/>
      <c r="BC225" s="81"/>
      <c r="BD225" s="81"/>
      <c r="BE225" s="81"/>
      <c r="BF225" s="81"/>
      <c r="BG225" s="81"/>
      <c r="BH225" s="81"/>
    </row>
    <row r="226" spans="1:60" x14ac:dyDescent="0.25">
      <c r="A226" s="81"/>
      <c r="J226" s="81"/>
      <c r="K226" s="81"/>
      <c r="L226" s="81"/>
      <c r="M226" s="81"/>
      <c r="N226" s="81"/>
      <c r="O226" s="81"/>
      <c r="P226" s="81"/>
      <c r="Q226" s="81"/>
      <c r="R226" s="81"/>
      <c r="S226" s="81"/>
      <c r="T226" s="81"/>
      <c r="U226" s="81"/>
      <c r="V226" s="81"/>
      <c r="W226" s="81"/>
      <c r="X226" s="81"/>
      <c r="Y226" s="81"/>
      <c r="Z226" s="81"/>
      <c r="AA226" s="81"/>
      <c r="AB226" s="81"/>
      <c r="AC226" s="81"/>
      <c r="AD226" s="81"/>
      <c r="AE226" s="81"/>
      <c r="AF226" s="81"/>
      <c r="AG226" s="81"/>
      <c r="AH226" s="81"/>
      <c r="AI226" s="81"/>
      <c r="AJ226" s="81"/>
      <c r="AK226" s="81"/>
      <c r="AL226" s="81"/>
      <c r="AM226" s="81"/>
      <c r="AN226" s="81"/>
      <c r="AO226" s="81"/>
      <c r="AP226" s="81"/>
      <c r="AQ226" s="81"/>
      <c r="AR226" s="81"/>
      <c r="AS226" s="81"/>
      <c r="AT226" s="81"/>
      <c r="AU226" s="81"/>
      <c r="AV226" s="81"/>
      <c r="AW226" s="81"/>
      <c r="AX226" s="81"/>
      <c r="AY226" s="81"/>
      <c r="AZ226" s="81"/>
      <c r="BA226" s="81"/>
      <c r="BB226" s="81"/>
      <c r="BC226" s="81"/>
      <c r="BD226" s="81"/>
      <c r="BE226" s="81"/>
      <c r="BF226" s="81"/>
      <c r="BG226" s="81"/>
      <c r="BH226" s="81"/>
    </row>
    <row r="227" spans="1:60" x14ac:dyDescent="0.25">
      <c r="A227" s="81"/>
      <c r="J227" s="81"/>
      <c r="K227" s="81"/>
      <c r="L227" s="81"/>
      <c r="M227" s="81"/>
      <c r="N227" s="81"/>
      <c r="O227" s="81"/>
      <c r="P227" s="81"/>
      <c r="Q227" s="81"/>
      <c r="R227" s="81"/>
      <c r="S227" s="81"/>
      <c r="T227" s="81"/>
      <c r="U227" s="81"/>
      <c r="V227" s="81"/>
      <c r="W227" s="81"/>
      <c r="X227" s="81"/>
      <c r="Y227" s="81"/>
      <c r="Z227" s="81"/>
      <c r="AA227" s="81"/>
      <c r="AB227" s="81"/>
      <c r="AC227" s="81"/>
      <c r="AD227" s="81"/>
      <c r="AE227" s="81"/>
      <c r="AF227" s="81"/>
      <c r="AG227" s="81"/>
      <c r="AH227" s="81"/>
      <c r="AI227" s="81"/>
      <c r="AJ227" s="81"/>
      <c r="AK227" s="81"/>
      <c r="AL227" s="81"/>
      <c r="AM227" s="81"/>
      <c r="AN227" s="81"/>
      <c r="AO227" s="81"/>
      <c r="AP227" s="81"/>
      <c r="AQ227" s="81"/>
      <c r="AR227" s="81"/>
      <c r="AS227" s="81"/>
      <c r="AT227" s="81"/>
      <c r="AU227" s="81"/>
      <c r="AV227" s="81"/>
      <c r="AW227" s="81"/>
      <c r="AX227" s="81"/>
      <c r="AY227" s="81"/>
      <c r="AZ227" s="81"/>
      <c r="BA227" s="81"/>
      <c r="BB227" s="81"/>
      <c r="BC227" s="81"/>
      <c r="BD227" s="81"/>
      <c r="BE227" s="81"/>
      <c r="BF227" s="81"/>
      <c r="BG227" s="81"/>
      <c r="BH227" s="81"/>
    </row>
    <row r="228" spans="1:60" x14ac:dyDescent="0.25">
      <c r="A228" s="81"/>
      <c r="J228" s="81"/>
      <c r="K228" s="81"/>
      <c r="L228" s="81"/>
      <c r="M228" s="81"/>
      <c r="N228" s="81"/>
      <c r="O228" s="81"/>
      <c r="P228" s="81"/>
      <c r="Q228" s="81"/>
      <c r="R228" s="81"/>
      <c r="S228" s="81"/>
      <c r="T228" s="81"/>
      <c r="U228" s="81"/>
      <c r="V228" s="81"/>
      <c r="W228" s="81"/>
      <c r="X228" s="81"/>
      <c r="Y228" s="81"/>
      <c r="Z228" s="81"/>
      <c r="AA228" s="81"/>
      <c r="AB228" s="81"/>
      <c r="AC228" s="81"/>
      <c r="AD228" s="81"/>
      <c r="AE228" s="81"/>
      <c r="AF228" s="81"/>
      <c r="AG228" s="81"/>
      <c r="AH228" s="81"/>
      <c r="AI228" s="81"/>
      <c r="AJ228" s="81"/>
      <c r="AK228" s="81"/>
      <c r="AL228" s="81"/>
      <c r="AM228" s="81"/>
      <c r="AN228" s="81"/>
      <c r="AO228" s="81"/>
      <c r="AP228" s="81"/>
      <c r="AQ228" s="81"/>
      <c r="AR228" s="81"/>
      <c r="AS228" s="81"/>
      <c r="AT228" s="81"/>
      <c r="AU228" s="81"/>
      <c r="AV228" s="81"/>
      <c r="AW228" s="81"/>
      <c r="AX228" s="81"/>
      <c r="AY228" s="81"/>
      <c r="AZ228" s="81"/>
      <c r="BA228" s="81"/>
      <c r="BB228" s="81"/>
      <c r="BC228" s="81"/>
      <c r="BD228" s="81"/>
      <c r="BE228" s="81"/>
      <c r="BF228" s="81"/>
      <c r="BG228" s="81"/>
      <c r="BH228" s="81"/>
    </row>
    <row r="229" spans="1:60" x14ac:dyDescent="0.25">
      <c r="A229" s="81"/>
      <c r="J229" s="81"/>
      <c r="K229" s="81"/>
      <c r="L229" s="81"/>
      <c r="M229" s="81"/>
      <c r="N229" s="81"/>
      <c r="O229" s="81"/>
      <c r="P229" s="81"/>
      <c r="Q229" s="81"/>
      <c r="R229" s="81"/>
      <c r="S229" s="81"/>
      <c r="T229" s="81"/>
      <c r="U229" s="81"/>
      <c r="V229" s="81"/>
      <c r="W229" s="81"/>
      <c r="X229" s="81"/>
      <c r="Y229" s="81"/>
      <c r="Z229" s="81"/>
      <c r="AA229" s="81"/>
      <c r="AB229" s="81"/>
      <c r="AC229" s="81"/>
      <c r="AD229" s="81"/>
      <c r="AE229" s="81"/>
      <c r="AF229" s="81"/>
      <c r="AG229" s="81"/>
      <c r="AH229" s="81"/>
      <c r="AI229" s="81"/>
      <c r="AJ229" s="81"/>
      <c r="AK229" s="81"/>
      <c r="AL229" s="81"/>
      <c r="AM229" s="81"/>
      <c r="AN229" s="81"/>
      <c r="AO229" s="81"/>
      <c r="AP229" s="81"/>
      <c r="AQ229" s="81"/>
      <c r="AR229" s="81"/>
      <c r="AS229" s="81"/>
      <c r="AT229" s="81"/>
      <c r="AU229" s="81"/>
      <c r="AV229" s="81"/>
      <c r="AW229" s="81"/>
      <c r="AX229" s="81"/>
      <c r="AY229" s="81"/>
      <c r="AZ229" s="81"/>
      <c r="BA229" s="81"/>
      <c r="BB229" s="81"/>
      <c r="BC229" s="81"/>
      <c r="BD229" s="81"/>
      <c r="BE229" s="81"/>
      <c r="BF229" s="81"/>
      <c r="BG229" s="81"/>
      <c r="BH229" s="81"/>
    </row>
    <row r="230" spans="1:60" x14ac:dyDescent="0.25">
      <c r="A230" s="81"/>
      <c r="J230" s="81"/>
      <c r="K230" s="81"/>
      <c r="L230" s="81"/>
      <c r="M230" s="81"/>
      <c r="N230" s="81"/>
      <c r="O230" s="81"/>
      <c r="P230" s="81"/>
      <c r="Q230" s="81"/>
      <c r="R230" s="81"/>
      <c r="S230" s="81"/>
      <c r="T230" s="81"/>
      <c r="U230" s="81"/>
      <c r="V230" s="81"/>
      <c r="W230" s="81"/>
      <c r="X230" s="81"/>
      <c r="Y230" s="81"/>
      <c r="Z230" s="81"/>
      <c r="AA230" s="81"/>
      <c r="AB230" s="81"/>
      <c r="AC230" s="81"/>
      <c r="AD230" s="81"/>
      <c r="AE230" s="81"/>
      <c r="AF230" s="81"/>
      <c r="AG230" s="81"/>
      <c r="AH230" s="81"/>
      <c r="AI230" s="81"/>
      <c r="AJ230" s="81"/>
      <c r="AK230" s="81"/>
      <c r="AL230" s="81"/>
      <c r="AM230" s="81"/>
      <c r="AN230" s="81"/>
      <c r="AO230" s="81"/>
      <c r="AP230" s="81"/>
      <c r="AQ230" s="81"/>
      <c r="AR230" s="81"/>
      <c r="AS230" s="81"/>
      <c r="AT230" s="81"/>
      <c r="AU230" s="81"/>
      <c r="AV230" s="81"/>
      <c r="AW230" s="81"/>
      <c r="AX230" s="81"/>
      <c r="AY230" s="81"/>
      <c r="AZ230" s="81"/>
      <c r="BA230" s="81"/>
      <c r="BB230" s="81"/>
      <c r="BC230" s="81"/>
      <c r="BD230" s="81"/>
      <c r="BE230" s="81"/>
      <c r="BF230" s="81"/>
      <c r="BG230" s="81"/>
      <c r="BH230" s="81"/>
    </row>
    <row r="231" spans="1:60" x14ac:dyDescent="0.25">
      <c r="A231" s="81"/>
      <c r="J231" s="81"/>
      <c r="K231" s="81"/>
      <c r="L231" s="81"/>
      <c r="M231" s="81"/>
      <c r="N231" s="81"/>
      <c r="O231" s="81"/>
      <c r="P231" s="81"/>
      <c r="Q231" s="81"/>
      <c r="R231" s="81"/>
      <c r="S231" s="81"/>
      <c r="T231" s="81"/>
      <c r="U231" s="81"/>
      <c r="V231" s="81"/>
      <c r="W231" s="81"/>
      <c r="X231" s="81"/>
      <c r="Y231" s="81"/>
      <c r="Z231" s="81"/>
      <c r="AA231" s="81"/>
      <c r="AB231" s="81"/>
      <c r="AC231" s="81"/>
      <c r="AD231" s="81"/>
      <c r="AE231" s="81"/>
      <c r="AF231" s="81"/>
      <c r="AG231" s="81"/>
      <c r="AH231" s="81"/>
      <c r="AI231" s="81"/>
      <c r="AJ231" s="81"/>
      <c r="AK231" s="81"/>
      <c r="AL231" s="81"/>
      <c r="AM231" s="81"/>
      <c r="AN231" s="81"/>
      <c r="AO231" s="81"/>
      <c r="AP231" s="81"/>
      <c r="AQ231" s="81"/>
      <c r="AR231" s="81"/>
      <c r="AS231" s="81"/>
      <c r="AT231" s="81"/>
      <c r="AU231" s="81"/>
      <c r="AV231" s="81"/>
      <c r="AW231" s="81"/>
      <c r="AX231" s="81"/>
      <c r="AY231" s="81"/>
      <c r="AZ231" s="81"/>
      <c r="BA231" s="81"/>
      <c r="BB231" s="81"/>
      <c r="BC231" s="81"/>
      <c r="BD231" s="81"/>
      <c r="BE231" s="81"/>
      <c r="BF231" s="81"/>
      <c r="BG231" s="81"/>
      <c r="BH231" s="81"/>
    </row>
    <row r="232" spans="1:60" x14ac:dyDescent="0.25">
      <c r="A232" s="81"/>
      <c r="J232" s="81"/>
      <c r="K232" s="81"/>
      <c r="L232" s="81"/>
      <c r="M232" s="81"/>
      <c r="N232" s="81"/>
      <c r="O232" s="81"/>
      <c r="P232" s="81"/>
      <c r="Q232" s="81"/>
      <c r="R232" s="81"/>
      <c r="S232" s="81"/>
      <c r="T232" s="81"/>
      <c r="U232" s="81"/>
      <c r="V232" s="81"/>
      <c r="W232" s="81"/>
      <c r="X232" s="81"/>
      <c r="Y232" s="81"/>
      <c r="Z232" s="81"/>
      <c r="AA232" s="81"/>
      <c r="AB232" s="81"/>
      <c r="AC232" s="81"/>
      <c r="AD232" s="81"/>
      <c r="AE232" s="81"/>
      <c r="AF232" s="81"/>
      <c r="AG232" s="81"/>
      <c r="AH232" s="81"/>
      <c r="AI232" s="81"/>
      <c r="AJ232" s="81"/>
      <c r="AK232" s="81"/>
      <c r="AL232" s="81"/>
      <c r="AM232" s="81"/>
      <c r="AN232" s="81"/>
      <c r="AO232" s="81"/>
      <c r="AP232" s="81"/>
      <c r="AQ232" s="81"/>
      <c r="AR232" s="81"/>
      <c r="AS232" s="81"/>
      <c r="AT232" s="81"/>
      <c r="AU232" s="81"/>
      <c r="AV232" s="81"/>
      <c r="AW232" s="81"/>
      <c r="AX232" s="81"/>
      <c r="AY232" s="81"/>
      <c r="AZ232" s="81"/>
      <c r="BA232" s="81"/>
      <c r="BB232" s="81"/>
      <c r="BC232" s="81"/>
      <c r="BD232" s="81"/>
      <c r="BE232" s="81"/>
      <c r="BF232" s="81"/>
      <c r="BG232" s="81"/>
      <c r="BH232" s="81"/>
    </row>
    <row r="233" spans="1:60" x14ac:dyDescent="0.25">
      <c r="A233" s="81"/>
      <c r="J233" s="81"/>
      <c r="K233" s="81"/>
      <c r="L233" s="81"/>
      <c r="M233" s="81"/>
      <c r="N233" s="81"/>
      <c r="O233" s="81"/>
      <c r="P233" s="81"/>
      <c r="Q233" s="81"/>
      <c r="R233" s="81"/>
      <c r="S233" s="81"/>
      <c r="T233" s="81"/>
      <c r="U233" s="81"/>
      <c r="V233" s="81"/>
      <c r="W233" s="81"/>
      <c r="X233" s="81"/>
      <c r="Y233" s="81"/>
      <c r="Z233" s="81"/>
      <c r="AA233" s="81"/>
      <c r="AB233" s="81"/>
      <c r="AC233" s="81"/>
      <c r="AD233" s="81"/>
      <c r="AE233" s="81"/>
      <c r="AF233" s="81"/>
      <c r="AG233" s="81"/>
      <c r="AH233" s="81"/>
      <c r="AI233" s="81"/>
      <c r="AJ233" s="81"/>
      <c r="AK233" s="81"/>
      <c r="AL233" s="81"/>
      <c r="AM233" s="81"/>
      <c r="AN233" s="81"/>
      <c r="AO233" s="81"/>
      <c r="AP233" s="81"/>
      <c r="AQ233" s="81"/>
      <c r="AR233" s="81"/>
      <c r="AS233" s="81"/>
      <c r="AT233" s="81"/>
      <c r="AU233" s="81"/>
      <c r="AV233" s="81"/>
      <c r="AW233" s="81"/>
      <c r="AX233" s="81"/>
      <c r="AY233" s="81"/>
      <c r="AZ233" s="81"/>
      <c r="BA233" s="81"/>
      <c r="BB233" s="81"/>
      <c r="BC233" s="81"/>
      <c r="BD233" s="81"/>
      <c r="BE233" s="81"/>
      <c r="BF233" s="81"/>
      <c r="BG233" s="81"/>
      <c r="BH233" s="81"/>
    </row>
    <row r="234" spans="1:60" x14ac:dyDescent="0.25">
      <c r="A234" s="81"/>
      <c r="J234" s="81"/>
      <c r="K234" s="81"/>
      <c r="L234" s="81"/>
      <c r="M234" s="81"/>
      <c r="N234" s="81"/>
      <c r="O234" s="81"/>
      <c r="P234" s="81"/>
      <c r="Q234" s="81"/>
      <c r="R234" s="81"/>
      <c r="S234" s="81"/>
      <c r="T234" s="81"/>
      <c r="U234" s="81"/>
      <c r="V234" s="81"/>
      <c r="W234" s="81"/>
      <c r="X234" s="81"/>
      <c r="Y234" s="81"/>
      <c r="Z234" s="81"/>
      <c r="AA234" s="81"/>
      <c r="AB234" s="81"/>
      <c r="AC234" s="81"/>
      <c r="AD234" s="81"/>
      <c r="AE234" s="81"/>
      <c r="AF234" s="81"/>
      <c r="AG234" s="81"/>
      <c r="AH234" s="81"/>
      <c r="AI234" s="81"/>
      <c r="AJ234" s="81"/>
      <c r="AK234" s="81"/>
      <c r="AL234" s="81"/>
      <c r="AM234" s="81"/>
      <c r="AN234" s="81"/>
      <c r="AO234" s="81"/>
      <c r="AP234" s="81"/>
      <c r="AQ234" s="81"/>
      <c r="AR234" s="81"/>
      <c r="AS234" s="81"/>
      <c r="AT234" s="81"/>
      <c r="AU234" s="81"/>
      <c r="AV234" s="81"/>
      <c r="AW234" s="81"/>
      <c r="AX234" s="81"/>
      <c r="AY234" s="81"/>
      <c r="AZ234" s="81"/>
      <c r="BA234" s="81"/>
      <c r="BB234" s="81"/>
      <c r="BC234" s="81"/>
      <c r="BD234" s="81"/>
      <c r="BE234" s="81"/>
      <c r="BF234" s="81"/>
      <c r="BG234" s="81"/>
      <c r="BH234" s="81"/>
    </row>
    <row r="235" spans="1:60" x14ac:dyDescent="0.25">
      <c r="A235" s="81"/>
      <c r="J235" s="81"/>
      <c r="K235" s="81"/>
      <c r="L235" s="81"/>
      <c r="M235" s="81"/>
      <c r="N235" s="81"/>
      <c r="O235" s="81"/>
      <c r="P235" s="81"/>
      <c r="Q235" s="81"/>
      <c r="R235" s="81"/>
      <c r="S235" s="81"/>
      <c r="T235" s="81"/>
      <c r="U235" s="81"/>
      <c r="V235" s="81"/>
      <c r="W235" s="81"/>
      <c r="X235" s="81"/>
      <c r="Y235" s="81"/>
      <c r="Z235" s="81"/>
      <c r="AA235" s="81"/>
      <c r="AB235" s="81"/>
      <c r="AC235" s="81"/>
      <c r="AD235" s="81"/>
      <c r="AE235" s="81"/>
      <c r="AF235" s="81"/>
      <c r="AG235" s="81"/>
      <c r="AH235" s="81"/>
      <c r="AI235" s="81"/>
      <c r="AJ235" s="81"/>
      <c r="AK235" s="81"/>
      <c r="AL235" s="81"/>
      <c r="AM235" s="81"/>
      <c r="AN235" s="81"/>
      <c r="AO235" s="81"/>
      <c r="AP235" s="81"/>
      <c r="AQ235" s="81"/>
      <c r="AR235" s="81"/>
      <c r="AS235" s="81"/>
      <c r="AT235" s="81"/>
      <c r="AU235" s="81"/>
      <c r="AV235" s="81"/>
      <c r="AW235" s="81"/>
      <c r="AX235" s="81"/>
      <c r="AY235" s="81"/>
      <c r="AZ235" s="81"/>
      <c r="BA235" s="81"/>
      <c r="BB235" s="81"/>
      <c r="BC235" s="81"/>
      <c r="BD235" s="81"/>
      <c r="BE235" s="81"/>
      <c r="BF235" s="81"/>
      <c r="BG235" s="81"/>
      <c r="BH235" s="81"/>
    </row>
    <row r="236" spans="1:60" x14ac:dyDescent="0.25">
      <c r="A236" s="81"/>
      <c r="J236" s="81"/>
      <c r="K236" s="81"/>
      <c r="L236" s="81"/>
      <c r="M236" s="81"/>
      <c r="N236" s="81"/>
      <c r="O236" s="81"/>
      <c r="P236" s="81"/>
      <c r="Q236" s="81"/>
      <c r="R236" s="81"/>
      <c r="S236" s="81"/>
      <c r="T236" s="81"/>
      <c r="U236" s="81"/>
      <c r="V236" s="81"/>
      <c r="W236" s="81"/>
      <c r="X236" s="81"/>
      <c r="Y236" s="81"/>
      <c r="Z236" s="81"/>
      <c r="AA236" s="81"/>
      <c r="AB236" s="81"/>
      <c r="AC236" s="81"/>
      <c r="AD236" s="81"/>
      <c r="AE236" s="81"/>
      <c r="AF236" s="81"/>
      <c r="AG236" s="81"/>
      <c r="AH236" s="81"/>
      <c r="AI236" s="81"/>
      <c r="AJ236" s="81"/>
      <c r="AK236" s="81"/>
      <c r="AL236" s="81"/>
      <c r="AM236" s="81"/>
      <c r="AN236" s="81"/>
      <c r="AO236" s="81"/>
      <c r="AP236" s="81"/>
      <c r="AQ236" s="81"/>
      <c r="AR236" s="81"/>
      <c r="AS236" s="81"/>
      <c r="AT236" s="81"/>
      <c r="AU236" s="81"/>
      <c r="AV236" s="81"/>
      <c r="AW236" s="81"/>
      <c r="AX236" s="81"/>
      <c r="AY236" s="81"/>
      <c r="AZ236" s="81"/>
      <c r="BA236" s="81"/>
      <c r="BB236" s="81"/>
      <c r="BC236" s="81"/>
      <c r="BD236" s="81"/>
      <c r="BE236" s="81"/>
      <c r="BF236" s="81"/>
      <c r="BG236" s="81"/>
      <c r="BH236" s="81"/>
    </row>
    <row r="237" spans="1:60" x14ac:dyDescent="0.25">
      <c r="A237" s="81"/>
      <c r="J237" s="81"/>
      <c r="K237" s="81"/>
      <c r="L237" s="81"/>
      <c r="M237" s="81"/>
      <c r="N237" s="81"/>
      <c r="O237" s="81"/>
      <c r="P237" s="81"/>
      <c r="Q237" s="81"/>
      <c r="R237" s="81"/>
      <c r="S237" s="81"/>
      <c r="T237" s="81"/>
      <c r="U237" s="81"/>
      <c r="V237" s="81"/>
      <c r="W237" s="81"/>
      <c r="X237" s="81"/>
      <c r="Y237" s="81"/>
      <c r="Z237" s="81"/>
      <c r="AA237" s="81"/>
      <c r="AB237" s="81"/>
      <c r="AC237" s="81"/>
      <c r="AD237" s="81"/>
      <c r="AE237" s="81"/>
      <c r="AF237" s="81"/>
      <c r="AG237" s="81"/>
      <c r="AH237" s="81"/>
      <c r="AI237" s="81"/>
      <c r="AJ237" s="81"/>
      <c r="AK237" s="81"/>
      <c r="AL237" s="81"/>
      <c r="AM237" s="81"/>
      <c r="AN237" s="81"/>
      <c r="AO237" s="81"/>
      <c r="AP237" s="81"/>
      <c r="AQ237" s="81"/>
      <c r="AR237" s="81"/>
      <c r="AS237" s="81"/>
      <c r="AT237" s="81"/>
      <c r="AU237" s="81"/>
      <c r="AV237" s="81"/>
      <c r="AW237" s="81"/>
      <c r="AX237" s="81"/>
      <c r="AY237" s="81"/>
      <c r="AZ237" s="81"/>
      <c r="BA237" s="81"/>
      <c r="BB237" s="81"/>
      <c r="BC237" s="81"/>
      <c r="BD237" s="81"/>
      <c r="BE237" s="81"/>
      <c r="BF237" s="81"/>
      <c r="BG237" s="81"/>
      <c r="BH237" s="81"/>
    </row>
    <row r="238" spans="1:60" x14ac:dyDescent="0.25">
      <c r="A238" s="81"/>
      <c r="J238" s="81"/>
      <c r="K238" s="81"/>
      <c r="L238" s="81"/>
      <c r="M238" s="81"/>
      <c r="N238" s="81"/>
      <c r="O238" s="81"/>
      <c r="P238" s="81"/>
      <c r="Q238" s="81"/>
      <c r="R238" s="81"/>
      <c r="S238" s="81"/>
      <c r="T238" s="81"/>
      <c r="U238" s="81"/>
      <c r="V238" s="81"/>
      <c r="W238" s="81"/>
      <c r="X238" s="81"/>
      <c r="Y238" s="81"/>
      <c r="Z238" s="81"/>
      <c r="AA238" s="81"/>
      <c r="AB238" s="81"/>
      <c r="AC238" s="81"/>
      <c r="AD238" s="81"/>
      <c r="AE238" s="81"/>
      <c r="AF238" s="81"/>
      <c r="AG238" s="81"/>
      <c r="AH238" s="81"/>
      <c r="AI238" s="81"/>
      <c r="AJ238" s="81"/>
      <c r="AK238" s="81"/>
      <c r="AL238" s="81"/>
      <c r="AM238" s="81"/>
      <c r="AN238" s="81"/>
      <c r="AO238" s="81"/>
      <c r="AP238" s="81"/>
      <c r="AQ238" s="81"/>
      <c r="AR238" s="81"/>
      <c r="AS238" s="81"/>
      <c r="AT238" s="81"/>
      <c r="AU238" s="81"/>
      <c r="AV238" s="81"/>
      <c r="AW238" s="81"/>
      <c r="AX238" s="81"/>
      <c r="AY238" s="81"/>
      <c r="AZ238" s="81"/>
      <c r="BA238" s="81"/>
      <c r="BB238" s="81"/>
      <c r="BC238" s="81"/>
      <c r="BD238" s="81"/>
      <c r="BE238" s="81"/>
      <c r="BF238" s="81"/>
      <c r="BG238" s="81"/>
      <c r="BH238" s="81"/>
    </row>
    <row r="239" spans="1:60" x14ac:dyDescent="0.25">
      <c r="A239" s="81"/>
      <c r="J239" s="81"/>
      <c r="K239" s="81"/>
      <c r="L239" s="81"/>
      <c r="M239" s="81"/>
      <c r="N239" s="81"/>
      <c r="O239" s="81"/>
      <c r="P239" s="81"/>
      <c r="Q239" s="81"/>
      <c r="R239" s="81"/>
      <c r="S239" s="81"/>
      <c r="T239" s="81"/>
      <c r="U239" s="81"/>
      <c r="V239" s="81"/>
      <c r="W239" s="81"/>
      <c r="X239" s="81"/>
      <c r="Y239" s="81"/>
      <c r="Z239" s="81"/>
      <c r="AA239" s="81"/>
      <c r="AB239" s="81"/>
      <c r="AC239" s="81"/>
      <c r="AD239" s="81"/>
      <c r="AE239" s="81"/>
      <c r="AF239" s="81"/>
      <c r="AG239" s="81"/>
      <c r="AH239" s="81"/>
      <c r="AI239" s="81"/>
      <c r="AJ239" s="81"/>
      <c r="AK239" s="81"/>
      <c r="AL239" s="81"/>
      <c r="AM239" s="81"/>
      <c r="AN239" s="81"/>
      <c r="AO239" s="81"/>
      <c r="AP239" s="81"/>
      <c r="AQ239" s="81"/>
      <c r="AR239" s="81"/>
      <c r="AS239" s="81"/>
      <c r="AT239" s="81"/>
      <c r="AU239" s="81"/>
      <c r="AV239" s="81"/>
      <c r="AW239" s="81"/>
      <c r="AX239" s="81"/>
      <c r="AY239" s="81"/>
      <c r="AZ239" s="81"/>
      <c r="BA239" s="81"/>
      <c r="BB239" s="81"/>
      <c r="BC239" s="81"/>
      <c r="BD239" s="81"/>
      <c r="BE239" s="81"/>
      <c r="BF239" s="81"/>
      <c r="BG239" s="81"/>
      <c r="BH239" s="81"/>
    </row>
    <row r="240" spans="1:60" x14ac:dyDescent="0.25">
      <c r="A240" s="81"/>
      <c r="J240" s="81"/>
      <c r="K240" s="81"/>
      <c r="L240" s="81"/>
      <c r="M240" s="81"/>
      <c r="N240" s="81"/>
      <c r="O240" s="81"/>
      <c r="P240" s="81"/>
      <c r="Q240" s="81"/>
      <c r="R240" s="81"/>
      <c r="S240" s="81"/>
      <c r="T240" s="81"/>
      <c r="U240" s="81"/>
      <c r="V240" s="81"/>
      <c r="W240" s="81"/>
      <c r="X240" s="81"/>
      <c r="Y240" s="81"/>
      <c r="Z240" s="81"/>
      <c r="AA240" s="81"/>
      <c r="AB240" s="81"/>
      <c r="AC240" s="81"/>
      <c r="AD240" s="81"/>
      <c r="AE240" s="81"/>
      <c r="AF240" s="81"/>
      <c r="AG240" s="81"/>
      <c r="AH240" s="81"/>
      <c r="AI240" s="81"/>
      <c r="AJ240" s="81"/>
      <c r="AK240" s="81"/>
      <c r="AL240" s="81"/>
      <c r="AM240" s="81"/>
      <c r="AN240" s="81"/>
      <c r="AO240" s="81"/>
      <c r="AP240" s="81"/>
      <c r="AQ240" s="81"/>
      <c r="AR240" s="81"/>
      <c r="AS240" s="81"/>
      <c r="AT240" s="81"/>
      <c r="AU240" s="81"/>
      <c r="AV240" s="81"/>
      <c r="AW240" s="81"/>
      <c r="AX240" s="81"/>
      <c r="AY240" s="81"/>
      <c r="AZ240" s="81"/>
      <c r="BA240" s="81"/>
      <c r="BB240" s="81"/>
      <c r="BC240" s="81"/>
      <c r="BD240" s="81"/>
      <c r="BE240" s="81"/>
      <c r="BF240" s="81"/>
      <c r="BG240" s="81"/>
      <c r="BH240" s="81"/>
    </row>
    <row r="241" spans="1:60" x14ac:dyDescent="0.25">
      <c r="A241" s="81"/>
      <c r="J241" s="81"/>
      <c r="K241" s="81"/>
      <c r="L241" s="81"/>
      <c r="M241" s="81"/>
      <c r="N241" s="81"/>
      <c r="O241" s="81"/>
      <c r="P241" s="81"/>
      <c r="Q241" s="81"/>
      <c r="R241" s="81"/>
      <c r="S241" s="81"/>
      <c r="T241" s="81"/>
      <c r="U241" s="81"/>
      <c r="V241" s="81"/>
      <c r="W241" s="81"/>
      <c r="X241" s="81"/>
      <c r="Y241" s="81"/>
      <c r="Z241" s="81"/>
      <c r="AA241" s="81"/>
      <c r="AB241" s="81"/>
      <c r="AC241" s="81"/>
      <c r="AD241" s="81"/>
      <c r="AE241" s="81"/>
      <c r="AF241" s="81"/>
      <c r="AG241" s="81"/>
      <c r="AH241" s="81"/>
      <c r="AI241" s="81"/>
      <c r="AJ241" s="81"/>
      <c r="AK241" s="81"/>
      <c r="AL241" s="81"/>
      <c r="AM241" s="81"/>
      <c r="AN241" s="81"/>
      <c r="AO241" s="81"/>
      <c r="AP241" s="81"/>
      <c r="AQ241" s="81"/>
      <c r="AR241" s="81"/>
      <c r="AS241" s="81"/>
      <c r="AT241" s="81"/>
      <c r="AU241" s="81"/>
      <c r="AV241" s="81"/>
      <c r="AW241" s="81"/>
      <c r="AX241" s="81"/>
      <c r="AY241" s="81"/>
      <c r="AZ241" s="81"/>
      <c r="BA241" s="81"/>
      <c r="BB241" s="81"/>
      <c r="BC241" s="81"/>
      <c r="BD241" s="81"/>
      <c r="BE241" s="81"/>
      <c r="BF241" s="81"/>
      <c r="BG241" s="81"/>
      <c r="BH241" s="81"/>
    </row>
    <row r="242" spans="1:60" x14ac:dyDescent="0.25">
      <c r="A242" s="81"/>
      <c r="J242" s="81"/>
      <c r="K242" s="81"/>
      <c r="L242" s="81"/>
      <c r="M242" s="81"/>
      <c r="N242" s="81"/>
      <c r="O242" s="81"/>
      <c r="P242" s="81"/>
      <c r="Q242" s="81"/>
      <c r="R242" s="81"/>
      <c r="S242" s="81"/>
      <c r="T242" s="81"/>
      <c r="U242" s="81"/>
      <c r="V242" s="81"/>
      <c r="W242" s="81"/>
      <c r="X242" s="81"/>
      <c r="Y242" s="81"/>
      <c r="Z242" s="81"/>
      <c r="AA242" s="81"/>
      <c r="AB242" s="81"/>
      <c r="AC242" s="81"/>
      <c r="AD242" s="81"/>
      <c r="AE242" s="81"/>
      <c r="AF242" s="81"/>
      <c r="AG242" s="81"/>
      <c r="AH242" s="81"/>
      <c r="AI242" s="81"/>
      <c r="AJ242" s="81"/>
      <c r="AK242" s="81"/>
      <c r="AL242" s="81"/>
      <c r="AM242" s="81"/>
      <c r="AN242" s="81"/>
      <c r="AO242" s="81"/>
      <c r="AP242" s="81"/>
      <c r="AQ242" s="81"/>
      <c r="AR242" s="81"/>
      <c r="AS242" s="81"/>
      <c r="AT242" s="81"/>
      <c r="AU242" s="81"/>
      <c r="AV242" s="81"/>
      <c r="AW242" s="81"/>
      <c r="AX242" s="81"/>
      <c r="AY242" s="81"/>
      <c r="AZ242" s="81"/>
      <c r="BA242" s="81"/>
      <c r="BB242" s="81"/>
      <c r="BC242" s="81"/>
      <c r="BD242" s="81"/>
      <c r="BE242" s="81"/>
      <c r="BF242" s="81"/>
      <c r="BG242" s="81"/>
      <c r="BH242" s="81"/>
    </row>
    <row r="243" spans="1:60" x14ac:dyDescent="0.25">
      <c r="A243" s="81"/>
      <c r="J243" s="81"/>
      <c r="K243" s="81"/>
      <c r="L243" s="81"/>
      <c r="M243" s="81"/>
      <c r="N243" s="81"/>
      <c r="O243" s="81"/>
      <c r="P243" s="81"/>
      <c r="Q243" s="81"/>
      <c r="R243" s="81"/>
      <c r="S243" s="81"/>
      <c r="T243" s="81"/>
      <c r="U243" s="81"/>
      <c r="V243" s="81"/>
      <c r="W243" s="81"/>
      <c r="X243" s="81"/>
      <c r="Y243" s="81"/>
      <c r="Z243" s="81"/>
      <c r="AA243" s="81"/>
      <c r="AB243" s="81"/>
      <c r="AC243" s="81"/>
      <c r="AD243" s="81"/>
      <c r="AE243" s="81"/>
      <c r="AF243" s="81"/>
      <c r="AG243" s="81"/>
      <c r="AH243" s="81"/>
      <c r="AI243" s="81"/>
      <c r="AJ243" s="81"/>
      <c r="AK243" s="81"/>
      <c r="AL243" s="81"/>
      <c r="AM243" s="81"/>
      <c r="AN243" s="81"/>
      <c r="AO243" s="81"/>
      <c r="AP243" s="81"/>
      <c r="AQ243" s="81"/>
      <c r="AR243" s="81"/>
      <c r="AS243" s="81"/>
      <c r="AT243" s="81"/>
      <c r="AU243" s="81"/>
      <c r="AV243" s="81"/>
      <c r="AW243" s="81"/>
      <c r="AX243" s="81"/>
      <c r="AY243" s="81"/>
      <c r="AZ243" s="81"/>
      <c r="BA243" s="81"/>
      <c r="BB243" s="81"/>
      <c r="BC243" s="81"/>
      <c r="BD243" s="81"/>
      <c r="BE243" s="81"/>
      <c r="BF243" s="81"/>
      <c r="BG243" s="81"/>
      <c r="BH243" s="81"/>
    </row>
    <row r="244" spans="1:60" x14ac:dyDescent="0.25">
      <c r="A244" s="81"/>
      <c r="J244" s="81"/>
      <c r="K244" s="81"/>
      <c r="L244" s="81"/>
      <c r="M244" s="81"/>
      <c r="N244" s="81"/>
      <c r="O244" s="81"/>
      <c r="P244" s="81"/>
      <c r="Q244" s="81"/>
      <c r="R244" s="81"/>
      <c r="S244" s="81"/>
      <c r="T244" s="81"/>
      <c r="U244" s="81"/>
      <c r="V244" s="81"/>
      <c r="W244" s="81"/>
      <c r="X244" s="81"/>
      <c r="Y244" s="81"/>
      <c r="Z244" s="81"/>
      <c r="AA244" s="81"/>
      <c r="AB244" s="81"/>
      <c r="AC244" s="81"/>
      <c r="AD244" s="81"/>
      <c r="AE244" s="81"/>
      <c r="AF244" s="81"/>
      <c r="AG244" s="81"/>
      <c r="AH244" s="81"/>
      <c r="AI244" s="81"/>
      <c r="AJ244" s="81"/>
      <c r="AK244" s="81"/>
      <c r="AL244" s="81"/>
      <c r="AM244" s="81"/>
      <c r="AN244" s="81"/>
      <c r="AO244" s="81"/>
      <c r="AP244" s="81"/>
      <c r="AQ244" s="81"/>
      <c r="AR244" s="81"/>
      <c r="AS244" s="81"/>
      <c r="AT244" s="81"/>
      <c r="AU244" s="81"/>
      <c r="AV244" s="81"/>
      <c r="AW244" s="81"/>
      <c r="AX244" s="81"/>
      <c r="AY244" s="81"/>
      <c r="AZ244" s="81"/>
      <c r="BA244" s="81"/>
      <c r="BB244" s="81"/>
      <c r="BC244" s="81"/>
      <c r="BD244" s="81"/>
      <c r="BE244" s="81"/>
      <c r="BF244" s="81"/>
      <c r="BG244" s="81"/>
      <c r="BH244" s="81"/>
    </row>
    <row r="245" spans="1:60" x14ac:dyDescent="0.25">
      <c r="A245" s="81"/>
    </row>
    <row r="246" spans="1:60" x14ac:dyDescent="0.25">
      <c r="A246" s="81"/>
    </row>
    <row r="247" spans="1:60" x14ac:dyDescent="0.25">
      <c r="A247" s="81"/>
    </row>
    <row r="248" spans="1:60" x14ac:dyDescent="0.25">
      <c r="A248" s="81"/>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6" sqref="C6"/>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1"/>
      <c r="B1" s="389" t="s">
        <v>55</v>
      </c>
      <c r="C1" s="389"/>
      <c r="D1" s="389"/>
      <c r="E1" s="81"/>
      <c r="F1" s="81"/>
      <c r="G1" s="81"/>
      <c r="H1" s="81"/>
      <c r="I1" s="81"/>
      <c r="J1" s="81"/>
      <c r="K1" s="81"/>
      <c r="L1" s="81"/>
      <c r="M1" s="81"/>
      <c r="N1" s="81"/>
      <c r="O1" s="81"/>
      <c r="P1" s="81"/>
      <c r="Q1" s="81"/>
      <c r="R1" s="81"/>
      <c r="S1" s="81"/>
      <c r="T1" s="81"/>
      <c r="U1" s="81"/>
      <c r="V1" s="81"/>
      <c r="W1" s="81"/>
      <c r="X1" s="81"/>
      <c r="Y1" s="81"/>
      <c r="Z1" s="81"/>
      <c r="AA1" s="81"/>
      <c r="AB1" s="81"/>
      <c r="AC1" s="81"/>
      <c r="AD1" s="81"/>
      <c r="AE1" s="81"/>
    </row>
    <row r="2" spans="1:37" x14ac:dyDescent="0.25">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row>
    <row r="3" spans="1:37" ht="25.5" x14ac:dyDescent="0.25">
      <c r="A3" s="81"/>
      <c r="B3" s="9"/>
      <c r="C3" s="10" t="s">
        <v>52</v>
      </c>
      <c r="D3" s="10" t="s">
        <v>4</v>
      </c>
      <c r="E3" s="81"/>
      <c r="F3" s="81"/>
      <c r="G3" s="81"/>
      <c r="H3" s="81"/>
      <c r="I3" s="81"/>
      <c r="J3" s="81"/>
      <c r="K3" s="81"/>
      <c r="L3" s="81"/>
      <c r="M3" s="81"/>
      <c r="N3" s="81"/>
      <c r="O3" s="81"/>
      <c r="P3" s="81"/>
      <c r="Q3" s="81"/>
      <c r="R3" s="81"/>
      <c r="S3" s="81"/>
      <c r="T3" s="81"/>
      <c r="U3" s="81"/>
      <c r="V3" s="81"/>
      <c r="W3" s="81"/>
      <c r="X3" s="81"/>
      <c r="Y3" s="81"/>
      <c r="Z3" s="81"/>
      <c r="AA3" s="81"/>
      <c r="AB3" s="81"/>
      <c r="AC3" s="81"/>
      <c r="AD3" s="81"/>
      <c r="AE3" s="81"/>
    </row>
    <row r="4" spans="1:37" ht="51" x14ac:dyDescent="0.25">
      <c r="A4" s="81"/>
      <c r="B4" s="11" t="s">
        <v>51</v>
      </c>
      <c r="C4" s="12" t="s">
        <v>102</v>
      </c>
      <c r="D4" s="13">
        <v>0.2</v>
      </c>
      <c r="E4" s="81"/>
      <c r="F4" s="81"/>
      <c r="G4" s="81"/>
      <c r="H4" s="81"/>
      <c r="I4" s="81"/>
      <c r="J4" s="81"/>
      <c r="K4" s="81"/>
      <c r="L4" s="81"/>
      <c r="M4" s="81"/>
      <c r="N4" s="81"/>
      <c r="O4" s="81"/>
      <c r="P4" s="81"/>
      <c r="Q4" s="81"/>
      <c r="R4" s="81"/>
      <c r="S4" s="81"/>
      <c r="T4" s="81"/>
      <c r="U4" s="81"/>
      <c r="V4" s="81"/>
      <c r="W4" s="81"/>
      <c r="X4" s="81"/>
      <c r="Y4" s="81"/>
      <c r="Z4" s="81"/>
      <c r="AA4" s="81"/>
      <c r="AB4" s="81"/>
      <c r="AC4" s="81"/>
      <c r="AD4" s="81"/>
      <c r="AE4" s="81"/>
    </row>
    <row r="5" spans="1:37" ht="51" x14ac:dyDescent="0.25">
      <c r="A5" s="81"/>
      <c r="B5" s="14" t="s">
        <v>53</v>
      </c>
      <c r="C5" s="15" t="s">
        <v>103</v>
      </c>
      <c r="D5" s="16">
        <v>0.4</v>
      </c>
      <c r="E5" s="81"/>
      <c r="F5" s="81"/>
      <c r="G5" s="81"/>
      <c r="H5" s="81"/>
      <c r="I5" s="81"/>
      <c r="J5" s="81"/>
      <c r="K5" s="81"/>
      <c r="L5" s="81"/>
      <c r="M5" s="81"/>
      <c r="N5" s="81"/>
      <c r="O5" s="81"/>
      <c r="P5" s="81"/>
      <c r="Q5" s="81"/>
      <c r="R5" s="81"/>
      <c r="S5" s="81"/>
      <c r="T5" s="81"/>
      <c r="U5" s="81"/>
      <c r="V5" s="81"/>
      <c r="W5" s="81"/>
      <c r="X5" s="81"/>
      <c r="Y5" s="81"/>
      <c r="Z5" s="81"/>
      <c r="AA5" s="81"/>
      <c r="AB5" s="81"/>
      <c r="AC5" s="81"/>
      <c r="AD5" s="81"/>
      <c r="AE5" s="81"/>
    </row>
    <row r="6" spans="1:37" ht="51" x14ac:dyDescent="0.25">
      <c r="A6" s="81"/>
      <c r="B6" s="17" t="s">
        <v>107</v>
      </c>
      <c r="C6" s="15" t="s">
        <v>104</v>
      </c>
      <c r="D6" s="16">
        <v>0.6</v>
      </c>
      <c r="E6" s="81"/>
      <c r="F6" s="81"/>
      <c r="G6" s="81"/>
      <c r="H6" s="81"/>
      <c r="I6" s="81"/>
      <c r="J6" s="81"/>
      <c r="K6" s="81"/>
      <c r="L6" s="81"/>
      <c r="M6" s="81"/>
      <c r="N6" s="81"/>
      <c r="O6" s="81"/>
      <c r="P6" s="81"/>
      <c r="Q6" s="81"/>
      <c r="R6" s="81"/>
      <c r="S6" s="81"/>
      <c r="T6" s="81"/>
      <c r="U6" s="81"/>
      <c r="V6" s="81"/>
      <c r="W6" s="81"/>
      <c r="X6" s="81"/>
      <c r="Y6" s="81"/>
      <c r="Z6" s="81"/>
      <c r="AA6" s="81"/>
      <c r="AB6" s="81"/>
      <c r="AC6" s="81"/>
      <c r="AD6" s="81"/>
      <c r="AE6" s="81"/>
    </row>
    <row r="7" spans="1:37" ht="76.5" x14ac:dyDescent="0.25">
      <c r="A7" s="81"/>
      <c r="B7" s="18" t="s">
        <v>6</v>
      </c>
      <c r="C7" s="15" t="s">
        <v>105</v>
      </c>
      <c r="D7" s="16">
        <v>0.8</v>
      </c>
      <c r="E7" s="81"/>
      <c r="F7" s="81"/>
      <c r="G7" s="81"/>
      <c r="H7" s="81"/>
      <c r="I7" s="81"/>
      <c r="J7" s="81"/>
      <c r="K7" s="81"/>
      <c r="L7" s="81"/>
      <c r="M7" s="81"/>
      <c r="N7" s="81"/>
      <c r="O7" s="81"/>
      <c r="P7" s="81"/>
      <c r="Q7" s="81"/>
      <c r="R7" s="81"/>
      <c r="S7" s="81"/>
      <c r="T7" s="81"/>
      <c r="U7" s="81"/>
      <c r="V7" s="81"/>
      <c r="W7" s="81"/>
      <c r="X7" s="81"/>
      <c r="Y7" s="81"/>
      <c r="Z7" s="81"/>
      <c r="AA7" s="81"/>
      <c r="AB7" s="81"/>
      <c r="AC7" s="81"/>
      <c r="AD7" s="81"/>
      <c r="AE7" s="81"/>
    </row>
    <row r="8" spans="1:37" ht="51" x14ac:dyDescent="0.25">
      <c r="A8" s="81"/>
      <c r="B8" s="19" t="s">
        <v>54</v>
      </c>
      <c r="C8" s="15" t="s">
        <v>106</v>
      </c>
      <c r="D8" s="16">
        <v>1</v>
      </c>
      <c r="E8" s="81"/>
      <c r="F8" s="81"/>
      <c r="G8" s="81"/>
      <c r="H8" s="81"/>
      <c r="I8" s="81"/>
      <c r="J8" s="81"/>
      <c r="K8" s="81"/>
      <c r="L8" s="81"/>
      <c r="M8" s="81"/>
      <c r="N8" s="81"/>
      <c r="O8" s="81"/>
      <c r="P8" s="81"/>
      <c r="Q8" s="81"/>
      <c r="R8" s="81"/>
      <c r="S8" s="81"/>
      <c r="T8" s="81"/>
      <c r="U8" s="81"/>
      <c r="V8" s="81"/>
      <c r="W8" s="81"/>
      <c r="X8" s="81"/>
      <c r="Y8" s="81"/>
      <c r="Z8" s="81"/>
      <c r="AA8" s="81"/>
      <c r="AB8" s="81"/>
      <c r="AC8" s="81"/>
      <c r="AD8" s="81"/>
      <c r="AE8" s="81"/>
    </row>
    <row r="9" spans="1:37" x14ac:dyDescent="0.25">
      <c r="A9" s="81"/>
      <c r="B9" s="105"/>
      <c r="C9" s="105"/>
      <c r="D9" s="105"/>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row>
    <row r="10" spans="1:37" ht="16.5" x14ac:dyDescent="0.25">
      <c r="A10" s="81"/>
      <c r="B10" s="106"/>
      <c r="C10" s="105"/>
      <c r="D10" s="105"/>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row>
    <row r="11" spans="1:37" x14ac:dyDescent="0.25">
      <c r="A11" s="81"/>
      <c r="B11" s="105"/>
      <c r="C11" s="105"/>
      <c r="D11" s="105"/>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row>
    <row r="12" spans="1:37" x14ac:dyDescent="0.25">
      <c r="A12" s="81"/>
      <c r="B12" s="105"/>
      <c r="C12" s="105"/>
      <c r="D12" s="105"/>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row>
    <row r="13" spans="1:37" x14ac:dyDescent="0.25">
      <c r="A13" s="81"/>
      <c r="B13" s="105"/>
      <c r="C13" s="105"/>
      <c r="D13" s="105"/>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row>
    <row r="14" spans="1:37" x14ac:dyDescent="0.25">
      <c r="A14" s="81"/>
      <c r="B14" s="105"/>
      <c r="C14" s="105"/>
      <c r="D14" s="105"/>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row>
    <row r="15" spans="1:37" x14ac:dyDescent="0.25">
      <c r="A15" s="81"/>
      <c r="B15" s="105"/>
      <c r="C15" s="105"/>
      <c r="D15" s="105"/>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row>
    <row r="16" spans="1:37" x14ac:dyDescent="0.25">
      <c r="A16" s="81"/>
      <c r="B16" s="105"/>
      <c r="C16" s="105"/>
      <c r="D16" s="105"/>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row>
    <row r="17" spans="1:37" x14ac:dyDescent="0.25">
      <c r="A17" s="81"/>
      <c r="B17" s="105"/>
      <c r="C17" s="105"/>
      <c r="D17" s="105"/>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row>
    <row r="18" spans="1:37" x14ac:dyDescent="0.25">
      <c r="A18" s="81"/>
      <c r="B18" s="105"/>
      <c r="C18" s="105"/>
      <c r="D18" s="105"/>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row>
    <row r="19" spans="1:37" x14ac:dyDescent="0.25">
      <c r="A19" s="81"/>
      <c r="B19" s="81"/>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row>
    <row r="20" spans="1:37" x14ac:dyDescent="0.25">
      <c r="A20" s="81"/>
      <c r="B20" s="8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row>
    <row r="21" spans="1:37" x14ac:dyDescent="0.25">
      <c r="A21" s="81"/>
      <c r="B21" s="81"/>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row>
    <row r="22" spans="1:37" x14ac:dyDescent="0.25">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row>
    <row r="23" spans="1:37" x14ac:dyDescent="0.25">
      <c r="A23" s="81"/>
      <c r="B23" s="81"/>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row>
    <row r="24" spans="1:37" x14ac:dyDescent="0.25">
      <c r="A24" s="81"/>
      <c r="B24" s="81"/>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row>
    <row r="25" spans="1:37" x14ac:dyDescent="0.25">
      <c r="A25" s="81"/>
      <c r="B25" s="8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row>
    <row r="26" spans="1:37" x14ac:dyDescent="0.25">
      <c r="A26" s="81"/>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row>
    <row r="27" spans="1:37" x14ac:dyDescent="0.25">
      <c r="A27" s="81"/>
      <c r="B27" s="81"/>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row>
    <row r="28" spans="1:37" x14ac:dyDescent="0.25">
      <c r="A28" s="81"/>
      <c r="B28" s="81"/>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row>
    <row r="29" spans="1:37" x14ac:dyDescent="0.25">
      <c r="A29" s="81"/>
      <c r="B29" s="8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row>
    <row r="30" spans="1:37" x14ac:dyDescent="0.25">
      <c r="A30" s="81"/>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row>
    <row r="31" spans="1:37" x14ac:dyDescent="0.25">
      <c r="A31" s="81"/>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row>
    <row r="32" spans="1:37" x14ac:dyDescent="0.25">
      <c r="A32" s="81"/>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row>
    <row r="33" spans="1:31" x14ac:dyDescent="0.25">
      <c r="A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row>
    <row r="34" spans="1:31" x14ac:dyDescent="0.25">
      <c r="A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row>
    <row r="35" spans="1:31" x14ac:dyDescent="0.25">
      <c r="A35" s="81"/>
    </row>
    <row r="36" spans="1:31" x14ac:dyDescent="0.25">
      <c r="A36" s="81"/>
    </row>
    <row r="37" spans="1:31" x14ac:dyDescent="0.25">
      <c r="A37" s="81"/>
    </row>
    <row r="38" spans="1:31" x14ac:dyDescent="0.25">
      <c r="A38" s="81"/>
    </row>
    <row r="39" spans="1:31" x14ac:dyDescent="0.25">
      <c r="A39" s="81"/>
    </row>
    <row r="40" spans="1:31" x14ac:dyDescent="0.25">
      <c r="A40" s="81"/>
    </row>
    <row r="41" spans="1:31" x14ac:dyDescent="0.25">
      <c r="A41" s="81"/>
    </row>
    <row r="42" spans="1:31" x14ac:dyDescent="0.25">
      <c r="A42" s="81"/>
    </row>
    <row r="43" spans="1:31" x14ac:dyDescent="0.25">
      <c r="A43" s="81"/>
    </row>
    <row r="44" spans="1:31" x14ac:dyDescent="0.25">
      <c r="A44" s="81"/>
    </row>
    <row r="45" spans="1:31" x14ac:dyDescent="0.25">
      <c r="A45" s="81"/>
    </row>
    <row r="46" spans="1:31" x14ac:dyDescent="0.25">
      <c r="A46" s="81"/>
    </row>
    <row r="47" spans="1:31" x14ac:dyDescent="0.25">
      <c r="A47" s="81"/>
    </row>
    <row r="48" spans="1:31" x14ac:dyDescent="0.25">
      <c r="A48" s="81"/>
    </row>
    <row r="49" spans="1:1" x14ac:dyDescent="0.25">
      <c r="A49" s="81"/>
    </row>
    <row r="50" spans="1:1" x14ac:dyDescent="0.25">
      <c r="A50" s="81"/>
    </row>
    <row r="51" spans="1:1" x14ac:dyDescent="0.25">
      <c r="A51" s="81"/>
    </row>
    <row r="52" spans="1:1" x14ac:dyDescent="0.25">
      <c r="A52" s="81"/>
    </row>
    <row r="53" spans="1:1" x14ac:dyDescent="0.25">
      <c r="A53" s="81"/>
    </row>
    <row r="54" spans="1:1" x14ac:dyDescent="0.25">
      <c r="A54" s="81"/>
    </row>
    <row r="55" spans="1:1" x14ac:dyDescent="0.25">
      <c r="A55" s="81"/>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D15" sqref="D15"/>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1"/>
      <c r="B1" s="390" t="s">
        <v>63</v>
      </c>
      <c r="C1" s="390"/>
      <c r="D1" s="390"/>
      <c r="E1" s="81"/>
      <c r="F1" s="81"/>
      <c r="G1" s="81"/>
      <c r="H1" s="81"/>
      <c r="I1" s="81"/>
      <c r="J1" s="81"/>
      <c r="K1" s="81"/>
      <c r="L1" s="81"/>
      <c r="M1" s="81"/>
      <c r="N1" s="81"/>
      <c r="O1" s="81"/>
      <c r="P1" s="81"/>
      <c r="Q1" s="81"/>
      <c r="R1" s="81"/>
      <c r="S1" s="81"/>
      <c r="T1" s="81"/>
      <c r="U1" s="81"/>
    </row>
    <row r="2" spans="1:21" x14ac:dyDescent="0.25">
      <c r="A2" s="81"/>
      <c r="B2" s="81"/>
      <c r="C2" s="81"/>
      <c r="D2" s="81"/>
      <c r="E2" s="81"/>
      <c r="F2" s="81"/>
      <c r="G2" s="81"/>
      <c r="H2" s="81"/>
      <c r="I2" s="81"/>
      <c r="J2" s="81"/>
      <c r="K2" s="81"/>
      <c r="L2" s="81"/>
      <c r="M2" s="81"/>
      <c r="N2" s="81"/>
      <c r="O2" s="81"/>
      <c r="P2" s="81"/>
      <c r="Q2" s="81"/>
      <c r="R2" s="81"/>
      <c r="S2" s="81"/>
      <c r="T2" s="81"/>
      <c r="U2" s="81"/>
    </row>
    <row r="3" spans="1:21" ht="30" x14ac:dyDescent="0.25">
      <c r="A3" s="81"/>
      <c r="B3" s="102"/>
      <c r="C3" s="31" t="s">
        <v>56</v>
      </c>
      <c r="D3" s="31" t="s">
        <v>57</v>
      </c>
      <c r="E3" s="81"/>
      <c r="F3" s="81"/>
      <c r="G3" s="81"/>
      <c r="H3" s="81"/>
      <c r="I3" s="81"/>
      <c r="J3" s="81"/>
      <c r="K3" s="81"/>
      <c r="L3" s="81"/>
      <c r="M3" s="81"/>
      <c r="N3" s="81"/>
      <c r="O3" s="81"/>
      <c r="P3" s="81"/>
      <c r="Q3" s="81"/>
      <c r="R3" s="81"/>
      <c r="S3" s="81"/>
      <c r="T3" s="81"/>
      <c r="U3" s="81"/>
    </row>
    <row r="4" spans="1:21" ht="33.75" x14ac:dyDescent="0.25">
      <c r="A4" s="101" t="s">
        <v>83</v>
      </c>
      <c r="B4" s="34" t="s">
        <v>101</v>
      </c>
      <c r="C4" s="39" t="s">
        <v>155</v>
      </c>
      <c r="D4" s="32" t="s">
        <v>97</v>
      </c>
      <c r="E4" s="81"/>
      <c r="F4" s="81"/>
      <c r="G4" s="81"/>
      <c r="H4" s="81"/>
      <c r="I4" s="81"/>
      <c r="J4" s="81"/>
      <c r="K4" s="81"/>
      <c r="L4" s="81"/>
      <c r="M4" s="81"/>
      <c r="N4" s="81"/>
      <c r="O4" s="81"/>
      <c r="P4" s="81"/>
      <c r="Q4" s="81"/>
      <c r="R4" s="81"/>
      <c r="S4" s="81"/>
      <c r="T4" s="81"/>
      <c r="U4" s="81"/>
    </row>
    <row r="5" spans="1:21" ht="105" customHeight="1" x14ac:dyDescent="0.25">
      <c r="A5" s="101" t="s">
        <v>84</v>
      </c>
      <c r="B5" s="35" t="s">
        <v>59</v>
      </c>
      <c r="C5" s="40" t="s">
        <v>93</v>
      </c>
      <c r="D5" s="33" t="s">
        <v>98</v>
      </c>
      <c r="E5" s="81"/>
      <c r="F5" s="81"/>
      <c r="G5" s="81"/>
      <c r="H5" s="81"/>
      <c r="I5" s="81"/>
      <c r="J5" s="81"/>
      <c r="K5" s="81"/>
      <c r="L5" s="81"/>
      <c r="M5" s="81"/>
      <c r="N5" s="81"/>
      <c r="O5" s="81"/>
      <c r="P5" s="81"/>
      <c r="Q5" s="81"/>
      <c r="R5" s="81"/>
      <c r="S5" s="81"/>
      <c r="T5" s="81"/>
      <c r="U5" s="81"/>
    </row>
    <row r="6" spans="1:21" ht="67.5" x14ac:dyDescent="0.25">
      <c r="A6" s="101" t="s">
        <v>81</v>
      </c>
      <c r="B6" s="36" t="s">
        <v>60</v>
      </c>
      <c r="C6" s="40" t="s">
        <v>94</v>
      </c>
      <c r="D6" s="33" t="s">
        <v>100</v>
      </c>
      <c r="E6" s="81"/>
      <c r="F6" s="81"/>
      <c r="G6" s="81"/>
      <c r="H6" s="81"/>
      <c r="I6" s="81"/>
      <c r="J6" s="81"/>
      <c r="K6" s="81"/>
      <c r="L6" s="81"/>
      <c r="M6" s="81"/>
      <c r="N6" s="81"/>
      <c r="O6" s="81"/>
      <c r="P6" s="81"/>
      <c r="Q6" s="81"/>
      <c r="R6" s="81"/>
      <c r="S6" s="81"/>
      <c r="T6" s="81"/>
      <c r="U6" s="81"/>
    </row>
    <row r="7" spans="1:21" ht="101.25" x14ac:dyDescent="0.25">
      <c r="A7" s="101" t="s">
        <v>7</v>
      </c>
      <c r="B7" s="37" t="s">
        <v>61</v>
      </c>
      <c r="C7" s="40" t="s">
        <v>95</v>
      </c>
      <c r="D7" s="33" t="s">
        <v>99</v>
      </c>
      <c r="E7" s="81"/>
      <c r="F7" s="81"/>
      <c r="G7" s="81"/>
      <c r="H7" s="81"/>
      <c r="I7" s="81"/>
      <c r="J7" s="81"/>
      <c r="K7" s="81"/>
      <c r="L7" s="81"/>
      <c r="M7" s="81"/>
      <c r="N7" s="81"/>
      <c r="O7" s="81"/>
      <c r="P7" s="81"/>
      <c r="Q7" s="81"/>
      <c r="R7" s="81"/>
      <c r="S7" s="81"/>
      <c r="T7" s="81"/>
      <c r="U7" s="81"/>
    </row>
    <row r="8" spans="1:21" ht="67.5" x14ac:dyDescent="0.25">
      <c r="A8" s="101" t="s">
        <v>85</v>
      </c>
      <c r="B8" s="38" t="s">
        <v>62</v>
      </c>
      <c r="C8" s="40" t="s">
        <v>96</v>
      </c>
      <c r="D8" s="33" t="s">
        <v>118</v>
      </c>
      <c r="E8" s="81"/>
      <c r="F8" s="81"/>
      <c r="G8" s="81"/>
      <c r="H8" s="81"/>
      <c r="I8" s="81"/>
      <c r="J8" s="81"/>
      <c r="K8" s="81"/>
      <c r="L8" s="81"/>
      <c r="M8" s="81"/>
      <c r="N8" s="81"/>
      <c r="O8" s="81"/>
      <c r="P8" s="81"/>
      <c r="Q8" s="81"/>
      <c r="R8" s="81"/>
      <c r="S8" s="81"/>
      <c r="T8" s="81"/>
      <c r="U8" s="81"/>
    </row>
    <row r="9" spans="1:21" ht="20.25" x14ac:dyDescent="0.25">
      <c r="A9" s="101"/>
      <c r="B9" s="101"/>
      <c r="C9" s="103"/>
      <c r="D9" s="103"/>
      <c r="E9" s="81"/>
      <c r="F9" s="81"/>
      <c r="G9" s="81"/>
      <c r="H9" s="81"/>
      <c r="I9" s="81"/>
      <c r="J9" s="81"/>
      <c r="K9" s="81"/>
      <c r="L9" s="81"/>
      <c r="M9" s="81"/>
      <c r="N9" s="81"/>
      <c r="O9" s="81"/>
      <c r="P9" s="81"/>
      <c r="Q9" s="81"/>
      <c r="R9" s="81"/>
      <c r="S9" s="81"/>
      <c r="T9" s="81"/>
      <c r="U9" s="81"/>
    </row>
    <row r="10" spans="1:21" ht="16.5" x14ac:dyDescent="0.25">
      <c r="A10" s="101"/>
      <c r="B10" s="104"/>
      <c r="C10" s="104"/>
      <c r="D10" s="104"/>
      <c r="E10" s="81"/>
      <c r="F10" s="81"/>
      <c r="G10" s="81"/>
      <c r="H10" s="81"/>
      <c r="I10" s="81"/>
      <c r="J10" s="81"/>
      <c r="K10" s="81"/>
      <c r="L10" s="81"/>
      <c r="M10" s="81"/>
      <c r="N10" s="81"/>
      <c r="O10" s="81"/>
      <c r="P10" s="81"/>
      <c r="Q10" s="81"/>
      <c r="R10" s="81"/>
      <c r="S10" s="81"/>
      <c r="T10" s="81"/>
      <c r="U10" s="81"/>
    </row>
    <row r="11" spans="1:21" x14ac:dyDescent="0.25">
      <c r="A11" s="101"/>
      <c r="B11" s="101" t="s">
        <v>91</v>
      </c>
      <c r="C11" s="101" t="s">
        <v>143</v>
      </c>
      <c r="D11" s="101" t="s">
        <v>150</v>
      </c>
      <c r="E11" s="81"/>
      <c r="F11" s="81"/>
      <c r="G11" s="81"/>
      <c r="H11" s="81"/>
      <c r="I11" s="81"/>
      <c r="J11" s="81"/>
      <c r="K11" s="81"/>
      <c r="L11" s="81"/>
      <c r="M11" s="81"/>
      <c r="N11" s="81"/>
      <c r="O11" s="81"/>
      <c r="P11" s="81"/>
      <c r="Q11" s="81"/>
      <c r="R11" s="81"/>
      <c r="S11" s="81"/>
      <c r="T11" s="81"/>
      <c r="U11" s="81"/>
    </row>
    <row r="12" spans="1:21" x14ac:dyDescent="0.25">
      <c r="A12" s="101"/>
      <c r="B12" s="101" t="s">
        <v>89</v>
      </c>
      <c r="C12" s="101" t="s">
        <v>147</v>
      </c>
      <c r="D12" s="101" t="s">
        <v>151</v>
      </c>
      <c r="E12" s="81"/>
      <c r="F12" s="81"/>
      <c r="G12" s="81"/>
      <c r="H12" s="81"/>
      <c r="I12" s="81"/>
      <c r="J12" s="81"/>
      <c r="K12" s="81"/>
      <c r="L12" s="81"/>
      <c r="M12" s="81"/>
      <c r="N12" s="81"/>
      <c r="O12" s="81"/>
      <c r="P12" s="81"/>
      <c r="Q12" s="81"/>
      <c r="R12" s="81"/>
      <c r="S12" s="81"/>
      <c r="T12" s="81"/>
      <c r="U12" s="81"/>
    </row>
    <row r="13" spans="1:21" x14ac:dyDescent="0.25">
      <c r="A13" s="101"/>
      <c r="B13" s="101"/>
      <c r="C13" s="101" t="s">
        <v>146</v>
      </c>
      <c r="D13" s="101" t="s">
        <v>152</v>
      </c>
      <c r="E13" s="81"/>
      <c r="F13" s="81"/>
      <c r="G13" s="81"/>
      <c r="H13" s="81"/>
      <c r="I13" s="81"/>
      <c r="J13" s="81"/>
      <c r="K13" s="81"/>
      <c r="L13" s="81"/>
      <c r="M13" s="81"/>
      <c r="N13" s="81"/>
      <c r="O13" s="81"/>
      <c r="P13" s="81"/>
      <c r="Q13" s="81"/>
      <c r="R13" s="81"/>
      <c r="S13" s="81"/>
      <c r="T13" s="81"/>
      <c r="U13" s="81"/>
    </row>
    <row r="14" spans="1:21" x14ac:dyDescent="0.25">
      <c r="A14" s="101"/>
      <c r="B14" s="101"/>
      <c r="C14" s="101" t="s">
        <v>148</v>
      </c>
      <c r="D14" s="101" t="s">
        <v>153</v>
      </c>
      <c r="E14" s="81"/>
      <c r="F14" s="81"/>
      <c r="G14" s="81"/>
      <c r="H14" s="81"/>
      <c r="I14" s="81"/>
      <c r="J14" s="81"/>
      <c r="K14" s="81"/>
      <c r="L14" s="81"/>
      <c r="M14" s="81"/>
      <c r="N14" s="81"/>
      <c r="O14" s="81"/>
      <c r="P14" s="81"/>
      <c r="Q14" s="81"/>
      <c r="R14" s="81"/>
      <c r="S14" s="81"/>
      <c r="T14" s="81"/>
      <c r="U14" s="81"/>
    </row>
    <row r="15" spans="1:21" x14ac:dyDescent="0.25">
      <c r="A15" s="101"/>
      <c r="B15" s="101"/>
      <c r="C15" s="101" t="s">
        <v>149</v>
      </c>
      <c r="D15" s="101" t="s">
        <v>154</v>
      </c>
      <c r="E15" s="81"/>
      <c r="F15" s="81"/>
      <c r="G15" s="81"/>
      <c r="H15" s="81"/>
      <c r="I15" s="81"/>
      <c r="J15" s="81"/>
      <c r="K15" s="81"/>
      <c r="L15" s="81"/>
      <c r="M15" s="81"/>
      <c r="N15" s="81"/>
      <c r="O15" s="81"/>
      <c r="P15" s="81"/>
      <c r="Q15" s="81"/>
      <c r="R15" s="81"/>
      <c r="S15" s="81"/>
      <c r="T15" s="81"/>
      <c r="U15" s="81"/>
    </row>
    <row r="16" spans="1:21" x14ac:dyDescent="0.25">
      <c r="A16" s="101"/>
      <c r="B16" s="101"/>
      <c r="C16" s="101"/>
      <c r="D16" s="101"/>
      <c r="E16" s="81"/>
      <c r="F16" s="81"/>
      <c r="G16" s="81"/>
      <c r="H16" s="81"/>
      <c r="I16" s="81"/>
      <c r="J16" s="81"/>
      <c r="K16" s="81"/>
      <c r="L16" s="81"/>
      <c r="M16" s="81"/>
      <c r="N16" s="81"/>
      <c r="O16" s="81"/>
    </row>
    <row r="17" spans="1:15" x14ac:dyDescent="0.25">
      <c r="A17" s="101"/>
      <c r="B17" s="101"/>
      <c r="C17" s="101"/>
      <c r="D17" s="101"/>
      <c r="E17" s="81"/>
      <c r="F17" s="81"/>
      <c r="G17" s="81"/>
      <c r="H17" s="81"/>
      <c r="I17" s="81"/>
      <c r="J17" s="81"/>
      <c r="K17" s="81"/>
      <c r="L17" s="81"/>
      <c r="M17" s="81"/>
      <c r="N17" s="81"/>
      <c r="O17" s="81"/>
    </row>
    <row r="18" spans="1:15" x14ac:dyDescent="0.25">
      <c r="A18" s="101"/>
      <c r="B18" s="105"/>
      <c r="C18" s="105"/>
      <c r="D18" s="105"/>
      <c r="E18" s="81"/>
      <c r="F18" s="81"/>
      <c r="G18" s="81"/>
      <c r="H18" s="81"/>
      <c r="I18" s="81"/>
      <c r="J18" s="81"/>
      <c r="K18" s="81"/>
      <c r="L18" s="81"/>
      <c r="M18" s="81"/>
      <c r="N18" s="81"/>
      <c r="O18" s="81"/>
    </row>
    <row r="19" spans="1:15" x14ac:dyDescent="0.25">
      <c r="A19" s="101"/>
      <c r="B19" s="105"/>
      <c r="C19" s="105"/>
      <c r="D19" s="105"/>
      <c r="E19" s="81"/>
      <c r="F19" s="81"/>
      <c r="G19" s="81"/>
      <c r="H19" s="81"/>
      <c r="I19" s="81"/>
      <c r="J19" s="81"/>
      <c r="K19" s="81"/>
      <c r="L19" s="81"/>
      <c r="M19" s="81"/>
      <c r="N19" s="81"/>
      <c r="O19" s="81"/>
    </row>
    <row r="20" spans="1:15" x14ac:dyDescent="0.25">
      <c r="A20" s="101"/>
      <c r="B20" s="105"/>
      <c r="C20" s="105"/>
      <c r="D20" s="105"/>
      <c r="E20" s="81"/>
      <c r="F20" s="81"/>
      <c r="G20" s="81"/>
      <c r="H20" s="81"/>
      <c r="I20" s="81"/>
      <c r="J20" s="81"/>
      <c r="K20" s="81"/>
      <c r="L20" s="81"/>
      <c r="M20" s="81"/>
      <c r="N20" s="81"/>
      <c r="O20" s="81"/>
    </row>
    <row r="21" spans="1:15" x14ac:dyDescent="0.25">
      <c r="A21" s="101"/>
      <c r="B21" s="105"/>
      <c r="C21" s="105"/>
      <c r="D21" s="105"/>
      <c r="E21" s="81"/>
      <c r="F21" s="81"/>
      <c r="G21" s="81"/>
      <c r="H21" s="81"/>
      <c r="I21" s="81"/>
      <c r="J21" s="81"/>
      <c r="K21" s="81"/>
      <c r="L21" s="81"/>
      <c r="M21" s="81"/>
      <c r="N21" s="81"/>
      <c r="O21" s="81"/>
    </row>
    <row r="22" spans="1:15" ht="20.25" x14ac:dyDescent="0.25">
      <c r="A22" s="101"/>
      <c r="B22" s="101"/>
      <c r="C22" s="103"/>
      <c r="D22" s="103"/>
      <c r="E22" s="81"/>
      <c r="F22" s="81"/>
      <c r="G22" s="81"/>
      <c r="H22" s="81"/>
      <c r="I22" s="81"/>
      <c r="J22" s="81"/>
      <c r="K22" s="81"/>
      <c r="L22" s="81"/>
      <c r="M22" s="81"/>
      <c r="N22" s="81"/>
      <c r="O22" s="81"/>
    </row>
    <row r="23" spans="1:15" ht="20.25" x14ac:dyDescent="0.25">
      <c r="A23" s="101"/>
      <c r="B23" s="101"/>
      <c r="C23" s="103"/>
      <c r="D23" s="103"/>
      <c r="E23" s="81"/>
      <c r="F23" s="81"/>
      <c r="G23" s="81"/>
      <c r="H23" s="81"/>
      <c r="I23" s="81"/>
      <c r="J23" s="81"/>
      <c r="K23" s="81"/>
      <c r="L23" s="81"/>
      <c r="M23" s="81"/>
      <c r="N23" s="81"/>
      <c r="O23" s="81"/>
    </row>
    <row r="24" spans="1:15" ht="20.25" x14ac:dyDescent="0.25">
      <c r="A24" s="101"/>
      <c r="B24" s="101"/>
      <c r="C24" s="103"/>
      <c r="D24" s="103"/>
      <c r="E24" s="81"/>
      <c r="F24" s="81"/>
      <c r="G24" s="81"/>
      <c r="H24" s="81"/>
      <c r="I24" s="81"/>
      <c r="J24" s="81"/>
      <c r="K24" s="81"/>
      <c r="L24" s="81"/>
      <c r="M24" s="81"/>
      <c r="N24" s="81"/>
      <c r="O24" s="81"/>
    </row>
    <row r="25" spans="1:15" ht="20.25" x14ac:dyDescent="0.25">
      <c r="A25" s="101"/>
      <c r="B25" s="101"/>
      <c r="C25" s="103"/>
      <c r="D25" s="103"/>
      <c r="E25" s="81"/>
      <c r="F25" s="81"/>
      <c r="G25" s="81"/>
      <c r="H25" s="81"/>
      <c r="I25" s="81"/>
      <c r="J25" s="81"/>
      <c r="K25" s="81"/>
      <c r="L25" s="81"/>
      <c r="M25" s="81"/>
      <c r="N25" s="81"/>
      <c r="O25" s="81"/>
    </row>
    <row r="26" spans="1:15" ht="20.25" x14ac:dyDescent="0.25">
      <c r="A26" s="101"/>
      <c r="B26" s="101"/>
      <c r="C26" s="103"/>
      <c r="D26" s="103"/>
      <c r="E26" s="81"/>
      <c r="F26" s="81"/>
      <c r="G26" s="81"/>
      <c r="H26" s="81"/>
      <c r="I26" s="81"/>
      <c r="J26" s="81"/>
      <c r="K26" s="81"/>
      <c r="L26" s="81"/>
      <c r="M26" s="81"/>
      <c r="N26" s="81"/>
      <c r="O26" s="81"/>
    </row>
    <row r="27" spans="1:15" ht="20.25" x14ac:dyDescent="0.25">
      <c r="A27" s="101"/>
      <c r="B27" s="101"/>
      <c r="C27" s="103"/>
      <c r="D27" s="103"/>
      <c r="E27" s="81"/>
      <c r="F27" s="81"/>
      <c r="G27" s="81"/>
      <c r="H27" s="81"/>
      <c r="I27" s="81"/>
      <c r="J27" s="81"/>
      <c r="K27" s="81"/>
      <c r="L27" s="81"/>
      <c r="M27" s="81"/>
      <c r="N27" s="81"/>
      <c r="O27" s="81"/>
    </row>
    <row r="28" spans="1:15" ht="20.25" x14ac:dyDescent="0.25">
      <c r="A28" s="101"/>
      <c r="B28" s="101"/>
      <c r="C28" s="103"/>
      <c r="D28" s="103"/>
      <c r="E28" s="81"/>
      <c r="F28" s="81"/>
      <c r="G28" s="81"/>
      <c r="H28" s="81"/>
      <c r="I28" s="81"/>
      <c r="J28" s="81"/>
      <c r="K28" s="81"/>
      <c r="L28" s="81"/>
      <c r="M28" s="81"/>
      <c r="N28" s="81"/>
      <c r="O28" s="81"/>
    </row>
    <row r="29" spans="1:15" ht="20.25" x14ac:dyDescent="0.25">
      <c r="A29" s="101"/>
      <c r="B29" s="101"/>
      <c r="C29" s="103"/>
      <c r="D29" s="103"/>
      <c r="E29" s="81"/>
      <c r="F29" s="81"/>
      <c r="G29" s="81"/>
      <c r="H29" s="81"/>
      <c r="I29" s="81"/>
      <c r="J29" s="81"/>
      <c r="K29" s="81"/>
      <c r="L29" s="81"/>
      <c r="M29" s="81"/>
      <c r="N29" s="81"/>
      <c r="O29" s="81"/>
    </row>
    <row r="30" spans="1:15" ht="20.25" x14ac:dyDescent="0.25">
      <c r="A30" s="101"/>
      <c r="B30" s="101"/>
      <c r="C30" s="103"/>
      <c r="D30" s="103"/>
      <c r="E30" s="81"/>
      <c r="F30" s="81"/>
      <c r="G30" s="81"/>
      <c r="H30" s="81"/>
      <c r="I30" s="81"/>
      <c r="J30" s="81"/>
      <c r="K30" s="81"/>
      <c r="L30" s="81"/>
      <c r="M30" s="81"/>
      <c r="N30" s="81"/>
      <c r="O30" s="81"/>
    </row>
    <row r="31" spans="1:15" ht="20.25" x14ac:dyDescent="0.25">
      <c r="A31" s="101"/>
      <c r="B31" s="101"/>
      <c r="C31" s="103"/>
      <c r="D31" s="103"/>
      <c r="E31" s="81"/>
      <c r="F31" s="81"/>
      <c r="G31" s="81"/>
      <c r="H31" s="81"/>
      <c r="I31" s="81"/>
      <c r="J31" s="81"/>
      <c r="K31" s="81"/>
      <c r="L31" s="81"/>
      <c r="M31" s="81"/>
      <c r="N31" s="81"/>
      <c r="O31" s="81"/>
    </row>
    <row r="32" spans="1:15" ht="20.25" x14ac:dyDescent="0.25">
      <c r="A32" s="101"/>
      <c r="B32" s="101"/>
      <c r="C32" s="103"/>
      <c r="D32" s="103"/>
      <c r="E32" s="81"/>
      <c r="F32" s="81"/>
      <c r="G32" s="81"/>
      <c r="H32" s="81"/>
      <c r="I32" s="81"/>
      <c r="J32" s="81"/>
      <c r="K32" s="81"/>
      <c r="L32" s="81"/>
      <c r="M32" s="81"/>
      <c r="N32" s="81"/>
      <c r="O32" s="81"/>
    </row>
    <row r="33" spans="1:15" ht="20.25" x14ac:dyDescent="0.25">
      <c r="A33" s="101"/>
      <c r="B33" s="101"/>
      <c r="C33" s="103"/>
      <c r="D33" s="103"/>
      <c r="E33" s="81"/>
      <c r="F33" s="81"/>
      <c r="G33" s="81"/>
      <c r="H33" s="81"/>
      <c r="I33" s="81"/>
      <c r="J33" s="81"/>
      <c r="K33" s="81"/>
      <c r="L33" s="81"/>
      <c r="M33" s="81"/>
      <c r="N33" s="81"/>
      <c r="O33" s="81"/>
    </row>
    <row r="34" spans="1:15" ht="20.25" x14ac:dyDescent="0.25">
      <c r="A34" s="101"/>
      <c r="B34" s="101"/>
      <c r="C34" s="103"/>
      <c r="D34" s="103"/>
      <c r="E34" s="81"/>
      <c r="F34" s="81"/>
      <c r="G34" s="81"/>
      <c r="H34" s="81"/>
      <c r="I34" s="81"/>
      <c r="J34" s="81"/>
      <c r="K34" s="81"/>
      <c r="L34" s="81"/>
      <c r="M34" s="81"/>
      <c r="N34" s="81"/>
      <c r="O34" s="81"/>
    </row>
    <row r="35" spans="1:15" ht="20.25" x14ac:dyDescent="0.25">
      <c r="A35" s="101"/>
      <c r="B35" s="101"/>
      <c r="C35" s="103"/>
      <c r="D35" s="103"/>
      <c r="E35" s="81"/>
      <c r="F35" s="81"/>
      <c r="G35" s="81"/>
      <c r="H35" s="81"/>
      <c r="I35" s="81"/>
      <c r="J35" s="81"/>
      <c r="K35" s="81"/>
      <c r="L35" s="81"/>
      <c r="M35" s="81"/>
      <c r="N35" s="81"/>
      <c r="O35" s="81"/>
    </row>
    <row r="36" spans="1:15" ht="20.25" x14ac:dyDescent="0.25">
      <c r="A36" s="101"/>
      <c r="B36" s="101"/>
      <c r="C36" s="103"/>
      <c r="D36" s="103"/>
      <c r="E36" s="81"/>
      <c r="F36" s="81"/>
      <c r="G36" s="81"/>
      <c r="H36" s="81"/>
      <c r="I36" s="81"/>
      <c r="J36" s="81"/>
      <c r="K36" s="81"/>
      <c r="L36" s="81"/>
      <c r="M36" s="81"/>
      <c r="N36" s="81"/>
      <c r="O36" s="81"/>
    </row>
    <row r="37" spans="1:15" ht="20.25" x14ac:dyDescent="0.25">
      <c r="A37" s="101"/>
      <c r="B37" s="101"/>
      <c r="C37" s="103"/>
      <c r="D37" s="103"/>
      <c r="E37" s="81"/>
      <c r="F37" s="81"/>
      <c r="G37" s="81"/>
      <c r="H37" s="81"/>
      <c r="I37" s="81"/>
      <c r="J37" s="81"/>
      <c r="K37" s="81"/>
      <c r="L37" s="81"/>
      <c r="M37" s="81"/>
      <c r="N37" s="81"/>
      <c r="O37" s="81"/>
    </row>
    <row r="38" spans="1:15" ht="20.25" x14ac:dyDescent="0.25">
      <c r="A38" s="101"/>
      <c r="B38" s="101"/>
      <c r="C38" s="103"/>
      <c r="D38" s="103"/>
      <c r="E38" s="81"/>
      <c r="F38" s="81"/>
      <c r="G38" s="81"/>
      <c r="H38" s="81"/>
      <c r="I38" s="81"/>
      <c r="J38" s="81"/>
      <c r="K38" s="81"/>
      <c r="L38" s="81"/>
      <c r="M38" s="81"/>
      <c r="N38" s="81"/>
      <c r="O38" s="81"/>
    </row>
    <row r="39" spans="1:15" ht="20.25" x14ac:dyDescent="0.25">
      <c r="A39" s="101"/>
      <c r="B39" s="101"/>
      <c r="C39" s="103"/>
      <c r="D39" s="103"/>
      <c r="E39" s="81"/>
      <c r="F39" s="81"/>
      <c r="G39" s="81"/>
      <c r="H39" s="81"/>
      <c r="I39" s="81"/>
      <c r="J39" s="81"/>
      <c r="K39" s="81"/>
      <c r="L39" s="81"/>
      <c r="M39" s="81"/>
      <c r="N39" s="81"/>
      <c r="O39" s="81"/>
    </row>
    <row r="40" spans="1:15" ht="20.25" x14ac:dyDescent="0.25">
      <c r="A40" s="101"/>
      <c r="B40" s="101"/>
      <c r="C40" s="103"/>
      <c r="D40" s="103"/>
      <c r="E40" s="81"/>
      <c r="F40" s="81"/>
      <c r="G40" s="81"/>
      <c r="H40" s="81"/>
      <c r="I40" s="81"/>
      <c r="J40" s="81"/>
      <c r="K40" s="81"/>
      <c r="L40" s="81"/>
      <c r="M40" s="81"/>
      <c r="N40" s="81"/>
      <c r="O40" s="81"/>
    </row>
    <row r="41" spans="1:15" ht="20.25" x14ac:dyDescent="0.25">
      <c r="A41" s="101"/>
      <c r="B41" s="101"/>
      <c r="C41" s="103"/>
      <c r="D41" s="103"/>
      <c r="E41" s="81"/>
      <c r="F41" s="81"/>
      <c r="G41" s="81"/>
      <c r="H41" s="81"/>
      <c r="I41" s="81"/>
      <c r="J41" s="81"/>
      <c r="K41" s="81"/>
      <c r="L41" s="81"/>
      <c r="M41" s="81"/>
      <c r="N41" s="81"/>
      <c r="O41" s="81"/>
    </row>
    <row r="42" spans="1:15" ht="20.25" x14ac:dyDescent="0.25">
      <c r="A42" s="101"/>
      <c r="B42" s="101"/>
      <c r="C42" s="103"/>
      <c r="D42" s="103"/>
      <c r="E42" s="81"/>
      <c r="F42" s="81"/>
      <c r="G42" s="81"/>
      <c r="H42" s="81"/>
      <c r="I42" s="81"/>
      <c r="J42" s="81"/>
      <c r="K42" s="81"/>
      <c r="L42" s="81"/>
      <c r="M42" s="81"/>
      <c r="N42" s="81"/>
      <c r="O42" s="81"/>
    </row>
    <row r="43" spans="1:15" ht="20.25" x14ac:dyDescent="0.25">
      <c r="A43" s="101"/>
      <c r="B43" s="101"/>
      <c r="C43" s="103"/>
      <c r="D43" s="103"/>
      <c r="E43" s="81"/>
      <c r="F43" s="81"/>
      <c r="G43" s="81"/>
      <c r="H43" s="81"/>
      <c r="I43" s="81"/>
      <c r="J43" s="81"/>
      <c r="K43" s="81"/>
      <c r="L43" s="81"/>
      <c r="M43" s="81"/>
      <c r="N43" s="81"/>
      <c r="O43" s="81"/>
    </row>
    <row r="44" spans="1:15" ht="20.25" x14ac:dyDescent="0.25">
      <c r="A44" s="101"/>
      <c r="B44" s="101"/>
      <c r="C44" s="103"/>
      <c r="D44" s="103"/>
      <c r="E44" s="81"/>
      <c r="F44" s="81"/>
      <c r="G44" s="81"/>
      <c r="H44" s="81"/>
      <c r="I44" s="81"/>
      <c r="J44" s="81"/>
      <c r="K44" s="81"/>
      <c r="L44" s="81"/>
      <c r="M44" s="81"/>
      <c r="N44" s="81"/>
      <c r="O44" s="81"/>
    </row>
    <row r="45" spans="1:15" ht="20.25" x14ac:dyDescent="0.25">
      <c r="A45" s="101"/>
      <c r="B45" s="101"/>
      <c r="C45" s="103"/>
      <c r="D45" s="103"/>
      <c r="E45" s="81"/>
      <c r="F45" s="81"/>
      <c r="G45" s="81"/>
      <c r="H45" s="81"/>
      <c r="I45" s="81"/>
      <c r="J45" s="81"/>
      <c r="K45" s="81"/>
      <c r="L45" s="81"/>
      <c r="M45" s="81"/>
      <c r="N45" s="81"/>
      <c r="O45" s="81"/>
    </row>
    <row r="46" spans="1:15" ht="20.25" x14ac:dyDescent="0.25">
      <c r="A46" s="101"/>
      <c r="B46" s="101"/>
      <c r="C46" s="103"/>
      <c r="D46" s="103"/>
      <c r="E46" s="81"/>
      <c r="F46" s="81"/>
      <c r="G46" s="81"/>
      <c r="H46" s="81"/>
      <c r="I46" s="81"/>
      <c r="J46" s="81"/>
      <c r="K46" s="81"/>
      <c r="L46" s="81"/>
      <c r="M46" s="81"/>
      <c r="N46" s="81"/>
      <c r="O46" s="81"/>
    </row>
    <row r="47" spans="1:15" ht="20.25" x14ac:dyDescent="0.25">
      <c r="A47" s="101"/>
      <c r="B47" s="101"/>
      <c r="C47" s="103"/>
      <c r="D47" s="103"/>
      <c r="E47" s="81"/>
      <c r="F47" s="81"/>
      <c r="G47" s="81"/>
      <c r="H47" s="81"/>
      <c r="I47" s="81"/>
      <c r="J47" s="81"/>
      <c r="K47" s="81"/>
      <c r="L47" s="81"/>
      <c r="M47" s="81"/>
      <c r="N47" s="81"/>
      <c r="O47" s="81"/>
    </row>
    <row r="48" spans="1:15" ht="20.25" x14ac:dyDescent="0.25">
      <c r="A48" s="101"/>
      <c r="B48" s="101"/>
      <c r="C48" s="103"/>
      <c r="D48" s="103"/>
      <c r="E48" s="81"/>
      <c r="F48" s="81"/>
      <c r="G48" s="81"/>
      <c r="H48" s="81"/>
      <c r="I48" s="81"/>
      <c r="J48" s="81"/>
      <c r="K48" s="81"/>
      <c r="L48" s="81"/>
      <c r="M48" s="81"/>
      <c r="N48" s="81"/>
      <c r="O48" s="81"/>
    </row>
    <row r="49" spans="1:15" ht="20.25" x14ac:dyDescent="0.25">
      <c r="A49" s="101"/>
      <c r="B49" s="101"/>
      <c r="C49" s="103"/>
      <c r="D49" s="103"/>
      <c r="E49" s="81"/>
      <c r="F49" s="81"/>
      <c r="G49" s="81"/>
      <c r="H49" s="81"/>
      <c r="I49" s="81"/>
      <c r="J49" s="81"/>
      <c r="K49" s="81"/>
      <c r="L49" s="81"/>
      <c r="M49" s="81"/>
      <c r="N49" s="81"/>
      <c r="O49" s="81"/>
    </row>
    <row r="50" spans="1:15" ht="20.25" x14ac:dyDescent="0.25">
      <c r="A50" s="101"/>
      <c r="B50" s="101"/>
      <c r="C50" s="103"/>
      <c r="D50" s="103"/>
      <c r="E50" s="81"/>
      <c r="F50" s="81"/>
      <c r="G50" s="81"/>
      <c r="H50" s="81"/>
      <c r="I50" s="81"/>
      <c r="J50" s="81"/>
      <c r="K50" s="81"/>
      <c r="L50" s="81"/>
      <c r="M50" s="81"/>
      <c r="N50" s="81"/>
      <c r="O50" s="81"/>
    </row>
    <row r="51" spans="1:15" ht="20.25" x14ac:dyDescent="0.25">
      <c r="A51" s="101"/>
      <c r="B51" s="101"/>
      <c r="C51" s="103"/>
      <c r="D51" s="103"/>
      <c r="E51" s="81"/>
      <c r="F51" s="81"/>
      <c r="G51" s="81"/>
      <c r="H51" s="81"/>
      <c r="I51" s="81"/>
      <c r="J51" s="81"/>
      <c r="K51" s="81"/>
      <c r="L51" s="81"/>
      <c r="M51" s="81"/>
      <c r="N51" s="81"/>
      <c r="O51" s="81"/>
    </row>
    <row r="52" spans="1:15" ht="20.25" x14ac:dyDescent="0.25">
      <c r="A52" s="101"/>
      <c r="B52" s="21"/>
      <c r="C52" s="29"/>
      <c r="D52" s="29"/>
    </row>
    <row r="53" spans="1:15" ht="20.25" x14ac:dyDescent="0.25">
      <c r="A53" s="101"/>
      <c r="B53" s="21"/>
      <c r="C53" s="29"/>
      <c r="D53" s="29"/>
    </row>
    <row r="54" spans="1:15" ht="20.25" x14ac:dyDescent="0.25">
      <c r="A54" s="101"/>
      <c r="B54" s="21"/>
      <c r="C54" s="29"/>
      <c r="D54" s="29"/>
    </row>
    <row r="55" spans="1:15" ht="20.25" x14ac:dyDescent="0.25">
      <c r="A55" s="101"/>
      <c r="B55" s="21"/>
      <c r="C55" s="29"/>
      <c r="D55" s="29"/>
    </row>
    <row r="56" spans="1:15" ht="20.25" x14ac:dyDescent="0.25">
      <c r="A56" s="101"/>
      <c r="B56" s="21"/>
      <c r="C56" s="29"/>
      <c r="D56" s="29"/>
    </row>
    <row r="57" spans="1:15" ht="20.25" x14ac:dyDescent="0.25">
      <c r="A57" s="101"/>
      <c r="B57" s="21"/>
      <c r="C57" s="29"/>
      <c r="D57" s="29"/>
    </row>
    <row r="58" spans="1:15" ht="20.25" x14ac:dyDescent="0.25">
      <c r="A58" s="101"/>
      <c r="B58" s="21"/>
      <c r="C58" s="29"/>
      <c r="D58" s="29"/>
    </row>
    <row r="59" spans="1:15" ht="20.25" x14ac:dyDescent="0.25">
      <c r="A59" s="101"/>
      <c r="B59" s="21"/>
      <c r="C59" s="29"/>
      <c r="D59" s="29"/>
    </row>
    <row r="60" spans="1:15" ht="20.25" x14ac:dyDescent="0.25">
      <c r="A60" s="101"/>
      <c r="B60" s="21"/>
      <c r="C60" s="29"/>
      <c r="D60" s="29"/>
    </row>
    <row r="61" spans="1:15" ht="20.25" x14ac:dyDescent="0.25">
      <c r="A61" s="101"/>
      <c r="B61" s="21"/>
      <c r="C61" s="29"/>
      <c r="D61" s="29"/>
    </row>
    <row r="62" spans="1:15" ht="20.25" x14ac:dyDescent="0.25">
      <c r="A62" s="101"/>
      <c r="B62" s="21"/>
      <c r="C62" s="29"/>
      <c r="D62" s="29"/>
    </row>
    <row r="63" spans="1:15" ht="20.25" x14ac:dyDescent="0.25">
      <c r="A63" s="101"/>
      <c r="B63" s="21"/>
      <c r="C63" s="29"/>
      <c r="D63" s="29"/>
    </row>
    <row r="64" spans="1:15" ht="20.25" x14ac:dyDescent="0.25">
      <c r="A64" s="101"/>
      <c r="B64" s="21"/>
      <c r="C64" s="29"/>
      <c r="D64" s="29"/>
    </row>
    <row r="65" spans="1:4" ht="20.25" x14ac:dyDescent="0.25">
      <c r="A65" s="101"/>
      <c r="B65" s="21"/>
      <c r="C65" s="29"/>
      <c r="D65" s="29"/>
    </row>
    <row r="66" spans="1:4" ht="20.25" x14ac:dyDescent="0.25">
      <c r="A66" s="101"/>
      <c r="B66" s="21"/>
      <c r="C66" s="29"/>
      <c r="D66" s="29"/>
    </row>
    <row r="67" spans="1:4" ht="20.25" x14ac:dyDescent="0.25">
      <c r="A67" s="101"/>
      <c r="B67" s="21"/>
      <c r="C67" s="29"/>
      <c r="D67" s="29"/>
    </row>
    <row r="68" spans="1:4" ht="20.25" x14ac:dyDescent="0.25">
      <c r="A68" s="101"/>
      <c r="B68" s="21"/>
      <c r="C68" s="29"/>
      <c r="D68" s="29"/>
    </row>
    <row r="69" spans="1:4" ht="20.25" x14ac:dyDescent="0.25">
      <c r="A69" s="101"/>
      <c r="B69" s="21"/>
      <c r="C69" s="29"/>
      <c r="D69" s="29"/>
    </row>
    <row r="70" spans="1:4" ht="20.25" x14ac:dyDescent="0.25">
      <c r="A70" s="101"/>
      <c r="B70" s="21"/>
      <c r="C70" s="29"/>
      <c r="D70" s="29"/>
    </row>
    <row r="71" spans="1:4" ht="20.25" x14ac:dyDescent="0.25">
      <c r="A71" s="101"/>
      <c r="B71" s="21"/>
      <c r="C71" s="29"/>
      <c r="D71" s="29"/>
    </row>
    <row r="72" spans="1:4" ht="20.25" x14ac:dyDescent="0.25">
      <c r="A72" s="101"/>
      <c r="B72" s="21"/>
      <c r="C72" s="29"/>
      <c r="D72" s="29"/>
    </row>
    <row r="73" spans="1:4" ht="20.25" x14ac:dyDescent="0.25">
      <c r="A73" s="101"/>
      <c r="B73" s="21"/>
      <c r="C73" s="29"/>
      <c r="D73" s="29"/>
    </row>
    <row r="74" spans="1:4" ht="20.25" x14ac:dyDescent="0.25">
      <c r="A74" s="101"/>
      <c r="B74" s="21"/>
      <c r="C74" s="29"/>
      <c r="D74" s="29"/>
    </row>
    <row r="75" spans="1:4" ht="20.25" x14ac:dyDescent="0.25">
      <c r="A75" s="101"/>
      <c r="B75" s="21"/>
      <c r="C75" s="29"/>
      <c r="D75" s="29"/>
    </row>
    <row r="76" spans="1:4" ht="20.25" x14ac:dyDescent="0.25">
      <c r="A76" s="101"/>
      <c r="B76" s="21"/>
      <c r="C76" s="29"/>
      <c r="D76" s="29"/>
    </row>
    <row r="77" spans="1:4" ht="20.25" x14ac:dyDescent="0.25">
      <c r="A77" s="101"/>
      <c r="B77" s="21"/>
      <c r="C77" s="29"/>
      <c r="D77" s="29"/>
    </row>
    <row r="78" spans="1:4" ht="20.25" x14ac:dyDescent="0.25">
      <c r="A78" s="101"/>
      <c r="B78" s="21"/>
      <c r="C78" s="29"/>
      <c r="D78" s="29"/>
    </row>
    <row r="79" spans="1:4" ht="20.25" x14ac:dyDescent="0.25">
      <c r="A79" s="101"/>
      <c r="B79" s="21"/>
      <c r="C79" s="29"/>
      <c r="D79" s="29"/>
    </row>
    <row r="80" spans="1:4" ht="20.25" x14ac:dyDescent="0.25">
      <c r="A80" s="101"/>
      <c r="B80" s="21"/>
      <c r="C80" s="29"/>
      <c r="D80" s="29"/>
    </row>
    <row r="81" spans="1:4" ht="20.25" x14ac:dyDescent="0.25">
      <c r="A81" s="101"/>
      <c r="B81" s="21"/>
      <c r="C81" s="29"/>
      <c r="D81" s="29"/>
    </row>
    <row r="82" spans="1:4" ht="20.25" x14ac:dyDescent="0.25">
      <c r="A82" s="101"/>
      <c r="B82" s="21"/>
      <c r="C82" s="29"/>
      <c r="D82" s="29"/>
    </row>
    <row r="83" spans="1:4" ht="20.25" x14ac:dyDescent="0.25">
      <c r="A83" s="101"/>
      <c r="B83" s="21"/>
      <c r="C83" s="29"/>
      <c r="D83" s="29"/>
    </row>
    <row r="84" spans="1:4" ht="20.25" x14ac:dyDescent="0.25">
      <c r="A84" s="101"/>
      <c r="B84" s="21"/>
      <c r="C84" s="29"/>
      <c r="D84" s="29"/>
    </row>
    <row r="85" spans="1:4" ht="20.25" x14ac:dyDescent="0.25">
      <c r="A85" s="101"/>
      <c r="B85" s="21"/>
      <c r="C85" s="29"/>
      <c r="D85" s="29"/>
    </row>
    <row r="86" spans="1:4" ht="20.25" x14ac:dyDescent="0.25">
      <c r="A86" s="101"/>
      <c r="B86" s="21"/>
      <c r="C86" s="29"/>
      <c r="D86" s="29"/>
    </row>
    <row r="87" spans="1:4" ht="20.25" x14ac:dyDescent="0.25">
      <c r="A87" s="101"/>
      <c r="B87" s="21"/>
      <c r="C87" s="29"/>
      <c r="D87" s="29"/>
    </row>
    <row r="88" spans="1:4" ht="20.25" x14ac:dyDescent="0.25">
      <c r="A88" s="101"/>
      <c r="B88" s="21"/>
      <c r="C88" s="29"/>
      <c r="D88" s="29"/>
    </row>
    <row r="89" spans="1:4" ht="20.25" x14ac:dyDescent="0.25">
      <c r="A89" s="101"/>
      <c r="B89" s="21"/>
      <c r="C89" s="29"/>
      <c r="D89" s="29"/>
    </row>
    <row r="90" spans="1:4" ht="20.25" x14ac:dyDescent="0.25">
      <c r="A90" s="101"/>
      <c r="B90" s="21"/>
      <c r="C90" s="29"/>
      <c r="D90" s="29"/>
    </row>
    <row r="91" spans="1:4" ht="20.25" x14ac:dyDescent="0.25">
      <c r="A91" s="101"/>
      <c r="B91" s="21"/>
      <c r="C91" s="29"/>
      <c r="D91" s="29"/>
    </row>
    <row r="92" spans="1:4" ht="20.25" x14ac:dyDescent="0.25">
      <c r="A92" s="101"/>
      <c r="B92" s="21"/>
      <c r="C92" s="29"/>
      <c r="D92" s="29"/>
    </row>
    <row r="93" spans="1:4" ht="20.25" x14ac:dyDescent="0.25">
      <c r="A93" s="101"/>
      <c r="B93" s="21"/>
      <c r="C93" s="29"/>
      <c r="D93" s="29"/>
    </row>
    <row r="94" spans="1:4" ht="20.25" x14ac:dyDescent="0.25">
      <c r="A94" s="101"/>
      <c r="B94" s="21"/>
      <c r="C94" s="29"/>
      <c r="D94" s="29"/>
    </row>
    <row r="95" spans="1:4" ht="20.25" x14ac:dyDescent="0.25">
      <c r="A95" s="101"/>
      <c r="B95" s="21"/>
      <c r="C95" s="29"/>
      <c r="D95" s="29"/>
    </row>
    <row r="96" spans="1:4" ht="20.25" x14ac:dyDescent="0.25">
      <c r="A96" s="101"/>
      <c r="B96" s="21"/>
      <c r="C96" s="29"/>
      <c r="D96" s="29"/>
    </row>
    <row r="97" spans="1:4" ht="20.25" x14ac:dyDescent="0.25">
      <c r="A97" s="101"/>
      <c r="B97" s="21"/>
      <c r="C97" s="29"/>
      <c r="D97" s="29"/>
    </row>
    <row r="98" spans="1:4" ht="20.25" x14ac:dyDescent="0.25">
      <c r="A98" s="101"/>
      <c r="B98" s="21"/>
      <c r="C98" s="29"/>
      <c r="D98" s="29"/>
    </row>
    <row r="99" spans="1:4" ht="20.25" x14ac:dyDescent="0.25">
      <c r="A99" s="101"/>
      <c r="B99" s="21"/>
      <c r="C99" s="29"/>
      <c r="D99" s="29"/>
    </row>
    <row r="100" spans="1:4" ht="20.25" x14ac:dyDescent="0.25">
      <c r="A100" s="101"/>
      <c r="B100" s="21"/>
      <c r="C100" s="29"/>
      <c r="D100" s="29"/>
    </row>
    <row r="101" spans="1:4" ht="20.25" x14ac:dyDescent="0.25">
      <c r="A101" s="101"/>
      <c r="B101" s="21"/>
      <c r="C101" s="29"/>
      <c r="D101" s="29"/>
    </row>
    <row r="102" spans="1:4" ht="20.25" x14ac:dyDescent="0.25">
      <c r="A102" s="101"/>
      <c r="B102" s="21"/>
      <c r="C102" s="29"/>
      <c r="D102" s="29"/>
    </row>
    <row r="103" spans="1:4" ht="20.25" x14ac:dyDescent="0.25">
      <c r="A103" s="101"/>
      <c r="B103" s="21"/>
      <c r="C103" s="29"/>
      <c r="D103" s="29"/>
    </row>
    <row r="104" spans="1:4" ht="20.25" x14ac:dyDescent="0.25">
      <c r="A104" s="101"/>
      <c r="B104" s="21"/>
      <c r="C104" s="29"/>
      <c r="D104" s="29"/>
    </row>
    <row r="105" spans="1:4" ht="20.25" x14ac:dyDescent="0.25">
      <c r="A105" s="101"/>
      <c r="B105" s="21"/>
      <c r="C105" s="29"/>
      <c r="D105" s="29"/>
    </row>
    <row r="106" spans="1:4" ht="20.25" x14ac:dyDescent="0.25">
      <c r="A106" s="101"/>
      <c r="B106" s="21"/>
      <c r="C106" s="29"/>
      <c r="D106" s="29"/>
    </row>
    <row r="107" spans="1:4" ht="20.25" x14ac:dyDescent="0.25">
      <c r="A107" s="101"/>
      <c r="B107" s="21"/>
      <c r="C107" s="29"/>
      <c r="D107" s="29"/>
    </row>
    <row r="108" spans="1:4" ht="20.25" x14ac:dyDescent="0.25">
      <c r="A108" s="101"/>
      <c r="B108" s="21"/>
      <c r="C108" s="29"/>
      <c r="D108" s="29"/>
    </row>
    <row r="109" spans="1:4" ht="20.25" x14ac:dyDescent="0.25">
      <c r="A109" s="101"/>
      <c r="B109" s="21"/>
      <c r="C109" s="29"/>
      <c r="D109" s="29"/>
    </row>
    <row r="110" spans="1:4" ht="20.25" x14ac:dyDescent="0.25">
      <c r="A110" s="101"/>
      <c r="B110" s="21"/>
      <c r="C110" s="29"/>
      <c r="D110" s="29"/>
    </row>
    <row r="111" spans="1:4" ht="20.25" x14ac:dyDescent="0.25">
      <c r="A111" s="101"/>
      <c r="B111" s="21"/>
      <c r="C111" s="29"/>
      <c r="D111" s="29"/>
    </row>
    <row r="112" spans="1:4" ht="20.25" x14ac:dyDescent="0.25">
      <c r="A112" s="101"/>
      <c r="B112" s="21"/>
      <c r="C112" s="29"/>
      <c r="D112" s="29"/>
    </row>
    <row r="113" spans="1:4" ht="20.25" x14ac:dyDescent="0.25">
      <c r="A113" s="101"/>
      <c r="B113" s="21"/>
      <c r="C113" s="29"/>
      <c r="D113" s="29"/>
    </row>
    <row r="114" spans="1:4" ht="20.25" x14ac:dyDescent="0.25">
      <c r="A114" s="101"/>
      <c r="B114" s="21"/>
      <c r="C114" s="29"/>
      <c r="D114" s="29"/>
    </row>
    <row r="115" spans="1:4" ht="20.25" x14ac:dyDescent="0.25">
      <c r="A115" s="101"/>
      <c r="B115" s="21"/>
      <c r="C115" s="29"/>
      <c r="D115" s="29"/>
    </row>
    <row r="116" spans="1:4" ht="20.25" x14ac:dyDescent="0.25">
      <c r="A116" s="101"/>
      <c r="B116" s="21"/>
      <c r="C116" s="29"/>
      <c r="D116" s="29"/>
    </row>
    <row r="117" spans="1:4" ht="20.25" x14ac:dyDescent="0.25">
      <c r="A117" s="101"/>
      <c r="B117" s="21"/>
      <c r="C117" s="29"/>
      <c r="D117" s="29"/>
    </row>
    <row r="118" spans="1:4" ht="20.25" x14ac:dyDescent="0.25">
      <c r="A118" s="101"/>
      <c r="B118" s="21"/>
      <c r="C118" s="29"/>
      <c r="D118" s="29"/>
    </row>
    <row r="119" spans="1:4" ht="20.25" x14ac:dyDescent="0.25">
      <c r="A119" s="101"/>
      <c r="B119" s="21"/>
      <c r="C119" s="29"/>
      <c r="D119" s="29"/>
    </row>
    <row r="120" spans="1:4" ht="20.25" x14ac:dyDescent="0.25">
      <c r="A120" s="101"/>
      <c r="B120" s="21"/>
      <c r="C120" s="29"/>
      <c r="D120" s="29"/>
    </row>
    <row r="121" spans="1:4" ht="20.25" x14ac:dyDescent="0.25">
      <c r="A121" s="101"/>
      <c r="B121" s="21"/>
      <c r="C121" s="29"/>
      <c r="D121" s="29"/>
    </row>
    <row r="122" spans="1:4" ht="20.25" x14ac:dyDescent="0.25">
      <c r="A122" s="101"/>
      <c r="B122" s="21"/>
      <c r="C122" s="29"/>
      <c r="D122" s="29"/>
    </row>
    <row r="123" spans="1:4" ht="20.25" x14ac:dyDescent="0.25">
      <c r="A123" s="101"/>
      <c r="B123" s="21"/>
      <c r="C123" s="29"/>
      <c r="D123" s="29"/>
    </row>
    <row r="124" spans="1:4" ht="20.25" x14ac:dyDescent="0.25">
      <c r="A124" s="101"/>
      <c r="B124" s="21"/>
      <c r="C124" s="29"/>
      <c r="D124" s="29"/>
    </row>
    <row r="125" spans="1:4" ht="20.25" x14ac:dyDescent="0.25">
      <c r="A125" s="101"/>
      <c r="B125" s="21"/>
      <c r="C125" s="29"/>
      <c r="D125" s="29"/>
    </row>
    <row r="126" spans="1:4" ht="20.25" x14ac:dyDescent="0.25">
      <c r="A126" s="101"/>
      <c r="B126" s="21"/>
      <c r="C126" s="29"/>
      <c r="D126" s="29"/>
    </row>
    <row r="127" spans="1:4" ht="20.25" x14ac:dyDescent="0.25">
      <c r="A127" s="101"/>
      <c r="B127" s="21"/>
      <c r="C127" s="29"/>
      <c r="D127" s="29"/>
    </row>
    <row r="128" spans="1:4" ht="20.25" x14ac:dyDescent="0.25">
      <c r="A128" s="101"/>
      <c r="B128" s="21"/>
      <c r="C128" s="29"/>
      <c r="D128" s="29"/>
    </row>
    <row r="129" spans="1:4" ht="20.25" x14ac:dyDescent="0.25">
      <c r="A129" s="101"/>
      <c r="B129" s="21"/>
      <c r="C129" s="29"/>
      <c r="D129" s="29"/>
    </row>
    <row r="130" spans="1:4" ht="20.25" x14ac:dyDescent="0.25">
      <c r="A130" s="101"/>
      <c r="B130" s="21"/>
      <c r="C130" s="29"/>
      <c r="D130" s="29"/>
    </row>
    <row r="131" spans="1:4" ht="20.25" x14ac:dyDescent="0.25">
      <c r="A131" s="101"/>
      <c r="B131" s="21"/>
      <c r="C131" s="29"/>
      <c r="D131" s="29"/>
    </row>
    <row r="132" spans="1:4" ht="20.25" x14ac:dyDescent="0.25">
      <c r="A132" s="101"/>
      <c r="B132" s="21"/>
      <c r="C132" s="29"/>
      <c r="D132" s="29"/>
    </row>
    <row r="133" spans="1:4" ht="20.25" x14ac:dyDescent="0.25">
      <c r="A133" s="101"/>
      <c r="B133" s="21"/>
      <c r="C133" s="29"/>
      <c r="D133" s="29"/>
    </row>
    <row r="134" spans="1:4" ht="20.25" x14ac:dyDescent="0.25">
      <c r="A134" s="101"/>
      <c r="B134" s="21"/>
      <c r="C134" s="29"/>
      <c r="D134" s="29"/>
    </row>
    <row r="135" spans="1:4" ht="20.25" x14ac:dyDescent="0.25">
      <c r="A135" s="101"/>
      <c r="B135" s="21"/>
      <c r="C135" s="29"/>
      <c r="D135" s="29"/>
    </row>
    <row r="136" spans="1:4" ht="20.25" x14ac:dyDescent="0.25">
      <c r="A136" s="101"/>
      <c r="B136" s="21"/>
      <c r="C136" s="29"/>
      <c r="D136" s="29"/>
    </row>
    <row r="137" spans="1:4" ht="20.25" x14ac:dyDescent="0.25">
      <c r="A137" s="101"/>
      <c r="B137" s="21"/>
      <c r="C137" s="29"/>
      <c r="D137" s="29"/>
    </row>
    <row r="138" spans="1:4" ht="20.25" x14ac:dyDescent="0.25">
      <c r="A138" s="101"/>
      <c r="B138" s="21"/>
      <c r="C138" s="29"/>
      <c r="D138" s="29"/>
    </row>
    <row r="139" spans="1:4" ht="20.25" x14ac:dyDescent="0.25">
      <c r="A139" s="101"/>
      <c r="B139" s="21"/>
      <c r="C139" s="29"/>
      <c r="D139" s="29"/>
    </row>
    <row r="140" spans="1:4" ht="20.25" x14ac:dyDescent="0.25">
      <c r="A140" s="101"/>
      <c r="B140" s="21"/>
      <c r="C140" s="29"/>
      <c r="D140" s="29"/>
    </row>
    <row r="141" spans="1:4" ht="20.25" x14ac:dyDescent="0.25">
      <c r="A141" s="101"/>
      <c r="B141" s="21"/>
      <c r="C141" s="29"/>
      <c r="D141" s="29"/>
    </row>
    <row r="142" spans="1:4" ht="20.25" x14ac:dyDescent="0.25">
      <c r="A142" s="101"/>
      <c r="B142" s="21"/>
      <c r="C142" s="29"/>
      <c r="D142" s="29"/>
    </row>
    <row r="143" spans="1:4" ht="20.25" x14ac:dyDescent="0.25">
      <c r="A143" s="101"/>
      <c r="B143" s="21"/>
      <c r="C143" s="29"/>
      <c r="D143" s="29"/>
    </row>
    <row r="144" spans="1:4" ht="20.25" x14ac:dyDescent="0.25">
      <c r="A144" s="101"/>
      <c r="B144" s="21"/>
      <c r="C144" s="29"/>
      <c r="D144" s="29"/>
    </row>
    <row r="145" spans="1:4" ht="20.25" x14ac:dyDescent="0.25">
      <c r="A145" s="101"/>
      <c r="B145" s="21"/>
      <c r="C145" s="29"/>
      <c r="D145" s="29"/>
    </row>
    <row r="146" spans="1:4" ht="20.25" x14ac:dyDescent="0.25">
      <c r="A146" s="101"/>
      <c r="B146" s="21"/>
      <c r="C146" s="29"/>
      <c r="D146" s="29"/>
    </row>
    <row r="147" spans="1:4" ht="20.25" x14ac:dyDescent="0.25">
      <c r="A147" s="101"/>
      <c r="B147" s="21"/>
      <c r="C147" s="29"/>
      <c r="D147" s="29"/>
    </row>
    <row r="148" spans="1:4" ht="20.25" x14ac:dyDescent="0.25">
      <c r="A148" s="101"/>
      <c r="B148" s="21"/>
      <c r="C148" s="29"/>
      <c r="D148" s="29"/>
    </row>
    <row r="149" spans="1:4" ht="20.25" x14ac:dyDescent="0.25">
      <c r="A149" s="101"/>
      <c r="B149" s="21"/>
      <c r="C149" s="29"/>
      <c r="D149" s="29"/>
    </row>
    <row r="150" spans="1:4" ht="20.25" x14ac:dyDescent="0.25">
      <c r="A150" s="101"/>
      <c r="B150" s="21"/>
      <c r="C150" s="29"/>
      <c r="D150" s="29"/>
    </row>
    <row r="151" spans="1:4" ht="20.25" x14ac:dyDescent="0.25">
      <c r="A151" s="101"/>
      <c r="B151" s="21"/>
      <c r="C151" s="29"/>
      <c r="D151" s="29"/>
    </row>
    <row r="152" spans="1:4" ht="20.25" x14ac:dyDescent="0.25">
      <c r="A152" s="101"/>
      <c r="B152" s="21"/>
      <c r="C152" s="29"/>
      <c r="D152" s="29"/>
    </row>
    <row r="153" spans="1:4" ht="20.25" x14ac:dyDescent="0.25">
      <c r="A153" s="101"/>
      <c r="B153" s="21"/>
      <c r="C153" s="29"/>
      <c r="D153" s="29"/>
    </row>
    <row r="154" spans="1:4" ht="20.25" x14ac:dyDescent="0.25">
      <c r="A154" s="101"/>
      <c r="B154" s="21"/>
      <c r="C154" s="29"/>
      <c r="D154" s="29"/>
    </row>
    <row r="155" spans="1:4" ht="20.25" x14ac:dyDescent="0.25">
      <c r="A155" s="101"/>
      <c r="B155" s="21"/>
      <c r="C155" s="29"/>
      <c r="D155" s="29"/>
    </row>
    <row r="156" spans="1:4" ht="20.25" x14ac:dyDescent="0.25">
      <c r="A156" s="101"/>
      <c r="B156" s="21"/>
      <c r="C156" s="29"/>
      <c r="D156" s="29"/>
    </row>
    <row r="157" spans="1:4" ht="20.25" x14ac:dyDescent="0.25">
      <c r="A157" s="101"/>
      <c r="B157" s="21"/>
      <c r="C157" s="29"/>
      <c r="D157" s="29"/>
    </row>
    <row r="158" spans="1:4" ht="20.25" x14ac:dyDescent="0.25">
      <c r="A158" s="101"/>
      <c r="B158" s="21"/>
      <c r="C158" s="29"/>
      <c r="D158" s="29"/>
    </row>
    <row r="159" spans="1:4" ht="20.25" x14ac:dyDescent="0.25">
      <c r="A159" s="101"/>
      <c r="B159" s="21"/>
      <c r="C159" s="29"/>
      <c r="D159" s="29"/>
    </row>
    <row r="160" spans="1:4" ht="20.25" x14ac:dyDescent="0.25">
      <c r="A160" s="101"/>
      <c r="B160" s="21"/>
      <c r="C160" s="29"/>
      <c r="D160" s="29"/>
    </row>
    <row r="161" spans="1:4" ht="20.25" x14ac:dyDescent="0.25">
      <c r="A161" s="101"/>
      <c r="B161" s="21"/>
      <c r="C161" s="29"/>
      <c r="D161" s="29"/>
    </row>
    <row r="162" spans="1:4" ht="20.25" x14ac:dyDescent="0.25">
      <c r="A162" s="101"/>
      <c r="B162" s="21"/>
      <c r="C162" s="29"/>
      <c r="D162" s="29"/>
    </row>
    <row r="163" spans="1:4" ht="20.25" x14ac:dyDescent="0.25">
      <c r="A163" s="101"/>
      <c r="B163" s="21"/>
      <c r="C163" s="29"/>
      <c r="D163" s="29"/>
    </row>
    <row r="164" spans="1:4" ht="20.25" x14ac:dyDescent="0.25">
      <c r="A164" s="101"/>
      <c r="B164" s="21"/>
      <c r="C164" s="29"/>
      <c r="D164" s="29"/>
    </row>
    <row r="165" spans="1:4" ht="20.25" x14ac:dyDescent="0.25">
      <c r="A165" s="101"/>
      <c r="B165" s="21"/>
      <c r="C165" s="29"/>
      <c r="D165" s="29"/>
    </row>
    <row r="166" spans="1:4" ht="20.25" x14ac:dyDescent="0.25">
      <c r="A166" s="101"/>
      <c r="B166" s="21"/>
      <c r="C166" s="29"/>
      <c r="D166" s="29"/>
    </row>
    <row r="167" spans="1:4" ht="20.25" x14ac:dyDescent="0.25">
      <c r="A167" s="101"/>
      <c r="B167" s="21"/>
      <c r="C167" s="29"/>
      <c r="D167" s="29"/>
    </row>
    <row r="168" spans="1:4" ht="20.25" x14ac:dyDescent="0.25">
      <c r="A168" s="101"/>
      <c r="B168" s="21"/>
      <c r="C168" s="29"/>
      <c r="D168" s="29"/>
    </row>
    <row r="169" spans="1:4" ht="20.25" x14ac:dyDescent="0.25">
      <c r="A169" s="101"/>
      <c r="B169" s="21"/>
      <c r="C169" s="29"/>
      <c r="D169" s="29"/>
    </row>
    <row r="170" spans="1:4" ht="20.25" x14ac:dyDescent="0.25">
      <c r="A170" s="101"/>
      <c r="B170" s="21"/>
      <c r="C170" s="29"/>
      <c r="D170" s="29"/>
    </row>
    <row r="171" spans="1:4" ht="20.25" x14ac:dyDescent="0.25">
      <c r="A171" s="101"/>
      <c r="B171" s="21"/>
      <c r="C171" s="29"/>
      <c r="D171" s="29"/>
    </row>
    <row r="172" spans="1:4" ht="20.25" x14ac:dyDescent="0.25">
      <c r="A172" s="101"/>
      <c r="B172" s="21"/>
      <c r="C172" s="29"/>
      <c r="D172" s="29"/>
    </row>
    <row r="173" spans="1:4" ht="20.25" x14ac:dyDescent="0.25">
      <c r="A173" s="101"/>
      <c r="B173" s="21"/>
      <c r="C173" s="29"/>
      <c r="D173" s="29"/>
    </row>
    <row r="174" spans="1:4" ht="20.25" x14ac:dyDescent="0.25">
      <c r="A174" s="101"/>
      <c r="B174" s="21"/>
      <c r="C174" s="29"/>
      <c r="D174" s="29"/>
    </row>
    <row r="175" spans="1:4" ht="20.25" x14ac:dyDescent="0.25">
      <c r="A175" s="101"/>
      <c r="B175" s="21"/>
      <c r="C175" s="29"/>
      <c r="D175" s="29"/>
    </row>
    <row r="176" spans="1:4" ht="20.25" x14ac:dyDescent="0.25">
      <c r="A176" s="101"/>
      <c r="B176" s="21"/>
      <c r="C176" s="29"/>
      <c r="D176" s="29"/>
    </row>
    <row r="177" spans="1:4" ht="20.25" x14ac:dyDescent="0.25">
      <c r="A177" s="101"/>
      <c r="B177" s="21"/>
      <c r="C177" s="29"/>
      <c r="D177" s="29"/>
    </row>
    <row r="178" spans="1:4" ht="20.25" x14ac:dyDescent="0.25">
      <c r="A178" s="101"/>
      <c r="B178" s="21"/>
      <c r="C178" s="29"/>
      <c r="D178" s="29"/>
    </row>
    <row r="179" spans="1:4" ht="20.25" x14ac:dyDescent="0.25">
      <c r="A179" s="101"/>
      <c r="B179" s="21"/>
      <c r="C179" s="29"/>
      <c r="D179" s="29"/>
    </row>
    <row r="180" spans="1:4" ht="20.25" x14ac:dyDescent="0.25">
      <c r="A180" s="101"/>
      <c r="B180" s="21"/>
      <c r="C180" s="29"/>
      <c r="D180" s="29"/>
    </row>
    <row r="181" spans="1:4" ht="20.25" x14ac:dyDescent="0.25">
      <c r="A181" s="101"/>
      <c r="B181" s="21"/>
      <c r="C181" s="29"/>
      <c r="D181" s="29"/>
    </row>
    <row r="182" spans="1:4" ht="20.25" x14ac:dyDescent="0.25">
      <c r="A182" s="101"/>
      <c r="B182" s="21"/>
      <c r="C182" s="29"/>
      <c r="D182" s="29"/>
    </row>
    <row r="183" spans="1:4" ht="20.25" x14ac:dyDescent="0.25">
      <c r="A183" s="101"/>
      <c r="B183" s="21"/>
      <c r="C183" s="29"/>
      <c r="D183" s="29"/>
    </row>
    <row r="184" spans="1:4" ht="20.25" x14ac:dyDescent="0.25">
      <c r="A184" s="101"/>
      <c r="B184" s="21"/>
      <c r="C184" s="29"/>
      <c r="D184" s="29"/>
    </row>
    <row r="185" spans="1:4" ht="20.25" x14ac:dyDescent="0.25">
      <c r="A185" s="101"/>
      <c r="B185" s="21"/>
      <c r="C185" s="29"/>
      <c r="D185" s="29"/>
    </row>
    <row r="186" spans="1:4" ht="20.25" x14ac:dyDescent="0.25">
      <c r="A186" s="101"/>
      <c r="B186" s="21"/>
      <c r="C186" s="29"/>
      <c r="D186" s="29"/>
    </row>
    <row r="187" spans="1:4" ht="20.25" x14ac:dyDescent="0.25">
      <c r="A187" s="101"/>
      <c r="B187" s="21"/>
      <c r="C187" s="29"/>
      <c r="D187" s="29"/>
    </row>
    <row r="188" spans="1:4" ht="20.25" x14ac:dyDescent="0.25">
      <c r="A188" s="101"/>
      <c r="B188" s="21"/>
      <c r="C188" s="29"/>
      <c r="D188" s="29"/>
    </row>
    <row r="189" spans="1:4" ht="20.25" x14ac:dyDescent="0.25">
      <c r="A189" s="101"/>
      <c r="B189" s="21"/>
      <c r="C189" s="29"/>
      <c r="D189" s="29"/>
    </row>
    <row r="190" spans="1:4" ht="20.25" x14ac:dyDescent="0.25">
      <c r="A190" s="101"/>
      <c r="B190" s="21"/>
      <c r="C190" s="29"/>
      <c r="D190" s="29"/>
    </row>
    <row r="191" spans="1:4" ht="20.25" x14ac:dyDescent="0.25">
      <c r="A191" s="101"/>
      <c r="B191" s="21"/>
      <c r="C191" s="29"/>
      <c r="D191" s="29"/>
    </row>
    <row r="192" spans="1:4" ht="20.25" x14ac:dyDescent="0.25">
      <c r="A192" s="101"/>
      <c r="B192" s="21"/>
      <c r="C192" s="29"/>
      <c r="D192" s="29"/>
    </row>
    <row r="193" spans="1:4" ht="20.25" x14ac:dyDescent="0.25">
      <c r="A193" s="101"/>
      <c r="B193" s="21"/>
      <c r="C193" s="29"/>
      <c r="D193" s="29"/>
    </row>
    <row r="194" spans="1:4" ht="20.25" x14ac:dyDescent="0.25">
      <c r="A194" s="101"/>
      <c r="B194" s="21"/>
      <c r="C194" s="29"/>
      <c r="D194" s="29"/>
    </row>
    <row r="195" spans="1:4" ht="20.25" x14ac:dyDescent="0.25">
      <c r="A195" s="101"/>
      <c r="B195" s="21"/>
      <c r="C195" s="29"/>
      <c r="D195" s="29"/>
    </row>
    <row r="196" spans="1:4" ht="20.25" x14ac:dyDescent="0.25">
      <c r="A196" s="101"/>
      <c r="B196" s="21"/>
      <c r="C196" s="29"/>
      <c r="D196" s="29"/>
    </row>
    <row r="197" spans="1:4" ht="20.25" x14ac:dyDescent="0.25">
      <c r="A197" s="101"/>
      <c r="B197" s="21"/>
      <c r="C197" s="29"/>
      <c r="D197" s="29"/>
    </row>
    <row r="198" spans="1:4" ht="20.25" x14ac:dyDescent="0.25">
      <c r="A198" s="101"/>
      <c r="B198" s="21"/>
      <c r="C198" s="29"/>
      <c r="D198" s="29"/>
    </row>
    <row r="199" spans="1:4" ht="20.25" x14ac:dyDescent="0.25">
      <c r="A199" s="101"/>
      <c r="B199" s="21"/>
      <c r="C199" s="29"/>
      <c r="D199" s="29"/>
    </row>
    <row r="200" spans="1:4" ht="20.25" x14ac:dyDescent="0.25">
      <c r="A200" s="101"/>
      <c r="B200" s="21"/>
      <c r="C200" s="29"/>
      <c r="D200" s="29"/>
    </row>
    <row r="201" spans="1:4" ht="20.25" x14ac:dyDescent="0.25">
      <c r="A201" s="101"/>
      <c r="B201" s="21"/>
      <c r="C201" s="29"/>
      <c r="D201" s="29"/>
    </row>
    <row r="202" spans="1:4" ht="20.25" x14ac:dyDescent="0.25">
      <c r="A202" s="101"/>
      <c r="B202" s="21"/>
      <c r="C202" s="29"/>
      <c r="D202" s="29"/>
    </row>
    <row r="203" spans="1:4" ht="20.25" x14ac:dyDescent="0.25">
      <c r="A203" s="101"/>
      <c r="B203" s="21"/>
      <c r="C203" s="29"/>
      <c r="D203" s="29"/>
    </row>
    <row r="204" spans="1:4" ht="20.25" x14ac:dyDescent="0.25">
      <c r="A204" s="101"/>
      <c r="B204" s="21"/>
      <c r="C204" s="29"/>
      <c r="D204" s="29"/>
    </row>
    <row r="205" spans="1:4" ht="20.25" x14ac:dyDescent="0.25">
      <c r="A205" s="101"/>
      <c r="B205" s="21"/>
      <c r="C205" s="29"/>
      <c r="D205" s="29"/>
    </row>
    <row r="206" spans="1:4" ht="20.25" x14ac:dyDescent="0.25">
      <c r="A206" s="101"/>
      <c r="B206" s="21"/>
      <c r="C206" s="29"/>
      <c r="D206" s="29"/>
    </row>
    <row r="207" spans="1:4" ht="20.25" x14ac:dyDescent="0.25">
      <c r="A207" s="101"/>
      <c r="B207" s="21"/>
      <c r="C207" s="29"/>
      <c r="D207" s="29"/>
    </row>
    <row r="208" spans="1:4" x14ac:dyDescent="0.25">
      <c r="A208" s="81"/>
      <c r="B208" s="21"/>
      <c r="C208" s="21"/>
      <c r="D208" s="21"/>
    </row>
    <row r="209" spans="1:8" ht="20.25" x14ac:dyDescent="0.25">
      <c r="A209" s="81"/>
      <c r="B209" s="25" t="s">
        <v>88</v>
      </c>
      <c r="C209" s="25" t="s">
        <v>142</v>
      </c>
      <c r="D209" s="28" t="s">
        <v>88</v>
      </c>
      <c r="E209" s="28" t="s">
        <v>142</v>
      </c>
    </row>
    <row r="210" spans="1:8" ht="21" x14ac:dyDescent="0.35">
      <c r="A210" s="81"/>
      <c r="B210" s="26" t="s">
        <v>90</v>
      </c>
      <c r="C210" s="26"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1"/>
      <c r="B211" s="26" t="s">
        <v>90</v>
      </c>
      <c r="C211" s="26" t="s">
        <v>93</v>
      </c>
      <c r="E211" t="s">
        <v>58</v>
      </c>
      <c r="F211" t="str">
        <f t="shared" ref="F211:F221" si="0">IF(NOT(ISBLANK(D211)),D211,IF(NOT(ISBLANK(E211)),"     "&amp;E211,FALSE))</f>
        <v xml:space="preserve">     Afectación menor a 10 SMLMV .</v>
      </c>
    </row>
    <row r="212" spans="1:8" ht="21" x14ac:dyDescent="0.35">
      <c r="A212" s="81"/>
      <c r="B212" s="26" t="s">
        <v>90</v>
      </c>
      <c r="C212" s="26" t="s">
        <v>94</v>
      </c>
      <c r="E212" t="s">
        <v>93</v>
      </c>
      <c r="F212" t="str">
        <f t="shared" si="0"/>
        <v xml:space="preserve">     Entre 10 y 50 SMLMV </v>
      </c>
    </row>
    <row r="213" spans="1:8" ht="21" x14ac:dyDescent="0.35">
      <c r="A213" s="81"/>
      <c r="B213" s="26" t="s">
        <v>90</v>
      </c>
      <c r="C213" s="26" t="s">
        <v>95</v>
      </c>
      <c r="E213" t="s">
        <v>94</v>
      </c>
      <c r="F213" t="str">
        <f t="shared" si="0"/>
        <v xml:space="preserve">     Entre 50 y 100 SMLMV </v>
      </c>
    </row>
    <row r="214" spans="1:8" ht="21" x14ac:dyDescent="0.35">
      <c r="A214" s="81"/>
      <c r="B214" s="26" t="s">
        <v>90</v>
      </c>
      <c r="C214" s="26" t="s">
        <v>96</v>
      </c>
      <c r="E214" t="s">
        <v>95</v>
      </c>
      <c r="F214" t="str">
        <f t="shared" si="0"/>
        <v xml:space="preserve">     Entre 100 y 500 SMLMV </v>
      </c>
    </row>
    <row r="215" spans="1:8" ht="21" x14ac:dyDescent="0.35">
      <c r="A215" s="81"/>
      <c r="B215" s="26" t="s">
        <v>57</v>
      </c>
      <c r="C215" s="26" t="s">
        <v>97</v>
      </c>
      <c r="E215" t="s">
        <v>96</v>
      </c>
      <c r="F215" t="str">
        <f t="shared" si="0"/>
        <v xml:space="preserve">     Mayor a 500 SMLMV </v>
      </c>
    </row>
    <row r="216" spans="1:8" ht="21" x14ac:dyDescent="0.35">
      <c r="A216" s="81"/>
      <c r="B216" s="26" t="s">
        <v>57</v>
      </c>
      <c r="C216" s="26" t="s">
        <v>98</v>
      </c>
      <c r="D216" t="s">
        <v>57</v>
      </c>
      <c r="F216" t="str">
        <f t="shared" si="0"/>
        <v>Pérdida Reputacional</v>
      </c>
    </row>
    <row r="217" spans="1:8" ht="21" x14ac:dyDescent="0.35">
      <c r="A217" s="81"/>
      <c r="B217" s="26" t="s">
        <v>57</v>
      </c>
      <c r="C217" s="26" t="s">
        <v>100</v>
      </c>
      <c r="E217" t="s">
        <v>97</v>
      </c>
      <c r="F217" t="str">
        <f t="shared" si="0"/>
        <v xml:space="preserve">     El riesgo afecta la imagen de alguna área de la organización</v>
      </c>
    </row>
    <row r="218" spans="1:8" ht="21" x14ac:dyDescent="0.35">
      <c r="A218" s="81"/>
      <c r="B218" s="26" t="s">
        <v>57</v>
      </c>
      <c r="C218" s="26" t="s">
        <v>99</v>
      </c>
      <c r="E218" t="s">
        <v>98</v>
      </c>
      <c r="F218" t="str">
        <f t="shared" si="0"/>
        <v xml:space="preserve">     El riesgo afecta la imagen de la entidad internamente, de conocimiento general, nivel interno, de junta dircetiva y accionistas y/o de provedores</v>
      </c>
    </row>
    <row r="219" spans="1:8" ht="21" x14ac:dyDescent="0.35">
      <c r="A219" s="81"/>
      <c r="B219" s="26" t="s">
        <v>57</v>
      </c>
      <c r="C219" s="26" t="s">
        <v>118</v>
      </c>
      <c r="E219" t="s">
        <v>100</v>
      </c>
      <c r="F219" t="str">
        <f t="shared" si="0"/>
        <v xml:space="preserve">     El riesgo afecta la imagen de la entidad con algunos usuarios de relevancia frente al logro de los objetivos</v>
      </c>
    </row>
    <row r="220" spans="1:8" x14ac:dyDescent="0.25">
      <c r="A220" s="81"/>
      <c r="B220" s="27"/>
      <c r="C220" s="27"/>
      <c r="E220" t="s">
        <v>99</v>
      </c>
      <c r="F220" t="str">
        <f t="shared" si="0"/>
        <v xml:space="preserve">     El riesgo afecta la imagen de de la entidad con efecto publicitario sostenido a nivel de sector administrativo, nivel departamental o municipal</v>
      </c>
    </row>
    <row r="221" spans="1:8" x14ac:dyDescent="0.25">
      <c r="A221" s="81"/>
      <c r="B221" s="27" t="e" cm="1">
        <f t="array" aca="1" ref="B221:B223" ca="1">_xlfn.UNIQUE(Tabla1[[#All],[Criterios]])</f>
        <v>#NAME?</v>
      </c>
      <c r="C221" s="27"/>
      <c r="E221" t="s">
        <v>118</v>
      </c>
      <c r="F221" t="str">
        <f t="shared" si="0"/>
        <v xml:space="preserve">     El riesgo afecta la imagen de la entidad a nivel nacional, con efecto publicitarios sostenible a nivel país</v>
      </c>
    </row>
    <row r="222" spans="1:8" x14ac:dyDescent="0.25">
      <c r="A222" s="81"/>
      <c r="B222" s="27" t="e">
        <f ca="1"/>
        <v>#NAME?</v>
      </c>
      <c r="C222" s="27"/>
    </row>
    <row r="223" spans="1:8" x14ac:dyDescent="0.25">
      <c r="B223" s="27" t="e">
        <f ca="1"/>
        <v>#NAME?</v>
      </c>
      <c r="C223" s="27"/>
      <c r="F223" s="30" t="s">
        <v>144</v>
      </c>
    </row>
    <row r="224" spans="1:8" x14ac:dyDescent="0.25">
      <c r="B224" s="20"/>
      <c r="C224" s="20"/>
      <c r="F224" s="30" t="s">
        <v>145</v>
      </c>
    </row>
    <row r="225" spans="2:4" x14ac:dyDescent="0.25">
      <c r="B225" s="20"/>
      <c r="C225" s="20"/>
    </row>
    <row r="226" spans="2:4" x14ac:dyDescent="0.25">
      <c r="B226" s="20"/>
      <c r="C226" s="20"/>
    </row>
    <row r="227" spans="2:4" x14ac:dyDescent="0.25">
      <c r="B227" s="20"/>
      <c r="C227" s="20"/>
      <c r="D227" s="20"/>
    </row>
    <row r="228" spans="2:4" x14ac:dyDescent="0.25">
      <c r="B228" s="20"/>
      <c r="C228" s="20"/>
      <c r="D228" s="20"/>
    </row>
    <row r="229" spans="2:4" x14ac:dyDescent="0.25">
      <c r="B229" s="20"/>
      <c r="C229" s="20"/>
      <c r="D229" s="20"/>
    </row>
    <row r="230" spans="2:4" x14ac:dyDescent="0.25">
      <c r="B230" s="20"/>
      <c r="C230" s="20"/>
      <c r="D230" s="20"/>
    </row>
    <row r="231" spans="2:4" x14ac:dyDescent="0.25">
      <c r="B231" s="20"/>
      <c r="C231" s="20"/>
      <c r="D231" s="20"/>
    </row>
    <row r="232" spans="2:4" x14ac:dyDescent="0.25">
      <c r="B232" s="20"/>
      <c r="C232" s="20"/>
      <c r="D232" s="20"/>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election activeCell="E11" sqref="E11"/>
    </sheetView>
  </sheetViews>
  <sheetFormatPr baseColWidth="10" defaultColWidth="14.28515625" defaultRowHeight="12.75" x14ac:dyDescent="0.2"/>
  <cols>
    <col min="1" max="2" width="14.28515625" style="86"/>
    <col min="3" max="3" width="17" style="86" customWidth="1"/>
    <col min="4" max="4" width="14.28515625" style="86"/>
    <col min="5" max="5" width="46" style="86" customWidth="1"/>
    <col min="6" max="16384" width="14.28515625" style="86"/>
  </cols>
  <sheetData>
    <row r="1" spans="2:6" ht="24" customHeight="1" thickBot="1" x14ac:dyDescent="0.25">
      <c r="B1" s="391" t="s">
        <v>78</v>
      </c>
      <c r="C1" s="392"/>
      <c r="D1" s="392"/>
      <c r="E1" s="392"/>
      <c r="F1" s="393"/>
    </row>
    <row r="2" spans="2:6" ht="16.5" thickBot="1" x14ac:dyDescent="0.3">
      <c r="B2" s="87"/>
      <c r="C2" s="87"/>
      <c r="D2" s="87"/>
      <c r="E2" s="87"/>
      <c r="F2" s="87"/>
    </row>
    <row r="3" spans="2:6" ht="16.5" thickBot="1" x14ac:dyDescent="0.25">
      <c r="B3" s="395" t="s">
        <v>64</v>
      </c>
      <c r="C3" s="396"/>
      <c r="D3" s="396"/>
      <c r="E3" s="99" t="s">
        <v>65</v>
      </c>
      <c r="F3" s="100" t="s">
        <v>66</v>
      </c>
    </row>
    <row r="4" spans="2:6" ht="31.5" x14ac:dyDescent="0.2">
      <c r="B4" s="397" t="s">
        <v>67</v>
      </c>
      <c r="C4" s="399" t="s">
        <v>13</v>
      </c>
      <c r="D4" s="88" t="s">
        <v>14</v>
      </c>
      <c r="E4" s="89" t="s">
        <v>68</v>
      </c>
      <c r="F4" s="90">
        <v>0.25</v>
      </c>
    </row>
    <row r="5" spans="2:6" ht="47.25" x14ac:dyDescent="0.2">
      <c r="B5" s="398"/>
      <c r="C5" s="400"/>
      <c r="D5" s="91" t="s">
        <v>15</v>
      </c>
      <c r="E5" s="92" t="s">
        <v>69</v>
      </c>
      <c r="F5" s="93">
        <v>0.15</v>
      </c>
    </row>
    <row r="6" spans="2:6" ht="47.25" x14ac:dyDescent="0.2">
      <c r="B6" s="398"/>
      <c r="C6" s="400"/>
      <c r="D6" s="91" t="s">
        <v>16</v>
      </c>
      <c r="E6" s="92" t="s">
        <v>70</v>
      </c>
      <c r="F6" s="93">
        <v>0.1</v>
      </c>
    </row>
    <row r="7" spans="2:6" ht="63" x14ac:dyDescent="0.2">
      <c r="B7" s="398"/>
      <c r="C7" s="400" t="s">
        <v>17</v>
      </c>
      <c r="D7" s="91" t="s">
        <v>10</v>
      </c>
      <c r="E7" s="92" t="s">
        <v>71</v>
      </c>
      <c r="F7" s="93">
        <v>0.25</v>
      </c>
    </row>
    <row r="8" spans="2:6" ht="31.5" x14ac:dyDescent="0.2">
      <c r="B8" s="398"/>
      <c r="C8" s="400"/>
      <c r="D8" s="91" t="s">
        <v>9</v>
      </c>
      <c r="E8" s="92" t="s">
        <v>72</v>
      </c>
      <c r="F8" s="93">
        <v>0.15</v>
      </c>
    </row>
    <row r="9" spans="2:6" ht="47.25" x14ac:dyDescent="0.2">
      <c r="B9" s="398" t="s">
        <v>159</v>
      </c>
      <c r="C9" s="400" t="s">
        <v>18</v>
      </c>
      <c r="D9" s="91" t="s">
        <v>19</v>
      </c>
      <c r="E9" s="92" t="s">
        <v>73</v>
      </c>
      <c r="F9" s="94" t="s">
        <v>74</v>
      </c>
    </row>
    <row r="10" spans="2:6" ht="63" x14ac:dyDescent="0.2">
      <c r="B10" s="398"/>
      <c r="C10" s="400"/>
      <c r="D10" s="91" t="s">
        <v>20</v>
      </c>
      <c r="E10" s="92" t="s">
        <v>75</v>
      </c>
      <c r="F10" s="94" t="s">
        <v>74</v>
      </c>
    </row>
    <row r="11" spans="2:6" ht="47.25" x14ac:dyDescent="0.2">
      <c r="B11" s="398"/>
      <c r="C11" s="400" t="s">
        <v>21</v>
      </c>
      <c r="D11" s="91" t="s">
        <v>22</v>
      </c>
      <c r="E11" s="92" t="s">
        <v>76</v>
      </c>
      <c r="F11" s="94" t="s">
        <v>74</v>
      </c>
    </row>
    <row r="12" spans="2:6" ht="47.25" x14ac:dyDescent="0.2">
      <c r="B12" s="398"/>
      <c r="C12" s="400"/>
      <c r="D12" s="91" t="s">
        <v>23</v>
      </c>
      <c r="E12" s="92" t="s">
        <v>77</v>
      </c>
      <c r="F12" s="94" t="s">
        <v>74</v>
      </c>
    </row>
    <row r="13" spans="2:6" ht="31.5" x14ac:dyDescent="0.2">
      <c r="B13" s="398"/>
      <c r="C13" s="400" t="s">
        <v>24</v>
      </c>
      <c r="D13" s="91" t="s">
        <v>119</v>
      </c>
      <c r="E13" s="92" t="s">
        <v>122</v>
      </c>
      <c r="F13" s="94" t="s">
        <v>74</v>
      </c>
    </row>
    <row r="14" spans="2:6" ht="32.25" thickBot="1" x14ac:dyDescent="0.25">
      <c r="B14" s="401"/>
      <c r="C14" s="402"/>
      <c r="D14" s="95" t="s">
        <v>120</v>
      </c>
      <c r="E14" s="96" t="s">
        <v>121</v>
      </c>
      <c r="F14" s="97" t="s">
        <v>74</v>
      </c>
    </row>
    <row r="15" spans="2:6" ht="49.5" customHeight="1" x14ac:dyDescent="0.2">
      <c r="B15" s="394" t="s">
        <v>156</v>
      </c>
      <c r="C15" s="394"/>
      <c r="D15" s="394"/>
      <c r="E15" s="394"/>
      <c r="F15" s="394"/>
    </row>
    <row r="16" spans="2:6" ht="27" customHeight="1" x14ac:dyDescent="0.25">
      <c r="B16" s="98"/>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132</v>
      </c>
    </row>
    <row r="3" spans="2:5" x14ac:dyDescent="0.25">
      <c r="B3" t="s">
        <v>32</v>
      </c>
      <c r="E3" t="s">
        <v>131</v>
      </c>
    </row>
    <row r="4" spans="2:5" x14ac:dyDescent="0.25">
      <c r="B4" t="s">
        <v>136</v>
      </c>
      <c r="E4" t="s">
        <v>133</v>
      </c>
    </row>
    <row r="5" spans="2:5" x14ac:dyDescent="0.25">
      <c r="B5" t="s">
        <v>135</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85546875" style="7" customWidth="1"/>
    <col min="2" max="16384" width="11.42578125" style="7"/>
  </cols>
  <sheetData>
    <row r="3" spans="1:1" x14ac:dyDescent="0.2">
      <c r="A3" s="8" t="s">
        <v>14</v>
      </c>
    </row>
    <row r="4" spans="1:1" x14ac:dyDescent="0.2">
      <c r="A4" s="8" t="s">
        <v>15</v>
      </c>
    </row>
    <row r="5" spans="1:1" x14ac:dyDescent="0.2">
      <c r="A5" s="8" t="s">
        <v>16</v>
      </c>
    </row>
    <row r="6" spans="1:1" x14ac:dyDescent="0.2">
      <c r="A6" s="8" t="s">
        <v>10</v>
      </c>
    </row>
    <row r="7" spans="1:1" x14ac:dyDescent="0.2">
      <c r="A7" s="8" t="s">
        <v>9</v>
      </c>
    </row>
    <row r="8" spans="1:1" x14ac:dyDescent="0.2">
      <c r="A8" s="8" t="s">
        <v>19</v>
      </c>
    </row>
    <row r="9" spans="1:1" x14ac:dyDescent="0.2">
      <c r="A9" s="8" t="s">
        <v>20</v>
      </c>
    </row>
    <row r="10" spans="1:1" x14ac:dyDescent="0.2">
      <c r="A10" s="8" t="s">
        <v>22</v>
      </c>
    </row>
    <row r="11" spans="1:1" x14ac:dyDescent="0.2">
      <c r="A11" s="8" t="s">
        <v>23</v>
      </c>
    </row>
    <row r="12" spans="1:1" x14ac:dyDescent="0.2">
      <c r="A12" s="8" t="s">
        <v>25</v>
      </c>
    </row>
    <row r="13" spans="1:1" x14ac:dyDescent="0.2">
      <c r="A13" s="8" t="s">
        <v>26</v>
      </c>
    </row>
    <row r="14" spans="1:1" x14ac:dyDescent="0.2">
      <c r="A14" s="8" t="s">
        <v>27</v>
      </c>
    </row>
    <row r="16" spans="1:1" x14ac:dyDescent="0.2">
      <c r="A16" s="8" t="s">
        <v>30</v>
      </c>
    </row>
    <row r="17" spans="1:1" x14ac:dyDescent="0.2">
      <c r="A17" s="8" t="s">
        <v>31</v>
      </c>
    </row>
    <row r="18" spans="1:1" x14ac:dyDescent="0.2">
      <c r="A18" s="8" t="s">
        <v>32</v>
      </c>
    </row>
    <row r="20" spans="1:1" x14ac:dyDescent="0.2">
      <c r="A20" s="8" t="s">
        <v>40</v>
      </c>
    </row>
    <row r="21" spans="1:1" x14ac:dyDescent="0.2">
      <c r="A21" s="8"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AUXPLANEACION03</cp:lastModifiedBy>
  <cp:lastPrinted>2020-05-13T01:12:22Z</cp:lastPrinted>
  <dcterms:created xsi:type="dcterms:W3CDTF">2020-03-24T23:12:47Z</dcterms:created>
  <dcterms:modified xsi:type="dcterms:W3CDTF">2025-06-10T17:24:00Z</dcterms:modified>
</cp:coreProperties>
</file>