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0" yWindow="0" windowWidth="20496" windowHeight="7452" tabRatio="609" firstSheet="1" activeTab="4"/>
  </bookViews>
  <sheets>
    <sheet name="PRESUPUESTO MUNICIPIOS" sheetId="28" r:id="rId1"/>
    <sheet name="PRESUPUESTO DEPARTAMENTO" sheetId="26" r:id="rId2"/>
    <sheet name="PROYECTOS OCAD REGIONAL" sheetId="3" r:id="rId3"/>
    <sheet name="PROYECTOS OCAD DEPTAL" sheetId="27" r:id="rId4"/>
    <sheet name="CONSOL. INV. PROY. POR. MPIO." sheetId="31" r:id="rId5"/>
  </sheets>
  <externalReferences>
    <externalReference r:id="rId6"/>
  </externalReferences>
  <definedNames>
    <definedName name="_xlnm._FilterDatabase" localSheetId="2" hidden="1">'PROYECTOS OCAD REGIONAL'!$B$4:$IQ$42</definedName>
    <definedName name="_xlnm.Print_Area" localSheetId="2">'PROYECTOS OCAD REGIONAL'!$B$2:$T$42</definedName>
    <definedName name="_xlnm.Print_Titles" localSheetId="2">'PROYECTOS OCAD REGIONAL'!$2:$5</definedName>
  </definedNames>
  <calcPr calcId="145621"/>
</workbook>
</file>

<file path=xl/calcChain.xml><?xml version="1.0" encoding="utf-8"?>
<calcChain xmlns="http://schemas.openxmlformats.org/spreadsheetml/2006/main">
  <c r="O18" i="28" l="1"/>
  <c r="F81" i="31" l="1"/>
  <c r="H81" i="31" s="1"/>
  <c r="I80" i="31"/>
  <c r="G80" i="31"/>
  <c r="I79" i="31"/>
  <c r="H79" i="31"/>
  <c r="G79" i="31"/>
  <c r="I78" i="31"/>
  <c r="H78" i="31"/>
  <c r="G78" i="31"/>
  <c r="I77" i="31"/>
  <c r="I76" i="31"/>
  <c r="H76" i="31"/>
  <c r="G76" i="31"/>
  <c r="I75" i="31"/>
  <c r="H75" i="31"/>
  <c r="I74" i="31"/>
  <c r="I73" i="31"/>
  <c r="H73" i="31"/>
  <c r="I72" i="31"/>
  <c r="G72" i="31"/>
  <c r="I71" i="31"/>
  <c r="H71" i="31"/>
  <c r="I70" i="31"/>
  <c r="G70" i="31"/>
  <c r="I69" i="31"/>
  <c r="I68" i="31"/>
  <c r="H68" i="31"/>
  <c r="G68" i="31"/>
  <c r="G81" i="31" s="1"/>
  <c r="I67" i="31"/>
  <c r="O56" i="31"/>
  <c r="O55" i="31"/>
  <c r="O54" i="31"/>
  <c r="O53" i="31"/>
  <c r="O52" i="31"/>
  <c r="O51" i="31"/>
  <c r="O50" i="31"/>
  <c r="O49" i="31"/>
  <c r="N48" i="31"/>
  <c r="N58" i="31" s="1"/>
  <c r="M48" i="31"/>
  <c r="M58" i="31" s="1"/>
  <c r="L48" i="31"/>
  <c r="L58" i="31" s="1"/>
  <c r="K48" i="31"/>
  <c r="K58" i="31" s="1"/>
  <c r="J48" i="31"/>
  <c r="J58" i="31" s="1"/>
  <c r="I48" i="31"/>
  <c r="I58" i="31" s="1"/>
  <c r="H48" i="31"/>
  <c r="H58" i="31" s="1"/>
  <c r="G48" i="31"/>
  <c r="G58" i="31" s="1"/>
  <c r="F48" i="31"/>
  <c r="F58" i="31" s="1"/>
  <c r="E48" i="31"/>
  <c r="E58" i="31" s="1"/>
  <c r="D48" i="31"/>
  <c r="D58" i="31" s="1"/>
  <c r="O47" i="31"/>
  <c r="O46" i="31"/>
  <c r="O45" i="31"/>
  <c r="O44" i="31"/>
  <c r="O43" i="31"/>
  <c r="O42" i="31"/>
  <c r="O41" i="31"/>
  <c r="O40" i="31"/>
  <c r="O39" i="31"/>
  <c r="O38" i="31"/>
  <c r="O37" i="31"/>
  <c r="O36" i="31"/>
  <c r="O35" i="31"/>
  <c r="O34" i="31"/>
  <c r="O33" i="31"/>
  <c r="O32" i="31"/>
  <c r="I31" i="31"/>
  <c r="I59" i="31" s="1"/>
  <c r="N30" i="31"/>
  <c r="M30" i="31"/>
  <c r="L30" i="31"/>
  <c r="K30" i="31"/>
  <c r="K31" i="31" s="1"/>
  <c r="J30" i="31"/>
  <c r="I30" i="31"/>
  <c r="H30" i="31"/>
  <c r="G30" i="31"/>
  <c r="F30" i="31"/>
  <c r="E30" i="31"/>
  <c r="D30" i="31"/>
  <c r="C30" i="31"/>
  <c r="C31" i="31" s="1"/>
  <c r="C59" i="31" s="1"/>
  <c r="O29" i="31"/>
  <c r="O28" i="31"/>
  <c r="O27" i="31"/>
  <c r="O26" i="31"/>
  <c r="O25" i="31"/>
  <c r="O30" i="31" s="1"/>
  <c r="O31" i="31" s="1"/>
  <c r="O24" i="31"/>
  <c r="N24" i="31"/>
  <c r="M24" i="31"/>
  <c r="M31" i="31" s="1"/>
  <c r="M59" i="31" s="1"/>
  <c r="L24" i="31"/>
  <c r="L31" i="31" s="1"/>
  <c r="K24" i="31"/>
  <c r="J24" i="31"/>
  <c r="I24" i="31"/>
  <c r="H24" i="31"/>
  <c r="H31" i="31" s="1"/>
  <c r="G24" i="31"/>
  <c r="G31" i="31" s="1"/>
  <c r="F24" i="31"/>
  <c r="E24" i="31"/>
  <c r="E31" i="31" s="1"/>
  <c r="E59" i="31" s="1"/>
  <c r="D24" i="31"/>
  <c r="D31" i="31" s="1"/>
  <c r="C24" i="31"/>
  <c r="H69" i="31" l="1"/>
  <c r="H72" i="31"/>
  <c r="H74" i="31"/>
  <c r="H80" i="31"/>
  <c r="I81" i="31"/>
  <c r="F31" i="31"/>
  <c r="F59" i="31" s="1"/>
  <c r="J31" i="31"/>
  <c r="J59" i="31" s="1"/>
  <c r="N31" i="31"/>
  <c r="N59" i="31" s="1"/>
  <c r="H67" i="31"/>
  <c r="H70" i="31"/>
  <c r="H77" i="31"/>
  <c r="G59" i="31"/>
  <c r="D59" i="31"/>
  <c r="H59" i="31"/>
  <c r="L59" i="31"/>
  <c r="K59" i="31"/>
  <c r="O48" i="31"/>
  <c r="O58" i="31" s="1"/>
  <c r="O59" i="31" s="1"/>
  <c r="F66" i="3" l="1"/>
  <c r="H8" i="26" l="1"/>
  <c r="H23" i="26"/>
  <c r="G23" i="26"/>
  <c r="E11" i="26"/>
  <c r="H19" i="26" l="1"/>
  <c r="E24" i="26"/>
  <c r="D24" i="26"/>
  <c r="C24" i="26"/>
  <c r="H22" i="26"/>
  <c r="I22" i="26" s="1"/>
  <c r="G22" i="26"/>
  <c r="G21" i="26"/>
  <c r="F21" i="26"/>
  <c r="H21" i="26" s="1"/>
  <c r="I20" i="26"/>
  <c r="H20" i="26"/>
  <c r="G20" i="26"/>
  <c r="I19" i="26"/>
  <c r="G19" i="26"/>
  <c r="F11" i="26"/>
  <c r="D11" i="26"/>
  <c r="C11" i="26"/>
  <c r="G10" i="26"/>
  <c r="H9" i="26"/>
  <c r="H11" i="26" s="1"/>
  <c r="G9" i="26"/>
  <c r="G8" i="26"/>
  <c r="G7" i="26"/>
  <c r="J33" i="28"/>
  <c r="J31" i="28"/>
  <c r="J30" i="28"/>
  <c r="J28" i="28"/>
  <c r="J27" i="28"/>
  <c r="J25" i="28"/>
  <c r="J24" i="28"/>
  <c r="J23" i="28"/>
  <c r="I18" i="28"/>
  <c r="U17" i="28"/>
  <c r="N17" i="28"/>
  <c r="K17" i="28"/>
  <c r="O17" i="28" s="1"/>
  <c r="P16" i="28"/>
  <c r="J32" i="28" s="1"/>
  <c r="N16" i="28"/>
  <c r="K16" i="28"/>
  <c r="U15" i="28"/>
  <c r="N15" i="28"/>
  <c r="K15" i="28"/>
  <c r="O15" i="28" s="1"/>
  <c r="U14" i="28"/>
  <c r="N14" i="28"/>
  <c r="K14" i="28"/>
  <c r="O14" i="28" s="1"/>
  <c r="N13" i="28"/>
  <c r="K13" i="28"/>
  <c r="U12" i="28"/>
  <c r="N12" i="28"/>
  <c r="K12" i="28"/>
  <c r="U11" i="28"/>
  <c r="N11" i="28"/>
  <c r="K11" i="28"/>
  <c r="O11" i="28" s="1"/>
  <c r="P10" i="28"/>
  <c r="U10" i="28" s="1"/>
  <c r="N10" i="28"/>
  <c r="J10" i="28"/>
  <c r="U9" i="28"/>
  <c r="N9" i="28"/>
  <c r="K9" i="28"/>
  <c r="U8" i="28"/>
  <c r="N8" i="28"/>
  <c r="K8" i="28"/>
  <c r="O8" i="28" s="1"/>
  <c r="U7" i="28"/>
  <c r="N7" i="28"/>
  <c r="K7" i="28"/>
  <c r="O7" i="28" s="1"/>
  <c r="O9" i="28" l="1"/>
  <c r="O13" i="28"/>
  <c r="P13" i="28" s="1"/>
  <c r="O16" i="28"/>
  <c r="Q16" i="28" s="1"/>
  <c r="I28" i="28"/>
  <c r="O12" i="28"/>
  <c r="N18" i="28"/>
  <c r="J26" i="28"/>
  <c r="K10" i="28"/>
  <c r="I24" i="26"/>
  <c r="G11" i="26"/>
  <c r="I9" i="26"/>
  <c r="F24" i="26"/>
  <c r="H24" i="26"/>
  <c r="G24" i="26"/>
  <c r="I23" i="28"/>
  <c r="Q7" i="28"/>
  <c r="I25" i="28"/>
  <c r="N25" i="28" s="1"/>
  <c r="Q9" i="28"/>
  <c r="I31" i="28"/>
  <c r="N31" i="28" s="1"/>
  <c r="Q15" i="28"/>
  <c r="I33" i="28"/>
  <c r="N33" i="28" s="1"/>
  <c r="Q17" i="28"/>
  <c r="Q8" i="28"/>
  <c r="I24" i="28"/>
  <c r="N24" i="28" s="1"/>
  <c r="I27" i="28"/>
  <c r="N27" i="28" s="1"/>
  <c r="Q11" i="28"/>
  <c r="I29" i="28"/>
  <c r="Q14" i="28"/>
  <c r="I30" i="28"/>
  <c r="I32" i="28"/>
  <c r="N32" i="28" s="1"/>
  <c r="N28" i="28"/>
  <c r="N30" i="28"/>
  <c r="U16" i="28"/>
  <c r="J18" i="28"/>
  <c r="O10" i="28" l="1"/>
  <c r="Q10" i="28"/>
  <c r="Q18" i="28" s="1"/>
  <c r="P18" i="28"/>
  <c r="U13" i="28"/>
  <c r="U18" i="28" s="1"/>
  <c r="J29" i="28"/>
  <c r="N23" i="28"/>
  <c r="Q13" i="28"/>
  <c r="K24" i="3"/>
  <c r="R14" i="3"/>
  <c r="I26" i="28" l="1"/>
  <c r="N26" i="28" s="1"/>
  <c r="I34" i="28"/>
  <c r="N29" i="28"/>
  <c r="J34" i="28"/>
  <c r="N34" i="28" l="1"/>
  <c r="O24" i="3"/>
  <c r="R23" i="3" l="1"/>
  <c r="Q23" i="3"/>
  <c r="S18" i="3"/>
  <c r="R20" i="3"/>
  <c r="Q20" i="3"/>
  <c r="K25" i="3" l="1"/>
  <c r="Q14" i="3" l="1"/>
  <c r="R21" i="27" l="1"/>
  <c r="Q21" i="27"/>
  <c r="N22" i="27"/>
  <c r="Q20" i="27"/>
  <c r="R20" i="27"/>
  <c r="S10" i="3" l="1"/>
  <c r="S19" i="3" l="1"/>
  <c r="S11" i="3"/>
  <c r="S9" i="3"/>
  <c r="E58" i="27" l="1"/>
  <c r="N53" i="27" l="1"/>
  <c r="N51" i="27"/>
  <c r="O45" i="27"/>
  <c r="N43" i="27"/>
  <c r="N45" i="27" s="1"/>
  <c r="O22" i="27"/>
  <c r="O24" i="27" s="1"/>
  <c r="N24" i="27"/>
  <c r="O46" i="3"/>
  <c r="O49" i="3" s="1"/>
  <c r="R41" i="3"/>
  <c r="Q41" i="3"/>
  <c r="S40" i="3"/>
  <c r="Q40" i="3"/>
  <c r="O40" i="3"/>
  <c r="O42" i="3" s="1"/>
  <c r="N40" i="3"/>
  <c r="N42" i="3" s="1"/>
  <c r="L40" i="3"/>
  <c r="R40" i="3" s="1"/>
  <c r="K40" i="3"/>
  <c r="K42" i="3" s="1"/>
  <c r="O27" i="3"/>
  <c r="N24" i="3"/>
  <c r="N27" i="3" s="1"/>
  <c r="M24" i="3"/>
  <c r="M46" i="3" s="1"/>
  <c r="L24" i="3"/>
  <c r="L25" i="3" s="1"/>
  <c r="R25" i="3" s="1"/>
  <c r="L42" i="3" l="1"/>
  <c r="Q42" i="3"/>
  <c r="N49" i="27"/>
  <c r="N50" i="27" s="1"/>
  <c r="N52" i="27"/>
  <c r="L46" i="3"/>
  <c r="L48" i="3" s="1"/>
  <c r="L49" i="3" s="1"/>
  <c r="K46" i="3"/>
  <c r="N46" i="3"/>
  <c r="N49" i="3" s="1"/>
  <c r="R42" i="3"/>
  <c r="Q25" i="3"/>
  <c r="L27" i="3"/>
  <c r="Q48" i="3" l="1"/>
  <c r="R48" i="3"/>
  <c r="K49" i="3"/>
  <c r="R46" i="3"/>
  <c r="R47" i="3" l="1"/>
  <c r="R49" i="3"/>
  <c r="E59" i="27"/>
  <c r="E63" i="27"/>
  <c r="E62" i="27"/>
  <c r="E61" i="27"/>
  <c r="E60" i="27"/>
  <c r="E57" i="27"/>
  <c r="E64" i="27" l="1"/>
  <c r="F57" i="27" s="1"/>
  <c r="Q33" i="27"/>
  <c r="R33" i="27" s="1"/>
  <c r="Q32" i="27"/>
  <c r="R32" i="27" s="1"/>
  <c r="Q31" i="27"/>
  <c r="R31" i="27" s="1"/>
  <c r="F60" i="27" l="1"/>
  <c r="F61" i="27"/>
  <c r="F59" i="27"/>
  <c r="F63" i="27"/>
  <c r="F58" i="27"/>
  <c r="F62" i="27"/>
  <c r="F64" i="27" l="1"/>
  <c r="Q41" i="27"/>
  <c r="R41" i="27" s="1"/>
  <c r="Q37" i="27"/>
  <c r="Q34" i="27"/>
  <c r="Q35" i="27"/>
  <c r="R35" i="27" s="1"/>
  <c r="Q36" i="27"/>
  <c r="R36" i="27" s="1"/>
  <c r="Q7" i="27"/>
  <c r="R7" i="27"/>
  <c r="Q8" i="27"/>
  <c r="R8" i="27"/>
  <c r="Q9" i="27"/>
  <c r="R9" i="27"/>
  <c r="Q10" i="27"/>
  <c r="R10" i="27"/>
  <c r="Q11" i="27"/>
  <c r="R11" i="27"/>
  <c r="Q12" i="27"/>
  <c r="R12" i="27"/>
  <c r="Q13" i="27"/>
  <c r="R13" i="27"/>
  <c r="Q14" i="27"/>
  <c r="R14" i="27"/>
  <c r="Q15" i="27"/>
  <c r="R15" i="27"/>
  <c r="Q16" i="27"/>
  <c r="R16" i="27"/>
  <c r="Q17" i="27"/>
  <c r="R17" i="27"/>
  <c r="Q18" i="27"/>
  <c r="R18" i="27"/>
  <c r="Q19" i="27"/>
  <c r="R19" i="27"/>
  <c r="R6" i="27"/>
  <c r="Q6" i="27"/>
  <c r="R22" i="27" l="1"/>
  <c r="Q22" i="27"/>
  <c r="R37" i="27"/>
  <c r="R34" i="27"/>
  <c r="R43" i="27" s="1"/>
  <c r="R35" i="3"/>
  <c r="R36" i="3"/>
  <c r="E63" i="3" s="1"/>
  <c r="R37" i="3"/>
  <c r="R38" i="3"/>
  <c r="E64" i="3" s="1"/>
  <c r="R34" i="3"/>
  <c r="R22" i="3" l="1"/>
  <c r="R21" i="3"/>
  <c r="R19" i="3"/>
  <c r="E59" i="3" s="1"/>
  <c r="R18" i="3"/>
  <c r="R17" i="3"/>
  <c r="R16" i="3"/>
  <c r="E60" i="3" s="1"/>
  <c r="R15" i="3"/>
  <c r="E61" i="3"/>
  <c r="R13" i="3"/>
  <c r="R12" i="3"/>
  <c r="R11" i="3"/>
  <c r="E62" i="3" s="1"/>
  <c r="R10" i="3"/>
  <c r="R9" i="3"/>
  <c r="R8" i="3"/>
  <c r="R7" i="3"/>
  <c r="E65" i="3" l="1"/>
  <c r="E57" i="3"/>
  <c r="E56" i="3"/>
  <c r="E58" i="3"/>
  <c r="Q21" i="3" l="1"/>
  <c r="Q19" i="3" l="1"/>
  <c r="Q18" i="3"/>
  <c r="Q17" i="3"/>
  <c r="Q16" i="3"/>
  <c r="Q15" i="3"/>
  <c r="Q13" i="3"/>
  <c r="Q12" i="3"/>
  <c r="Q11" i="3"/>
  <c r="Q10" i="3"/>
  <c r="Q9" i="3"/>
  <c r="Q8" i="3"/>
  <c r="Q7" i="3"/>
  <c r="R6" i="3" l="1"/>
  <c r="R24" i="3" l="1"/>
  <c r="R27" i="3" s="1"/>
  <c r="S6" i="3"/>
  <c r="E55" i="3"/>
  <c r="Q6" i="3"/>
  <c r="Q24" i="3" s="1"/>
  <c r="R26" i="3" l="1"/>
  <c r="S24" i="3"/>
  <c r="E66" i="3"/>
  <c r="G55" i="3" s="1"/>
  <c r="G58" i="3" l="1"/>
  <c r="G64" i="3"/>
  <c r="G61" i="3"/>
  <c r="G56" i="3"/>
  <c r="G60" i="3"/>
  <c r="G62" i="3"/>
  <c r="G57" i="3"/>
  <c r="G59" i="3"/>
  <c r="G65" i="3"/>
  <c r="G63" i="3"/>
  <c r="Q46" i="3" l="1"/>
  <c r="Q49" i="3" s="1"/>
</calcChain>
</file>

<file path=xl/sharedStrings.xml><?xml version="1.0" encoding="utf-8"?>
<sst xmlns="http://schemas.openxmlformats.org/spreadsheetml/2006/main" count="790" uniqueCount="516">
  <si>
    <t>Mejoramiento Y Reordenamiento Físico Funcional del Servicio de Urgencias de la ESE Hospital Deptal. Universitario San Juan de Dios Todo El Departamento, Quindío, Occidente</t>
  </si>
  <si>
    <t>Asignaciones Directas</t>
  </si>
  <si>
    <t>FDR</t>
  </si>
  <si>
    <t>FCR 60%</t>
  </si>
  <si>
    <t xml:space="preserve">FONDO </t>
  </si>
  <si>
    <t>CTeI</t>
  </si>
  <si>
    <t xml:space="preserve">Asignaciones Directas </t>
  </si>
  <si>
    <t>Agricultura</t>
  </si>
  <si>
    <t>Construcción colectores interceptores, para avanzar en la descontaminación de fuentes hidricas tributarias en la en la cuenca del rio la vieja del Depto del Quindio</t>
  </si>
  <si>
    <t xml:space="preserve">Mejoramiento y reparcheo de la Red vial Secundaria y urbana a cargo del Departamento del Quindio </t>
  </si>
  <si>
    <t xml:space="preserve">Ampliación del servicio publico de gas domiciliario por redes para los municipios de Cordoba, Buenavista, Genova y Pijao en el Departamento del Quindio </t>
  </si>
  <si>
    <t>Desarrollo de espacios ambientales para la paz como manejo de otras estrategias de conservación de la estructura ecologica principal en el Departamento del Quindio, Occidente</t>
  </si>
  <si>
    <t xml:space="preserve">Mejoramiento de la red vial urbana del Departamento del Quindio </t>
  </si>
  <si>
    <t xml:space="preserve">Medio ambiente y riesgo </t>
  </si>
  <si>
    <t>Transporte</t>
  </si>
  <si>
    <t>Salud</t>
  </si>
  <si>
    <t>Minas y Energia</t>
  </si>
  <si>
    <t>Cultura</t>
  </si>
  <si>
    <t>TIC</t>
  </si>
  <si>
    <t>Según Articulo 50 del Decreto 1949 del 2012, limites para la aprobación de proyecto 80% Del presupuesto establecido  para la vigencia (ley 1606 del 2012)</t>
  </si>
  <si>
    <t xml:space="preserve">Implementación del plan de acción para mantenimiento preventivo y atención de emergencias en la red vial secundaria, terciaria y urbana del departamento del Quindío.
</t>
  </si>
  <si>
    <t>Reposicion y optimizacion de redes de acueducto y alcantariilado, construcción de pavimentos en los municipios de Circasia, Filandia, La tebaida, Montenegro y Quimbaya.</t>
  </si>
  <si>
    <t xml:space="preserve">Mantenimiento preventivo de 495,31 de km de vias secundarias, terciarias y urbanas </t>
  </si>
  <si>
    <t>Mejoramiento y reparcheo de 343,7 km de la red vial secundaria y urbana en el Departamento del Quindio</t>
  </si>
  <si>
    <t xml:space="preserve">Saneamiento Basico </t>
  </si>
  <si>
    <t>Saneamiento Basico</t>
  </si>
  <si>
    <t xml:space="preserve">Gobernación del Quindio </t>
  </si>
  <si>
    <t>Promotora de Vivienda y Desarrollo del Quindio</t>
  </si>
  <si>
    <t>ESAQUIN</t>
  </si>
  <si>
    <t>Corporación autonoma Regional del Quindio (CRQ)</t>
  </si>
  <si>
    <t xml:space="preserve">DISTRIBUCIÓN DE RECURSOS SISTEMA GENERAL DE REGALIAS DEPARTAMENTO DEL QUINDIO </t>
  </si>
  <si>
    <t>RECURSOS APROBADOS</t>
  </si>
  <si>
    <t>Reposición y optimización de redes de acueducto, alcantarillado  y villa Laura del municipio de Quimbaya</t>
  </si>
  <si>
    <t xml:space="preserve">Mejorar las condiciones de la red vial urbana del municipio de Quimbaya Quindío, mediante la pavimentación de 3034 mts2 de vías.
</t>
  </si>
  <si>
    <t>Fortalecer y conservar el patrimonio arquitectónico de la casa de la cultura a través de la ejecución de una obra física de restauración del sistema hidráulico y la reparación integral de la cubierta en el II semestre de 2013.</t>
  </si>
  <si>
    <t>Rehabilitación vías urbanas del municipio de Salento, Quindío, Occidente</t>
  </si>
  <si>
    <t>Mejorar las condiciones de movilidad en el  área urbana del municipio de Salento a través de la habilitación de nuevas vías con pavimento. Intervenir 1374 Mts2</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</si>
  <si>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</si>
  <si>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Aplicación de procesos innovadores en la cadena de suministro para la industria de la guadua en Quindío.</t>
  </si>
  <si>
    <t>PROYECTOS APROBADOS VIGENCIA 2013-2014</t>
  </si>
  <si>
    <t>Monto neto para el Departamento del Quindio, en este decreto no se habian estipulado las asignaciones especificas de los Municipios</t>
  </si>
  <si>
    <t>RECURSOS DISPONIBLES PARA APROBACIÓN</t>
  </si>
  <si>
    <t>2013000040019</t>
  </si>
  <si>
    <t>2013000040036</t>
  </si>
  <si>
    <t>2013000040037</t>
  </si>
  <si>
    <t>2013000040051</t>
  </si>
  <si>
    <t>2013000040043</t>
  </si>
  <si>
    <t>2013000040049</t>
  </si>
  <si>
    <t>2013000040039</t>
  </si>
  <si>
    <t>2013000040048</t>
  </si>
  <si>
    <t>2013000040044</t>
  </si>
  <si>
    <t>2013000040050</t>
  </si>
  <si>
    <t>2013000040045</t>
  </si>
  <si>
    <t>2013000040042</t>
  </si>
  <si>
    <t>2013000040047</t>
  </si>
  <si>
    <t>2013000040046</t>
  </si>
  <si>
    <t>2013000100199</t>
  </si>
  <si>
    <t>2013000100226</t>
  </si>
  <si>
    <t>PROYECTOS APROBADOS VIGENCIA 2012</t>
  </si>
  <si>
    <t>Mejoramiento de la infraestructura pública para el desarrollo turístico occidente, Quindio, Todo el Departamento</t>
  </si>
  <si>
    <t>2012000040026</t>
  </si>
  <si>
    <t>2012000040027</t>
  </si>
  <si>
    <t>Mantenimiento y rehabilitación de restaurantes escolares de las instituciónes educativas departamento del Quindío</t>
  </si>
  <si>
    <t>2012000040030</t>
  </si>
  <si>
    <t>Renovación de redes de acueducto y alcantarillado en el departamento de Quindío</t>
  </si>
  <si>
    <t>2012000040031</t>
  </si>
  <si>
    <t>Construcción de modulos restantes del eco parque mirador colina iluminada filandia Quindío</t>
  </si>
  <si>
    <t>2012000040032</t>
  </si>
  <si>
    <t>Mejorar la red vial municipal está conformada por 1.640,73 Km. de vías que equivalen al 77.91 % del total de la malla vial del departamento; de ella 98.79 Km. (el 6.02%) esta pavimentada en buen estado; 141.13 Km. (el 8.60%) esta pavimentada en regu</t>
  </si>
  <si>
    <t>Educación</t>
  </si>
  <si>
    <t xml:space="preserve">Optimización redes de acueducto y alcantarillado que contribuyan a la optimización y modernización de las redes en el Departamento.
</t>
  </si>
  <si>
    <t>Turismo</t>
  </si>
  <si>
    <t>Rehabilitación, construcción muro contención de la vía rio Verde-Barragan-Genova en el Departamento del Quindio</t>
  </si>
  <si>
    <t>Mantenimiento y rehabilitación de 191 restaurantes escolares en el departamento del Quindio</t>
  </si>
  <si>
    <t xml:space="preserve">Mejoramiento de la competitividad turística del Departamento </t>
  </si>
  <si>
    <t>FCR 40%</t>
  </si>
  <si>
    <t>Empresa Sanitaria del Quindio (ESAQUIN)</t>
  </si>
  <si>
    <t>Promotora de vivienda y desarrollo del Quindio (PROVIQUINDIO)</t>
  </si>
  <si>
    <t xml:space="preserve">Toda la población del Departamento del Quindio 555.836, incluyendo el norte del valle y el sur de Risaralda </t>
  </si>
  <si>
    <t xml:space="preserve">Todo el Departamento del Quindio </t>
  </si>
  <si>
    <t>15.833 personas ubicadas en el corredor vial Carniceros - La Quiebra y la intersección de la vía Rio Verde - Pijao con la vía Buenavista - La Mina.</t>
  </si>
  <si>
    <t>Todo el Departamento del Quindio, en el sentido del mejoramiento de la transitabilidad de la zona coordillerana con el resto del Departamento</t>
  </si>
  <si>
    <t>46228 Estudiantes de las instituciones educatias del Departamento del Quindio</t>
  </si>
  <si>
    <t>Casco urbano de los Municipios de Genova y la Tebaida</t>
  </si>
  <si>
    <t>Todo el Departamento del Quindio</t>
  </si>
  <si>
    <t>2012000040025</t>
  </si>
  <si>
    <t>Construcción de sisemas de tratamiento de aguas residuales domésticas en el sector rural del departamento de Quindío</t>
  </si>
  <si>
    <t xml:space="preserve">Mejoramiento de la disposición de aguas residuales domesticas sin tratamiento previo en el sector </t>
  </si>
  <si>
    <t xml:space="preserve">Zona rural del Departamento del Quindio </t>
  </si>
  <si>
    <t>2013003630002</t>
  </si>
  <si>
    <t xml:space="preserve">Adecuación de infraestructura física  sedes sociales e institucionales (cba, casa de artesano y antigua cárcel municipal) del municipio de Filandia Departamento del Quindío </t>
  </si>
  <si>
    <t>2013003630015</t>
  </si>
  <si>
    <t>Construcción cancha sintética de microfútbol  en el polideportivo panorama del municipio de Filandia</t>
  </si>
  <si>
    <t>2013003630004</t>
  </si>
  <si>
    <t>Rehabilitación  y construcción de la  red vial  vehicular  y peatonal en el  sector urbano urbano Municipio de Montenegro Departamento del Quindío</t>
  </si>
  <si>
    <t>2013003630012</t>
  </si>
  <si>
    <t>2013003630005</t>
  </si>
  <si>
    <t>Construcción de la cancha sintética e iluminación del estadio municipal</t>
  </si>
  <si>
    <t>2013003630010</t>
  </si>
  <si>
    <t>Remodelación urbana de la  plaza central del Municipio de Córdoba</t>
  </si>
  <si>
    <t>2013003630007</t>
  </si>
  <si>
    <t xml:space="preserve">Fortalecimiento y conservación del patrimonio arquitectónico e histórico de la casa de la cultura Horacio Gómez Aristizabal del Municipio de Córdoba en el Quindío </t>
  </si>
  <si>
    <t>2013003630013</t>
  </si>
  <si>
    <t xml:space="preserve">Rehabilitación de la red vial urbana del municipio de Pijao </t>
  </si>
  <si>
    <t>2013003630008</t>
  </si>
  <si>
    <t>Adecuación de la red vial urbana del municipio de Buenavista Q</t>
  </si>
  <si>
    <t>2013003630014</t>
  </si>
  <si>
    <t>Mejoramiento de la intersección  y adecuación de  la señalización  del municipio de Buenavista.</t>
  </si>
  <si>
    <t>2013003630011</t>
  </si>
  <si>
    <t xml:space="preserve">Mejoramiento de la red vial urbana sobre la calle 13 entre carrera 5ta y  la vía panamericana en el municipio de tebaida </t>
  </si>
  <si>
    <t>2013003630003</t>
  </si>
  <si>
    <t>2013003630017</t>
  </si>
  <si>
    <t>Rehabilitación de la red vial urbana del municipio de Quimbaya, Quindío</t>
  </si>
  <si>
    <t>2013003630016</t>
  </si>
  <si>
    <t>Construcción del estadio municipal de futbol en el municipio de Calarcá</t>
  </si>
  <si>
    <t>Deporte y Recreación</t>
  </si>
  <si>
    <t xml:space="preserve">Vivienda y Desarrollo Urbano </t>
  </si>
  <si>
    <t>Construir cancha sintética de microfútbol en el polideportivo panorama, ubicado en el municipio de Filandia, con el fin de dotar a la comunidad de unas instalaciones deportivas dignas para la practica del deporte.</t>
  </si>
  <si>
    <t>Filandia</t>
  </si>
  <si>
    <t>Montenegro</t>
  </si>
  <si>
    <t>Salento</t>
  </si>
  <si>
    <t>Circasia</t>
  </si>
  <si>
    <t>Cordoba</t>
  </si>
  <si>
    <t>Pijao</t>
  </si>
  <si>
    <t xml:space="preserve">Mejorar las condiciones de la red vial urbana del municipio de Pijao Quindío, mediante la pavimentación de 1383 mts2 de vías
</t>
  </si>
  <si>
    <t>Buenavista</t>
  </si>
  <si>
    <t xml:space="preserve">Brindar mejores condiciones de transitabilidad  e información vial del Municipio, mediante la intervención de 925 mts2 de vías.
</t>
  </si>
  <si>
    <t>La Tebaida</t>
  </si>
  <si>
    <t>Quimbaya</t>
  </si>
  <si>
    <t xml:space="preserve">Mejorar  la vía urbana sobre la calle 13 entre la carrera 5 y la vía panamericana del Municipio de la Tebaida.
</t>
  </si>
  <si>
    <t>Calarca</t>
  </si>
  <si>
    <t>Saneamiento basico</t>
  </si>
  <si>
    <t xml:space="preserve"> Municipio de Filandia </t>
  </si>
  <si>
    <t xml:space="preserve"> Promotora de vivienda y desarrollo del Quindío </t>
  </si>
  <si>
    <t xml:space="preserve"> Promotora de vivienda y desarrollo del Quindío  </t>
  </si>
  <si>
    <t xml:space="preserve"> Municipio de Córdoba </t>
  </si>
  <si>
    <t xml:space="preserve"> Municipio de Buenavista </t>
  </si>
  <si>
    <t xml:space="preserve"> Municipio de la Tebaida </t>
  </si>
  <si>
    <t xml:space="preserve"> Empresa sanitaria del Quindío </t>
  </si>
  <si>
    <t xml:space="preserve"> Promotora de vivienda Desarrollo del Quindío </t>
  </si>
  <si>
    <t xml:space="preserve"> Promotora de vivienda Desarrollo del Quindío. </t>
  </si>
  <si>
    <t>2012003630004</t>
  </si>
  <si>
    <t xml:space="preserve">Mejoramiento de las vias urbanas del municipio de Montenegro, Quindio </t>
  </si>
  <si>
    <t xml:space="preserve">Rehabilitación de 3,3 kms de vias urbanas en el Municipio de Montenegro </t>
  </si>
  <si>
    <t>2012003630002</t>
  </si>
  <si>
    <t xml:space="preserve">Ampliacion y adecuacion de la alcaldia de cordoba, Quindío </t>
  </si>
  <si>
    <t>Ampliar y adecuar la sede administrativa de la Alcaldia de Cordoba 252 mts2</t>
  </si>
  <si>
    <t>2012003630001</t>
  </si>
  <si>
    <t xml:space="preserve">Adecuacion vial al Cabaña Buenavista, Quindío </t>
  </si>
  <si>
    <t xml:space="preserve">Rehabilitación de 4,4 kms de la via  la Cabaña en el Municipio de Buenavista </t>
  </si>
  <si>
    <t>2012003630005</t>
  </si>
  <si>
    <t>Mejormiento de las vias urbanas del municipio de Filandia, Departamento del Quindio</t>
  </si>
  <si>
    <t xml:space="preserve">Rehabilitación de 1924 mts2 de vias urbanas en el Municipio de Filandia  </t>
  </si>
  <si>
    <t>2012003630003</t>
  </si>
  <si>
    <t xml:space="preserve">Construccion de andenes y rampas de acceso para discapacitados en el Municipio de Cordoba, Quindío </t>
  </si>
  <si>
    <t>Construcción de 590mts2 de andenes y rampas en el Municipio de Cordoba</t>
  </si>
  <si>
    <t>2013003630001</t>
  </si>
  <si>
    <t xml:space="preserve">Recuperacion via Pijao- Puente tabla, en el municipio de Pijao, Departamento del Quindío </t>
  </si>
  <si>
    <t xml:space="preserve">Rehabilitación de 1 km de la via Pijao- Puente Tabla  </t>
  </si>
  <si>
    <t>Infraestructura Publica</t>
  </si>
  <si>
    <t>Mejoramiento de la infraestructura publica para el desarrollo turistico Occidente, Quindio, todo el departamento</t>
  </si>
  <si>
    <t xml:space="preserve">Renovacion de redes de acueducto y alcantarillado en el departamento del Quindío </t>
  </si>
  <si>
    <t xml:space="preserve">Reposición de 2755 mts de redes de acueducto y Alcantarillado en los Municipio de Genova y la Tebaida </t>
  </si>
  <si>
    <t xml:space="preserve">Genova </t>
  </si>
  <si>
    <t xml:space="preserve">Tebaida </t>
  </si>
  <si>
    <t>1</t>
  </si>
  <si>
    <t>2</t>
  </si>
  <si>
    <t>3</t>
  </si>
  <si>
    <t>4</t>
  </si>
  <si>
    <t>5</t>
  </si>
  <si>
    <t>6</t>
  </si>
  <si>
    <t>13310 Personas, Habitantes del Municipio de Filandia</t>
  </si>
  <si>
    <t>7129 Personas, Habitantes del Municipio de Salento</t>
  </si>
  <si>
    <t>5374 Personas, Habitante de la zona Urbana y Rural del Municipio de Cordoba</t>
  </si>
  <si>
    <t xml:space="preserve">3785 Personas, Habitantes del Municipio de Pijao </t>
  </si>
  <si>
    <t>3086 personas, Habitantes del area urbana y rural del Municipio de Buenavista</t>
  </si>
  <si>
    <t xml:space="preserve">2500 Personas, Habitantes del casco Urbano del Municipio de la Tebaida </t>
  </si>
  <si>
    <t>24625 Personas, Habitantes de la zona urbana del Municipio de Quimbaya</t>
  </si>
  <si>
    <t>73000 personas, Habitantes del Casco Urbano del Municipio de Calarca</t>
  </si>
  <si>
    <t xml:space="preserve">40871 personas, Habitantes del area Urbana del Municipio de Montenegro </t>
  </si>
  <si>
    <t>5328 personas, Habitantes del casco urbano del Municipio de Cordoba</t>
  </si>
  <si>
    <t>2013-2014</t>
  </si>
  <si>
    <t>FDR menos compensaciones</t>
  </si>
  <si>
    <t>Monto que podra usarse para compensar AD</t>
  </si>
  <si>
    <t>Fondo de Compensación Regional (FCR 60%)</t>
  </si>
  <si>
    <t>Asignaciones específicas</t>
  </si>
  <si>
    <t>Recursos no comprometidos</t>
  </si>
  <si>
    <t>Cifra pendientes por apropiar</t>
  </si>
  <si>
    <t>Ciencia y tecnología</t>
  </si>
  <si>
    <t>FONPET</t>
  </si>
  <si>
    <t>FAE</t>
  </si>
  <si>
    <t>Alcaldía de Buenavista (Quindio)</t>
  </si>
  <si>
    <t>Alcaldía de Calarca (Quindio)</t>
  </si>
  <si>
    <t>Alcaldía de Circasia (Quindio)</t>
  </si>
  <si>
    <t>Alcaldía de Córdoba (Quindio)</t>
  </si>
  <si>
    <t>Alcaldía de Filandia (Quindio)</t>
  </si>
  <si>
    <t>Alcaldía de Génova (Quindio)</t>
  </si>
  <si>
    <t>Alcaldía de La Tebaida (Quindio)</t>
  </si>
  <si>
    <t>Alcaldía de Montenegro (Quindio)</t>
  </si>
  <si>
    <t>Alcaldía de Pijao (Quindio)</t>
  </si>
  <si>
    <t>Alcaldía de Quimbaya (Quindio)</t>
  </si>
  <si>
    <t>Alcaldía de Salento (Quindio)</t>
  </si>
  <si>
    <t>CUADRO DE RELACIÓN DE PROYECTOS APROBADOS OCAD REGIONAL EJE CAFETERO Y ANTIOQUIA- OCAD CIENCIA Y TECNOLOGIA VIGENCIA 2012-2014</t>
  </si>
  <si>
    <t xml:space="preserve">IMPACTO INDICADORES SOCIALES Y ECONOMICOS </t>
  </si>
  <si>
    <t xml:space="preserve">Los serivicios de salud son necesidades basicas, y derechos inalienables de las personas, que contribuyen al mejoramiento de la calidad de vida; de igual forma, teniendo en cuenta que el Departamento del Quindio se ha proyectado como 2do destino Turisitico Nacional se debe contar con la infraestructura medica adecuada para la atención de los habitantes y turistas.  </t>
  </si>
  <si>
    <t xml:space="preserve">Dada su vocación agricola, el Departamento del Quindio, dia a dia debe implementar y apoyar proyectos y programas que ayuden a incrementar la productividad, eficiencia y todos los procesos productivos dependientes de la Agricultura. </t>
  </si>
  <si>
    <t>Gracias al fortalecimiento de la capacidad educativa en los procesos productivos principales del Departamento se garantiza el mejoramiento de la competitivdad a largo plazo.</t>
  </si>
  <si>
    <t xml:space="preserve">Disminución en los indices de desempleo en el Departamento del Quindio.
Empleos generados: 1 </t>
  </si>
  <si>
    <t>Disminución en los indices de desempleo en el Departamento del Quindio.
Empleos generados: 155</t>
  </si>
  <si>
    <t>Disminución en los indices de desempleo en el Departamento del Quindio.
Empleos generados: 2533</t>
  </si>
  <si>
    <t>Disminución en los indices de desempleo en el Departamento del Quindio.
Empleos generados: 100</t>
  </si>
  <si>
    <t>Disminución en los indices de desempleo en el Departamento del Quindio.
Empleos generados: 252</t>
  </si>
  <si>
    <t>Disminución en los indices de desempleo en el Departamento del Quindio.
Empleos generados: 1024</t>
  </si>
  <si>
    <t xml:space="preserve">Disminución en los indices de desempleo en el Departamento del Quindio.
Empleos generados: 89 </t>
  </si>
  <si>
    <t>Disminución en los indices de desempleo en el Departamento del Quindio.
Empleos generados: 67</t>
  </si>
  <si>
    <t>Disminución en los indices de desempleo en el Departamento del Quindio.
Empleos generados: 415</t>
  </si>
  <si>
    <t>Disminución en los indices de desempleo en el Departamento del Quindio.
Empleos generados: 388</t>
  </si>
  <si>
    <t>Disminución en los indices de desempleo en el Departamento del Quindio.
Empleos generados: 120</t>
  </si>
  <si>
    <t>Disminución en los indices de desempleo en el Departamento del Quindio.
Empleos generados: 105</t>
  </si>
  <si>
    <t>Disminución en los indices de desempleo en el Departamento del Quindio.
Empleos generados: 40</t>
  </si>
  <si>
    <t>Disminución en los indices de desempleo en el Departamento del Quindio.
Empleos generados: 20</t>
  </si>
  <si>
    <t>Disminución en los indices de desempleo en el Departamento del Quindio.
Empleos generados: 130</t>
  </si>
  <si>
    <t>Disminución en los indices de desempleo en el Departamento del Quindio.
Empleos generados: 78</t>
  </si>
  <si>
    <t>Disminución en los indices de desempleo en el Departamento del Quindio.
Empleos generados: 109</t>
  </si>
  <si>
    <t>Disminución en los indices de desempleo en el Departamento del Quindio.
Empleos generados: 360</t>
  </si>
  <si>
    <t>Disminución en los indices de desempleo en el Departamento del Quindio.
Empleos generados: 425</t>
  </si>
  <si>
    <t>Disminución en los indices de desempleo en el Departamento del Quindio.
Empleos generados: 46</t>
  </si>
  <si>
    <t>Disminución en los indices de desempleo en el Departamento del Quindio.
Empleos generados: 835</t>
  </si>
  <si>
    <t>Disminución en los indices de desempleo en el Departamento del Quindio.
Empleos generados: 129</t>
  </si>
  <si>
    <t>Disminución de los indices de pobreza, e incremente en el nivel de ingresos de la población</t>
  </si>
  <si>
    <t xml:space="preserve">TOTAL </t>
  </si>
  <si>
    <t>teniendo presente que el municipio  tiene como principales actividades económicas la agricultura, la ganadería, las artesanias y el agroturismo, con una gran variedad de fincas cafeteras tradicionales en funcionamiento y una amplia oferta hotelera, la rehabilitacion de vias urbanas potencia estas actividades econamicas.</t>
  </si>
  <si>
    <t>Disminucion en los indices de pobreza
Mejoramiento en el nivel de ingresos</t>
  </si>
  <si>
    <t xml:space="preserve">Disminución de los índices de desempleo en el departamento del Quindío.
Empleos Generados:52
</t>
  </si>
  <si>
    <t>Teniendo presente que el municipio de córdoba tiene una población de 5328 personas con un crecimiento quinquenal aproximado del 2,5 %,  y que este hace parte de un corredor turístico, se evidencia la necesidad de adecuar la Alcaldía Municipal.</t>
  </si>
  <si>
    <t xml:space="preserve">Disminución de los índices de desempleo en el departamento del Quindío.
Empleos Generados:21
</t>
  </si>
  <si>
    <t>El mejoramiento de las vías permite un incremento en la transitabilidad de productos e insumos agropecuarios, de igual forma facilita el acceso de propios y visitantes incrementando la competitividad en el sector turístico y productivo del departamento</t>
  </si>
  <si>
    <t xml:space="preserve">Disminución de los índices de desempleo en el departamento del Quindío.
Empleos Generados:24
</t>
  </si>
  <si>
    <t xml:space="preserve">Disminución de los índices de desempleo en el departamento del Quindío.
Empleos Generados:38
</t>
  </si>
  <si>
    <t xml:space="preserve">Es obligación a cargo del Estado  adelantar acciones afirmativas a favor de grupos históricamente marginados y excluidos de la sociedad, en este caso de la población en discapacidad se evidencia la necesidad de Construir andenes y rampas de acceso para discapacitados.
</t>
  </si>
  <si>
    <t xml:space="preserve">Disminución de los índices de desempleo en el departamento del Quindío.
Empleos Generados:30
</t>
  </si>
  <si>
    <t xml:space="preserve">Disminución de los índices de desempleo en el departamento del Quindío.
Empleos Generados:28
</t>
  </si>
  <si>
    <t xml:space="preserve">Disminución de los índices de desempleo en el departamento del Quindío.
Empleos Generados:109
</t>
  </si>
  <si>
    <t>Es bien sabido que el saneamiento básico incrementa la calidad de vida de las personas que pueden contar con acceso a los servicios básicos, permitiendo mejorar las capacidades productivas de la comunidad, situación que redunda en una mejor prestación del servicio, desencadenando un fortalecimiento de la competitividad de los sectores económicos del departamento</t>
  </si>
  <si>
    <t xml:space="preserve">Disminución de los índices de desempleo en el departamento del Quindío.
Empleos Generados:129
</t>
  </si>
  <si>
    <t>CUADRO DE RELACIÓN DE PROYECTOS APROBADOS OCAD DEPARTAMENTAL QUINDIO VIGENCIA 2012</t>
  </si>
  <si>
    <t>CUADRO DE RELACIÓN DE PROYECTOS APROBADOS OCAD DEPARTAMENTAL QUINDIO VIGENCIA 2013-2014</t>
  </si>
  <si>
    <t xml:space="preserve">Apoyo en reducción de la pobreza, mejoramiento del nivel de ingresos. </t>
  </si>
  <si>
    <t>Disminución en los indices de desempleo. Empleos generados: 25</t>
  </si>
  <si>
    <t>Disminución en los indices de desempleo. Empleos generados: 50</t>
  </si>
  <si>
    <t>El mejoramiento de las vías permite un incremento en la transitabilidad de productos e insumos  agropecuarios de igual forma facilita el acceso de propios y visitantes incrementando la competitividad en el sector turístico y productivo del departamento</t>
  </si>
  <si>
    <t>Disminución en los indices de desempleo. Empleos generados: 75</t>
  </si>
  <si>
    <t>Disminución en los indices de desempleo. Empleos generados: 60</t>
  </si>
  <si>
    <t>Disminución en los indices de desempleo. Empleos generados: 45</t>
  </si>
  <si>
    <t>La plaza principal de los municipios se convierte en uno de sus principales atractivos turísticos para propios y visitantes y el principal espacio de encuentro de la comunidad.</t>
  </si>
  <si>
    <t>Disminución en los indices de desempleo. Empleos generados: 48</t>
  </si>
  <si>
    <t>La casa de la cultura se convierte en un referente cultural para toda la población, generando identidad en cada uno de sus habitantes y en punto clave para una agenda de turismo cultural por ser patrimonio arquitectónico  y por  servicios ofrecidos que van desde exposiciones, muestras artesanales, entre otros.</t>
  </si>
  <si>
    <t>Disminución en los indices de desempleo. Empleos generados: 41</t>
  </si>
  <si>
    <t>Mejoramiento de las vias permite un incremento en la transitabilidad de productos e insumos agropecuarios de igual forma facilita el acceso de propios y visitantes incrementando la competividad en el sector turístico y productivo del Departamento.</t>
  </si>
  <si>
    <t>Disminución en los indices de desempleo. Empleos generados: 55</t>
  </si>
  <si>
    <t>Contar con una buena señalización permite al municipio mejorar niveles de seguridad vial, prevención de accidentes y  la facil ubicación de la población.</t>
  </si>
  <si>
    <t>Disminución en los indices de desempleo. Empleos generados: 61</t>
  </si>
  <si>
    <t>La generación de espacios para la recreación y el deporte genera opciones para aprovechamiento del tiempo libre de niños, jóvenes y adultos contribuye con la reducción de violencia, prevención de drogadicción, entre otros.</t>
  </si>
  <si>
    <t>Disminución en los indices de desempleo. Empleos generados: 51</t>
  </si>
  <si>
    <t xml:space="preserve">PRESUPUESTO MUNICIPIOS OCAD DEPARTAMENTAL QUINDIO </t>
  </si>
  <si>
    <t xml:space="preserve">Construcción obras de recuperacion, contencion y manejo de aguas en la vía rio verde - barragan, Cod 40QN05 Occidente, Quindío, Armenia </t>
  </si>
  <si>
    <t>2013000040052</t>
  </si>
  <si>
    <t>% Participación</t>
  </si>
  <si>
    <t xml:space="preserve">CTeI </t>
  </si>
  <si>
    <t xml:space="preserve">% DE RECURSOS APROBADOS </t>
  </si>
  <si>
    <t>TOTAL EMPLEOS GENERADOS VIGENCIA 2013-2014</t>
  </si>
  <si>
    <t>TOTAL EMPLEOS GENERADOS VIGENCIA 2012</t>
  </si>
  <si>
    <t>TOTAL EMPLEOS GENERADOS VIGENCIA 2012-2014</t>
  </si>
  <si>
    <t>INVERSIÓN CONSOLIDADA POR SECTOR REGALIAS 2012-2014</t>
  </si>
  <si>
    <t>INVERSIÓN POR SECTOR REGALIAS 2012-2014</t>
  </si>
  <si>
    <t>RECURSOS APROBADOS VIGENCIA 2012</t>
  </si>
  <si>
    <t>RECURSOS APROBADOS VIGENCIA 2013-2014</t>
  </si>
  <si>
    <t>RECURSOS DISPONIBLES VIGENCIA 2013-2014</t>
  </si>
  <si>
    <t xml:space="preserve">RECURSOS DISPONIBLES VIGENCIA 2012 </t>
  </si>
  <si>
    <t>Disminución en los indices de desempleo. Empleos generados: 65</t>
  </si>
  <si>
    <t xml:space="preserve">GIROS REALIZADOS </t>
  </si>
  <si>
    <t>15</t>
  </si>
  <si>
    <t>16</t>
  </si>
  <si>
    <t>2013003630018</t>
  </si>
  <si>
    <t>Construcción vivienda nueva urbanización los tejares en el municipio de Génova</t>
  </si>
  <si>
    <t xml:space="preserve">Construcción de muro de contención prefabricado, para la protección de taludes en zona de patios de la urbanización villa-Alejandría  - villa teresa – villa luz y san diego 1 etapa, ubicados en el casco urbano del municipio de Córdoba.   </t>
  </si>
  <si>
    <t xml:space="preserve">Ambiente </t>
  </si>
  <si>
    <t>Genova</t>
  </si>
  <si>
    <t>Municipio de Cordoba</t>
  </si>
  <si>
    <t>GIROS REALIZADOS AL DEPARTAMENTO Vigencia 2013-2014</t>
  </si>
  <si>
    <t>2013000100263</t>
  </si>
  <si>
    <t>Desarrollo sostenible del Sector curtiembre a través de la I+D+I, Quindio, Occidente</t>
  </si>
  <si>
    <t>TOTAL RECURSOS DISPONIBLES PARA EL DEPARTAMENTO VIGENCIA 2012-2014</t>
  </si>
  <si>
    <t>TOTAL RECURSOS APROBADOS PARA EL DEPARTAMENTO VIGENCIA2012-2014</t>
  </si>
  <si>
    <t>RECURSOS ASIGNADOS VIGENCIA 2012</t>
  </si>
  <si>
    <t>BUENAVISTA</t>
  </si>
  <si>
    <t>CALARCA</t>
  </si>
  <si>
    <t xml:space="preserve">CIRCASIA </t>
  </si>
  <si>
    <t>FILANDIA</t>
  </si>
  <si>
    <t>GENOVA</t>
  </si>
  <si>
    <t>PIJAO</t>
  </si>
  <si>
    <t>MONTENEGRO</t>
  </si>
  <si>
    <t xml:space="preserve">QUIMBAYA </t>
  </si>
  <si>
    <t>CORDOBA</t>
  </si>
  <si>
    <t>SALENTO</t>
  </si>
  <si>
    <t>LA TEBAIDA</t>
  </si>
  <si>
    <t xml:space="preserve">TOTAL INVERSIÓN </t>
  </si>
  <si>
    <t>RECURSOS NO EJECUTADOS VIGENCIA 2012</t>
  </si>
  <si>
    <t>% RECURSOS COMPROMETIDOS</t>
  </si>
  <si>
    <t>TOTAL</t>
  </si>
  <si>
    <t>En el departamento del Quindio se tiene estimado que existe una poblacion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t>
  </si>
  <si>
    <t xml:space="preserve">ASIGNACIONES DIRECTAS </t>
  </si>
  <si>
    <t>ASIGNACIONES ESPECIFICAS</t>
  </si>
  <si>
    <t>FUENTE DE FINANCIACION</t>
  </si>
  <si>
    <t>CODIGO PIN</t>
  </si>
  <si>
    <t>PROYECTO</t>
  </si>
  <si>
    <t xml:space="preserve">SECTOR </t>
  </si>
  <si>
    <t xml:space="preserve">OTRAS FUENTES </t>
  </si>
  <si>
    <t xml:space="preserve">TOTAL PROYECTO </t>
  </si>
  <si>
    <t>VALOR APROBADO POR EL SGR</t>
  </si>
  <si>
    <t>GIROS REALIZADOS</t>
  </si>
  <si>
    <t>EJECUTOR DESIGNADO</t>
  </si>
  <si>
    <t>OTRAS FUENTES</t>
  </si>
  <si>
    <t>TOTAL PROYECTO</t>
  </si>
  <si>
    <t>SECTOR</t>
  </si>
  <si>
    <t>TOTAL RECURSOS APROBADOS 2013-2014</t>
  </si>
  <si>
    <t>TOTAL RECURSOS ASIGNADOS PPTO. SGR VIGENCIAS 2013-2014</t>
  </si>
  <si>
    <t>TOTAL RECURSOS DISPONIBLES PARA INVERTIR</t>
  </si>
  <si>
    <t>TOTAL RECURSOS APROBADOS VIGENCIAS 2012 FCR 60%, FDR y FCTeI</t>
  </si>
  <si>
    <t>TOTAL RECURSOS ASIGNADOS PPTO. SGR VIGENCIAS 2012 FCR 60%, FDR y FCTeI</t>
  </si>
  <si>
    <t>TOTAL EMPLEOS GENERADOS</t>
  </si>
  <si>
    <t>TOTAL PROYECTOS APROBADOS VIGENCIAS 2012 - 2014 POR EL FCR 60%, FDR y FCTeI</t>
  </si>
  <si>
    <t>TOTAL RECURSOS APROBADOS VIGENCIAS 2012- 2014 FCR 60%, FDR y FCTeI (PROYECTOS DE IMPACTO REGIONAL)</t>
  </si>
  <si>
    <t>TOTAL RECURSOS ASIGNACOS PPTO. SGR VIGENCIAS 2012-2014 FCR 60%, FDR y FCTeI</t>
  </si>
  <si>
    <t>TOTAL RECURDOS DISPONIBLES PARA INVERTIR FONDO CTeI</t>
  </si>
  <si>
    <t>TOTAL EMPLEOS GENERADOS VIGENCIAS 2012-2014</t>
  </si>
  <si>
    <t xml:space="preserve">TOTAL GIROS REALIZADOS </t>
  </si>
  <si>
    <t xml:space="preserve">Dotación de la unidad de cuidados intensivos, quirófanos y central de esterilización de la ESE Hospital Departamental Universitario San Juan de Dios. </t>
  </si>
  <si>
    <t>Implementación de un programa de innovación social para el fomento  de una cultura ciudadana y emprendedora en la comunidad educativa y productiva del departamento del Quindío, Occidente.</t>
  </si>
  <si>
    <t>Fortalecimiento de la Calidad educativa en las instituciones educativas, mediante la incorpación de TICS, en el Departamento del Quindio, Occidente.</t>
  </si>
  <si>
    <t>Desarrollo de espacios ambientales para la paz como manejo de otras estrategias de conservación de la estructura ecologica principal en el Departamento del Quindio, Occidente.</t>
  </si>
  <si>
    <t>Construcción y dotación del Centro de Atención al Drogadicto.</t>
  </si>
  <si>
    <t>Construcción y mejoramiento de Salones Sociales Comunales en lo Municipios de Armenia, Calarcá y Quimbaya, Quindio, Occidente.</t>
  </si>
  <si>
    <t>Aplicación e implementación de las buenas practicas agricolas, en sector productivos del Departamento del Quindio.</t>
  </si>
  <si>
    <t>Mejoramiento, pavimentación via Carniceros -La Quiebra, Municipios de Cordoba y Pijao y Construcción de obras de disipación y contención en el Sector la Mina.</t>
  </si>
  <si>
    <t>Adquisición de vehículos de desplazamiento rápido y elementos de protección para las instituciones Bomberiles del Departamento del Quindio.</t>
  </si>
  <si>
    <t xml:space="preserve">Dotar 14 instituciones Bomberiles, con 14 Vehiculos de desplazamiento rapido (camionetas), 457 kit de dotación y 27 de linea de Fuego. </t>
  </si>
  <si>
    <t xml:space="preserve">Pavimentación de 1,46 kilometros de la via carnicero la quiebra en Cordoba. </t>
  </si>
  <si>
    <t>1200 millones para dotación de equipo bioimedico y 4500 millones para intervenir 1780 mts2 del area de urgencias del Hospital San Juan de Dios y ampliación a 50 cubículos de observación.</t>
  </si>
  <si>
    <t xml:space="preserve">Pavimentación y mejoramiento de 75.872 m2 de vias urbanas en los municipios del Departamento del Quindio. </t>
  </si>
  <si>
    <t>Reposición y optimización de 5000 metros de redes de acueducto, alcantarillado y pavimentos.</t>
  </si>
  <si>
    <t xml:space="preserve">Certificar 500 predios en el Departamento del Quindio, en la utilización de Buenas practicas Agricolas, para los cultivos Platano, Citricos y Aguacate. </t>
  </si>
  <si>
    <t>Ampliación del Servicio Publico de Gas Domiciliario por Redes para los Municipios de Cordoba, Buenavista, Genova y Pijao en el Departamento del Quindio.</t>
  </si>
  <si>
    <t>Intervenir las microcuencas, mejoramiento e intervención del espacio publico.
60.13 Hectares de microcuencas a intervenir.
7.584 Mts de senderos a intervenir.
11 Espacios publicos intervenidos.</t>
  </si>
  <si>
    <t>Mejorar la calidad educativa de los estudiantes de las sedes Educativas del departamento del Quindío, mediante el uso de herramientas tecnológicas dentro y fuera del aula.
Dotación de 11650 Tablets con aplicativos referentes al Paisaje Cultural Cafetero.</t>
  </si>
  <si>
    <t xml:space="preserve">Aplicar procesos innovadores en la cadena de suministro de Guadua para la industria, que incremente la competitividad del sector en el Departamento del Quindio.
</t>
  </si>
  <si>
    <t>Desarrollar capacidades técnico cientifícas y de innovación para el Desarrollo Sostenible del sector de curtiembres de la María en el Departamento del Quindío. Descontaminación ambiental y desaollo de modelo socioempresarial.</t>
  </si>
  <si>
    <t>Toda la población del Departamento del Quindo 555.836.</t>
  </si>
  <si>
    <t>procesos innovadores en la cadena de suministro de Guadua para la industria, que incremente la competitividad del sector en el Departamento del Quindio.</t>
  </si>
  <si>
    <t xml:space="preserve">Gracias al fomento de una cultura ciudad fundamentada en los procesos agricolas y fomentando el relevo generacional y el fortalecimiento del paisaje cultural cafetero, apoya el incremento en el potencial academico encaminado en el desarrollo agricola del Departamento. </t>
  </si>
  <si>
    <t xml:space="preserve">Toda la población del Departamento del Quindio 555.836, incluyendo el Norte del Valle y el sur de Risaralda. </t>
  </si>
  <si>
    <t>Mejorar la capacidad de respuesta de la E.S.E Hospital Departamental Universitario del Quindío San Juan de Dios, mediante la modernización de la infraestructura física y equipamiento biomédico; para la disminución de la Morbimortalidad e incapacidades.</t>
  </si>
  <si>
    <t xml:space="preserve">12479 Estudiantes de las instituciones educativas de 11 Municipios del Departamento del Quindio. </t>
  </si>
  <si>
    <t>382.413 Correspondientes a los Municipios de Armenia, Quimbaya y Calarca.</t>
  </si>
  <si>
    <t>Gracias a la construcción y mejoramiento de los salones sociales en el Departamento del Quindio, se podran realizar capacitaciones.</t>
  </si>
  <si>
    <t xml:space="preserve">Todo el Departamento del Quindio y el Norte del Valle. </t>
  </si>
  <si>
    <t>Como parte de una serie de programas y proyectos tendientes al manejo de la contaminación ambiental, la construcción de colectores impacta directamente en las personas, cultivos y demas dado que estas fuentes hidricas surten a gran parte del Departamento y Norte del Valle.</t>
  </si>
  <si>
    <t>3489 personas, ubicadas en el casco urbano de los municipios de Genova, Pijao, Cordoba y Buenavista.</t>
  </si>
  <si>
    <t xml:space="preserve">Una adecuada prestación de servicios publicos genera mejoramiento en la calidad de vida de la población en concecuencia las capacidades productivas de la comunidad descandenan un fortalecimiento de la competitiidad de los sectores potenciales del Departamento. </t>
  </si>
  <si>
    <t>Todo el Departamento del Quindio.</t>
  </si>
  <si>
    <t xml:space="preserve">Con el mejoramiento en la vias permite un incremento en la transitabildiad de productos e insumos agropecurarios , de igual forma facilita el acceso de propio y visitantes, incrementando la competitividad en el setor turistico del Departamento. </t>
  </si>
  <si>
    <t xml:space="preserve">Todo el Departamento del Quindio. </t>
  </si>
  <si>
    <t>2359 personas de la zona rural del Departamento del Quindio.</t>
  </si>
  <si>
    <t>Población de los municipios de Circasia, Filandia, Quimbaya, Montenegro y la Tebaida 134.376 personas.</t>
  </si>
  <si>
    <t xml:space="preserve">una adecuada prestación de servicios publicos genera mejoramiento en la calidad de vida de la población en concecuencia las capacidades productivas de la comunidad descandenan un fortalecimiento de la competitiidad de los sectores potenciales del Departamento. </t>
  </si>
  <si>
    <t xml:space="preserve">Toda la población del Departamento del Quindio. </t>
  </si>
  <si>
    <t>Toda la población del Departamento del Quindio 555.836.</t>
  </si>
  <si>
    <t xml:space="preserve">El departamento del Quindio dada su vocación turistica debe brindar seguridad y protección a los visitantes y propios. </t>
  </si>
  <si>
    <t xml:space="preserve">Con el mejoramiento en la vias permite un incremento en la transitabildiad de productos e insumos agropecurarios, de igual forma facilita el acceso de propio y visitantes, incrementando la competitividad en el setor turistico del Departamento. </t>
  </si>
  <si>
    <t>Construir 8281 metros de colectores interceptores para la descontaminacion de las fuentes hidricas del rio la Vieja.</t>
  </si>
  <si>
    <t>Construir 9 salones comunales y mejorar 7  salones sociales en el departamento del Quindio.</t>
  </si>
  <si>
    <t>Componente contrucción Centro Atención a la Drogadicción, con 17 habitaciones  (34 camas), 3 consultorios, 2 oficinas, 5 talleres de terapia ocupacional, cancha multiple, jardin, estacion de enfermeria, cuarto de paciente agitado y areas de servicio.</t>
  </si>
  <si>
    <t>Mediante la intervención de espacios publicos, para manejo de estrategias de agricolas y procesos de descontaminación ambiental.</t>
  </si>
  <si>
    <t xml:space="preserve">Asociación de curtidores la Maria. </t>
  </si>
  <si>
    <t>Disminución de los indices de pobreza, e incremente en el nivel de ingresos de la población.</t>
  </si>
  <si>
    <t>La seguridad vial, desde el punto de vista de la seguridad turística es una prioridad para el gobierno nacional, en este sentido es absolutamente pertinente ejecutar proyectos cuyas actividades  promuevan medidas de control y prevención que garanticen la seguridad del turista o mitiguen la ocurrencia hechos catastroficos.</t>
  </si>
  <si>
    <t xml:space="preserve">El mejoramiento de la infraestructura vial permite  avanzar en las condiciones de movilidad y accesibilidad propiciando un adecuado desarrollo turístico, para que en términos de competitividad se alcance estándares internacionales, mejorando además la capacidad de produccion de los sectores agricolas.
</t>
  </si>
  <si>
    <t>OBJETIVO DEL PROYECTO</t>
  </si>
  <si>
    <t xml:space="preserve">POBLACION BENEFICIADA </t>
  </si>
  <si>
    <t xml:space="preserve">PERTINENCIA </t>
  </si>
  <si>
    <t xml:space="preserve">INDICADORES SOCIALES </t>
  </si>
  <si>
    <t>INDICADORES ECONOMICOS</t>
  </si>
  <si>
    <t>EMPLEOS APROXIMADOS A GENERARSE  POR SECTOR</t>
  </si>
  <si>
    <t>MEDIO AMBIENTE Y RIESGO</t>
  </si>
  <si>
    <t xml:space="preserve">TRANSPORTE </t>
  </si>
  <si>
    <t>SALUD</t>
  </si>
  <si>
    <t>SANEAMIENTO BASICO</t>
  </si>
  <si>
    <t>TICs</t>
  </si>
  <si>
    <t>CULTURA</t>
  </si>
  <si>
    <t>MINAS Y ENERGIA (Gas Domiciliario)</t>
  </si>
  <si>
    <t>AGRICULTURA</t>
  </si>
  <si>
    <t>EDUCACION</t>
  </si>
  <si>
    <t>TURISMO</t>
  </si>
  <si>
    <t xml:space="preserve">Restaurar y adecuar la Infraestructura física Institucional del CBA (Centro de Bienestar del adulto Mayor), Casa del artesano y Antigua cárcel del municipio de Filandia.
</t>
  </si>
  <si>
    <t>13310 Personas, Habitantes del Municipio de Filandia.</t>
  </si>
  <si>
    <t>Oferta turística del departamento del Quindío.</t>
  </si>
  <si>
    <t>40871 personas, Habitantes del area Urbana del Municipio de Montenegro.</t>
  </si>
  <si>
    <t xml:space="preserve">Mejorar el acceso vehicular y peatonal del sector urbano, mediante la intervención de 6,022 mts2 de vías en el municipio de Montenegro Quindío. 
</t>
  </si>
  <si>
    <t>El mejoramiento de las vías permite un incremento en la transitabilidad de productos e insumos  agropecuarios de igual forma facilita el acceso de propios y visitantes incrementando la competitividad en el sector turístico y productivo del Departamento.</t>
  </si>
  <si>
    <t>Aporte a la Infraestructura Social.</t>
  </si>
  <si>
    <t xml:space="preserve">Realizar mejoramiento integral del estadio municipal de circasia Quindío.
</t>
  </si>
  <si>
    <t>29393 Personas, Habitantes del Muncipio de Circasia.</t>
  </si>
  <si>
    <t>5328 personas, Habitantes del casco urbano del Municipio de Cordoba.</t>
  </si>
  <si>
    <t>Remodelación y modernización urbana de la plaza principal del municipio de córdoba en el departamento del Quindío.</t>
  </si>
  <si>
    <t>Facilitar la movilidad para la población de la zona urbana del Municipio, mediante el mejorando 140 mts de vías.</t>
  </si>
  <si>
    <t>3086 personas, Habitantes del area urbana y rural del Municipio de Buenavista.</t>
  </si>
  <si>
    <t xml:space="preserve">Implementación programa de reposición de 521 mts de redes de acueducto, alcantarillado 1045 mts de y  1677 mts de pavimentos en el Municipio de Quimbaya.
</t>
  </si>
  <si>
    <t xml:space="preserve">750 personas, Habitantes del casco urbanoy los barrios Villa laura y Cincuentenario del Municipio de Quimbaya. </t>
  </si>
  <si>
    <t>Una adecuada prestación de servicios públicos genera un mejoramiento en la calidad de vida de la población, en consecuencia las capacidades productivas de la comunidad desencadenan un fortalecimiento de la competitividad de los sectores potenciales del Departamento.</t>
  </si>
  <si>
    <t>Construir el estadio municipal, en un terreno de propiedad de la Gobernación del Quindío, ubicado en el municipio de Calarcá; con el fin de dotar a la comunidad de unas instalaciones deportivas dignas para la practica del deporte.</t>
  </si>
  <si>
    <t>Mejorar las condiciones habitacionales a 25 familias de las más vulnerables del municipio de Genova, mediante la construcción de la Urbanización los Tejares.</t>
  </si>
  <si>
    <t>25 Familias del Municipio de Genova.</t>
  </si>
  <si>
    <t xml:space="preserve">85 Familias del Municipio de Cordoba. </t>
  </si>
  <si>
    <t>Construcción de muro de contención prefabricado, para la protección de taludes en zona de patios de la urbanización villa Alejandría- villa teresa - villa luz y san diego 1 etapa ubicado en el casco urbano del municipio de córdoba.</t>
  </si>
  <si>
    <t>MUNICIPIO</t>
  </si>
  <si>
    <t>FCR 40% (ASIGNACIONES ESPECIFICAS)</t>
  </si>
  <si>
    <t>ASIGNACIONES DIRECTAS</t>
  </si>
  <si>
    <t>RECURSOS PROPIOS O COFINANCIACION</t>
  </si>
  <si>
    <t>EJECUTOR ASIGNADO</t>
  </si>
  <si>
    <t>TOTAL RECURSOS APROBADOS VIGENCIAS 2013-2014 FCR 40%</t>
  </si>
  <si>
    <t>TOTAL RECURSOS APROBADOS VIGENCIAS 2012 FCR 40%</t>
  </si>
  <si>
    <t>TOTAL RECURSOS ADIGNADOS PPTO. SGR VIGENCIA 2012</t>
  </si>
  <si>
    <t xml:space="preserve">TOTAL PROYECTOS APROBADOS VIGENCIAS 2012 - 2014 ASIGNACIONES ESPECIFICAS </t>
  </si>
  <si>
    <t>TOTAL RECURSOS APROBADOS VIGENCIAS 2012-2014 (PROYECTOS DE IMPACTO LOCAL)</t>
  </si>
  <si>
    <t>TOTAL RECURSOS ASIGNADOS PPTO. SGR VIGENCIAS 2012-2014</t>
  </si>
  <si>
    <t>TOTAL RECURSOS DSPONIBLES PARA INVERTIR</t>
  </si>
  <si>
    <t>% PARTICIPACION</t>
  </si>
  <si>
    <t>RECREACION Y DEPORTE</t>
  </si>
  <si>
    <t>DESARROLLO URBANO</t>
  </si>
  <si>
    <t>INFRAESTRUCTURA PUBLICA</t>
  </si>
  <si>
    <t>INVERSION CON RECURSOS DEL SISTEMA GENERAL DE REGALIAS DEPARTAMENTO DEL QUINDIO 2012-2014</t>
  </si>
  <si>
    <t xml:space="preserve">No. </t>
  </si>
  <si>
    <t>NOMBRE DE LOS PROYECTOS</t>
  </si>
  <si>
    <t xml:space="preserve">ARMENIA </t>
  </si>
  <si>
    <t>Mejoramiento Y Reordenamiento Físico Funcional del Servicio de Urgencias de la ESE Hospital Deptal. Universitario San Juan de Dios Todo El Departamento, Quindío, Occidente.</t>
  </si>
  <si>
    <t>Mejoramiento de la red vial urbana del Departamento del Quindio .</t>
  </si>
  <si>
    <t>Implementación del plan de acción para mantenimiento preventivo y atención de emergencias en la red vial secundaria, terciaria y urbana del departamento del Quindío.</t>
  </si>
  <si>
    <t xml:space="preserve">Mejoramiento y reparcheo de la Red vial Secundaria y urbana a cargo del Departamento del Quindio. </t>
  </si>
  <si>
    <t>Construcción colectores interceptores, para avanzar en la descontaminación de fuentes hidricas tributarias en la en la cuenca del rio la vieja del Depto del Quindio.</t>
  </si>
  <si>
    <t>Desarrollar capacidades técnico cientifícas y de innovación para el Desarrollo Sostenible del sector de curtiembres de la María en el Departamento del Quindío.</t>
  </si>
  <si>
    <t>SUBTOTAL PROY. APROBADOS 2013-2014</t>
  </si>
  <si>
    <t>Mejoramiento de la infraestructura pública para el desarrollo turístico occidente, Quindio, Todo el Departamento.</t>
  </si>
  <si>
    <t xml:space="preserve">Construcción obras de recuperacion, contencion y manejo de aguas en la vía rio verde - barragan, Cod 40QN05 Occidente, Quindío, Armenia. </t>
  </si>
  <si>
    <t>Mantenimiento y rehabilitación de Restaurantes Escolares de las instituciónes educativas departamento del Quindío.</t>
  </si>
  <si>
    <t>Renovación de redes de acueducto y alcantarillado en el Departamento de Quindío.</t>
  </si>
  <si>
    <t>Construcción de modulos restantes del eco parque mirador colina iluminada filandia Quindío.</t>
  </si>
  <si>
    <t>TOTAL  (23) PROYECTOS OCAD REGIONAL</t>
  </si>
  <si>
    <t xml:space="preserve">SUBTOTAL INVERSION OCAD DEPARTAMENTAL (ASIGNACIONES ESPECIFICAS 2013-2014) </t>
  </si>
  <si>
    <t xml:space="preserve">SUBTOTAL INVERSION OCAD DEPARTAMENTAL (ASIGNACIONES ESPECIFICAS 2012) </t>
  </si>
  <si>
    <t>TOTAL INVERSION OCAD DEPARTAMENTAL (24 PROYECTOS)</t>
  </si>
  <si>
    <t>TOTl INVERSION FDR, FCR 60%, CTeI Y ASIGNACIONACIONES ESPECIFICOS</t>
  </si>
  <si>
    <t>% DISTRIBUCION DE LOS RECURSOS</t>
  </si>
  <si>
    <t>SECTORES</t>
  </si>
  <si>
    <t>OCAD REGIONAL</t>
  </si>
  <si>
    <t>OCAD DEPARTAMENTAL</t>
  </si>
  <si>
    <t>TOTAL INVESION CON RECURSOS DEL SGR</t>
  </si>
  <si>
    <t>TOTAL INVERTIDO</t>
  </si>
  <si>
    <t>EMPLEOS 
ESTIMADOS</t>
  </si>
  <si>
    <t>% 
PARTICIPACION</t>
  </si>
  <si>
    <t>TRANSPORTE</t>
  </si>
  <si>
    <t>GAS DOMICILIARIO</t>
  </si>
  <si>
    <t>VIVIENDA Y DESARROLLO URBANO</t>
  </si>
  <si>
    <t>Dotación de la unidad de cuidados intensivos, quirófanos y central de esterilización de la ESE Hospital Departamental Universitario San Juan de Dios.</t>
  </si>
  <si>
    <t>SUBTOTAL PROY. APROBADOS CON FCR 60%  VIGENCIA 2012</t>
  </si>
  <si>
    <t xml:space="preserve">Adecuación de infraestructura física  sedes sociales e institucionales (cba, casa de artesano y antigua cárcel municipal) del municipio de Filandia Departamento del Quindío. </t>
  </si>
  <si>
    <t>Construcción cancha sintética de microfútbol  en el polideportivo panorama del municipio de Filandia.</t>
  </si>
  <si>
    <t>Rehabilitación  y construcción de la  red vial  vehicular  y peatonal en el  sector urbano urbano Municipio de Montenegro Departamento del Quindío.</t>
  </si>
  <si>
    <t>Rehabilitación vías urbanas del municipio de Salento, Quindío, Occidente.</t>
  </si>
  <si>
    <t>Construcción de la cancha sintética e iluminación del estadio municipal.</t>
  </si>
  <si>
    <t>Remodelación urbana de la  plaza central del Municipio de Córdoba.</t>
  </si>
  <si>
    <t xml:space="preserve">Fortalecimiento y conservación del patrimonio arquitectónico e histórico de la casa de la cultura Horacio Gómez Aristizabal del Municipio de Córdoba en el Quindío. </t>
  </si>
  <si>
    <t>Rehabilitación de la red vial urbana del municipio de Pijao.</t>
  </si>
  <si>
    <t>Adecuación de la red vial urbana del municipio de Buenavista Q.</t>
  </si>
  <si>
    <t xml:space="preserve">Mejoramiento de la red vial urbana sobre la calle 13 entre carrera 5ta y  la vía panamericana en el municipio de Tebaida. </t>
  </si>
  <si>
    <t>Reposición y optimización de redes de acueducto, alcantarillado  y villa Laura del municipio de Quimbaya.</t>
  </si>
  <si>
    <t>Rehabilitación de la red vial urbana del municipio de Quimbaya, Quindío.</t>
  </si>
  <si>
    <t>Construcción del estadio municipal de futbol en el municipio de Calarcá.</t>
  </si>
  <si>
    <t>Construcción vivienda nueva urbanización los tejares en el municipio de Génova.</t>
  </si>
  <si>
    <t>Mejoramiento de las vias urbanas del municipio de Montenegro, Quindio .</t>
  </si>
  <si>
    <t>Ampliacion y adecuacion de la alcaldia de cordoba, Quindío.</t>
  </si>
  <si>
    <t>Adecuacion vial al Cabaña Buenavista, Quindío.</t>
  </si>
  <si>
    <t>Mejormiento de las vias urbanas del municipio de Filandia, Departamento del Quindio.</t>
  </si>
  <si>
    <t>Construccion de andenes y rampas de acceso para discapacitados en el Municipio de Cordoba, Quindío.</t>
  </si>
  <si>
    <t>Recuperacion via Pijao- Puente tabla, en el municipio de Pijao, Departamento del Quindío.</t>
  </si>
  <si>
    <t>Mejoramiento de la infraestructura publica para el desarrollo turistico Occidente, Quindio, todo el Departamento.</t>
  </si>
  <si>
    <t>Renovacion de redes de acueducto y alcantarillado en el Departamento del Quindío.</t>
  </si>
  <si>
    <t>BENEFICIARIOS</t>
  </si>
  <si>
    <t>ASIGNACIONES ESÉCIFICAS *80%</t>
  </si>
  <si>
    <t>ASIGNACIONES ESPECIFICAS *80%</t>
  </si>
  <si>
    <t xml:space="preserve">TOTAL RECURSOS DISPONIBLES </t>
  </si>
  <si>
    <t>RECURSOS NO COMPROMETIDOS</t>
  </si>
  <si>
    <t>TOTAL PROYECTOS APROBADOS EN OCAD DEPARTAMENTAL</t>
  </si>
  <si>
    <t>BENEFICIARIO</t>
  </si>
  <si>
    <t>RECURSOS APROBADOS VIGENCIAS 
2012-2014</t>
  </si>
  <si>
    <t>RECURSOS ASIGNADOS VIGENCIAS
 2012-2014</t>
  </si>
  <si>
    <t>% DE 
APROBACION</t>
  </si>
  <si>
    <t xml:space="preserve">RECURSOS 
APROBADOS </t>
  </si>
  <si>
    <t>ANEXO 6 Y 7</t>
  </si>
  <si>
    <t>ANEXO 7</t>
  </si>
  <si>
    <t>80% RECURSO ASIGNADO VIGENCIA 2013-2014 (ley 606)***</t>
  </si>
  <si>
    <r>
      <t>Todos los habitantes del Departamento son actores de la dinámica económica, en este sentido el fortalecimiento de las condiciones de educación y de todos sus factores asociados, permiten el desarrollo del recurso humano,</t>
    </r>
    <r>
      <rPr>
        <sz val="10"/>
        <color rgb="FF000000"/>
        <rFont val="Calibri"/>
        <family val="2"/>
        <scheme val="minor"/>
      </rPr>
      <t xml:space="preserve"> desde la perspectiva de desde el rol educativo es fundamental generar redes de interpretación que no solo informen sino que especifiquen contenidos y valores sociales tanto para el turista como para la comunidad, garantizando de esta forma </t>
    </r>
    <r>
      <rPr>
        <sz val="10"/>
        <rFont val="Calibri"/>
        <family val="2"/>
        <scheme val="minor"/>
      </rPr>
      <t xml:space="preserve"> la  </t>
    </r>
    <r>
      <rPr>
        <sz val="10"/>
        <color rgb="FF000000"/>
        <rFont val="Calibri"/>
        <family val="2"/>
        <scheme val="minor"/>
      </rPr>
      <t>sostenibilidad de la cadena de valor permitiendo posicionar al Departamento como un destino turístico de clase mundial, ademas de mejorar su capacidad productiva.</t>
    </r>
  </si>
  <si>
    <r>
      <t>Es bien sabido que </t>
    </r>
    <r>
      <rPr>
        <sz val="10"/>
        <rFont val="Calibri"/>
        <family val="2"/>
        <scheme val="minor"/>
      </rPr>
      <t xml:space="preserve">el saneamiento Básico incrementa la calidad de vida de las personas que pueden contar con acceso a los servicios básicos, Permitiendo mejorar las capacidades productivas de la comunidad, situación que redunda en una mejor prestación de servicios, desencadenando un fortalecimiento de la competitividad de los sectores economicos del Departamento.  </t>
    </r>
  </si>
  <si>
    <r>
      <t>Actualmente, el turismo en el Quindío   se ha convertido en una alternativa potencial para el desarrollo del Departamento.                                                                                      En razón a las características de su paisaje y posicionamiento geográfico, hoy en día es uno de los destinos turísticos por excelencia de nacionales y extranjeros. En consecuencia el  fortalecimiento de este sector de la económica Departamental  es fundamental para la competitividad regional dentro d</t>
    </r>
    <r>
      <rPr>
        <sz val="10"/>
        <color rgb="FF000000"/>
        <rFont val="Calibri"/>
        <family val="2"/>
        <scheme val="minor"/>
      </rPr>
      <t>el marco de responsabilidad de la administración pública, contribuyendo a la disminución de la pobreza en el Quindío.</t>
    </r>
  </si>
  <si>
    <r>
      <t>Es bien sabido que </t>
    </r>
    <r>
      <rPr>
        <sz val="10"/>
        <rFont val="Calibri"/>
        <family val="2"/>
        <scheme val="minor"/>
      </rPr>
      <t xml:space="preserve">el saneamiento Básico incrementa la calidad de vida de las personas que pueden contar con acceso a los servicios básicos, Permitiendo mejorar las capacidades productivas de la comunidad, situación que redunda en una mejor  prestación de servicios, desencadenando un fortalecimiento de la competitividad de los sectores productivos del Departamento.  </t>
    </r>
  </si>
  <si>
    <t xml:space="preserve">Disminución en los indices de desempleo. Empleos generados: 20 </t>
  </si>
  <si>
    <t xml:space="preserve">Disminución en los indices de desempleo. Empleos generados: 30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</si>
</sst>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 #,##0.00_-;\-* #,##0.00_-;_-* &quot;-&quot;??_-;_-@_-"/>
    <numFmt numFmtId="165" formatCode="_(* #,##0.0_);_(* \(#,##0.0\);_(* &quot;-&quot;??_);_(@_)"/>
    <numFmt numFmtId="166" formatCode="#,##0_ ;[Red]\-#,##0\ "/>
    <numFmt numFmtId="167" formatCode="_(* #,##0_);_(* \(#,##0\);_(* &quot;-&quot;??_);_(@_)"/>
    <numFmt numFmtId="168" formatCode="_-* #,##0_-;\-* #,##0_-;_-* &quot;-&quot;??_-;_-@_-"/>
    <numFmt numFmtId="169" formatCode="_(&quot;$&quot;\ * #,##0_);_(&quot;$&quot;\ * \(#,##0\);_(&quot;$&quot;\ * &quot;-&quot;??_);_(@_)"/>
    <numFmt numFmtId="170" formatCode="_-* #,##0.00\ _$_-;\-* #,##0.00\ _$_-;_-* &quot;-&quot;??\ _$_-;_-@_-"/>
  </numFmts>
  <fonts count="33">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sz val="11"/>
      <name val="Calibri"/>
      <family val="2"/>
    </font>
    <font>
      <sz val="11"/>
      <name val="Calibri"/>
      <family val="2"/>
    </font>
    <font>
      <sz val="11"/>
      <name val="Calibri"/>
      <family val="2"/>
    </font>
    <font>
      <sz val="16"/>
      <name val="Calibri"/>
      <family val="2"/>
      <scheme val="minor"/>
    </font>
    <font>
      <b/>
      <sz val="16"/>
      <color theme="1"/>
      <name val="Calibri"/>
      <family val="2"/>
      <scheme val="minor"/>
    </font>
    <font>
      <sz val="16"/>
      <color rgb="FF000000"/>
      <name val="Calibri"/>
      <family val="2"/>
      <scheme val="minor"/>
    </font>
    <font>
      <b/>
      <sz val="16"/>
      <color rgb="FF000000"/>
      <name val="Calibri"/>
      <family val="2"/>
      <scheme val="minor"/>
    </font>
    <font>
      <sz val="11"/>
      <name val="Calibri"/>
      <family val="2"/>
      <scheme val="minor"/>
    </font>
    <font>
      <b/>
      <sz val="28"/>
      <color theme="1"/>
      <name val="Calibri"/>
      <family val="2"/>
      <scheme val="minor"/>
    </font>
    <font>
      <b/>
      <sz val="26"/>
      <color theme="1"/>
      <name val="Calibri"/>
      <family val="2"/>
      <scheme val="minor"/>
    </font>
    <font>
      <sz val="16"/>
      <color theme="1"/>
      <name val="Calibri"/>
      <family val="2"/>
      <scheme val="minor"/>
    </font>
    <font>
      <sz val="36"/>
      <name val="Calibri"/>
      <family val="2"/>
      <scheme val="minor"/>
    </font>
    <font>
      <b/>
      <sz val="24"/>
      <color theme="1"/>
      <name val="Calibri"/>
      <family val="2"/>
      <scheme val="minor"/>
    </font>
    <font>
      <b/>
      <sz val="10"/>
      <color theme="1"/>
      <name val="Calibri"/>
      <family val="2"/>
      <scheme val="minor"/>
    </font>
    <font>
      <sz val="10"/>
      <color theme="1"/>
      <name val="Calibri"/>
      <family val="2"/>
      <scheme val="minor"/>
    </font>
    <font>
      <i/>
      <sz val="10"/>
      <color rgb="FF000000"/>
      <name val="Calibri"/>
      <family val="2"/>
      <scheme val="minor"/>
    </font>
    <font>
      <b/>
      <sz val="11"/>
      <color theme="1"/>
      <name val="Calibri"/>
      <family val="2"/>
      <scheme val="minor"/>
    </font>
    <font>
      <b/>
      <sz val="12"/>
      <color theme="1"/>
      <name val="Calibri"/>
      <family val="2"/>
      <scheme val="minor"/>
    </font>
    <font>
      <sz val="10"/>
      <color rgb="FF000000"/>
      <name val="Calibri"/>
      <family val="2"/>
      <scheme val="minor"/>
    </font>
    <font>
      <b/>
      <sz val="14"/>
      <color theme="1"/>
      <name val="Calibri"/>
      <family val="2"/>
      <scheme val="minor"/>
    </font>
    <font>
      <b/>
      <sz val="14"/>
      <name val="Calibri"/>
      <family val="2"/>
    </font>
    <font>
      <sz val="10"/>
      <color rgb="FF000000"/>
      <name val="Calibri"/>
      <family val="2"/>
    </font>
    <font>
      <b/>
      <sz val="10"/>
      <color rgb="FF000000"/>
      <name val="Calibri"/>
      <family val="2"/>
      <scheme val="minor"/>
    </font>
    <font>
      <sz val="10"/>
      <name val="Calibri"/>
      <family val="2"/>
    </font>
    <font>
      <sz val="10"/>
      <name val="Calibri"/>
      <family val="2"/>
      <scheme val="minor"/>
    </font>
    <font>
      <sz val="10"/>
      <color rgb="FF44444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B3B3"/>
        <bgColor indexed="64"/>
      </patternFill>
    </fill>
    <fill>
      <patternFill patternType="solid">
        <fgColor rgb="FFFFCC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5">
    <xf numFmtId="0" fontId="0" fillId="0" borderId="0"/>
    <xf numFmtId="164" fontId="6" fillId="0" borderId="0">
      <protection locked="0"/>
    </xf>
    <xf numFmtId="0" fontId="7" fillId="0" borderId="0"/>
    <xf numFmtId="164" fontId="5" fillId="0" borderId="0">
      <protection locked="0"/>
    </xf>
    <xf numFmtId="9" fontId="8"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164" fontId="5" fillId="0" borderId="0">
      <protection locked="0"/>
    </xf>
    <xf numFmtId="164" fontId="5" fillId="0" borderId="0">
      <protection locked="0"/>
    </xf>
    <xf numFmtId="9" fontId="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44" fontId="7" fillId="0" borderId="0" applyFont="0" applyFill="0" applyBorder="0" applyAlignment="0" applyProtection="0"/>
    <xf numFmtId="44" fontId="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7" fillId="0" borderId="0" applyFont="0" applyFill="0" applyBorder="0" applyAlignment="0" applyProtection="0"/>
  </cellStyleXfs>
  <cellXfs count="340">
    <xf numFmtId="0" fontId="0" fillId="0" borderId="0" xfId="0" applyAlignment="1"/>
    <xf numFmtId="166" fontId="0" fillId="0" borderId="0" xfId="0" applyNumberFormat="1" applyAlignment="1"/>
    <xf numFmtId="164" fontId="5" fillId="0" borderId="0" xfId="3">
      <protection locked="0"/>
    </xf>
    <xf numFmtId="0" fontId="1" fillId="0" borderId="0" xfId="9" applyFont="1"/>
    <xf numFmtId="0" fontId="1" fillId="0" borderId="0" xfId="9" applyFont="1" applyFill="1"/>
    <xf numFmtId="3" fontId="1" fillId="0" borderId="0" xfId="9" applyNumberFormat="1" applyFont="1"/>
    <xf numFmtId="3" fontId="1" fillId="0" borderId="0" xfId="9" applyNumberFormat="1" applyFont="1" applyFill="1"/>
    <xf numFmtId="0" fontId="10" fillId="0" borderId="0" xfId="0" applyFont="1" applyAlignment="1" applyProtection="1">
      <protection locked="0"/>
    </xf>
    <xf numFmtId="0" fontId="12" fillId="0" borderId="0" xfId="0" applyFont="1" applyAlignment="1" applyProtection="1">
      <alignment wrapText="1"/>
      <protection locked="0"/>
    </xf>
    <xf numFmtId="0" fontId="12" fillId="0" borderId="0" xfId="0" applyFont="1" applyAlignment="1" applyProtection="1">
      <alignment horizontal="center" wrapText="1"/>
      <protection locked="0"/>
    </xf>
    <xf numFmtId="0" fontId="13" fillId="0"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justify" vertical="center" wrapText="1"/>
    </xf>
    <xf numFmtId="0" fontId="12" fillId="0" borderId="2" xfId="0" applyFont="1" applyFill="1" applyBorder="1" applyAlignment="1">
      <alignment horizontal="justify" vertical="center" wrapText="1"/>
    </xf>
    <xf numFmtId="0" fontId="12" fillId="0" borderId="2" xfId="0" applyFont="1" applyBorder="1" applyAlignment="1">
      <alignment horizontal="center" vertical="center" wrapText="1"/>
    </xf>
    <xf numFmtId="0" fontId="12"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168" fontId="12" fillId="0" borderId="2" xfId="0" applyNumberFormat="1" applyFont="1" applyFill="1" applyBorder="1" applyAlignment="1">
      <alignment horizontal="center" vertical="center" wrapText="1"/>
    </xf>
    <xf numFmtId="168" fontId="12" fillId="0" borderId="2" xfId="3" applyNumberFormat="1" applyFont="1" applyFill="1" applyBorder="1" applyAlignment="1" applyProtection="1">
      <alignment horizontal="justify" vertical="center" wrapText="1"/>
    </xf>
    <xf numFmtId="168" fontId="12" fillId="0" borderId="2" xfId="0" applyNumberFormat="1" applyFont="1" applyFill="1" applyBorder="1" applyAlignment="1">
      <alignment horizontal="justify" vertical="center" wrapText="1"/>
    </xf>
    <xf numFmtId="168" fontId="12" fillId="0" borderId="1" xfId="0" applyNumberFormat="1" applyFont="1" applyFill="1" applyBorder="1" applyAlignment="1">
      <alignment horizontal="center" vertical="center" wrapText="1"/>
    </xf>
    <xf numFmtId="0" fontId="12" fillId="0" borderId="0" xfId="0" applyFont="1" applyAlignment="1">
      <alignment wrapText="1"/>
    </xf>
    <xf numFmtId="0" fontId="10" fillId="0" borderId="0" xfId="0" applyFont="1" applyAlignment="1"/>
    <xf numFmtId="0" fontId="12" fillId="0" borderId="1" xfId="0" applyFont="1" applyBorder="1" applyAlignment="1">
      <alignment horizontal="center" vertical="center" wrapText="1"/>
    </xf>
    <xf numFmtId="168" fontId="12" fillId="0" borderId="1" xfId="3" applyNumberFormat="1" applyFont="1" applyFill="1" applyBorder="1" applyAlignment="1" applyProtection="1">
      <alignment horizontal="justify" vertical="center" wrapText="1"/>
    </xf>
    <xf numFmtId="168" fontId="12" fillId="0" borderId="1" xfId="0" applyNumberFormat="1" applyFont="1" applyFill="1" applyBorder="1" applyAlignment="1">
      <alignment horizontal="justify" vertical="center" wrapText="1"/>
    </xf>
    <xf numFmtId="0" fontId="10" fillId="0" borderId="1" xfId="0" applyFont="1" applyBorder="1" applyAlignment="1">
      <alignment horizontal="center" vertical="center" wrapText="1"/>
    </xf>
    <xf numFmtId="3" fontId="12" fillId="0" borderId="6" xfId="6" applyNumberFormat="1" applyFont="1" applyFill="1" applyBorder="1" applyAlignment="1">
      <alignment horizontal="right" vertical="center" wrapText="1"/>
    </xf>
    <xf numFmtId="0" fontId="10" fillId="0" borderId="0" xfId="0" applyFont="1" applyAlignment="1">
      <alignment horizontal="justify" vertical="center"/>
    </xf>
    <xf numFmtId="0" fontId="12" fillId="0" borderId="0" xfId="0" applyFont="1" applyBorder="1" applyAlignment="1">
      <alignment wrapText="1"/>
    </xf>
    <xf numFmtId="0" fontId="14" fillId="0" borderId="0" xfId="0" applyFont="1" applyAlignment="1"/>
    <xf numFmtId="9" fontId="11" fillId="2" borderId="0" xfId="12" applyFont="1" applyFill="1" applyBorder="1" applyAlignment="1">
      <alignment horizontal="center" vertical="center" wrapText="1"/>
    </xf>
    <xf numFmtId="49" fontId="14" fillId="0" borderId="0" xfId="0" applyNumberFormat="1" applyFont="1" applyAlignment="1"/>
    <xf numFmtId="0" fontId="10" fillId="0" borderId="1" xfId="0" applyFont="1" applyBorder="1" applyAlignment="1">
      <alignment horizontal="center" vertical="center"/>
    </xf>
    <xf numFmtId="9" fontId="12" fillId="0" borderId="2" xfId="12" applyFont="1" applyFill="1" applyBorder="1" applyAlignment="1" applyProtection="1">
      <alignment horizontal="justify" vertical="center" wrapText="1"/>
    </xf>
    <xf numFmtId="9" fontId="12" fillId="0" borderId="2" xfId="12" applyFont="1" applyFill="1" applyBorder="1" applyAlignment="1" applyProtection="1">
      <alignment horizontal="center" vertical="center" wrapText="1"/>
    </xf>
    <xf numFmtId="0" fontId="10" fillId="0" borderId="1" xfId="0" applyFont="1" applyBorder="1" applyAlignment="1"/>
    <xf numFmtId="0" fontId="17" fillId="0" borderId="1" xfId="0" applyFont="1" applyBorder="1" applyAlignment="1">
      <alignment horizontal="center" vertical="center"/>
    </xf>
    <xf numFmtId="167" fontId="10" fillId="0" borderId="0" xfId="0" applyNumberFormat="1" applyFont="1" applyAlignment="1"/>
    <xf numFmtId="0" fontId="18" fillId="0" borderId="0" xfId="0" applyFont="1" applyAlignment="1"/>
    <xf numFmtId="0" fontId="17" fillId="0" borderId="1" xfId="0" applyFont="1" applyBorder="1" applyAlignment="1">
      <alignment vertical="center"/>
    </xf>
    <xf numFmtId="168" fontId="17" fillId="0" borderId="1" xfId="3" applyNumberFormat="1" applyFont="1" applyBorder="1" applyAlignment="1" applyProtection="1">
      <alignment vertical="center"/>
    </xf>
    <xf numFmtId="9" fontId="17" fillId="0" borderId="1" xfId="12" applyFont="1" applyBorder="1" applyAlignment="1">
      <alignment horizontal="center" vertical="center"/>
    </xf>
    <xf numFmtId="10" fontId="14" fillId="0" borderId="0" xfId="0" applyNumberFormat="1" applyFont="1" applyAlignment="1"/>
    <xf numFmtId="167" fontId="14" fillId="0" borderId="0" xfId="0" applyNumberFormat="1" applyFont="1" applyAlignment="1"/>
    <xf numFmtId="0" fontId="21" fillId="0" borderId="0" xfId="9" applyFont="1"/>
    <xf numFmtId="0" fontId="21" fillId="0" borderId="0" xfId="9" applyFont="1" applyFill="1"/>
    <xf numFmtId="0" fontId="20" fillId="4" borderId="1" xfId="0"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165" fontId="11" fillId="4" borderId="1" xfId="3" applyNumberFormat="1" applyFont="1" applyFill="1" applyBorder="1" applyAlignment="1" applyProtection="1">
      <alignment horizontal="center" vertical="center" wrapText="1"/>
      <protection locked="0"/>
    </xf>
    <xf numFmtId="167" fontId="11" fillId="5" borderId="1" xfId="0" applyNumberFormat="1" applyFont="1" applyFill="1" applyBorder="1" applyAlignment="1">
      <alignment horizontal="center" vertical="center" wrapText="1"/>
    </xf>
    <xf numFmtId="167" fontId="11" fillId="5" borderId="1" xfId="3" applyNumberFormat="1" applyFont="1" applyFill="1" applyBorder="1" applyAlignment="1" applyProtection="1">
      <alignment horizontal="center" vertical="center" wrapText="1"/>
    </xf>
    <xf numFmtId="169" fontId="11" fillId="5" borderId="1" xfId="5" applyNumberFormat="1" applyFont="1" applyFill="1" applyBorder="1" applyAlignment="1" applyProtection="1">
      <alignment horizontal="center" vertical="center" wrapText="1"/>
    </xf>
    <xf numFmtId="9" fontId="11" fillId="5" borderId="1" xfId="12" applyFont="1" applyFill="1" applyBorder="1" applyAlignment="1">
      <alignment horizontal="right"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167" fontId="19" fillId="5" borderId="1" xfId="0" applyNumberFormat="1" applyFont="1" applyFill="1" applyBorder="1" applyAlignment="1">
      <alignment horizontal="center" vertical="center" wrapText="1"/>
    </xf>
    <xf numFmtId="167" fontId="19" fillId="5" borderId="1" xfId="3" applyNumberFormat="1" applyFont="1" applyFill="1" applyBorder="1" applyAlignment="1" applyProtection="1">
      <alignment horizontal="center" vertical="center" wrapText="1"/>
    </xf>
    <xf numFmtId="167" fontId="15" fillId="5" borderId="1" xfId="3" applyNumberFormat="1" applyFont="1" applyFill="1" applyBorder="1" applyAlignment="1" applyProtection="1">
      <alignment horizontal="center" vertical="center" wrapText="1"/>
    </xf>
    <xf numFmtId="9" fontId="10" fillId="0" borderId="2" xfId="4" applyFont="1" applyBorder="1" applyAlignment="1">
      <alignment horizontal="center" vertical="center" wrapText="1"/>
    </xf>
    <xf numFmtId="167" fontId="11" fillId="5" borderId="1" xfId="0" applyNumberFormat="1" applyFont="1" applyFill="1" applyBorder="1" applyAlignment="1">
      <alignment vertical="center" wrapText="1"/>
    </xf>
    <xf numFmtId="167" fontId="11" fillId="5" borderId="0" xfId="0" applyNumberFormat="1" applyFont="1" applyFill="1" applyBorder="1" applyAlignment="1">
      <alignment horizontal="center" vertical="center" wrapText="1"/>
    </xf>
    <xf numFmtId="167" fontId="16" fillId="5" borderId="1" xfId="0" applyNumberFormat="1" applyFont="1" applyFill="1" applyBorder="1" applyAlignment="1">
      <alignment horizontal="center" vertical="center" wrapText="1"/>
    </xf>
    <xf numFmtId="9" fontId="10" fillId="0" borderId="2" xfId="4" applyFont="1" applyBorder="1" applyAlignment="1" applyProtection="1">
      <alignment horizontal="center" vertical="center" wrapText="1"/>
    </xf>
    <xf numFmtId="9" fontId="11" fillId="5" borderId="1" xfId="12"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3" fontId="21" fillId="0" borderId="1" xfId="0" applyNumberFormat="1" applyFont="1" applyBorder="1" applyAlignment="1">
      <alignment horizontal="center" vertical="center"/>
    </xf>
    <xf numFmtId="3" fontId="21" fillId="0" borderId="1" xfId="0" applyNumberFormat="1" applyFont="1" applyBorder="1" applyAlignment="1">
      <alignment horizontal="justify" vertical="center" wrapText="1"/>
    </xf>
    <xf numFmtId="3" fontId="21" fillId="0" borderId="1" xfId="0" applyNumberFormat="1" applyFont="1" applyBorder="1" applyAlignment="1">
      <alignment vertical="center"/>
    </xf>
    <xf numFmtId="167" fontId="21" fillId="0" borderId="1" xfId="0" applyNumberFormat="1" applyFont="1" applyBorder="1" applyAlignment="1">
      <alignment vertical="center"/>
    </xf>
    <xf numFmtId="4" fontId="21" fillId="0" borderId="1" xfId="0" applyNumberFormat="1" applyFont="1" applyBorder="1" applyAlignment="1">
      <alignment vertical="center"/>
    </xf>
    <xf numFmtId="3" fontId="20" fillId="0" borderId="1" xfId="0" applyNumberFormat="1" applyFont="1" applyBorder="1" applyAlignment="1">
      <alignment horizontal="justify" vertical="center" wrapText="1"/>
    </xf>
    <xf numFmtId="3" fontId="20" fillId="0" borderId="1" xfId="0" applyNumberFormat="1" applyFont="1" applyBorder="1" applyAlignment="1">
      <alignment vertical="center"/>
    </xf>
    <xf numFmtId="0" fontId="21" fillId="0" borderId="1" xfId="0" applyFont="1" applyBorder="1" applyAlignment="1">
      <alignment horizontal="justify" vertical="center" wrapText="1"/>
    </xf>
    <xf numFmtId="3" fontId="21" fillId="0" borderId="5" xfId="0" applyNumberFormat="1" applyFont="1" applyBorder="1" applyAlignment="1">
      <alignment horizontal="center" vertical="center"/>
    </xf>
    <xf numFmtId="3" fontId="20" fillId="0" borderId="1" xfId="0" applyNumberFormat="1" applyFont="1" applyBorder="1" applyAlignment="1">
      <alignment horizontal="center" vertical="center"/>
    </xf>
    <xf numFmtId="168" fontId="21" fillId="0" borderId="1" xfId="0" applyNumberFormat="1" applyFont="1" applyBorder="1" applyAlignment="1">
      <alignment vertical="center"/>
    </xf>
    <xf numFmtId="168" fontId="25" fillId="0" borderId="1" xfId="3" applyNumberFormat="1" applyFont="1" applyFill="1" applyBorder="1" applyAlignment="1" applyProtection="1">
      <alignment horizontal="justify" vertical="center" wrapText="1"/>
    </xf>
    <xf numFmtId="3" fontId="20" fillId="0" borderId="1" xfId="0" applyNumberFormat="1" applyFont="1" applyFill="1" applyBorder="1" applyAlignment="1">
      <alignment vertical="center"/>
    </xf>
    <xf numFmtId="168" fontId="21" fillId="0" borderId="1" xfId="0" applyNumberFormat="1" applyFont="1" applyFill="1" applyBorder="1" applyAlignment="1">
      <alignment vertical="center"/>
    </xf>
    <xf numFmtId="0" fontId="20" fillId="0" borderId="0" xfId="0" applyFont="1" applyAlignment="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9" fontId="21" fillId="0" borderId="2" xfId="0" applyNumberFormat="1" applyFont="1" applyBorder="1" applyAlignment="1">
      <alignment horizontal="center" vertical="center"/>
    </xf>
    <xf numFmtId="168" fontId="21" fillId="0" borderId="2" xfId="1" applyNumberFormat="1" applyFont="1" applyFill="1" applyBorder="1" applyAlignment="1" applyProtection="1">
      <alignment vertical="center"/>
    </xf>
    <xf numFmtId="10" fontId="21" fillId="0" borderId="2" xfId="0" applyNumberFormat="1" applyFont="1" applyBorder="1" applyAlignment="1">
      <alignment horizontal="center" vertical="center"/>
    </xf>
    <xf numFmtId="168" fontId="21" fillId="0" borderId="0" xfId="0" applyNumberFormat="1" applyFont="1" applyAlignment="1">
      <alignment vertical="center"/>
    </xf>
    <xf numFmtId="9" fontId="21" fillId="0" borderId="1" xfId="0" applyNumberFormat="1" applyFont="1" applyBorder="1" applyAlignment="1">
      <alignment horizontal="center" vertical="center"/>
    </xf>
    <xf numFmtId="168" fontId="21" fillId="0" borderId="1" xfId="1" applyNumberFormat="1" applyFont="1" applyFill="1" applyBorder="1" applyAlignment="1" applyProtection="1">
      <alignment vertical="center"/>
    </xf>
    <xf numFmtId="164" fontId="21" fillId="0" borderId="1" xfId="1" applyFont="1" applyFill="1" applyBorder="1" applyAlignment="1" applyProtection="1">
      <alignment vertical="center"/>
    </xf>
    <xf numFmtId="167" fontId="21" fillId="0" borderId="1" xfId="1" applyNumberFormat="1" applyFont="1" applyFill="1" applyBorder="1" applyAlignment="1" applyProtection="1">
      <alignment vertical="center"/>
    </xf>
    <xf numFmtId="168" fontId="21" fillId="0" borderId="0" xfId="0" applyNumberFormat="1" applyFont="1" applyFill="1" applyBorder="1" applyAlignment="1">
      <alignment vertical="center"/>
    </xf>
    <xf numFmtId="167" fontId="21" fillId="0" borderId="0" xfId="0" applyNumberFormat="1" applyFont="1" applyAlignment="1">
      <alignment vertical="center"/>
    </xf>
    <xf numFmtId="3" fontId="21" fillId="0" borderId="0" xfId="0" applyNumberFormat="1" applyFont="1" applyAlignment="1">
      <alignment vertical="center"/>
    </xf>
    <xf numFmtId="0" fontId="20" fillId="4" borderId="1" xfId="0" applyFont="1" applyFill="1" applyBorder="1" applyAlignment="1">
      <alignment horizontal="center" vertical="center"/>
    </xf>
    <xf numFmtId="3" fontId="20" fillId="4" borderId="1" xfId="0" applyNumberFormat="1" applyFont="1" applyFill="1" applyBorder="1" applyAlignment="1">
      <alignment horizontal="center" vertical="center"/>
    </xf>
    <xf numFmtId="4" fontId="20" fillId="4" borderId="1" xfId="0" applyNumberFormat="1" applyFont="1" applyFill="1" applyBorder="1" applyAlignment="1">
      <alignment horizontal="center" vertical="center"/>
    </xf>
    <xf numFmtId="3" fontId="20" fillId="5" borderId="1" xfId="0" applyNumberFormat="1" applyFont="1" applyFill="1" applyBorder="1" applyAlignment="1">
      <alignment vertical="center"/>
    </xf>
    <xf numFmtId="9" fontId="20" fillId="5" borderId="1" xfId="0" applyNumberFormat="1" applyFont="1" applyFill="1" applyBorder="1" applyAlignment="1">
      <alignment horizontal="center" vertical="center"/>
    </xf>
    <xf numFmtId="0" fontId="20" fillId="5" borderId="1" xfId="0" applyFont="1" applyFill="1" applyBorder="1" applyAlignment="1">
      <alignment horizontal="center" vertical="center"/>
    </xf>
    <xf numFmtId="167" fontId="20" fillId="5" borderId="1" xfId="0" applyNumberFormat="1" applyFont="1" applyFill="1" applyBorder="1" applyAlignment="1">
      <alignment vertical="center"/>
    </xf>
    <xf numFmtId="167" fontId="20" fillId="5" borderId="1" xfId="1" applyNumberFormat="1" applyFont="1" applyFill="1" applyBorder="1" applyAlignment="1" applyProtection="1">
      <alignment vertical="center"/>
    </xf>
    <xf numFmtId="10" fontId="20" fillId="5" borderId="2" xfId="0" applyNumberFormat="1" applyFont="1" applyFill="1" applyBorder="1" applyAlignment="1">
      <alignment horizontal="center" vertical="center"/>
    </xf>
    <xf numFmtId="0" fontId="20" fillId="5"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4" fillId="0" borderId="16" xfId="9" applyFont="1" applyFill="1" applyBorder="1" applyAlignment="1">
      <alignment horizontal="center"/>
    </xf>
    <xf numFmtId="0" fontId="24" fillId="0" borderId="17" xfId="9" applyFont="1" applyFill="1" applyBorder="1" applyAlignment="1">
      <alignment horizontal="center"/>
    </xf>
    <xf numFmtId="0" fontId="24" fillId="0" borderId="18" xfId="9" applyFont="1" applyFill="1" applyBorder="1" applyAlignment="1">
      <alignment horizontal="center"/>
    </xf>
    <xf numFmtId="0" fontId="26" fillId="0" borderId="16" xfId="9" applyFont="1" applyBorder="1" applyAlignment="1">
      <alignment horizontal="center"/>
    </xf>
    <xf numFmtId="0" fontId="26" fillId="0" borderId="17" xfId="9" applyFont="1" applyBorder="1" applyAlignment="1">
      <alignment horizontal="center"/>
    </xf>
    <xf numFmtId="0" fontId="26" fillId="0" borderId="18" xfId="9" applyFont="1" applyBorder="1" applyAlignment="1">
      <alignment horizontal="center"/>
    </xf>
    <xf numFmtId="0" fontId="22" fillId="0" borderId="1"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165" fontId="11" fillId="4" borderId="1" xfId="1" applyNumberFormat="1"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9"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9" fontId="12" fillId="0" borderId="9" xfId="12" applyFont="1" applyFill="1" applyBorder="1" applyAlignment="1" applyProtection="1">
      <alignment horizontal="justify" vertical="center" wrapText="1"/>
    </xf>
    <xf numFmtId="9" fontId="12" fillId="0" borderId="10" xfId="12" applyFont="1" applyFill="1" applyBorder="1" applyAlignment="1" applyProtection="1">
      <alignment horizontal="justify" vertical="center" wrapText="1"/>
    </xf>
    <xf numFmtId="9" fontId="12" fillId="0" borderId="2" xfId="12" applyFont="1" applyFill="1" applyBorder="1" applyAlignment="1" applyProtection="1">
      <alignment horizontal="justify" vertical="center" wrapText="1"/>
    </xf>
    <xf numFmtId="0" fontId="17" fillId="0" borderId="1" xfId="0" applyFont="1" applyBorder="1" applyAlignment="1">
      <alignment horizontal="justify" vertical="center" wrapText="1"/>
    </xf>
    <xf numFmtId="168" fontId="12" fillId="0" borderId="9" xfId="3" applyNumberFormat="1" applyFont="1" applyFill="1" applyBorder="1" applyAlignment="1" applyProtection="1">
      <alignment horizontal="center" vertical="center" wrapText="1"/>
    </xf>
    <xf numFmtId="168" fontId="12" fillId="0" borderId="2" xfId="3" applyNumberFormat="1" applyFont="1" applyFill="1" applyBorder="1" applyAlignment="1" applyProtection="1">
      <alignment horizontal="center" vertical="center" wrapText="1"/>
    </xf>
    <xf numFmtId="168" fontId="10" fillId="0" borderId="9"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168" fontId="10" fillId="0" borderId="9"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168" fontId="12" fillId="0" borderId="1" xfId="3" applyNumberFormat="1" applyFont="1" applyFill="1" applyBorder="1" applyAlignment="1" applyProtection="1">
      <alignment horizontal="center" vertical="center" wrapText="1"/>
    </xf>
    <xf numFmtId="9" fontId="10" fillId="0" borderId="9" xfId="4" applyFont="1" applyBorder="1" applyAlignment="1">
      <alignment horizontal="center" vertical="center" wrapText="1"/>
    </xf>
    <xf numFmtId="9" fontId="10" fillId="0" borderId="10" xfId="4" applyFont="1" applyBorder="1" applyAlignment="1">
      <alignment horizontal="center" vertical="center" wrapText="1"/>
    </xf>
    <xf numFmtId="9" fontId="10" fillId="0" borderId="2" xfId="4" applyFont="1" applyBorder="1" applyAlignment="1">
      <alignment horizontal="center" vertical="center" wrapText="1"/>
    </xf>
    <xf numFmtId="49" fontId="17" fillId="0" borderId="1" xfId="0" applyNumberFormat="1" applyFont="1" applyBorder="1" applyAlignment="1">
      <alignment horizontal="justify"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2" xfId="0" applyFont="1" applyBorder="1" applyAlignment="1">
      <alignment horizontal="justify" vertical="center" wrapText="1"/>
    </xf>
    <xf numFmtId="0" fontId="11" fillId="5" borderId="1" xfId="0" applyFont="1" applyFill="1" applyBorder="1" applyAlignment="1">
      <alignment horizontal="center" vertical="center" wrapText="1"/>
    </xf>
    <xf numFmtId="168" fontId="12" fillId="0" borderId="10" xfId="3" applyNumberFormat="1" applyFont="1" applyFill="1" applyBorder="1" applyAlignment="1" applyProtection="1">
      <alignment horizontal="center" vertical="center" wrapText="1"/>
    </xf>
    <xf numFmtId="3" fontId="20" fillId="5" borderId="5" xfId="0" applyNumberFormat="1" applyFont="1" applyFill="1" applyBorder="1" applyAlignment="1">
      <alignment horizontal="center" vertical="center"/>
    </xf>
    <xf numFmtId="3" fontId="20" fillId="5" borderId="6" xfId="0" applyNumberFormat="1" applyFont="1" applyFill="1" applyBorder="1" applyAlignment="1">
      <alignment horizontal="center" vertical="center"/>
    </xf>
    <xf numFmtId="0" fontId="20" fillId="4" borderId="9"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5"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3" fillId="5" borderId="5"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6" xfId="0" applyFont="1" applyFill="1" applyBorder="1" applyAlignment="1">
      <alignment horizontal="center" vertical="center"/>
    </xf>
    <xf numFmtId="0" fontId="27" fillId="0" borderId="16" xfId="0" applyFont="1" applyBorder="1" applyAlignment="1">
      <alignment horizontal="center"/>
    </xf>
    <xf numFmtId="0" fontId="27" fillId="0" borderId="17" xfId="0" applyFont="1" applyBorder="1" applyAlignment="1">
      <alignment horizontal="center"/>
    </xf>
    <xf numFmtId="0" fontId="27" fillId="0" borderId="18" xfId="0" applyFont="1" applyBorder="1" applyAlignment="1">
      <alignment horizont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3" fontId="20" fillId="5" borderId="5" xfId="0" applyNumberFormat="1" applyFont="1" applyFill="1" applyBorder="1" applyAlignment="1">
      <alignment horizontal="center" vertical="center" wrapText="1"/>
    </xf>
    <xf numFmtId="3" fontId="20" fillId="5" borderId="6" xfId="0" applyNumberFormat="1" applyFont="1" applyFill="1" applyBorder="1" applyAlignment="1">
      <alignment horizontal="center" vertical="center" wrapText="1"/>
    </xf>
    <xf numFmtId="0" fontId="20" fillId="4" borderId="9" xfId="9" applyFont="1" applyFill="1" applyBorder="1" applyAlignment="1">
      <alignment horizontal="center" vertical="center" wrapText="1"/>
    </xf>
    <xf numFmtId="0" fontId="20" fillId="4" borderId="1" xfId="9" applyFont="1" applyFill="1" applyBorder="1" applyAlignment="1">
      <alignment horizontal="center"/>
    </xf>
    <xf numFmtId="0" fontId="20" fillId="4" borderId="0" xfId="9" applyFont="1" applyFill="1"/>
    <xf numFmtId="0" fontId="20" fillId="4" borderId="1" xfId="9" applyFont="1" applyFill="1" applyBorder="1" applyAlignment="1">
      <alignment horizontal="center"/>
    </xf>
    <xf numFmtId="0" fontId="20" fillId="4" borderId="2" xfId="9" applyFont="1" applyFill="1" applyBorder="1" applyAlignment="1">
      <alignment horizontal="center" vertical="center" wrapText="1"/>
    </xf>
    <xf numFmtId="0" fontId="20" fillId="4" borderId="1" xfId="9" applyFont="1" applyFill="1" applyBorder="1" applyAlignment="1">
      <alignment horizontal="center" vertical="center" wrapText="1"/>
    </xf>
    <xf numFmtId="3" fontId="20" fillId="4" borderId="1" xfId="9" applyNumberFormat="1" applyFont="1" applyFill="1" applyBorder="1" applyAlignment="1">
      <alignment horizontal="center" vertical="center" wrapText="1"/>
    </xf>
    <xf numFmtId="3" fontId="20" fillId="4" borderId="5" xfId="9" applyNumberFormat="1" applyFont="1" applyFill="1" applyBorder="1" applyAlignment="1">
      <alignment horizontal="center" vertical="center" wrapText="1"/>
    </xf>
    <xf numFmtId="3" fontId="20" fillId="4" borderId="11" xfId="9" applyNumberFormat="1" applyFont="1" applyFill="1" applyBorder="1" applyAlignment="1">
      <alignment horizontal="center" vertical="center" wrapText="1"/>
    </xf>
    <xf numFmtId="3" fontId="20" fillId="4" borderId="14" xfId="9" applyNumberFormat="1" applyFont="1" applyFill="1" applyBorder="1" applyAlignment="1">
      <alignment horizontal="center" vertical="center" wrapText="1"/>
    </xf>
    <xf numFmtId="3" fontId="20" fillId="4" borderId="8" xfId="9" applyNumberFormat="1" applyFont="1" applyFill="1" applyBorder="1" applyAlignment="1">
      <alignment horizontal="center" vertical="center" wrapText="1"/>
    </xf>
    <xf numFmtId="0" fontId="21" fillId="0" borderId="1" xfId="9" applyFont="1" applyBorder="1"/>
    <xf numFmtId="3" fontId="21" fillId="0" borderId="1" xfId="9" applyNumberFormat="1" applyFont="1" applyBorder="1"/>
    <xf numFmtId="3" fontId="21" fillId="0" borderId="5" xfId="9" applyNumberFormat="1" applyFont="1" applyFill="1" applyBorder="1"/>
    <xf numFmtId="3" fontId="21" fillId="0" borderId="12" xfId="9" applyNumberFormat="1" applyFont="1" applyFill="1" applyBorder="1"/>
    <xf numFmtId="3" fontId="20" fillId="0" borderId="0" xfId="9" applyNumberFormat="1" applyFont="1" applyFill="1" applyBorder="1"/>
    <xf numFmtId="3" fontId="21" fillId="0" borderId="11" xfId="9" applyNumberFormat="1" applyFont="1" applyFill="1" applyBorder="1"/>
    <xf numFmtId="3" fontId="21" fillId="0" borderId="1" xfId="9" applyNumberFormat="1" applyFont="1" applyFill="1" applyBorder="1"/>
    <xf numFmtId="0" fontId="21" fillId="3" borderId="1" xfId="9" applyFont="1" applyFill="1" applyBorder="1"/>
    <xf numFmtId="3" fontId="21" fillId="3" borderId="1" xfId="9" applyNumberFormat="1" applyFont="1" applyFill="1" applyBorder="1"/>
    <xf numFmtId="168" fontId="28" fillId="0" borderId="0" xfId="3" applyNumberFormat="1" applyFont="1" applyFill="1">
      <protection locked="0"/>
    </xf>
    <xf numFmtId="3" fontId="21" fillId="3" borderId="9" xfId="9" applyNumberFormat="1" applyFont="1" applyFill="1" applyBorder="1"/>
    <xf numFmtId="3" fontId="21" fillId="0" borderId="3" xfId="9" applyNumberFormat="1" applyFont="1" applyFill="1" applyBorder="1"/>
    <xf numFmtId="3" fontId="21" fillId="0" borderId="13" xfId="9" applyNumberFormat="1" applyFont="1" applyFill="1" applyBorder="1"/>
    <xf numFmtId="3" fontId="21" fillId="0" borderId="9" xfId="9" applyNumberFormat="1" applyFont="1" applyFill="1" applyBorder="1"/>
    <xf numFmtId="3" fontId="21" fillId="0" borderId="9" xfId="9" applyNumberFormat="1" applyFont="1" applyBorder="1"/>
    <xf numFmtId="0" fontId="21" fillId="0" borderId="5" xfId="9" applyFont="1" applyBorder="1"/>
    <xf numFmtId="3" fontId="20" fillId="0" borderId="1" xfId="9" applyNumberFormat="1" applyFont="1" applyFill="1" applyBorder="1"/>
    <xf numFmtId="0" fontId="20" fillId="5" borderId="1" xfId="9" applyFont="1" applyFill="1" applyBorder="1" applyAlignment="1">
      <alignment horizontal="center" vertical="center"/>
    </xf>
    <xf numFmtId="3" fontId="21" fillId="5" borderId="0" xfId="9" applyNumberFormat="1" applyFont="1" applyFill="1" applyBorder="1" applyAlignment="1">
      <alignment vertical="center"/>
    </xf>
    <xf numFmtId="0" fontId="21" fillId="5" borderId="0" xfId="9" applyFont="1" applyFill="1" applyAlignment="1">
      <alignment vertical="center"/>
    </xf>
    <xf numFmtId="3" fontId="20" fillId="5" borderId="1" xfId="9" applyNumberFormat="1" applyFont="1" applyFill="1" applyBorder="1" applyAlignment="1">
      <alignment vertical="center"/>
    </xf>
    <xf numFmtId="0" fontId="20" fillId="5" borderId="1" xfId="9" applyFont="1" applyFill="1" applyBorder="1" applyAlignment="1">
      <alignment vertical="center"/>
    </xf>
    <xf numFmtId="0" fontId="20" fillId="4" borderId="9" xfId="9" applyFont="1" applyFill="1" applyBorder="1" applyAlignment="1">
      <alignment horizontal="center" vertical="center" wrapText="1"/>
    </xf>
    <xf numFmtId="0" fontId="21" fillId="4" borderId="0" xfId="9" applyFont="1" applyFill="1"/>
    <xf numFmtId="9" fontId="21" fillId="0" borderId="1" xfId="4" applyFont="1" applyBorder="1" applyAlignment="1">
      <alignment horizontal="center"/>
    </xf>
    <xf numFmtId="0" fontId="21" fillId="5" borderId="1" xfId="9" applyFont="1" applyFill="1" applyBorder="1" applyAlignment="1">
      <alignment vertical="center"/>
    </xf>
    <xf numFmtId="0" fontId="20" fillId="5" borderId="0" xfId="9" applyFont="1" applyFill="1" applyAlignment="1">
      <alignment vertical="center"/>
    </xf>
    <xf numFmtId="9" fontId="20" fillId="5" borderId="1" xfId="4" applyFont="1" applyFill="1" applyBorder="1" applyAlignment="1">
      <alignment horizontal="center" vertical="center"/>
    </xf>
    <xf numFmtId="166" fontId="20" fillId="4" borderId="2" xfId="3" applyNumberFormat="1" applyFont="1" applyFill="1" applyBorder="1" applyAlignment="1">
      <alignment horizontal="center" vertical="center" wrapText="1"/>
      <protection locked="0"/>
    </xf>
    <xf numFmtId="0" fontId="29" fillId="0" borderId="1" xfId="0" applyFont="1" applyFill="1" applyBorder="1" applyAlignment="1">
      <alignment vertical="center" wrapText="1"/>
    </xf>
    <xf numFmtId="166" fontId="25" fillId="0" borderId="1" xfId="3" applyNumberFormat="1" applyFont="1" applyBorder="1" applyAlignment="1">
      <alignment vertical="center"/>
      <protection locked="0"/>
    </xf>
    <xf numFmtId="9" fontId="25" fillId="0" borderId="1" xfId="4" applyFont="1" applyBorder="1" applyAlignment="1" applyProtection="1">
      <alignment horizontal="center" vertical="center"/>
      <protection locked="0"/>
    </xf>
    <xf numFmtId="0" fontId="29" fillId="5" borderId="1" xfId="0" applyFont="1" applyFill="1" applyBorder="1" applyAlignment="1">
      <alignment horizontal="center" vertical="center" wrapText="1"/>
    </xf>
    <xf numFmtId="166" fontId="29" fillId="5" borderId="1" xfId="3" applyNumberFormat="1" applyFont="1" applyFill="1" applyBorder="1" applyAlignment="1">
      <alignment vertical="center"/>
      <protection locked="0"/>
    </xf>
    <xf numFmtId="9" fontId="29" fillId="5" borderId="1" xfId="4" applyFont="1" applyFill="1" applyBorder="1" applyAlignment="1" applyProtection="1">
      <alignment horizontal="center" vertical="center"/>
      <protection locked="0"/>
    </xf>
    <xf numFmtId="0" fontId="30" fillId="0" borderId="0" xfId="0" applyFont="1" applyAlignment="1"/>
    <xf numFmtId="166" fontId="30" fillId="0" borderId="0" xfId="0" applyNumberFormat="1" applyFont="1" applyAlignment="1"/>
    <xf numFmtId="0" fontId="30" fillId="0" borderId="0" xfId="0" applyFont="1" applyAlignment="1">
      <alignment horizontal="left" indent="1"/>
    </xf>
    <xf numFmtId="164" fontId="28" fillId="0" borderId="0" xfId="3" applyFont="1">
      <protection locked="0"/>
    </xf>
    <xf numFmtId="166" fontId="20" fillId="4" borderId="1" xfId="3" applyNumberFormat="1" applyFont="1" applyFill="1" applyBorder="1" applyAlignment="1">
      <alignment horizontal="center" vertical="center" wrapText="1"/>
      <protection locked="0"/>
    </xf>
    <xf numFmtId="166" fontId="25" fillId="0" borderId="2" xfId="3" applyNumberFormat="1" applyFont="1" applyBorder="1" applyAlignment="1">
      <alignment vertical="center"/>
      <protection locked="0"/>
    </xf>
    <xf numFmtId="0" fontId="25" fillId="0" borderId="0" xfId="0" applyFont="1" applyFill="1" applyAlignment="1">
      <alignment wrapText="1"/>
    </xf>
    <xf numFmtId="168" fontId="25" fillId="0" borderId="0" xfId="0" applyNumberFormat="1" applyFont="1" applyFill="1" applyAlignment="1">
      <alignment wrapText="1"/>
    </xf>
    <xf numFmtId="0" fontId="31" fillId="0" borderId="0" xfId="0" applyFont="1" applyAlignment="1"/>
    <xf numFmtId="0" fontId="25" fillId="0" borderId="0" xfId="0" applyFont="1" applyAlignment="1">
      <alignment wrapText="1"/>
    </xf>
    <xf numFmtId="0" fontId="20" fillId="5" borderId="1" xfId="0" applyFont="1" applyFill="1" applyBorder="1" applyAlignment="1" applyProtection="1">
      <alignment horizontal="center" vertical="center" wrapText="1"/>
      <protection locked="0"/>
    </xf>
    <xf numFmtId="0" fontId="25" fillId="0" borderId="0" xfId="0" applyFont="1" applyAlignment="1" applyProtection="1">
      <alignment wrapText="1"/>
      <protection locked="0"/>
    </xf>
    <xf numFmtId="0" fontId="31" fillId="0" borderId="0" xfId="0" applyFont="1" applyAlignment="1" applyProtection="1">
      <protection locked="0"/>
    </xf>
    <xf numFmtId="0" fontId="20" fillId="4" borderId="1" xfId="0" applyFont="1" applyFill="1" applyBorder="1" applyAlignment="1" applyProtection="1">
      <alignment horizontal="center" vertical="center" wrapText="1"/>
      <protection locked="0"/>
    </xf>
    <xf numFmtId="0" fontId="20" fillId="4" borderId="9"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0" fontId="20" fillId="4" borderId="8" xfId="0" applyFont="1" applyFill="1" applyBorder="1" applyAlignment="1" applyProtection="1">
      <alignment horizontal="center" vertical="center" wrapText="1"/>
      <protection locked="0"/>
    </xf>
    <xf numFmtId="0" fontId="20" fillId="4" borderId="6" xfId="0" applyFont="1" applyFill="1" applyBorder="1" applyAlignment="1" applyProtection="1">
      <alignment horizontal="center" vertical="center" wrapText="1"/>
      <protection locked="0"/>
    </xf>
    <xf numFmtId="165" fontId="20" fillId="4" borderId="1" xfId="1" applyNumberFormat="1" applyFont="1" applyFill="1" applyBorder="1" applyAlignment="1" applyProtection="1">
      <alignment horizontal="center" vertical="center" wrapText="1"/>
      <protection locked="0"/>
    </xf>
    <xf numFmtId="165" fontId="20" fillId="4" borderId="9" xfId="1" applyNumberFormat="1"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20" fillId="4" borderId="9" xfId="0" applyFont="1" applyFill="1" applyBorder="1" applyAlignment="1" applyProtection="1">
      <alignment horizontal="center" vertical="center" wrapText="1"/>
      <protection locked="0"/>
    </xf>
    <xf numFmtId="165" fontId="20" fillId="4" borderId="1" xfId="3" applyNumberFormat="1" applyFont="1" applyFill="1" applyBorder="1" applyAlignment="1" applyProtection="1">
      <alignment horizontal="center" vertical="center" wrapText="1"/>
      <protection locked="0"/>
    </xf>
    <xf numFmtId="165" fontId="20" fillId="4" borderId="2" xfId="1" applyNumberFormat="1" applyFont="1" applyFill="1" applyBorder="1" applyAlignment="1" applyProtection="1">
      <alignment horizontal="center" vertical="center" wrapText="1"/>
      <protection locked="0"/>
    </xf>
    <xf numFmtId="0" fontId="25" fillId="0" borderId="0" xfId="0" applyFont="1" applyAlignment="1" applyProtection="1">
      <alignment horizontal="center" wrapText="1"/>
      <protection locked="0"/>
    </xf>
    <xf numFmtId="0" fontId="29" fillId="0" borderId="2" xfId="0" applyFont="1" applyFill="1" applyBorder="1" applyAlignment="1">
      <alignment horizontal="center" vertical="center" wrapText="1"/>
    </xf>
    <xf numFmtId="49" fontId="25" fillId="0" borderId="10" xfId="0" applyNumberFormat="1"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justify" vertical="center" wrapText="1"/>
    </xf>
    <xf numFmtId="168" fontId="25" fillId="0" borderId="2" xfId="1" applyNumberFormat="1" applyFont="1" applyBorder="1">
      <protection locked="0"/>
    </xf>
    <xf numFmtId="168" fontId="25" fillId="0" borderId="2" xfId="3" applyNumberFormat="1" applyFont="1" applyFill="1" applyBorder="1" applyAlignment="1" applyProtection="1">
      <alignment horizontal="center" vertical="center" wrapText="1"/>
    </xf>
    <xf numFmtId="168" fontId="25" fillId="0" borderId="2" xfId="3" applyNumberFormat="1" applyFont="1" applyBorder="1" applyAlignment="1" applyProtection="1">
      <alignment horizontal="center" vertical="center" wrapText="1"/>
    </xf>
    <xf numFmtId="168" fontId="25" fillId="0" borderId="2" xfId="1" applyNumberFormat="1" applyFont="1" applyFill="1" applyBorder="1" applyAlignment="1" applyProtection="1">
      <alignment horizontal="center" vertical="center" wrapText="1"/>
    </xf>
    <xf numFmtId="168" fontId="25" fillId="0" borderId="1" xfId="1" applyNumberFormat="1" applyFont="1" applyFill="1" applyBorder="1" applyAlignment="1" applyProtection="1">
      <alignment horizontal="center" vertical="center" wrapText="1"/>
    </xf>
    <xf numFmtId="0" fontId="25" fillId="0" borderId="0" xfId="0" applyFont="1" applyAlignment="1">
      <alignment horizontal="justify" vertical="center" wrapText="1"/>
    </xf>
    <xf numFmtId="0" fontId="29" fillId="2" borderId="1" xfId="0" applyFont="1" applyFill="1" applyBorder="1" applyAlignment="1">
      <alignment horizontal="center" vertical="center" wrapText="1"/>
    </xf>
    <xf numFmtId="49" fontId="25" fillId="2" borderId="9" xfId="0" applyNumberFormat="1" applyFont="1" applyFill="1" applyBorder="1" applyAlignment="1">
      <alignment horizontal="justify" vertical="center" wrapText="1"/>
    </xf>
    <xf numFmtId="0" fontId="25" fillId="0" borderId="9"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9" xfId="0" applyFont="1" applyFill="1" applyBorder="1" applyAlignment="1">
      <alignment horizontal="justify" vertical="center" wrapText="1"/>
    </xf>
    <xf numFmtId="168" fontId="25" fillId="0" borderId="1" xfId="1" applyNumberFormat="1" applyFont="1" applyBorder="1">
      <protection locked="0"/>
    </xf>
    <xf numFmtId="168" fontId="25" fillId="0" borderId="1" xfId="3" applyNumberFormat="1" applyFont="1" applyFill="1" applyBorder="1" applyAlignment="1" applyProtection="1">
      <alignment horizontal="center" vertical="center" wrapText="1"/>
    </xf>
    <xf numFmtId="168" fontId="25" fillId="0" borderId="1" xfId="3" applyNumberFormat="1" applyFont="1" applyBorder="1" applyAlignment="1" applyProtection="1">
      <alignment horizontal="center" vertical="center" wrapText="1"/>
    </xf>
    <xf numFmtId="168" fontId="25" fillId="2" borderId="1" xfId="0" applyNumberFormat="1" applyFont="1" applyFill="1" applyBorder="1" applyAlignment="1">
      <alignment horizontal="center" vertical="center" wrapText="1"/>
    </xf>
    <xf numFmtId="168" fontId="25" fillId="2" borderId="0" xfId="0" applyNumberFormat="1" applyFont="1" applyFill="1" applyAlignment="1">
      <alignment horizontal="justify" vertical="center" wrapText="1"/>
    </xf>
    <xf numFmtId="0" fontId="25" fillId="2" borderId="0" xfId="0" applyFont="1" applyFill="1" applyAlignment="1">
      <alignment horizontal="justify" vertical="center" wrapText="1"/>
    </xf>
    <xf numFmtId="0" fontId="29" fillId="0" borderId="1" xfId="0" applyFont="1" applyFill="1" applyBorder="1" applyAlignment="1">
      <alignment horizontal="center" vertical="center" wrapText="1"/>
    </xf>
    <xf numFmtId="49" fontId="25" fillId="0" borderId="1" xfId="0" applyNumberFormat="1"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justify" vertical="center" wrapText="1"/>
    </xf>
    <xf numFmtId="168" fontId="25" fillId="0" borderId="1" xfId="1" applyNumberFormat="1" applyFont="1" applyFill="1" applyBorder="1" applyAlignment="1" applyProtection="1">
      <alignment horizontal="justify" vertical="center" wrapText="1"/>
    </xf>
    <xf numFmtId="168" fontId="25" fillId="0" borderId="1" xfId="3" applyNumberFormat="1" applyFont="1" applyBorder="1" applyAlignment="1" applyProtection="1">
      <alignment horizontal="justify" vertical="center" wrapText="1"/>
    </xf>
    <xf numFmtId="168" fontId="25" fillId="0" borderId="1" xfId="0" applyNumberFormat="1" applyFont="1" applyBorder="1" applyAlignment="1">
      <alignment horizontal="justify" vertical="center" wrapText="1"/>
    </xf>
    <xf numFmtId="168" fontId="25" fillId="0" borderId="1" xfId="0" applyNumberFormat="1" applyFont="1" applyBorder="1" applyAlignment="1">
      <alignment horizontal="center" vertical="center" wrapText="1"/>
    </xf>
    <xf numFmtId="168" fontId="25" fillId="0" borderId="0" xfId="0" applyNumberFormat="1" applyFont="1" applyAlignment="1">
      <alignment horizontal="justify" vertical="center" wrapText="1"/>
    </xf>
    <xf numFmtId="49" fontId="25" fillId="0" borderId="9" xfId="0" applyNumberFormat="1" applyFont="1" applyFill="1" applyBorder="1" applyAlignment="1">
      <alignment horizontal="justify" vertical="center" wrapText="1"/>
    </xf>
    <xf numFmtId="168" fontId="25" fillId="0" borderId="1" xfId="0" applyNumberFormat="1" applyFont="1" applyFill="1" applyBorder="1" applyAlignment="1">
      <alignment horizontal="center" vertical="center" wrapText="1"/>
    </xf>
    <xf numFmtId="49" fontId="25" fillId="0" borderId="9" xfId="0" applyNumberFormat="1" applyFont="1" applyFill="1" applyBorder="1" applyAlignment="1">
      <alignment horizontal="justify" vertical="center"/>
    </xf>
    <xf numFmtId="0" fontId="25" fillId="0" borderId="9" xfId="0" applyFont="1" applyFill="1" applyBorder="1" applyAlignment="1">
      <alignment horizontal="justify" vertical="center"/>
    </xf>
    <xf numFmtId="0" fontId="29" fillId="2" borderId="9" xfId="0" applyFont="1" applyFill="1" applyBorder="1" applyAlignment="1">
      <alignment horizontal="center" vertical="center" wrapText="1"/>
    </xf>
    <xf numFmtId="0" fontId="25" fillId="2" borderId="9" xfId="0" applyFont="1" applyFill="1" applyBorder="1" applyAlignment="1">
      <alignment horizontal="center" vertical="center" wrapText="1"/>
    </xf>
    <xf numFmtId="168" fontId="25" fillId="2" borderId="9" xfId="0" applyNumberFormat="1" applyFont="1" applyFill="1" applyBorder="1" applyAlignment="1">
      <alignment horizontal="center" vertical="center" wrapText="1"/>
    </xf>
    <xf numFmtId="168" fontId="25" fillId="0" borderId="9" xfId="0" applyNumberFormat="1" applyFont="1" applyFill="1" applyBorder="1" applyAlignment="1">
      <alignment horizontal="center" vertical="center" wrapText="1"/>
    </xf>
    <xf numFmtId="168" fontId="25" fillId="0" borderId="9" xfId="3" applyNumberFormat="1" applyFont="1" applyFill="1" applyBorder="1" applyAlignment="1" applyProtection="1">
      <alignment horizontal="center" vertical="center" wrapText="1"/>
    </xf>
    <xf numFmtId="49" fontId="25" fillId="2" borderId="1" xfId="0" applyNumberFormat="1" applyFont="1" applyFill="1" applyBorder="1" applyAlignment="1">
      <alignment horizontal="justify" vertical="center" wrapText="1"/>
    </xf>
    <xf numFmtId="0" fontId="25" fillId="2" borderId="1" xfId="0" applyFont="1" applyFill="1" applyBorder="1" applyAlignment="1">
      <alignment horizontal="justify" vertical="center" wrapText="1"/>
    </xf>
    <xf numFmtId="168" fontId="25" fillId="0" borderId="1" xfId="0" applyNumberFormat="1" applyFont="1" applyFill="1" applyBorder="1" applyAlignment="1">
      <alignment horizontal="justify" vertical="center" wrapText="1"/>
    </xf>
    <xf numFmtId="168" fontId="25" fillId="0" borderId="0" xfId="1" applyNumberFormat="1" applyFont="1">
      <protection locked="0"/>
    </xf>
    <xf numFmtId="0" fontId="25" fillId="0" borderId="9" xfId="0" applyFont="1" applyFill="1" applyBorder="1" applyAlignment="1">
      <alignment horizontal="center" vertical="center" wrapText="1"/>
    </xf>
    <xf numFmtId="3" fontId="25" fillId="0" borderId="1" xfId="5" applyNumberFormat="1" applyFont="1" applyFill="1" applyBorder="1" applyAlignment="1">
      <alignment horizontal="right" vertical="center" wrapText="1"/>
    </xf>
    <xf numFmtId="3" fontId="25" fillId="0" borderId="3" xfId="5" applyNumberFormat="1" applyFont="1" applyFill="1" applyBorder="1" applyAlignment="1">
      <alignment horizontal="right" vertical="center" wrapText="1"/>
    </xf>
    <xf numFmtId="49" fontId="25" fillId="0" borderId="2" xfId="0" applyNumberFormat="1" applyFont="1" applyFill="1" applyBorder="1" applyAlignment="1">
      <alignment horizontal="justify" vertical="center" wrapText="1"/>
    </xf>
    <xf numFmtId="168" fontId="25" fillId="0" borderId="3" xfId="0" applyNumberFormat="1" applyFont="1" applyFill="1" applyBorder="1" applyAlignment="1">
      <alignment horizontal="center" vertical="center" wrapText="1"/>
    </xf>
    <xf numFmtId="168" fontId="25" fillId="0" borderId="1" xfId="0" applyNumberFormat="1" applyFont="1" applyFill="1" applyBorder="1" applyAlignment="1">
      <alignment horizontal="right" vertical="center" wrapText="1"/>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15" xfId="0" applyFont="1" applyFill="1" applyBorder="1" applyAlignment="1">
      <alignment horizontal="left" vertical="center" wrapText="1"/>
    </xf>
    <xf numFmtId="167" fontId="20" fillId="5" borderId="1" xfId="0" applyNumberFormat="1" applyFont="1" applyFill="1" applyBorder="1" applyAlignment="1">
      <alignment horizontal="center" vertical="center" wrapText="1"/>
    </xf>
    <xf numFmtId="169" fontId="20" fillId="5" borderId="1" xfId="5" applyNumberFormat="1" applyFont="1" applyFill="1" applyBorder="1" applyAlignment="1">
      <alignment horizontal="center" vertical="center" wrapText="1"/>
    </xf>
    <xf numFmtId="0" fontId="20" fillId="5" borderId="5" xfId="0" applyFont="1" applyFill="1" applyBorder="1" applyAlignment="1">
      <alignment horizontal="justify" vertical="center" wrapText="1"/>
    </xf>
    <xf numFmtId="0" fontId="20" fillId="5" borderId="8" xfId="0" applyFont="1" applyFill="1" applyBorder="1" applyAlignment="1">
      <alignment horizontal="justify" vertical="center" wrapText="1"/>
    </xf>
    <xf numFmtId="0" fontId="20" fillId="5" borderId="6" xfId="0" applyFont="1" applyFill="1" applyBorder="1" applyAlignment="1">
      <alignment horizontal="justify" vertical="center" wrapText="1"/>
    </xf>
    <xf numFmtId="167" fontId="20" fillId="5" borderId="1" xfId="3" applyNumberFormat="1" applyFont="1" applyFill="1" applyBorder="1" applyAlignment="1" applyProtection="1">
      <alignment horizontal="center" vertical="center" wrapText="1"/>
    </xf>
    <xf numFmtId="169" fontId="20" fillId="5" borderId="1" xfId="5" applyNumberFormat="1" applyFont="1" applyFill="1" applyBorder="1" applyAlignment="1" applyProtection="1">
      <alignment horizontal="center" vertical="center" wrapText="1"/>
    </xf>
    <xf numFmtId="43" fontId="29" fillId="0" borderId="0" xfId="0" applyNumberFormat="1" applyFont="1" applyAlignment="1">
      <alignment wrapText="1"/>
    </xf>
    <xf numFmtId="0" fontId="20" fillId="5" borderId="5"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20" fillId="5" borderId="6" xfId="0" applyFont="1" applyFill="1" applyBorder="1" applyAlignment="1">
      <alignment horizontal="left" vertical="center" wrapText="1"/>
    </xf>
    <xf numFmtId="9" fontId="20" fillId="5" borderId="1" xfId="12" applyFont="1" applyFill="1" applyBorder="1" applyAlignment="1" applyProtection="1">
      <alignment horizontal="right" vertical="center" wrapText="1"/>
    </xf>
    <xf numFmtId="167" fontId="20" fillId="2" borderId="0" xfId="0" applyNumberFormat="1" applyFont="1" applyFill="1" applyBorder="1" applyAlignment="1">
      <alignment horizontal="center" vertical="center" wrapText="1"/>
    </xf>
    <xf numFmtId="0" fontId="20" fillId="5" borderId="1" xfId="0" applyFont="1" applyFill="1" applyBorder="1" applyAlignment="1">
      <alignment horizontal="left" vertical="center" wrapText="1"/>
    </xf>
    <xf numFmtId="167" fontId="25" fillId="0" borderId="0" xfId="0" applyNumberFormat="1" applyFont="1" applyAlignment="1" applyProtection="1">
      <alignment horizontal="center" wrapText="1"/>
      <protection locked="0"/>
    </xf>
    <xf numFmtId="168" fontId="25" fillId="0" borderId="2" xfId="0" applyNumberFormat="1" applyFont="1" applyFill="1" applyBorder="1" applyAlignment="1">
      <alignment horizontal="center" vertical="center" wrapText="1"/>
    </xf>
    <xf numFmtId="168" fontId="25" fillId="0" borderId="2" xfId="0" applyNumberFormat="1" applyFont="1" applyFill="1" applyBorder="1" applyAlignment="1">
      <alignment horizontal="right" vertical="center" wrapText="1"/>
    </xf>
    <xf numFmtId="168" fontId="25" fillId="0" borderId="7" xfId="0" applyNumberFormat="1" applyFont="1" applyFill="1" applyBorder="1" applyAlignment="1">
      <alignment horizontal="center" vertical="center" wrapText="1"/>
    </xf>
    <xf numFmtId="0" fontId="25" fillId="0" borderId="1" xfId="0" applyFont="1" applyBorder="1" applyAlignment="1">
      <alignment horizontal="justify" vertical="center"/>
    </xf>
    <xf numFmtId="168" fontId="25" fillId="0" borderId="0" xfId="0" applyNumberFormat="1" applyFont="1" applyAlignment="1">
      <alignment wrapText="1"/>
    </xf>
    <xf numFmtId="0" fontId="31" fillId="0" borderId="1" xfId="0" applyFont="1" applyBorder="1" applyAlignment="1">
      <alignment horizontal="justify" vertical="center"/>
    </xf>
    <xf numFmtId="0" fontId="32" fillId="0" borderId="0" xfId="0" applyFont="1" applyAlignment="1">
      <alignment horizontal="justify" vertical="center"/>
    </xf>
    <xf numFmtId="0" fontId="32" fillId="0" borderId="1" xfId="0" applyFont="1" applyBorder="1" applyAlignment="1">
      <alignment horizontal="justify" vertical="center"/>
    </xf>
    <xf numFmtId="167" fontId="20" fillId="5" borderId="5" xfId="3" applyNumberFormat="1" applyFont="1" applyFill="1" applyBorder="1" applyAlignment="1" applyProtection="1">
      <alignment horizontal="center" vertical="center" wrapText="1"/>
    </xf>
    <xf numFmtId="167" fontId="20" fillId="5" borderId="8" xfId="3" applyNumberFormat="1" applyFont="1" applyFill="1" applyBorder="1" applyAlignment="1" applyProtection="1">
      <alignment horizontal="center" vertical="center" wrapText="1"/>
    </xf>
    <xf numFmtId="167" fontId="20" fillId="5" borderId="6" xfId="3" applyNumberFormat="1" applyFont="1" applyFill="1" applyBorder="1" applyAlignment="1" applyProtection="1">
      <alignment horizontal="center" vertical="center" wrapText="1"/>
    </xf>
    <xf numFmtId="43" fontId="29" fillId="0" borderId="0" xfId="0" applyNumberFormat="1" applyFont="1" applyAlignment="1">
      <alignment vertical="center" wrapText="1"/>
    </xf>
    <xf numFmtId="0" fontId="20" fillId="5" borderId="6" xfId="0" applyFont="1" applyFill="1" applyBorder="1" applyAlignment="1">
      <alignment horizontal="left" vertical="center" wrapText="1"/>
    </xf>
    <xf numFmtId="0" fontId="20" fillId="5" borderId="1" xfId="0" applyFont="1" applyFill="1" applyBorder="1" applyAlignment="1">
      <alignment horizontal="right" vertical="center" wrapText="1"/>
    </xf>
    <xf numFmtId="9" fontId="20" fillId="5" borderId="1" xfId="12" applyFont="1" applyFill="1" applyBorder="1" applyAlignment="1">
      <alignment horizontal="right" vertical="center" wrapText="1"/>
    </xf>
    <xf numFmtId="167" fontId="20" fillId="5" borderId="1" xfId="3" applyNumberFormat="1" applyFont="1" applyFill="1" applyBorder="1" applyAlignment="1" applyProtection="1">
      <alignment vertical="center" wrapText="1"/>
    </xf>
    <xf numFmtId="0" fontId="20" fillId="4" borderId="1" xfId="0" applyFont="1" applyFill="1" applyBorder="1" applyAlignment="1">
      <alignment horizontal="center" vertical="center" wrapText="1"/>
    </xf>
    <xf numFmtId="167" fontId="25" fillId="0" borderId="0" xfId="0" applyNumberFormat="1" applyFont="1" applyFill="1" applyAlignment="1">
      <alignment wrapText="1"/>
    </xf>
    <xf numFmtId="168" fontId="21" fillId="0" borderId="1" xfId="3" applyNumberFormat="1" applyFont="1" applyBorder="1" applyAlignment="1" applyProtection="1">
      <alignment vertical="center"/>
    </xf>
    <xf numFmtId="0" fontId="21" fillId="0" borderId="1" xfId="0" applyFont="1" applyFill="1" applyBorder="1" applyAlignment="1">
      <alignment horizontal="center" vertical="center" wrapText="1"/>
    </xf>
    <xf numFmtId="9" fontId="21" fillId="0" borderId="1" xfId="12" applyFont="1" applyBorder="1" applyAlignment="1">
      <alignment horizontal="center" vertical="center"/>
    </xf>
    <xf numFmtId="3" fontId="21" fillId="0" borderId="1" xfId="0" applyNumberFormat="1" applyFont="1" applyFill="1" applyBorder="1" applyAlignment="1">
      <alignment horizontal="center" vertical="center" wrapText="1"/>
    </xf>
    <xf numFmtId="167" fontId="31" fillId="0" borderId="0" xfId="0" applyNumberFormat="1" applyFont="1" applyAlignment="1"/>
    <xf numFmtId="9" fontId="20" fillId="5"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cellXfs>
  <cellStyles count="25">
    <cellStyle name="Millares" xfId="1" builtinId="3"/>
    <cellStyle name="Millares 10" xfId="7"/>
    <cellStyle name="Millares 10 2" xfId="13"/>
    <cellStyle name="Millares 10 2 2" xfId="21"/>
    <cellStyle name="Millares 10 3" xfId="18"/>
    <cellStyle name="Millares 2" xfId="3"/>
    <cellStyle name="Millares 2 2" xfId="11"/>
    <cellStyle name="Millares 3" xfId="10"/>
    <cellStyle name="Millares 8" xfId="8"/>
    <cellStyle name="Millares 8 2" xfId="14"/>
    <cellStyle name="Millares 8 2 2" xfId="22"/>
    <cellStyle name="Millares 8 3" xfId="19"/>
    <cellStyle name="Moneda" xfId="5" builtinId="4"/>
    <cellStyle name="Moneda 2" xfId="6"/>
    <cellStyle name="Moneda 2 2" xfId="17"/>
    <cellStyle name="Moneda 3" xfId="16"/>
    <cellStyle name="Normal" xfId="0" builtinId="0"/>
    <cellStyle name="Normal 2" xfId="2"/>
    <cellStyle name="Normal 3" xfId="9"/>
    <cellStyle name="Normal 3 2" xfId="15"/>
    <cellStyle name="Normal 3 2 2" xfId="23"/>
    <cellStyle name="Normal 3 3" xfId="20"/>
    <cellStyle name="Porcentaje" xfId="4" builtinId="5"/>
    <cellStyle name="Porcentaje 2" xfId="12"/>
    <cellStyle name="Porcentual 2" xfId="24"/>
  </cellStyles>
  <dxfs count="0"/>
  <tableStyles count="0" defaultTableStyle="TableStyleMedium2" defaultPivotStyle="PivotStyleLight16"/>
  <colors>
    <mruColors>
      <color rgb="FFFFCCCC"/>
      <color rgb="FFFFB3B3"/>
      <color rgb="FFFF7C80"/>
      <color rgb="FFEF038F"/>
      <color rgb="FFFF99FF"/>
      <color rgb="FF8D3E0D"/>
      <color rgb="FFFFE1F6"/>
      <color rgb="FFFFFFCC"/>
      <color rgb="FFFEA4DA"/>
      <color rgb="FFFD5D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APROBACIÓN DE RECURSOS</a:t>
            </a:r>
            <a:r>
              <a:rPr lang="es-CO" baseline="0"/>
              <a:t> DEPARMENTO DEL QUINDIO VIGENCIA 2012-2014 FCR 60%, FDR Y FCTeI</a:t>
            </a:r>
            <a:endParaRPr lang="es-CO"/>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'PRESUPUESTO DEPARTAMENTO'!$C$18</c:f>
              <c:strCache>
                <c:ptCount val="1"/>
                <c:pt idx="0">
                  <c:v>RECURSOS DISPONIBLES VIGENCIA 2012 </c:v>
                </c:pt>
              </c:strCache>
            </c:strRef>
          </c:tx>
          <c:spPr>
            <a:solidFill>
              <a:srgbClr val="00B0F0"/>
            </a:solidFill>
            <a:ln>
              <a:noFill/>
            </a:ln>
            <a:effectLst/>
            <a:sp3d/>
          </c:spPr>
          <c:invertIfNegative val="0"/>
          <c:cat>
            <c:strRef>
              <c:f>'PRESUPUESTO DEPARTAMENTO'!$B$19:$B$22</c:f>
              <c:strCache>
                <c:ptCount val="4"/>
                <c:pt idx="0">
                  <c:v>FDR</c:v>
                </c:pt>
                <c:pt idx="1">
                  <c:v>FCR 60%</c:v>
                </c:pt>
                <c:pt idx="2">
                  <c:v>CTeI</c:v>
                </c:pt>
                <c:pt idx="3">
                  <c:v>ASIGNACIONES DIRECTAS </c:v>
                </c:pt>
              </c:strCache>
            </c:strRef>
          </c:cat>
          <c:val>
            <c:numRef>
              <c:f>'PRESUPUESTO DEPARTAMENTO'!$C$19:$C$22</c:f>
              <c:numCache>
                <c:formatCode>#,##0_ ;[Red]\-#,##0\ </c:formatCode>
                <c:ptCount val="4"/>
                <c:pt idx="0">
                  <c:v>15002814726.332399</c:v>
                </c:pt>
                <c:pt idx="1">
                  <c:v>10564981702</c:v>
                </c:pt>
                <c:pt idx="2">
                  <c:v>7203086182.8250399</c:v>
                </c:pt>
                <c:pt idx="3">
                  <c:v>11208437</c:v>
                </c:pt>
              </c:numCache>
            </c:numRef>
          </c:val>
        </c:ser>
        <c:ser>
          <c:idx val="1"/>
          <c:order val="1"/>
          <c:tx>
            <c:strRef>
              <c:f>'PRESUPUESTO DEPARTAMENTO'!$D$18</c:f>
              <c:strCache>
                <c:ptCount val="1"/>
                <c:pt idx="0">
                  <c:v>RECURSOS APROBADOS VIGENCIA 2012</c:v>
                </c:pt>
              </c:strCache>
            </c:strRef>
          </c:tx>
          <c:spPr>
            <a:solidFill>
              <a:srgbClr val="FF0000"/>
            </a:solidFill>
            <a:ln>
              <a:noFill/>
            </a:ln>
            <a:effectLst/>
            <a:sp3d/>
          </c:spPr>
          <c:invertIfNegative val="0"/>
          <c:val>
            <c:numRef>
              <c:f>'PRESUPUESTO DEPARTAMENTO'!$D$19:$D$22</c:f>
              <c:numCache>
                <c:formatCode>#,##0_ ;[Red]\-#,##0\ </c:formatCode>
                <c:ptCount val="4"/>
                <c:pt idx="0">
                  <c:v>15002814726.332399</c:v>
                </c:pt>
                <c:pt idx="1">
                  <c:v>10000000000</c:v>
                </c:pt>
                <c:pt idx="2">
                  <c:v>0</c:v>
                </c:pt>
                <c:pt idx="3">
                  <c:v>0</c:v>
                </c:pt>
              </c:numCache>
            </c:numRef>
          </c:val>
        </c:ser>
        <c:ser>
          <c:idx val="2"/>
          <c:order val="2"/>
          <c:tx>
            <c:strRef>
              <c:f>'PRESUPUESTO DEPARTAMENTO'!$E$18</c:f>
              <c:strCache>
                <c:ptCount val="1"/>
                <c:pt idx="0">
                  <c:v>RECURSOS DISPONIBLES VIGENCIA 2013-2014</c:v>
                </c:pt>
              </c:strCache>
            </c:strRef>
          </c:tx>
          <c:spPr>
            <a:solidFill>
              <a:srgbClr val="FFFF00"/>
            </a:solidFill>
            <a:ln>
              <a:noFill/>
            </a:ln>
            <a:effectLst/>
            <a:sp3d/>
          </c:spPr>
          <c:invertIfNegative val="0"/>
          <c:val>
            <c:numRef>
              <c:f>'PRESUPUESTO DEPARTAMENTO'!$E$19:$E$22</c:f>
              <c:numCache>
                <c:formatCode>#,##0_ ;[Red]\-#,##0\ </c:formatCode>
                <c:ptCount val="4"/>
                <c:pt idx="0">
                  <c:v>47961789887.354332</c:v>
                </c:pt>
                <c:pt idx="1">
                  <c:v>23339221563.051048</c:v>
                </c:pt>
                <c:pt idx="2">
                  <c:v>18282421543.125546</c:v>
                </c:pt>
                <c:pt idx="3">
                  <c:v>4458903.2621658109</c:v>
                </c:pt>
              </c:numCache>
            </c:numRef>
          </c:val>
        </c:ser>
        <c:ser>
          <c:idx val="3"/>
          <c:order val="3"/>
          <c:tx>
            <c:strRef>
              <c:f>'PRESUPUESTO DEPARTAMENTO'!$F$18</c:f>
              <c:strCache>
                <c:ptCount val="1"/>
                <c:pt idx="0">
                  <c:v>RECURSOS APROBADOS VIGENCIA 2013-2014</c:v>
                </c:pt>
              </c:strCache>
            </c:strRef>
          </c:tx>
          <c:spPr>
            <a:solidFill>
              <a:srgbClr val="00B050"/>
            </a:solidFill>
            <a:ln>
              <a:noFill/>
            </a:ln>
            <a:effectLst/>
            <a:sp3d/>
          </c:spPr>
          <c:invertIfNegative val="0"/>
          <c:val>
            <c:numRef>
              <c:f>'PRESUPUESTO DEPARTAMENTO'!$F$19:$F$22</c:f>
              <c:numCache>
                <c:formatCode>#,##0_ ;[Red]\-#,##0\ </c:formatCode>
                <c:ptCount val="4"/>
                <c:pt idx="0">
                  <c:v>47961789887</c:v>
                </c:pt>
                <c:pt idx="1">
                  <c:v>23699221563</c:v>
                </c:pt>
                <c:pt idx="2">
                  <c:v>15283020000</c:v>
                </c:pt>
                <c:pt idx="3">
                  <c:v>4458903</c:v>
                </c:pt>
              </c:numCache>
            </c:numRef>
          </c:val>
        </c:ser>
        <c:dLbls>
          <c:showLegendKey val="0"/>
          <c:showVal val="0"/>
          <c:showCatName val="0"/>
          <c:showSerName val="0"/>
          <c:showPercent val="0"/>
          <c:showBubbleSize val="0"/>
        </c:dLbls>
        <c:gapWidth val="150"/>
        <c:shape val="box"/>
        <c:axId val="93712768"/>
        <c:axId val="93714304"/>
        <c:axId val="0"/>
      </c:bar3DChart>
      <c:catAx>
        <c:axId val="93712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93714304"/>
        <c:crosses val="autoZero"/>
        <c:auto val="1"/>
        <c:lblAlgn val="ctr"/>
        <c:lblOffset val="100"/>
        <c:noMultiLvlLbl val="0"/>
      </c:catAx>
      <c:valAx>
        <c:axId val="93714304"/>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937127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sz="1200" b="1"/>
              <a:t>APROBACIÓN DE RECURSOS</a:t>
            </a:r>
            <a:r>
              <a:rPr lang="es-CO" sz="1200" b="1" baseline="0"/>
              <a:t> DEPARMENTO DEL QUINDIO VIGENCIA 2012-2014 FCR 60%, FDR Y FCTeI</a:t>
            </a:r>
            <a:endParaRPr lang="es-CO" sz="1200" b="1"/>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'[1]PRESUPUESTO DEPARTAMENTO'!$C$20</c:f>
              <c:strCache>
                <c:ptCount val="1"/>
                <c:pt idx="0">
                  <c:v>RECURSOS DISPONIBLES VIGENCIA 2012 </c:v>
                </c:pt>
              </c:strCache>
            </c:strRef>
          </c:tx>
          <c:spPr>
            <a:solidFill>
              <a:srgbClr val="00B0F0"/>
            </a:solidFill>
            <a:ln>
              <a:noFill/>
            </a:ln>
            <a:effectLst/>
            <a:sp3d/>
          </c:spPr>
          <c:invertIfNegative val="0"/>
          <c:cat>
            <c:strRef>
              <c:f>'[1]PRESUPUESTO DEPARTAMENTO'!$B$21:$B$24</c:f>
              <c:strCache>
                <c:ptCount val="4"/>
                <c:pt idx="0">
                  <c:v>FDR</c:v>
                </c:pt>
                <c:pt idx="1">
                  <c:v>FCR 60%</c:v>
                </c:pt>
                <c:pt idx="2">
                  <c:v>CteI</c:v>
                </c:pt>
                <c:pt idx="3">
                  <c:v>Asignaciones Directas </c:v>
                </c:pt>
              </c:strCache>
            </c:strRef>
          </c:cat>
          <c:val>
            <c:numRef>
              <c:f>'[1]PRESUPUESTO DEPARTAMENTO'!$C$21:$C$24</c:f>
              <c:numCache>
                <c:formatCode>General</c:formatCode>
                <c:ptCount val="4"/>
                <c:pt idx="0">
                  <c:v>15002814726.332399</c:v>
                </c:pt>
                <c:pt idx="1">
                  <c:v>10564981702</c:v>
                </c:pt>
                <c:pt idx="2">
                  <c:v>7203086182.8250399</c:v>
                </c:pt>
                <c:pt idx="3">
                  <c:v>11208437</c:v>
                </c:pt>
              </c:numCache>
            </c:numRef>
          </c:val>
        </c:ser>
        <c:ser>
          <c:idx val="1"/>
          <c:order val="1"/>
          <c:tx>
            <c:strRef>
              <c:f>'[1]PRESUPUESTO DEPARTAMENTO'!$D$20</c:f>
              <c:strCache>
                <c:ptCount val="1"/>
                <c:pt idx="0">
                  <c:v>RECURSOS APROBADOS VIGENCIA 2012</c:v>
                </c:pt>
              </c:strCache>
            </c:strRef>
          </c:tx>
          <c:spPr>
            <a:solidFill>
              <a:srgbClr val="FF0000"/>
            </a:solidFill>
            <a:ln>
              <a:noFill/>
            </a:ln>
            <a:effectLst/>
            <a:sp3d/>
          </c:spPr>
          <c:invertIfNegative val="0"/>
          <c:val>
            <c:numRef>
              <c:f>'[1]PRESUPUESTO DEPARTAMENTO'!$D$21:$D$24</c:f>
              <c:numCache>
                <c:formatCode>General</c:formatCode>
                <c:ptCount val="4"/>
                <c:pt idx="0">
                  <c:v>15002814726.332399</c:v>
                </c:pt>
                <c:pt idx="1">
                  <c:v>10000000000</c:v>
                </c:pt>
                <c:pt idx="2">
                  <c:v>0</c:v>
                </c:pt>
                <c:pt idx="3">
                  <c:v>0</c:v>
                </c:pt>
              </c:numCache>
            </c:numRef>
          </c:val>
        </c:ser>
        <c:ser>
          <c:idx val="2"/>
          <c:order val="2"/>
          <c:tx>
            <c:strRef>
              <c:f>'[1]PRESUPUESTO DEPARTAMENTO'!$E$20</c:f>
              <c:strCache>
                <c:ptCount val="1"/>
                <c:pt idx="0">
                  <c:v>RECURSOS DISPONIBLES VIGENCIA 2013-2014</c:v>
                </c:pt>
              </c:strCache>
            </c:strRef>
          </c:tx>
          <c:spPr>
            <a:solidFill>
              <a:srgbClr val="FFFF00"/>
            </a:solidFill>
            <a:ln>
              <a:noFill/>
            </a:ln>
            <a:effectLst/>
            <a:sp3d/>
          </c:spPr>
          <c:invertIfNegative val="0"/>
          <c:val>
            <c:numRef>
              <c:f>'[1]PRESUPUESTO DEPARTAMENTO'!$E$21:$E$24</c:f>
              <c:numCache>
                <c:formatCode>General</c:formatCode>
                <c:ptCount val="4"/>
                <c:pt idx="0">
                  <c:v>47961789887.354332</c:v>
                </c:pt>
                <c:pt idx="1">
                  <c:v>23339221563.051048</c:v>
                </c:pt>
                <c:pt idx="2">
                  <c:v>18282421543.125546</c:v>
                </c:pt>
                <c:pt idx="3">
                  <c:v>4458903.2621658109</c:v>
                </c:pt>
              </c:numCache>
            </c:numRef>
          </c:val>
        </c:ser>
        <c:ser>
          <c:idx val="3"/>
          <c:order val="3"/>
          <c:tx>
            <c:strRef>
              <c:f>'[1]PRESUPUESTO DEPARTAMENTO'!$F$20</c:f>
              <c:strCache>
                <c:ptCount val="1"/>
                <c:pt idx="0">
                  <c:v>RECURSOS APROBADOS VIGENCIA 2013-2014</c:v>
                </c:pt>
              </c:strCache>
            </c:strRef>
          </c:tx>
          <c:spPr>
            <a:solidFill>
              <a:srgbClr val="00B050"/>
            </a:solidFill>
            <a:ln>
              <a:noFill/>
            </a:ln>
            <a:effectLst/>
            <a:sp3d/>
          </c:spPr>
          <c:invertIfNegative val="0"/>
          <c:val>
            <c:numRef>
              <c:f>'[1]PRESUPUESTO DEPARTAMENTO'!$F$21:$F$24</c:f>
              <c:numCache>
                <c:formatCode>General</c:formatCode>
                <c:ptCount val="4"/>
                <c:pt idx="0">
                  <c:v>47961789287</c:v>
                </c:pt>
                <c:pt idx="1">
                  <c:v>23699221563</c:v>
                </c:pt>
                <c:pt idx="2">
                  <c:v>15283020000</c:v>
                </c:pt>
                <c:pt idx="3">
                  <c:v>4458903</c:v>
                </c:pt>
              </c:numCache>
            </c:numRef>
          </c:val>
        </c:ser>
        <c:dLbls>
          <c:showLegendKey val="0"/>
          <c:showVal val="0"/>
          <c:showCatName val="0"/>
          <c:showSerName val="0"/>
          <c:showPercent val="0"/>
          <c:showBubbleSize val="0"/>
        </c:dLbls>
        <c:gapWidth val="150"/>
        <c:shape val="box"/>
        <c:axId val="93565696"/>
        <c:axId val="93567232"/>
        <c:axId val="0"/>
      </c:bar3DChart>
      <c:catAx>
        <c:axId val="93565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93567232"/>
        <c:crosses val="autoZero"/>
        <c:auto val="1"/>
        <c:lblAlgn val="ctr"/>
        <c:lblOffset val="100"/>
        <c:noMultiLvlLbl val="0"/>
      </c:catAx>
      <c:valAx>
        <c:axId val="93567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935656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312963</xdr:colOff>
      <xdr:row>27</xdr:row>
      <xdr:rowOff>159202</xdr:rowOff>
    </xdr:from>
    <xdr:to>
      <xdr:col>6</xdr:col>
      <xdr:colOff>598713</xdr:colOff>
      <xdr:row>48</xdr:row>
      <xdr:rowOff>122464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1592036</xdr:colOff>
      <xdr:row>27</xdr:row>
      <xdr:rowOff>159202</xdr:rowOff>
    </xdr:from>
    <xdr:to>
      <xdr:col>7</xdr:col>
      <xdr:colOff>789213</xdr:colOff>
      <xdr:row>53</xdr:row>
      <xdr:rowOff>0</xdr:rowOff>
    </xdr:to>
    <xdr:graphicFrame macro="">
      <xdr:nvGraphicFramePr>
        <xdr:cNvPr id="3"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11</xdr:row>
      <xdr:rowOff>0</xdr:rowOff>
    </xdr:from>
    <xdr:to>
      <xdr:col>20</xdr:col>
      <xdr:colOff>304800</xdr:colOff>
      <xdr:row>11</xdr:row>
      <xdr:rowOff>304800</xdr:rowOff>
    </xdr:to>
    <xdr:sp macro="" textlink="">
      <xdr:nvSpPr>
        <xdr:cNvPr id="10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25136475" y="1704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10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26612850" y="1704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1029"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26612850" y="1704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1031" name="AutoShape 7" descr="0464-1.jpg"/>
        <xdr:cNvSpPr>
          <a:spLocks noChangeAspect="1" noChangeArrowheads="1"/>
        </xdr:cNvSpPr>
      </xdr:nvSpPr>
      <xdr:spPr bwMode="auto">
        <a:xfrm>
          <a:off x="25136475" y="1704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1032" name="AutoShape 8" descr="0464-1.jpg"/>
        <xdr:cNvSpPr>
          <a:spLocks noChangeAspect="1" noChangeArrowheads="1"/>
        </xdr:cNvSpPr>
      </xdr:nvSpPr>
      <xdr:spPr bwMode="auto">
        <a:xfrm>
          <a:off x="25136475" y="1704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12</xdr:row>
      <xdr:rowOff>0</xdr:rowOff>
    </xdr:from>
    <xdr:to>
      <xdr:col>20</xdr:col>
      <xdr:colOff>304800</xdr:colOff>
      <xdr:row>12</xdr:row>
      <xdr:rowOff>304800</xdr:rowOff>
    </xdr:to>
    <xdr:sp macro="" textlink="">
      <xdr:nvSpPr>
        <xdr:cNvPr id="1034" name="AutoShape 10" descr="Imágenes integradas 1"/>
        <xdr:cNvSpPr>
          <a:spLocks noChangeAspect="1" noChangeArrowheads="1"/>
        </xdr:cNvSpPr>
      </xdr:nvSpPr>
      <xdr:spPr bwMode="auto">
        <a:xfrm>
          <a:off x="28136850" y="19983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404812</xdr:colOff>
      <xdr:row>33</xdr:row>
      <xdr:rowOff>1809750</xdr:rowOff>
    </xdr:from>
    <xdr:to>
      <xdr:col>7</xdr:col>
      <xdr:colOff>709612</xdr:colOff>
      <xdr:row>33</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15844837" y="421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33</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15440025" y="240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33</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15440025" y="240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33</xdr:row>
      <xdr:rowOff>304800</xdr:rowOff>
    </xdr:to>
    <xdr:sp macro="" textlink="">
      <xdr:nvSpPr>
        <xdr:cNvPr id="11" name="AutoShape 7" descr="0464-1.jpg"/>
        <xdr:cNvSpPr>
          <a:spLocks noChangeAspect="1" noChangeArrowheads="1"/>
        </xdr:cNvSpPr>
      </xdr:nvSpPr>
      <xdr:spPr bwMode="auto">
        <a:xfrm>
          <a:off x="15440025" y="240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33</xdr:row>
      <xdr:rowOff>304800</xdr:rowOff>
    </xdr:to>
    <xdr:sp macro="" textlink="">
      <xdr:nvSpPr>
        <xdr:cNvPr id="12" name="AutoShape 8" descr="0464-1.jpg"/>
        <xdr:cNvSpPr>
          <a:spLocks noChangeAspect="1" noChangeArrowheads="1"/>
        </xdr:cNvSpPr>
      </xdr:nvSpPr>
      <xdr:spPr bwMode="auto">
        <a:xfrm>
          <a:off x="15440025" y="240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33</xdr:row>
      <xdr:rowOff>304800</xdr:rowOff>
    </xdr:to>
    <xdr:sp macro="" textlink="">
      <xdr:nvSpPr>
        <xdr:cNvPr id="13" name="AutoShape 10" descr="Imágenes integradas 1"/>
        <xdr:cNvSpPr>
          <a:spLocks noChangeAspect="1" noChangeArrowheads="1"/>
        </xdr:cNvSpPr>
      </xdr:nvSpPr>
      <xdr:spPr bwMode="auto">
        <a:xfrm>
          <a:off x="15440025" y="2400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15440025"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15440025"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xdr:cNvSpPr>
          <a:spLocks noChangeAspect="1" noChangeArrowheads="1"/>
        </xdr:cNvSpPr>
      </xdr:nvSpPr>
      <xdr:spPr bwMode="auto">
        <a:xfrm>
          <a:off x="15440025"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17" name="AutoShape 7" descr="0464-1.jpg"/>
        <xdr:cNvSpPr>
          <a:spLocks noChangeAspect="1" noChangeArrowheads="1"/>
        </xdr:cNvSpPr>
      </xdr:nvSpPr>
      <xdr:spPr bwMode="auto">
        <a:xfrm>
          <a:off x="15440025"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18" name="AutoShape 8" descr="0464-1.jpg"/>
        <xdr:cNvSpPr>
          <a:spLocks noChangeAspect="1" noChangeArrowheads="1"/>
        </xdr:cNvSpPr>
      </xdr:nvSpPr>
      <xdr:spPr bwMode="auto">
        <a:xfrm>
          <a:off x="15440025"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34</xdr:row>
      <xdr:rowOff>0</xdr:rowOff>
    </xdr:from>
    <xdr:ext cx="304800" cy="304800"/>
    <xdr:sp macro="" textlink="">
      <xdr:nvSpPr>
        <xdr:cNvPr id="19" name="AutoShape 10" descr="Imágenes integradas 1"/>
        <xdr:cNvSpPr>
          <a:spLocks noChangeAspect="1" noChangeArrowheads="1"/>
        </xdr:cNvSpPr>
      </xdr:nvSpPr>
      <xdr:spPr bwMode="auto">
        <a:xfrm>
          <a:off x="15440025"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DO%20REGALIAS%20DEPARTAMENTO%20DEL%20QUIND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MUNICIPIOS"/>
      <sheetName val="PRESUPUESTO DEPARTAMENTO"/>
      <sheetName val="PROYECTOS OCAD REGIONAL"/>
      <sheetName val="PROYECTOS OCAD DEPTAL"/>
      <sheetName val="EJECUCIÓN PROYECTOS QUINDIO "/>
    </sheetNames>
    <sheetDataSet>
      <sheetData sheetId="0" refreshError="1"/>
      <sheetData sheetId="1">
        <row r="20">
          <cell r="C20" t="str">
            <v xml:space="preserve">RECURSOS DISPONIBLES VIGENCIA 2012 </v>
          </cell>
          <cell r="D20" t="str">
            <v>RECURSOS APROBADOS VIGENCIA 2012</v>
          </cell>
          <cell r="E20" t="str">
            <v>RECURSOS DISPONIBLES VIGENCIA 2013-2014</v>
          </cell>
          <cell r="F20" t="str">
            <v>RECURSOS APROBADOS VIGENCIA 2013-2014</v>
          </cell>
        </row>
        <row r="21">
          <cell r="B21" t="str">
            <v>FDR</v>
          </cell>
          <cell r="C21">
            <v>15002814726.332399</v>
          </cell>
          <cell r="D21">
            <v>15002814726.332399</v>
          </cell>
          <cell r="E21">
            <v>47961789887.354332</v>
          </cell>
          <cell r="F21">
            <v>47961789287</v>
          </cell>
        </row>
        <row r="22">
          <cell r="B22" t="str">
            <v>FCR 60%</v>
          </cell>
          <cell r="C22">
            <v>10564981702</v>
          </cell>
          <cell r="D22">
            <v>10000000000</v>
          </cell>
          <cell r="E22">
            <v>23339221563.051048</v>
          </cell>
          <cell r="F22">
            <v>23699221563</v>
          </cell>
        </row>
        <row r="23">
          <cell r="B23" t="str">
            <v>CteI</v>
          </cell>
          <cell r="C23">
            <v>7203086182.8250399</v>
          </cell>
          <cell r="D23">
            <v>0</v>
          </cell>
          <cell r="E23">
            <v>18282421543.125546</v>
          </cell>
          <cell r="F23">
            <v>15283020000</v>
          </cell>
        </row>
        <row r="24">
          <cell r="B24" t="str">
            <v xml:space="preserve">Asignaciones Directas </v>
          </cell>
          <cell r="C24">
            <v>11208437</v>
          </cell>
          <cell r="D24">
            <v>0</v>
          </cell>
          <cell r="E24">
            <v>4458903.2621658109</v>
          </cell>
          <cell r="F24">
            <v>4458903</v>
          </cell>
        </row>
      </sheetData>
      <sheetData sheetId="2">
        <row r="5">
          <cell r="S5">
            <v>3735750000</v>
          </cell>
        </row>
        <row r="6">
          <cell r="S6">
            <v>1000000000</v>
          </cell>
        </row>
        <row r="8">
          <cell r="S8">
            <v>5542521177</v>
          </cell>
        </row>
        <row r="9">
          <cell r="S9">
            <v>4554949677</v>
          </cell>
        </row>
        <row r="10">
          <cell r="S10">
            <v>1000500000</v>
          </cell>
        </row>
        <row r="16">
          <cell r="S16">
            <v>1000000000</v>
          </cell>
        </row>
        <row r="17">
          <cell r="S17">
            <v>2000000000</v>
          </cell>
        </row>
        <row r="18">
          <cell r="S18">
            <v>6000000000</v>
          </cell>
        </row>
        <row r="19">
          <cell r="S19">
            <v>3000000000</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7"/>
  <sheetViews>
    <sheetView showGridLines="0" zoomScaleNormal="100" workbookViewId="0">
      <selection activeCell="I12" sqref="I12"/>
    </sheetView>
  </sheetViews>
  <sheetFormatPr baseColWidth="10" defaultColWidth="11.44140625" defaultRowHeight="14.4"/>
  <cols>
    <col min="1" max="1" width="8.88671875" style="3" customWidth="1"/>
    <col min="2" max="2" width="29.109375" style="3" customWidth="1"/>
    <col min="3" max="3" width="14.109375" style="3" hidden="1" customWidth="1"/>
    <col min="4" max="4" width="14.88671875" style="3" hidden="1" customWidth="1"/>
    <col min="5" max="5" width="13.6640625" style="3" hidden="1" customWidth="1"/>
    <col min="6" max="6" width="11.44140625" style="3" hidden="1" customWidth="1"/>
    <col min="7" max="7" width="1.88671875" style="3" hidden="1" customWidth="1"/>
    <col min="8" max="8" width="13.6640625" style="3" hidden="1" customWidth="1"/>
    <col min="9" max="9" width="15.6640625" style="3" customWidth="1"/>
    <col min="10" max="10" width="17.44140625" style="3" customWidth="1"/>
    <col min="11" max="12" width="16.88671875" style="3" hidden="1" customWidth="1"/>
    <col min="13" max="13" width="13.6640625" style="3" hidden="1" customWidth="1"/>
    <col min="14" max="14" width="15.5546875" style="3" customWidth="1"/>
    <col min="15" max="15" width="15.5546875" style="4" customWidth="1"/>
    <col min="16" max="16" width="16" style="3" customWidth="1"/>
    <col min="17" max="17" width="17.44140625" style="3" customWidth="1"/>
    <col min="18" max="19" width="13.6640625" style="3" hidden="1" customWidth="1"/>
    <col min="20" max="20" width="1.33203125" style="3" hidden="1" customWidth="1"/>
    <col min="21" max="21" width="18.6640625" style="3" customWidth="1"/>
    <col min="22" max="16384" width="11.44140625" style="3"/>
  </cols>
  <sheetData>
    <row r="1" spans="2:21" ht="15" thickBot="1"/>
    <row r="2" spans="2:21" ht="18.600000000000001" thickBot="1">
      <c r="B2" s="110" t="s">
        <v>507</v>
      </c>
      <c r="C2" s="111"/>
      <c r="D2" s="111"/>
      <c r="E2" s="111"/>
      <c r="F2" s="111"/>
      <c r="G2" s="111"/>
      <c r="H2" s="111"/>
      <c r="I2" s="111"/>
      <c r="J2" s="111"/>
      <c r="K2" s="111"/>
      <c r="L2" s="111"/>
      <c r="M2" s="111"/>
      <c r="N2" s="111"/>
      <c r="O2" s="111"/>
      <c r="P2" s="111"/>
      <c r="Q2" s="111"/>
      <c r="R2" s="111"/>
      <c r="S2" s="111"/>
      <c r="T2" s="111"/>
      <c r="U2" s="112"/>
    </row>
    <row r="3" spans="2:21" ht="16.2" thickBot="1">
      <c r="B3" s="107" t="s">
        <v>264</v>
      </c>
      <c r="C3" s="108"/>
      <c r="D3" s="108"/>
      <c r="E3" s="108"/>
      <c r="F3" s="108"/>
      <c r="G3" s="108"/>
      <c r="H3" s="108"/>
      <c r="I3" s="108"/>
      <c r="J3" s="108"/>
      <c r="K3" s="108"/>
      <c r="L3" s="108"/>
      <c r="M3" s="108"/>
      <c r="N3" s="108"/>
      <c r="O3" s="108"/>
      <c r="P3" s="108"/>
      <c r="Q3" s="108"/>
      <c r="R3" s="108"/>
      <c r="S3" s="108"/>
      <c r="T3" s="108"/>
      <c r="U3" s="109"/>
    </row>
    <row r="4" spans="2:21">
      <c r="B4" s="45"/>
      <c r="C4" s="45"/>
      <c r="D4" s="45"/>
      <c r="E4" s="45"/>
      <c r="F4" s="45"/>
      <c r="G4" s="45"/>
      <c r="H4" s="45"/>
      <c r="I4" s="45"/>
      <c r="J4" s="45"/>
      <c r="K4" s="45"/>
      <c r="L4" s="45"/>
      <c r="M4" s="45"/>
      <c r="N4" s="45"/>
      <c r="O4" s="46"/>
      <c r="P4" s="45"/>
      <c r="Q4" s="45"/>
      <c r="R4" s="45"/>
      <c r="S4" s="45"/>
      <c r="T4" s="45"/>
      <c r="U4" s="45"/>
    </row>
    <row r="5" spans="2:21">
      <c r="B5" s="176" t="s">
        <v>496</v>
      </c>
      <c r="C5" s="177">
        <v>2012</v>
      </c>
      <c r="D5" s="177" t="s">
        <v>181</v>
      </c>
      <c r="E5" s="178"/>
      <c r="F5" s="178"/>
      <c r="G5" s="178"/>
      <c r="H5" s="179">
        <v>2012</v>
      </c>
      <c r="I5" s="179"/>
      <c r="J5" s="179"/>
      <c r="K5" s="179"/>
      <c r="L5" s="177"/>
      <c r="M5" s="179" t="s">
        <v>181</v>
      </c>
      <c r="N5" s="179"/>
      <c r="O5" s="179"/>
      <c r="P5" s="179"/>
      <c r="Q5" s="179"/>
      <c r="R5" s="179"/>
      <c r="S5" s="179"/>
      <c r="T5" s="179"/>
      <c r="U5" s="179"/>
    </row>
    <row r="6" spans="2:21" ht="45.6" customHeight="1">
      <c r="B6" s="180"/>
      <c r="C6" s="181" t="s">
        <v>6</v>
      </c>
      <c r="D6" s="182" t="s">
        <v>1</v>
      </c>
      <c r="E6" s="182" t="s">
        <v>182</v>
      </c>
      <c r="F6" s="182" t="s">
        <v>183</v>
      </c>
      <c r="G6" s="183" t="s">
        <v>184</v>
      </c>
      <c r="H6" s="184" t="s">
        <v>185</v>
      </c>
      <c r="I6" s="182" t="s">
        <v>498</v>
      </c>
      <c r="J6" s="182" t="s">
        <v>506</v>
      </c>
      <c r="K6" s="185" t="s">
        <v>186</v>
      </c>
      <c r="L6" s="186" t="s">
        <v>187</v>
      </c>
      <c r="M6" s="184" t="s">
        <v>185</v>
      </c>
      <c r="N6" s="182" t="s">
        <v>497</v>
      </c>
      <c r="O6" s="182" t="s">
        <v>499</v>
      </c>
      <c r="P6" s="182" t="s">
        <v>31</v>
      </c>
      <c r="Q6" s="182" t="s">
        <v>500</v>
      </c>
      <c r="R6" s="182" t="s">
        <v>188</v>
      </c>
      <c r="S6" s="182" t="s">
        <v>189</v>
      </c>
      <c r="T6" s="182" t="s">
        <v>190</v>
      </c>
      <c r="U6" s="182" t="s">
        <v>501</v>
      </c>
    </row>
    <row r="7" spans="2:21">
      <c r="B7" s="187" t="s">
        <v>191</v>
      </c>
      <c r="C7" s="188">
        <v>3096.8825880939003</v>
      </c>
      <c r="D7" s="188"/>
      <c r="E7" s="188"/>
      <c r="F7" s="188"/>
      <c r="G7" s="188"/>
      <c r="H7" s="187"/>
      <c r="I7" s="188">
        <v>139891652.8697052</v>
      </c>
      <c r="J7" s="189">
        <v>139891652</v>
      </c>
      <c r="K7" s="190">
        <f>I7-J7</f>
        <v>0.8697052001953125</v>
      </c>
      <c r="L7" s="191">
        <v>23705520.030000001</v>
      </c>
      <c r="M7" s="192">
        <v>384099220.61811131</v>
      </c>
      <c r="N7" s="193">
        <f>M7*80%</f>
        <v>307279376.49448907</v>
      </c>
      <c r="O7" s="193">
        <f>C7+D7+K7+N7</f>
        <v>307282474.24678236</v>
      </c>
      <c r="P7" s="193">
        <v>307280870</v>
      </c>
      <c r="Q7" s="193">
        <f>O7-P7</f>
        <v>1604.2467823624611</v>
      </c>
      <c r="R7" s="188"/>
      <c r="S7" s="188">
        <v>208273986.28754714</v>
      </c>
      <c r="T7" s="188"/>
      <c r="U7" s="188">
        <f>P7+J7</f>
        <v>447172522</v>
      </c>
    </row>
    <row r="8" spans="2:21">
      <c r="B8" s="194" t="s">
        <v>192</v>
      </c>
      <c r="C8" s="195"/>
      <c r="D8" s="195"/>
      <c r="E8" s="195"/>
      <c r="F8" s="195"/>
      <c r="G8" s="195"/>
      <c r="H8" s="187"/>
      <c r="I8" s="195">
        <v>833440001.51891172</v>
      </c>
      <c r="J8" s="189">
        <v>782440501</v>
      </c>
      <c r="K8" s="190">
        <f t="shared" ref="K8:K17" si="0">I8-J8</f>
        <v>50999500.518911719</v>
      </c>
      <c r="L8" s="191">
        <v>141231647.86000001</v>
      </c>
      <c r="M8" s="192">
        <v>2318030691.3693399</v>
      </c>
      <c r="N8" s="193">
        <f t="shared" ref="N8:N17" si="1">M8*80%</f>
        <v>1854424553.0954721</v>
      </c>
      <c r="O8" s="193">
        <f t="shared" ref="O8:O17" si="2">C8+D8+K8+N8</f>
        <v>1905424053.6143837</v>
      </c>
      <c r="P8" s="193">
        <v>1834935359</v>
      </c>
      <c r="Q8" s="193">
        <f t="shared" ref="Q8:Q17" si="3">O8-P8</f>
        <v>70488694.614383698</v>
      </c>
      <c r="R8" s="195"/>
      <c r="S8" s="195">
        <v>596088662.32920396</v>
      </c>
      <c r="T8" s="195"/>
      <c r="U8" s="188">
        <f t="shared" ref="U8:U17" si="4">P8+J8</f>
        <v>2617375860</v>
      </c>
    </row>
    <row r="9" spans="2:21">
      <c r="B9" s="187" t="s">
        <v>193</v>
      </c>
      <c r="C9" s="188"/>
      <c r="D9" s="188"/>
      <c r="E9" s="188"/>
      <c r="F9" s="188"/>
      <c r="G9" s="188"/>
      <c r="H9" s="187"/>
      <c r="I9" s="188">
        <v>501428947.45206982</v>
      </c>
      <c r="J9" s="189">
        <v>501428947</v>
      </c>
      <c r="K9" s="190">
        <f t="shared" si="0"/>
        <v>0.45206981897354126</v>
      </c>
      <c r="L9" s="191">
        <v>84970287.490000069</v>
      </c>
      <c r="M9" s="192">
        <v>1398691121.3303473</v>
      </c>
      <c r="N9" s="193">
        <f t="shared" si="1"/>
        <v>1118952897.0642779</v>
      </c>
      <c r="O9" s="193">
        <f t="shared" si="2"/>
        <v>1118952897.5163476</v>
      </c>
      <c r="P9" s="193">
        <v>908744883</v>
      </c>
      <c r="Q9" s="193">
        <f t="shared" si="3"/>
        <v>210208014.51634765</v>
      </c>
      <c r="R9" s="188"/>
      <c r="S9" s="188">
        <v>451234177.73113382</v>
      </c>
      <c r="T9" s="188"/>
      <c r="U9" s="188">
        <f t="shared" si="4"/>
        <v>1410173830</v>
      </c>
    </row>
    <row r="10" spans="2:21">
      <c r="B10" s="194" t="s">
        <v>194</v>
      </c>
      <c r="C10" s="195"/>
      <c r="D10" s="195"/>
      <c r="E10" s="195"/>
      <c r="F10" s="195"/>
      <c r="G10" s="195"/>
      <c r="H10" s="187"/>
      <c r="I10" s="195">
        <v>209691145.64624783</v>
      </c>
      <c r="J10" s="189">
        <f>169000020+40690670</f>
        <v>209690690</v>
      </c>
      <c r="K10" s="190">
        <f t="shared" si="0"/>
        <v>455.64624783396721</v>
      </c>
      <c r="L10" s="191">
        <v>35533482.889999986</v>
      </c>
      <c r="M10" s="192">
        <v>578876005.36663771</v>
      </c>
      <c r="N10" s="193">
        <f t="shared" si="1"/>
        <v>463100804.29331017</v>
      </c>
      <c r="O10" s="193">
        <f t="shared" si="2"/>
        <v>463101259.93955803</v>
      </c>
      <c r="P10" s="193">
        <f>179660817+95007028+185937057</f>
        <v>460604902</v>
      </c>
      <c r="Q10" s="193">
        <f t="shared" si="3"/>
        <v>2496357.9395580292</v>
      </c>
      <c r="R10" s="195"/>
      <c r="S10" s="195">
        <v>283057358.32013762</v>
      </c>
      <c r="T10" s="195"/>
      <c r="U10" s="188">
        <f t="shared" si="4"/>
        <v>670295592</v>
      </c>
    </row>
    <row r="11" spans="2:21">
      <c r="B11" s="187" t="s">
        <v>195</v>
      </c>
      <c r="C11" s="188"/>
      <c r="D11" s="188"/>
      <c r="E11" s="188"/>
      <c r="F11" s="188"/>
      <c r="G11" s="188"/>
      <c r="H11" s="187"/>
      <c r="I11" s="188">
        <v>323664140.37009543</v>
      </c>
      <c r="J11" s="189">
        <v>323664140</v>
      </c>
      <c r="K11" s="190">
        <f t="shared" si="0"/>
        <v>0.37009543180465698</v>
      </c>
      <c r="L11" s="191">
        <v>54846923.360000014</v>
      </c>
      <c r="M11" s="192">
        <v>899180641.16998613</v>
      </c>
      <c r="N11" s="193">
        <f t="shared" si="1"/>
        <v>719344512.9359889</v>
      </c>
      <c r="O11" s="193">
        <f t="shared" si="2"/>
        <v>719344513.30608439</v>
      </c>
      <c r="P11" s="193">
        <v>716344493</v>
      </c>
      <c r="Q11" s="193">
        <f t="shared" si="3"/>
        <v>3000020.3060843945</v>
      </c>
      <c r="R11" s="188"/>
      <c r="S11" s="188">
        <v>346117283.37524688</v>
      </c>
      <c r="T11" s="188"/>
      <c r="U11" s="188">
        <f t="shared" si="4"/>
        <v>1040008633</v>
      </c>
    </row>
    <row r="12" spans="2:21">
      <c r="B12" s="194" t="s">
        <v>196</v>
      </c>
      <c r="C12" s="195">
        <v>35394.450972764556</v>
      </c>
      <c r="D12" s="195"/>
      <c r="E12" s="195"/>
      <c r="F12" s="195"/>
      <c r="G12" s="195"/>
      <c r="H12" s="187"/>
      <c r="I12" s="195">
        <v>277309294.62072343</v>
      </c>
      <c r="J12" s="196">
        <v>277309294</v>
      </c>
      <c r="K12" s="190">
        <f t="shared" si="0"/>
        <v>0.6207234263420105</v>
      </c>
      <c r="L12" s="191">
        <v>46991803.339999974</v>
      </c>
      <c r="M12" s="192">
        <v>754656553.16035104</v>
      </c>
      <c r="N12" s="193">
        <f t="shared" si="1"/>
        <v>603725242.52828085</v>
      </c>
      <c r="O12" s="193">
        <f t="shared" si="2"/>
        <v>603760637.59997702</v>
      </c>
      <c r="P12" s="193">
        <v>602631734.89999998</v>
      </c>
      <c r="Q12" s="193"/>
      <c r="R12" s="195"/>
      <c r="S12" s="195">
        <v>340630369.47620076</v>
      </c>
      <c r="T12" s="195"/>
      <c r="U12" s="188">
        <f t="shared" si="4"/>
        <v>879941028.89999998</v>
      </c>
    </row>
    <row r="13" spans="2:21">
      <c r="B13" s="187" t="s">
        <v>197</v>
      </c>
      <c r="C13" s="188">
        <v>194227.00424682975</v>
      </c>
      <c r="D13" s="188">
        <v>10580948.175429691</v>
      </c>
      <c r="E13" s="188"/>
      <c r="F13" s="188"/>
      <c r="G13" s="188"/>
      <c r="H13" s="187"/>
      <c r="I13" s="188">
        <v>666435357.0600673</v>
      </c>
      <c r="J13" s="189">
        <v>666435357</v>
      </c>
      <c r="K13" s="190">
        <f t="shared" si="0"/>
        <v>6.0067296028137207E-2</v>
      </c>
      <c r="L13" s="191">
        <v>112931660.96000004</v>
      </c>
      <c r="M13" s="192">
        <v>1884019074.6084256</v>
      </c>
      <c r="N13" s="193">
        <f t="shared" si="1"/>
        <v>1507215259.6867406</v>
      </c>
      <c r="O13" s="193">
        <f>C13+D13+K13+N13</f>
        <v>1517990434.9264843</v>
      </c>
      <c r="P13" s="193">
        <f>O13</f>
        <v>1517990434.9264843</v>
      </c>
      <c r="Q13" s="193">
        <f t="shared" si="3"/>
        <v>0</v>
      </c>
      <c r="R13" s="188"/>
      <c r="S13" s="188">
        <v>600345681.2149682</v>
      </c>
      <c r="T13" s="188"/>
      <c r="U13" s="188">
        <f t="shared" si="4"/>
        <v>2184425791.9264841</v>
      </c>
    </row>
    <row r="14" spans="2:21">
      <c r="B14" s="194" t="s">
        <v>198</v>
      </c>
      <c r="C14" s="195"/>
      <c r="D14" s="195"/>
      <c r="E14" s="195"/>
      <c r="F14" s="195"/>
      <c r="G14" s="195"/>
      <c r="H14" s="187"/>
      <c r="I14" s="195">
        <v>687633943.04446971</v>
      </c>
      <c r="J14" s="189">
        <v>687633943</v>
      </c>
      <c r="K14" s="190">
        <f t="shared" si="0"/>
        <v>4.4469714164733887E-2</v>
      </c>
      <c r="L14" s="191">
        <v>116523894.60000002</v>
      </c>
      <c r="M14" s="192">
        <v>1909439821.5633683</v>
      </c>
      <c r="N14" s="193">
        <f t="shared" si="1"/>
        <v>1527551857.2506948</v>
      </c>
      <c r="O14" s="193">
        <f t="shared" si="2"/>
        <v>1527551857.2951646</v>
      </c>
      <c r="P14" s="193">
        <v>1527551857</v>
      </c>
      <c r="Q14" s="193">
        <f t="shared" si="3"/>
        <v>0.29516458511352539</v>
      </c>
      <c r="R14" s="195"/>
      <c r="S14" s="195">
        <v>610188932.7557795</v>
      </c>
      <c r="T14" s="195"/>
      <c r="U14" s="188">
        <f t="shared" si="4"/>
        <v>2215185800</v>
      </c>
    </row>
    <row r="15" spans="2:21">
      <c r="B15" s="187" t="s">
        <v>199</v>
      </c>
      <c r="C15" s="188">
        <v>1847.2632981612737</v>
      </c>
      <c r="D15" s="188"/>
      <c r="E15" s="188"/>
      <c r="F15" s="188"/>
      <c r="G15" s="188"/>
      <c r="H15" s="187"/>
      <c r="I15" s="188">
        <v>227801795.74776873</v>
      </c>
      <c r="J15" s="189">
        <v>227801795</v>
      </c>
      <c r="K15" s="190">
        <f t="shared" si="0"/>
        <v>0.74776872992515564</v>
      </c>
      <c r="L15" s="191">
        <v>38602446.409999996</v>
      </c>
      <c r="M15" s="192">
        <v>625886146.60746121</v>
      </c>
      <c r="N15" s="193">
        <f t="shared" si="1"/>
        <v>500708917.28596902</v>
      </c>
      <c r="O15" s="193">
        <f t="shared" si="2"/>
        <v>500710765.29703593</v>
      </c>
      <c r="P15" s="193">
        <v>499497514</v>
      </c>
      <c r="Q15" s="193">
        <f t="shared" si="3"/>
        <v>1213251.2970359325</v>
      </c>
      <c r="R15" s="188"/>
      <c r="S15" s="188">
        <v>294308356.00995547</v>
      </c>
      <c r="T15" s="188"/>
      <c r="U15" s="188">
        <f t="shared" si="4"/>
        <v>727299309</v>
      </c>
    </row>
    <row r="16" spans="2:21">
      <c r="B16" s="194" t="s">
        <v>200</v>
      </c>
      <c r="C16" s="195">
        <v>1044275.8452006787</v>
      </c>
      <c r="D16" s="195">
        <v>1919949.3225183375</v>
      </c>
      <c r="E16" s="195"/>
      <c r="F16" s="195"/>
      <c r="G16" s="195"/>
      <c r="H16" s="187"/>
      <c r="I16" s="197">
        <v>614799323.27983856</v>
      </c>
      <c r="J16" s="198">
        <v>614799323</v>
      </c>
      <c r="K16" s="190">
        <f t="shared" si="0"/>
        <v>0.27983856201171875</v>
      </c>
      <c r="L16" s="191">
        <v>104181610.38999999</v>
      </c>
      <c r="M16" s="199">
        <v>1705818993.427829</v>
      </c>
      <c r="N16" s="200">
        <f t="shared" si="1"/>
        <v>1364655194.7422633</v>
      </c>
      <c r="O16" s="200">
        <f t="shared" si="2"/>
        <v>1367619420.189821</v>
      </c>
      <c r="P16" s="200">
        <f>742511963+624723467</f>
        <v>1367235430</v>
      </c>
      <c r="Q16" s="200">
        <f t="shared" si="3"/>
        <v>383990.18982100487</v>
      </c>
      <c r="R16" s="197"/>
      <c r="S16" s="197">
        <v>559664405.92676032</v>
      </c>
      <c r="T16" s="197"/>
      <c r="U16" s="201">
        <f t="shared" si="4"/>
        <v>1982034753</v>
      </c>
    </row>
    <row r="17" spans="2:21">
      <c r="B17" s="187" t="s">
        <v>201</v>
      </c>
      <c r="C17" s="188">
        <v>749178.43085055787</v>
      </c>
      <c r="D17" s="188">
        <v>135541.40188384612</v>
      </c>
      <c r="E17" s="188"/>
      <c r="F17" s="188"/>
      <c r="G17" s="188"/>
      <c r="H17" s="202"/>
      <c r="I17" s="188">
        <v>232716355.16422006</v>
      </c>
      <c r="J17" s="193">
        <v>232716355</v>
      </c>
      <c r="K17" s="193">
        <f t="shared" si="0"/>
        <v>0.16422006487846375</v>
      </c>
      <c r="L17" s="203">
        <v>39435249.409999996</v>
      </c>
      <c r="M17" s="193">
        <v>643279600.33956695</v>
      </c>
      <c r="N17" s="193">
        <f t="shared" si="1"/>
        <v>514623680.27165359</v>
      </c>
      <c r="O17" s="193">
        <f t="shared" si="2"/>
        <v>515508400.26860803</v>
      </c>
      <c r="P17" s="193">
        <v>514928003</v>
      </c>
      <c r="Q17" s="193">
        <f t="shared" si="3"/>
        <v>580397.26860803366</v>
      </c>
      <c r="R17" s="188"/>
      <c r="S17" s="188">
        <v>286602877.32983279</v>
      </c>
      <c r="T17" s="188"/>
      <c r="U17" s="188">
        <f t="shared" si="4"/>
        <v>747644358</v>
      </c>
    </row>
    <row r="18" spans="2:21" ht="20.399999999999999" customHeight="1">
      <c r="B18" s="204" t="s">
        <v>230</v>
      </c>
      <c r="C18" s="205"/>
      <c r="D18" s="206"/>
      <c r="E18" s="206"/>
      <c r="F18" s="206"/>
      <c r="G18" s="206"/>
      <c r="H18" s="206"/>
      <c r="I18" s="207">
        <f>SUM(I7:I17)</f>
        <v>4714811956.7741175</v>
      </c>
      <c r="J18" s="207">
        <f>SUM(J7:J17)</f>
        <v>4663811997</v>
      </c>
      <c r="K18" s="208"/>
      <c r="L18" s="208"/>
      <c r="M18" s="208"/>
      <c r="N18" s="207">
        <f>SUM(N7:N17,H7:H17)</f>
        <v>10481582295.649141</v>
      </c>
      <c r="O18" s="207">
        <f>SUM(O7:O17)</f>
        <v>10547246714.200247</v>
      </c>
      <c r="P18" s="207">
        <f>SUM(P7:P17)</f>
        <v>10257745480.826485</v>
      </c>
      <c r="Q18" s="207">
        <f>SUM(Q7:Q17)</f>
        <v>288372330.67378569</v>
      </c>
      <c r="R18" s="208"/>
      <c r="S18" s="208"/>
      <c r="T18" s="208"/>
      <c r="U18" s="207">
        <f>SUM(U7:U17)</f>
        <v>14921557477.826485</v>
      </c>
    </row>
    <row r="20" spans="2:21">
      <c r="P20" s="5"/>
      <c r="Q20" s="5"/>
      <c r="U20" s="5"/>
    </row>
    <row r="21" spans="2:21">
      <c r="D21" s="5"/>
      <c r="I21" s="5"/>
    </row>
    <row r="22" spans="2:21" ht="55.2">
      <c r="B22" s="209" t="s">
        <v>502</v>
      </c>
      <c r="C22" s="210"/>
      <c r="D22" s="210"/>
      <c r="E22" s="210"/>
      <c r="F22" s="210"/>
      <c r="G22" s="210"/>
      <c r="H22" s="210"/>
      <c r="I22" s="209" t="s">
        <v>504</v>
      </c>
      <c r="J22" s="209" t="s">
        <v>503</v>
      </c>
      <c r="K22" s="210"/>
      <c r="L22" s="210"/>
      <c r="M22" s="210"/>
      <c r="N22" s="181" t="s">
        <v>505</v>
      </c>
    </row>
    <row r="23" spans="2:21">
      <c r="B23" s="187" t="s">
        <v>191</v>
      </c>
      <c r="C23" s="187"/>
      <c r="D23" s="187"/>
      <c r="E23" s="187"/>
      <c r="F23" s="187"/>
      <c r="G23" s="187"/>
      <c r="H23" s="187"/>
      <c r="I23" s="188">
        <f>I7+O7</f>
        <v>447174127.11648756</v>
      </c>
      <c r="J23" s="188">
        <f>J7+P7</f>
        <v>447172522</v>
      </c>
      <c r="K23" s="45"/>
      <c r="L23" s="45"/>
      <c r="M23" s="45"/>
      <c r="N23" s="211">
        <f>(J23*100%)/I23</f>
        <v>0.9999964105336373</v>
      </c>
    </row>
    <row r="24" spans="2:21">
      <c r="B24" s="194" t="s">
        <v>192</v>
      </c>
      <c r="C24" s="187"/>
      <c r="D24" s="187"/>
      <c r="E24" s="187"/>
      <c r="F24" s="187"/>
      <c r="G24" s="187"/>
      <c r="H24" s="187"/>
      <c r="I24" s="188">
        <f t="shared" ref="I24:J33" si="5">I8+O8</f>
        <v>2738864055.1332955</v>
      </c>
      <c r="J24" s="188">
        <f t="shared" si="5"/>
        <v>2617375860</v>
      </c>
      <c r="K24" s="45"/>
      <c r="L24" s="45"/>
      <c r="M24" s="45"/>
      <c r="N24" s="211">
        <f t="shared" ref="N24:N34" si="6">(J24*100%)/I24</f>
        <v>0.95564285313628572</v>
      </c>
    </row>
    <row r="25" spans="2:21">
      <c r="B25" s="187" t="s">
        <v>193</v>
      </c>
      <c r="C25" s="187"/>
      <c r="D25" s="187"/>
      <c r="E25" s="187"/>
      <c r="F25" s="187"/>
      <c r="G25" s="187"/>
      <c r="H25" s="187"/>
      <c r="I25" s="188">
        <f t="shared" si="5"/>
        <v>1620381844.9684174</v>
      </c>
      <c r="J25" s="188">
        <f t="shared" si="5"/>
        <v>1410173830</v>
      </c>
      <c r="K25" s="45"/>
      <c r="L25" s="45"/>
      <c r="M25" s="45"/>
      <c r="N25" s="211">
        <f t="shared" si="6"/>
        <v>0.87027254370866236</v>
      </c>
    </row>
    <row r="26" spans="2:21">
      <c r="B26" s="194" t="s">
        <v>194</v>
      </c>
      <c r="C26" s="187"/>
      <c r="D26" s="187"/>
      <c r="E26" s="187"/>
      <c r="F26" s="187"/>
      <c r="G26" s="187"/>
      <c r="H26" s="187"/>
      <c r="I26" s="188">
        <f t="shared" si="5"/>
        <v>672792405.58580589</v>
      </c>
      <c r="J26" s="188">
        <f t="shared" si="5"/>
        <v>670295592</v>
      </c>
      <c r="K26" s="45"/>
      <c r="L26" s="45"/>
      <c r="M26" s="45"/>
      <c r="N26" s="211">
        <f t="shared" si="6"/>
        <v>0.99628887965280777</v>
      </c>
    </row>
    <row r="27" spans="2:21">
      <c r="B27" s="187" t="s">
        <v>195</v>
      </c>
      <c r="C27" s="187"/>
      <c r="D27" s="187"/>
      <c r="E27" s="187"/>
      <c r="F27" s="187"/>
      <c r="G27" s="187"/>
      <c r="H27" s="187"/>
      <c r="I27" s="188">
        <f t="shared" si="5"/>
        <v>1043008653.6761799</v>
      </c>
      <c r="J27" s="188">
        <f t="shared" si="5"/>
        <v>1040008633</v>
      </c>
      <c r="K27" s="45"/>
      <c r="L27" s="45"/>
      <c r="M27" s="45"/>
      <c r="N27" s="211">
        <f t="shared" si="6"/>
        <v>0.99712368572819987</v>
      </c>
    </row>
    <row r="28" spans="2:21">
      <c r="B28" s="194" t="s">
        <v>196</v>
      </c>
      <c r="C28" s="187"/>
      <c r="D28" s="187"/>
      <c r="E28" s="187"/>
      <c r="F28" s="187"/>
      <c r="G28" s="187"/>
      <c r="H28" s="187"/>
      <c r="I28" s="188">
        <f t="shared" si="5"/>
        <v>881069932.2207005</v>
      </c>
      <c r="J28" s="188">
        <f t="shared" si="5"/>
        <v>879941028.89999998</v>
      </c>
      <c r="K28" s="45"/>
      <c r="L28" s="45"/>
      <c r="M28" s="45"/>
      <c r="N28" s="211">
        <f t="shared" si="6"/>
        <v>0.9987187131470312</v>
      </c>
    </row>
    <row r="29" spans="2:21">
      <c r="B29" s="187" t="s">
        <v>197</v>
      </c>
      <c r="C29" s="187"/>
      <c r="D29" s="187"/>
      <c r="E29" s="187"/>
      <c r="F29" s="187"/>
      <c r="G29" s="187"/>
      <c r="H29" s="187"/>
      <c r="I29" s="188">
        <f t="shared" si="5"/>
        <v>2184425791.9865518</v>
      </c>
      <c r="J29" s="188">
        <f t="shared" si="5"/>
        <v>2184425791.9264841</v>
      </c>
      <c r="K29" s="45"/>
      <c r="L29" s="45"/>
      <c r="M29" s="45"/>
      <c r="N29" s="211">
        <f t="shared" si="6"/>
        <v>0.99999999997250189</v>
      </c>
    </row>
    <row r="30" spans="2:21">
      <c r="B30" s="194" t="s">
        <v>198</v>
      </c>
      <c r="C30" s="187"/>
      <c r="D30" s="187"/>
      <c r="E30" s="187"/>
      <c r="F30" s="187"/>
      <c r="G30" s="187"/>
      <c r="H30" s="187"/>
      <c r="I30" s="188">
        <f t="shared" si="5"/>
        <v>2215185800.3396344</v>
      </c>
      <c r="J30" s="188">
        <f t="shared" si="5"/>
        <v>2215185800</v>
      </c>
      <c r="K30" s="45"/>
      <c r="L30" s="45"/>
      <c r="M30" s="45"/>
      <c r="N30" s="211">
        <f t="shared" si="6"/>
        <v>0.99999999984667909</v>
      </c>
    </row>
    <row r="31" spans="2:21">
      <c r="B31" s="187" t="s">
        <v>199</v>
      </c>
      <c r="C31" s="187"/>
      <c r="D31" s="187"/>
      <c r="E31" s="187"/>
      <c r="F31" s="187"/>
      <c r="G31" s="187"/>
      <c r="H31" s="187"/>
      <c r="I31" s="188">
        <f t="shared" si="5"/>
        <v>728512561.04480469</v>
      </c>
      <c r="J31" s="188">
        <f t="shared" si="5"/>
        <v>727299309</v>
      </c>
      <c r="K31" s="45"/>
      <c r="L31" s="45"/>
      <c r="M31" s="45"/>
      <c r="N31" s="211">
        <f t="shared" si="6"/>
        <v>0.9983346175348512</v>
      </c>
    </row>
    <row r="32" spans="2:21">
      <c r="B32" s="194" t="s">
        <v>200</v>
      </c>
      <c r="C32" s="187"/>
      <c r="D32" s="187"/>
      <c r="E32" s="187"/>
      <c r="F32" s="187"/>
      <c r="G32" s="187"/>
      <c r="H32" s="187"/>
      <c r="I32" s="188">
        <f t="shared" si="5"/>
        <v>1982418743.4696596</v>
      </c>
      <c r="J32" s="188">
        <f t="shared" si="5"/>
        <v>1982034753</v>
      </c>
      <c r="K32" s="45"/>
      <c r="L32" s="45"/>
      <c r="M32" s="45"/>
      <c r="N32" s="211">
        <f t="shared" si="6"/>
        <v>0.99980630203839405</v>
      </c>
    </row>
    <row r="33" spans="2:16">
      <c r="B33" s="187" t="s">
        <v>201</v>
      </c>
      <c r="C33" s="187"/>
      <c r="D33" s="187"/>
      <c r="E33" s="187"/>
      <c r="F33" s="187"/>
      <c r="G33" s="187"/>
      <c r="H33" s="187"/>
      <c r="I33" s="188">
        <f t="shared" si="5"/>
        <v>748224755.43282807</v>
      </c>
      <c r="J33" s="188">
        <f t="shared" si="5"/>
        <v>747644358</v>
      </c>
      <c r="K33" s="45"/>
      <c r="L33" s="45"/>
      <c r="M33" s="45"/>
      <c r="N33" s="211">
        <f t="shared" si="6"/>
        <v>0.99922430068156154</v>
      </c>
    </row>
    <row r="34" spans="2:16" ht="19.2" customHeight="1">
      <c r="B34" s="204" t="s">
        <v>230</v>
      </c>
      <c r="C34" s="212"/>
      <c r="D34" s="212"/>
      <c r="E34" s="212"/>
      <c r="F34" s="212"/>
      <c r="G34" s="212"/>
      <c r="H34" s="212"/>
      <c r="I34" s="207">
        <f t="shared" ref="I34:J34" si="7">SUM(I23:I33)</f>
        <v>15262058670.974367</v>
      </c>
      <c r="J34" s="207">
        <f t="shared" si="7"/>
        <v>14921557477.826485</v>
      </c>
      <c r="K34" s="213"/>
      <c r="L34" s="213"/>
      <c r="M34" s="213"/>
      <c r="N34" s="214">
        <f t="shared" si="6"/>
        <v>0.97768969439257536</v>
      </c>
    </row>
    <row r="36" spans="2:16">
      <c r="O36" s="6"/>
      <c r="P36" s="2"/>
    </row>
    <row r="37" spans="2:16">
      <c r="O37" s="6"/>
    </row>
  </sheetData>
  <sheetProtection selectLockedCells="1" selectUnlockedCells="1"/>
  <mergeCells count="5">
    <mergeCell ref="H5:K5"/>
    <mergeCell ref="B3:U3"/>
    <mergeCell ref="B5:B6"/>
    <mergeCell ref="M5:U5"/>
    <mergeCell ref="B2:U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7"/>
  <sheetViews>
    <sheetView showGridLines="0" zoomScaleNormal="100" workbookViewId="0">
      <selection activeCell="K23" sqref="K23"/>
    </sheetView>
  </sheetViews>
  <sheetFormatPr baseColWidth="10" defaultRowHeight="14.4"/>
  <cols>
    <col min="2" max="2" width="21.6640625" customWidth="1"/>
    <col min="3" max="3" width="18.44140625" customWidth="1"/>
    <col min="4" max="4" width="15.44140625" customWidth="1"/>
    <col min="5" max="5" width="17.33203125" customWidth="1"/>
    <col min="6" max="6" width="22" customWidth="1"/>
    <col min="7" max="7" width="18.33203125" customWidth="1"/>
    <col min="8" max="8" width="18.88671875" customWidth="1"/>
    <col min="9" max="9" width="18.33203125" customWidth="1"/>
    <col min="13" max="13" width="1.33203125" customWidth="1"/>
  </cols>
  <sheetData>
    <row r="3" spans="2:9" ht="15" customHeight="1">
      <c r="B3" s="114" t="s">
        <v>30</v>
      </c>
      <c r="C3" s="114"/>
      <c r="D3" s="114"/>
      <c r="E3" s="114"/>
      <c r="F3" s="114"/>
      <c r="G3" s="114"/>
      <c r="H3" s="114"/>
      <c r="I3" s="114"/>
    </row>
    <row r="4" spans="2:9" ht="15" customHeight="1">
      <c r="B4" s="114"/>
      <c r="C4" s="114"/>
      <c r="D4" s="114"/>
      <c r="E4" s="114"/>
      <c r="F4" s="114"/>
      <c r="G4" s="114"/>
      <c r="H4" s="114"/>
      <c r="I4" s="114"/>
    </row>
    <row r="5" spans="2:9">
      <c r="B5" s="105"/>
      <c r="C5" s="114">
        <v>2012</v>
      </c>
      <c r="D5" s="114"/>
      <c r="E5" s="114"/>
      <c r="F5" s="114" t="s">
        <v>181</v>
      </c>
      <c r="G5" s="114"/>
      <c r="H5" s="114"/>
      <c r="I5" s="114"/>
    </row>
    <row r="6" spans="2:9" ht="45" customHeight="1">
      <c r="B6" s="106" t="s">
        <v>4</v>
      </c>
      <c r="C6" s="215" t="s">
        <v>294</v>
      </c>
      <c r="D6" s="215" t="s">
        <v>275</v>
      </c>
      <c r="E6" s="215" t="s">
        <v>307</v>
      </c>
      <c r="F6" s="106" t="s">
        <v>509</v>
      </c>
      <c r="G6" s="106" t="s">
        <v>41</v>
      </c>
      <c r="H6" s="215" t="s">
        <v>31</v>
      </c>
      <c r="I6" s="215" t="s">
        <v>308</v>
      </c>
    </row>
    <row r="7" spans="2:9" ht="18.600000000000001" customHeight="1">
      <c r="B7" s="216" t="s">
        <v>2</v>
      </c>
      <c r="C7" s="217">
        <v>15002814726.332399</v>
      </c>
      <c r="D7" s="217">
        <v>15002814726.332399</v>
      </c>
      <c r="E7" s="217">
        <v>15002814726.332399</v>
      </c>
      <c r="F7" s="217">
        <v>32958975161.021931</v>
      </c>
      <c r="G7" s="217">
        <f>E7+F7</f>
        <v>47961789887.354332</v>
      </c>
      <c r="H7" s="217">
        <v>47961789287</v>
      </c>
      <c r="I7" s="218">
        <v>0.99999998748265373</v>
      </c>
    </row>
    <row r="8" spans="2:9" ht="18.600000000000001" customHeight="1">
      <c r="B8" s="216" t="s">
        <v>3</v>
      </c>
      <c r="C8" s="217">
        <v>10564981702</v>
      </c>
      <c r="D8" s="217">
        <v>10000000000</v>
      </c>
      <c r="E8" s="217">
        <v>564981702.26059997</v>
      </c>
      <c r="F8" s="217">
        <v>22774239860.790447</v>
      </c>
      <c r="G8" s="217">
        <f>E8+F8</f>
        <v>23339221563.051048</v>
      </c>
      <c r="H8" s="217">
        <f>23699221563+D8</f>
        <v>33699221563</v>
      </c>
      <c r="I8" s="218">
        <v>1</v>
      </c>
    </row>
    <row r="9" spans="2:9" ht="18.600000000000001" customHeight="1">
      <c r="B9" s="216" t="s">
        <v>5</v>
      </c>
      <c r="C9" s="217">
        <v>7203086182.8250399</v>
      </c>
      <c r="D9" s="217">
        <v>0</v>
      </c>
      <c r="E9" s="217">
        <v>7203086182.8250399</v>
      </c>
      <c r="F9" s="217">
        <v>11079335360.300507</v>
      </c>
      <c r="G9" s="217">
        <f>E9+F9</f>
        <v>18282421543.125546</v>
      </c>
      <c r="H9" s="217">
        <f>12283020000+3000000000</f>
        <v>15283020000</v>
      </c>
      <c r="I9" s="218">
        <f>H9/G9</f>
        <v>0.83594068564438262</v>
      </c>
    </row>
    <row r="10" spans="2:9" ht="18.600000000000001" customHeight="1">
      <c r="B10" s="216" t="s">
        <v>311</v>
      </c>
      <c r="C10" s="217">
        <v>11208437</v>
      </c>
      <c r="D10" s="217">
        <v>0</v>
      </c>
      <c r="E10" s="217">
        <v>1088795.483677</v>
      </c>
      <c r="F10" s="217">
        <v>3370107.7784888111</v>
      </c>
      <c r="G10" s="217">
        <f>E10+F10</f>
        <v>4458903.2621658109</v>
      </c>
      <c r="H10" s="217">
        <v>4458903</v>
      </c>
      <c r="I10" s="218">
        <v>0.99999994120396973</v>
      </c>
    </row>
    <row r="11" spans="2:9">
      <c r="B11" s="219" t="s">
        <v>309</v>
      </c>
      <c r="C11" s="220">
        <f t="shared" ref="C11:H11" si="0">SUM(C7:C10)</f>
        <v>32782091048.157436</v>
      </c>
      <c r="D11" s="220">
        <f t="shared" si="0"/>
        <v>25002814726.332397</v>
      </c>
      <c r="E11" s="220">
        <f t="shared" si="0"/>
        <v>22771971406.901714</v>
      </c>
      <c r="F11" s="220">
        <f t="shared" si="0"/>
        <v>66815920489.891373</v>
      </c>
      <c r="G11" s="220">
        <f t="shared" si="0"/>
        <v>89587891896.793091</v>
      </c>
      <c r="H11" s="220">
        <f t="shared" si="0"/>
        <v>96948489753</v>
      </c>
      <c r="I11" s="221">
        <v>0.9370517374123527</v>
      </c>
    </row>
    <row r="12" spans="2:9" ht="19.5" customHeight="1">
      <c r="B12" s="113" t="s">
        <v>40</v>
      </c>
      <c r="C12" s="113"/>
      <c r="D12" s="113"/>
      <c r="E12" s="113"/>
      <c r="F12" s="113"/>
      <c r="G12" s="113"/>
      <c r="H12" s="113"/>
      <c r="I12" s="113"/>
    </row>
    <row r="13" spans="2:9" ht="21.75" customHeight="1">
      <c r="B13" s="113" t="s">
        <v>19</v>
      </c>
      <c r="C13" s="113"/>
      <c r="D13" s="113"/>
      <c r="E13" s="113"/>
      <c r="F13" s="113"/>
      <c r="G13" s="113"/>
      <c r="H13" s="113"/>
      <c r="I13" s="113"/>
    </row>
    <row r="14" spans="2:9">
      <c r="B14" s="222"/>
      <c r="C14" s="222"/>
      <c r="D14" s="222"/>
      <c r="E14" s="222"/>
      <c r="F14" s="222"/>
      <c r="G14" s="222"/>
      <c r="H14" s="222"/>
      <c r="I14" s="222"/>
    </row>
    <row r="15" spans="2:9">
      <c r="B15" s="222"/>
      <c r="C15" s="222"/>
      <c r="D15" s="223"/>
      <c r="E15" s="222"/>
      <c r="F15" s="222"/>
      <c r="G15" s="222"/>
      <c r="H15" s="222"/>
      <c r="I15" s="222"/>
    </row>
    <row r="16" spans="2:9">
      <c r="B16" s="222"/>
      <c r="C16" s="223"/>
      <c r="D16" s="224"/>
      <c r="E16" s="224"/>
      <c r="F16" s="225"/>
      <c r="G16" s="222"/>
      <c r="H16" s="222"/>
      <c r="I16" s="222"/>
    </row>
    <row r="17" spans="2:9">
      <c r="B17" s="222"/>
      <c r="C17" s="222"/>
      <c r="D17" s="224"/>
      <c r="E17" s="224"/>
      <c r="F17" s="222"/>
      <c r="G17" s="222"/>
      <c r="H17" s="222"/>
      <c r="I17" s="222"/>
    </row>
    <row r="18" spans="2:9" ht="59.4" customHeight="1">
      <c r="B18" s="47" t="s">
        <v>4</v>
      </c>
      <c r="C18" s="226" t="s">
        <v>278</v>
      </c>
      <c r="D18" s="226" t="s">
        <v>275</v>
      </c>
      <c r="E18" s="47" t="s">
        <v>277</v>
      </c>
      <c r="F18" s="226" t="s">
        <v>276</v>
      </c>
      <c r="G18" s="226" t="s">
        <v>292</v>
      </c>
      <c r="H18" s="226" t="s">
        <v>293</v>
      </c>
      <c r="I18" s="226" t="s">
        <v>289</v>
      </c>
    </row>
    <row r="19" spans="2:9" ht="17.399999999999999" customHeight="1">
      <c r="B19" s="216" t="s">
        <v>2</v>
      </c>
      <c r="C19" s="217">
        <v>15002814726.332399</v>
      </c>
      <c r="D19" s="217">
        <v>15002814726.332399</v>
      </c>
      <c r="E19" s="217">
        <v>47961789887.354332</v>
      </c>
      <c r="F19" s="227">
        <v>47961789887</v>
      </c>
      <c r="G19" s="227">
        <f>E19</f>
        <v>47961789887.354332</v>
      </c>
      <c r="H19" s="227">
        <f>SUM(F19)</f>
        <v>47961789887</v>
      </c>
      <c r="I19" s="217">
        <f>'[1]PROYECTOS OCAD REGIONAL'!S9+'[1]PROYECTOS OCAD REGIONAL'!S10+'[1]PROYECTOS OCAD REGIONAL'!S16+'[1]PROYECTOS OCAD REGIONAL'!S17+'[1]PROYECTOS OCAD REGIONAL'!S18+'[1]PROYECTOS OCAD REGIONAL'!S19</f>
        <v>17555449677</v>
      </c>
    </row>
    <row r="20" spans="2:9" ht="17.399999999999999" customHeight="1">
      <c r="B20" s="216" t="s">
        <v>3</v>
      </c>
      <c r="C20" s="217">
        <v>10564981702</v>
      </c>
      <c r="D20" s="217">
        <v>10000000000</v>
      </c>
      <c r="E20" s="217">
        <v>23339221563.051048</v>
      </c>
      <c r="F20" s="217">
        <v>23699221563</v>
      </c>
      <c r="G20" s="227">
        <f>E20+D20</f>
        <v>33339221563.051048</v>
      </c>
      <c r="H20" s="227">
        <f>D20+F20</f>
        <v>33699221563</v>
      </c>
      <c r="I20" s="217">
        <f>'[1]PROYECTOS OCAD REGIONAL'!S5+'[1]PROYECTOS OCAD REGIONAL'!S8+'[1]PROYECTOS OCAD REGIONAL'!S6</f>
        <v>10278271177</v>
      </c>
    </row>
    <row r="21" spans="2:9" ht="17.399999999999999" customHeight="1">
      <c r="B21" s="216" t="s">
        <v>5</v>
      </c>
      <c r="C21" s="217">
        <v>7203086182.8250399</v>
      </c>
      <c r="D21" s="217">
        <v>0</v>
      </c>
      <c r="E21" s="217">
        <v>18282421543.125546</v>
      </c>
      <c r="F21" s="217">
        <f>12283020000+3000000000</f>
        <v>15283020000</v>
      </c>
      <c r="G21" s="227">
        <f>E21</f>
        <v>18282421543.125546</v>
      </c>
      <c r="H21" s="227">
        <f>SUM(F21)</f>
        <v>15283020000</v>
      </c>
      <c r="I21" s="217">
        <v>9333663333</v>
      </c>
    </row>
    <row r="22" spans="2:9" ht="17.399999999999999" customHeight="1">
      <c r="B22" s="216" t="s">
        <v>311</v>
      </c>
      <c r="C22" s="217">
        <v>11208437</v>
      </c>
      <c r="D22" s="217">
        <v>0</v>
      </c>
      <c r="E22" s="217">
        <v>4458903.2621658109</v>
      </c>
      <c r="F22" s="217">
        <v>4458903</v>
      </c>
      <c r="G22" s="227">
        <f>F22</f>
        <v>4458903</v>
      </c>
      <c r="H22" s="227">
        <f>SUM(F22)</f>
        <v>4458903</v>
      </c>
      <c r="I22" s="217">
        <f>H22</f>
        <v>4458903</v>
      </c>
    </row>
    <row r="23" spans="2:9" ht="17.399999999999999" customHeight="1">
      <c r="B23" s="216" t="s">
        <v>312</v>
      </c>
      <c r="C23" s="217">
        <v>4714811956.7741175</v>
      </c>
      <c r="D23" s="217">
        <v>4663811997</v>
      </c>
      <c r="E23" s="217">
        <v>10532582255.42326</v>
      </c>
      <c r="F23" s="217">
        <v>10257745480.826485</v>
      </c>
      <c r="G23" s="227">
        <f>C23+E23</f>
        <v>15247394212.197376</v>
      </c>
      <c r="H23" s="227">
        <f>F23+D23</f>
        <v>14921557477.826485</v>
      </c>
      <c r="I23" s="217"/>
    </row>
    <row r="24" spans="2:9">
      <c r="B24" s="219" t="s">
        <v>309</v>
      </c>
      <c r="C24" s="220">
        <f>SUM(C19:C22)</f>
        <v>32782091048.157436</v>
      </c>
      <c r="D24" s="220">
        <f>SUM(D19:D22)</f>
        <v>25002814726.332397</v>
      </c>
      <c r="E24" s="220">
        <f t="shared" ref="E24:F24" si="1">SUM(E19:E22)</f>
        <v>89587891896.793091</v>
      </c>
      <c r="F24" s="220">
        <f t="shared" si="1"/>
        <v>86948490353</v>
      </c>
      <c r="G24" s="220">
        <f>SUM(G19:G23)</f>
        <v>114835286108.7283</v>
      </c>
      <c r="H24" s="220">
        <f>SUM(H19:H23)</f>
        <v>111870047830.82648</v>
      </c>
      <c r="I24" s="220">
        <f>SUM(I19:I22)</f>
        <v>37171843090</v>
      </c>
    </row>
    <row r="27" spans="2:9">
      <c r="H27" s="1"/>
    </row>
  </sheetData>
  <mergeCells count="5">
    <mergeCell ref="B13:I13"/>
    <mergeCell ref="B12:I12"/>
    <mergeCell ref="B3:I4"/>
    <mergeCell ref="F5:I5"/>
    <mergeCell ref="C5:E5"/>
  </mergeCells>
  <pageMargins left="0.7" right="0.7" top="0.75" bottom="0.75" header="0.3" footer="0.3"/>
  <pageSetup paperSize="9" orientation="portrait" r:id="rId1"/>
  <ignoredErrors>
    <ignoredError sqref="G7:G11 H8:H11 I9 D11:F11 C19:D23 I19:I23 C11 G19:H19 G23:H23 G22 F21:F23" unlockedFormula="1"/>
    <ignoredError sqref="H20:H22 G20:G21" formula="1" unlockedFormula="1"/>
    <ignoredError sqref="H24 I24 G24 E24:F24 C24:D24"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Q66"/>
  <sheetViews>
    <sheetView showGridLines="0" topLeftCell="M31" zoomScaleNormal="100" zoomScaleSheetLayoutView="10" workbookViewId="0">
      <selection activeCell="D6" sqref="D6"/>
    </sheetView>
  </sheetViews>
  <sheetFormatPr baseColWidth="10" defaultColWidth="70.6640625" defaultRowHeight="13.8"/>
  <cols>
    <col min="1" max="1" width="7.33203125" style="230" customWidth="1"/>
    <col min="2" max="2" width="6.5546875" style="228" customWidth="1"/>
    <col min="3" max="3" width="14.5546875" style="228" customWidth="1"/>
    <col min="4" max="4" width="21" style="228" customWidth="1"/>
    <col min="5" max="5" width="16.44140625" style="228" customWidth="1"/>
    <col min="6" max="6" width="24.33203125" style="228" customWidth="1"/>
    <col min="7" max="7" width="20.33203125" style="228" customWidth="1"/>
    <col min="8" max="8" width="31.109375" style="230" customWidth="1"/>
    <col min="9" max="9" width="25.109375" style="230" customWidth="1"/>
    <col min="10" max="10" width="25.44140625" style="230" customWidth="1"/>
    <col min="11" max="11" width="15.44140625" style="228" customWidth="1"/>
    <col min="12" max="12" width="14.77734375" style="228" customWidth="1"/>
    <col min="13" max="13" width="16.44140625" style="228" customWidth="1"/>
    <col min="14" max="14" width="18.21875" style="228" customWidth="1"/>
    <col min="15" max="15" width="13.88671875" style="228" customWidth="1"/>
    <col min="16" max="16" width="14.88671875" style="228" customWidth="1"/>
    <col min="17" max="17" width="14.33203125" style="231" customWidth="1"/>
    <col min="18" max="18" width="14.21875" style="231" customWidth="1"/>
    <col min="19" max="19" width="17" style="231" customWidth="1"/>
    <col min="20" max="20" width="20" style="231" customWidth="1"/>
    <col min="21" max="244" width="70.6640625" style="231"/>
    <col min="245" max="16384" width="70.6640625" style="230"/>
  </cols>
  <sheetData>
    <row r="1" spans="2:244" s="230" customFormat="1" ht="30.75" customHeight="1">
      <c r="B1" s="228"/>
      <c r="C1" s="228"/>
      <c r="D1" s="228"/>
      <c r="E1" s="228"/>
      <c r="F1" s="229"/>
      <c r="G1" s="228"/>
      <c r="K1" s="228"/>
      <c r="L1" s="228"/>
      <c r="M1" s="228"/>
      <c r="N1" s="228"/>
      <c r="O1" s="228"/>
      <c r="P1" s="228"/>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1"/>
      <c r="EH1" s="231"/>
      <c r="EI1" s="231"/>
      <c r="EJ1" s="231"/>
      <c r="EK1" s="231"/>
      <c r="EL1" s="231"/>
      <c r="EM1" s="231"/>
      <c r="EN1" s="231"/>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c r="FO1" s="231"/>
      <c r="FP1" s="231"/>
      <c r="FQ1" s="231"/>
      <c r="FR1" s="231"/>
      <c r="FS1" s="231"/>
      <c r="FT1" s="231"/>
      <c r="FU1" s="231"/>
      <c r="FV1" s="231"/>
      <c r="FW1" s="231"/>
      <c r="FX1" s="231"/>
      <c r="FY1" s="231"/>
      <c r="FZ1" s="231"/>
      <c r="GA1" s="231"/>
      <c r="GB1" s="231"/>
      <c r="GC1" s="231"/>
      <c r="GD1" s="231"/>
      <c r="GE1" s="231"/>
      <c r="GF1" s="231"/>
      <c r="GG1" s="231"/>
      <c r="GH1" s="231"/>
      <c r="GI1" s="231"/>
      <c r="GJ1" s="231"/>
      <c r="GK1" s="231"/>
      <c r="GL1" s="231"/>
      <c r="GM1" s="231"/>
      <c r="GN1" s="231"/>
      <c r="GO1" s="231"/>
      <c r="GP1" s="231"/>
      <c r="GQ1" s="231"/>
      <c r="GR1" s="231"/>
      <c r="GS1" s="231"/>
      <c r="GT1" s="231"/>
      <c r="GU1" s="231"/>
      <c r="GV1" s="231"/>
      <c r="GW1" s="231"/>
      <c r="GX1" s="231"/>
      <c r="GY1" s="231"/>
      <c r="GZ1" s="231"/>
      <c r="HA1" s="231"/>
      <c r="HB1" s="231"/>
      <c r="HC1" s="231"/>
      <c r="HD1" s="231"/>
      <c r="HE1" s="231"/>
      <c r="HF1" s="231"/>
      <c r="HG1" s="231"/>
      <c r="HH1" s="231"/>
      <c r="HI1" s="231"/>
      <c r="HJ1" s="231"/>
      <c r="HK1" s="231"/>
      <c r="HL1" s="231"/>
      <c r="HM1" s="231"/>
      <c r="HN1" s="231"/>
      <c r="HO1" s="231"/>
      <c r="HP1" s="231"/>
      <c r="HQ1" s="231"/>
      <c r="HR1" s="231"/>
      <c r="HS1" s="231"/>
      <c r="HT1" s="231"/>
      <c r="HU1" s="231"/>
      <c r="HV1" s="231"/>
      <c r="HW1" s="231"/>
      <c r="HX1" s="231"/>
      <c r="HY1" s="231"/>
      <c r="HZ1" s="231"/>
      <c r="IA1" s="231"/>
      <c r="IB1" s="231"/>
      <c r="IC1" s="231"/>
      <c r="ID1" s="231"/>
      <c r="IE1" s="231"/>
      <c r="IF1" s="231"/>
      <c r="IG1" s="231"/>
      <c r="IH1" s="231"/>
      <c r="II1" s="231"/>
      <c r="IJ1" s="231"/>
    </row>
    <row r="2" spans="2:244" s="234" customFormat="1" ht="40.5" customHeight="1">
      <c r="B2" s="232" t="s">
        <v>202</v>
      </c>
      <c r="C2" s="232"/>
      <c r="D2" s="232"/>
      <c r="E2" s="232"/>
      <c r="F2" s="232"/>
      <c r="G2" s="232"/>
      <c r="H2" s="232"/>
      <c r="I2" s="232"/>
      <c r="J2" s="232"/>
      <c r="K2" s="232"/>
      <c r="L2" s="232"/>
      <c r="M2" s="232"/>
      <c r="N2" s="232"/>
      <c r="O2" s="232"/>
      <c r="P2" s="232"/>
      <c r="Q2" s="232"/>
      <c r="R2" s="232"/>
      <c r="S2" s="232"/>
      <c r="T2" s="232"/>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233"/>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row>
    <row r="3" spans="2:244" s="234" customFormat="1" ht="30.6" customHeight="1">
      <c r="B3" s="235" t="s">
        <v>314</v>
      </c>
      <c r="C3" s="235"/>
      <c r="D3" s="235" t="s">
        <v>315</v>
      </c>
      <c r="E3" s="235" t="s">
        <v>316</v>
      </c>
      <c r="F3" s="235" t="s">
        <v>387</v>
      </c>
      <c r="G3" s="236" t="s">
        <v>388</v>
      </c>
      <c r="H3" s="237" t="s">
        <v>203</v>
      </c>
      <c r="I3" s="238"/>
      <c r="J3" s="239"/>
      <c r="K3" s="237" t="s">
        <v>313</v>
      </c>
      <c r="L3" s="238"/>
      <c r="M3" s="238"/>
      <c r="N3" s="238"/>
      <c r="O3" s="238"/>
      <c r="P3" s="239"/>
      <c r="Q3" s="240" t="s">
        <v>318</v>
      </c>
      <c r="R3" s="240" t="s">
        <v>319</v>
      </c>
      <c r="S3" s="241" t="s">
        <v>320</v>
      </c>
      <c r="T3" s="240" t="s">
        <v>321</v>
      </c>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row>
    <row r="4" spans="2:244" s="246" customFormat="1" ht="27" customHeight="1">
      <c r="B4" s="235"/>
      <c r="C4" s="235"/>
      <c r="D4" s="235"/>
      <c r="E4" s="235"/>
      <c r="F4" s="235"/>
      <c r="G4" s="242"/>
      <c r="H4" s="243" t="s">
        <v>389</v>
      </c>
      <c r="I4" s="243" t="s">
        <v>390</v>
      </c>
      <c r="J4" s="243" t="s">
        <v>391</v>
      </c>
      <c r="K4" s="244" t="s">
        <v>2</v>
      </c>
      <c r="L4" s="244" t="s">
        <v>3</v>
      </c>
      <c r="M4" s="244" t="s">
        <v>75</v>
      </c>
      <c r="N4" s="244" t="s">
        <v>311</v>
      </c>
      <c r="O4" s="244" t="s">
        <v>5</v>
      </c>
      <c r="P4" s="244" t="s">
        <v>317</v>
      </c>
      <c r="Q4" s="240"/>
      <c r="R4" s="240"/>
      <c r="S4" s="245"/>
      <c r="T4" s="240"/>
    </row>
    <row r="5" spans="2:244" s="246" customFormat="1" ht="31.8" customHeight="1">
      <c r="B5" s="232" t="s">
        <v>39</v>
      </c>
      <c r="C5" s="232"/>
      <c r="D5" s="232"/>
      <c r="E5" s="232"/>
      <c r="F5" s="232"/>
      <c r="G5" s="232"/>
      <c r="H5" s="232"/>
      <c r="I5" s="232"/>
      <c r="J5" s="232"/>
      <c r="K5" s="232"/>
      <c r="L5" s="232"/>
      <c r="M5" s="232"/>
      <c r="N5" s="232"/>
      <c r="O5" s="232"/>
      <c r="P5" s="232"/>
      <c r="Q5" s="232"/>
      <c r="R5" s="232"/>
      <c r="S5" s="232"/>
      <c r="T5" s="232"/>
    </row>
    <row r="6" spans="2:244" s="257" customFormat="1" ht="111" customHeight="1">
      <c r="B6" s="247">
        <v>1</v>
      </c>
      <c r="C6" s="248" t="s">
        <v>42</v>
      </c>
      <c r="D6" s="249" t="s">
        <v>345</v>
      </c>
      <c r="E6" s="250" t="s">
        <v>13</v>
      </c>
      <c r="F6" s="249" t="s">
        <v>346</v>
      </c>
      <c r="G6" s="249" t="s">
        <v>376</v>
      </c>
      <c r="H6" s="251" t="s">
        <v>377</v>
      </c>
      <c r="I6" s="251" t="s">
        <v>384</v>
      </c>
      <c r="J6" s="251" t="s">
        <v>207</v>
      </c>
      <c r="K6" s="252"/>
      <c r="L6" s="253">
        <v>3735750000</v>
      </c>
      <c r="M6" s="253"/>
      <c r="N6" s="254"/>
      <c r="O6" s="254"/>
      <c r="P6" s="254"/>
      <c r="Q6" s="255">
        <f>SUM(K6:N6)</f>
        <v>3735750000</v>
      </c>
      <c r="R6" s="255">
        <f>L6</f>
        <v>3735750000</v>
      </c>
      <c r="S6" s="255">
        <f>R6</f>
        <v>3735750000</v>
      </c>
      <c r="T6" s="256" t="s">
        <v>26</v>
      </c>
    </row>
    <row r="7" spans="2:244" s="268" customFormat="1" ht="120" customHeight="1">
      <c r="B7" s="258">
        <v>2</v>
      </c>
      <c r="C7" s="259" t="s">
        <v>43</v>
      </c>
      <c r="D7" s="260" t="s">
        <v>344</v>
      </c>
      <c r="E7" s="261" t="s">
        <v>14</v>
      </c>
      <c r="F7" s="262" t="s">
        <v>347</v>
      </c>
      <c r="G7" s="262" t="s">
        <v>80</v>
      </c>
      <c r="H7" s="251" t="s">
        <v>378</v>
      </c>
      <c r="I7" s="251" t="s">
        <v>384</v>
      </c>
      <c r="J7" s="251" t="s">
        <v>210</v>
      </c>
      <c r="K7" s="263"/>
      <c r="L7" s="264">
        <v>2331169400</v>
      </c>
      <c r="M7" s="264"/>
      <c r="N7" s="265"/>
      <c r="O7" s="265"/>
      <c r="P7" s="265"/>
      <c r="Q7" s="266">
        <f t="shared" ref="Q7:Q20" si="0">SUM(K7:N7)</f>
        <v>2331169400</v>
      </c>
      <c r="R7" s="266">
        <f>L7</f>
        <v>2331169400</v>
      </c>
      <c r="S7" s="266">
        <v>1000000000</v>
      </c>
      <c r="T7" s="266" t="s">
        <v>26</v>
      </c>
      <c r="U7" s="267"/>
    </row>
    <row r="8" spans="2:244" s="257" customFormat="1" ht="181.95" customHeight="1">
      <c r="B8" s="269">
        <v>3</v>
      </c>
      <c r="C8" s="270" t="s">
        <v>44</v>
      </c>
      <c r="D8" s="251" t="s">
        <v>0</v>
      </c>
      <c r="E8" s="271" t="s">
        <v>15</v>
      </c>
      <c r="F8" s="251" t="s">
        <v>348</v>
      </c>
      <c r="G8" s="251" t="s">
        <v>78</v>
      </c>
      <c r="H8" s="272" t="s">
        <v>204</v>
      </c>
      <c r="I8" s="251" t="s">
        <v>384</v>
      </c>
      <c r="J8" s="251" t="s">
        <v>210</v>
      </c>
      <c r="K8" s="273">
        <v>5500732854</v>
      </c>
      <c r="L8" s="274"/>
      <c r="M8" s="274"/>
      <c r="N8" s="274"/>
      <c r="O8" s="274"/>
      <c r="P8" s="274"/>
      <c r="Q8" s="275">
        <f t="shared" si="0"/>
        <v>5500732854</v>
      </c>
      <c r="R8" s="275">
        <f>K8</f>
        <v>5500732854</v>
      </c>
      <c r="S8" s="275">
        <v>0</v>
      </c>
      <c r="T8" s="276" t="s">
        <v>26</v>
      </c>
      <c r="U8" s="277"/>
    </row>
    <row r="9" spans="2:244" s="257" customFormat="1" ht="115.95" customHeight="1">
      <c r="B9" s="269">
        <v>4</v>
      </c>
      <c r="C9" s="278" t="s">
        <v>266</v>
      </c>
      <c r="D9" s="260" t="s">
        <v>12</v>
      </c>
      <c r="E9" s="271" t="s">
        <v>14</v>
      </c>
      <c r="F9" s="251" t="s">
        <v>349</v>
      </c>
      <c r="G9" s="251" t="s">
        <v>375</v>
      </c>
      <c r="H9" s="272" t="s">
        <v>370</v>
      </c>
      <c r="I9" s="251" t="s">
        <v>384</v>
      </c>
      <c r="J9" s="251" t="s">
        <v>209</v>
      </c>
      <c r="K9" s="264">
        <v>442521177</v>
      </c>
      <c r="L9" s="264">
        <v>16584890505</v>
      </c>
      <c r="M9" s="264"/>
      <c r="N9" s="264">
        <v>4458903</v>
      </c>
      <c r="O9" s="264"/>
      <c r="P9" s="264"/>
      <c r="Q9" s="279">
        <f t="shared" si="0"/>
        <v>17031870585</v>
      </c>
      <c r="R9" s="279">
        <f>K9+L9+N9</f>
        <v>17031870585</v>
      </c>
      <c r="S9" s="279">
        <f>5100000000+K9</f>
        <v>5542521177</v>
      </c>
      <c r="T9" s="279" t="s">
        <v>27</v>
      </c>
    </row>
    <row r="10" spans="2:244" s="257" customFormat="1" ht="135" customHeight="1">
      <c r="B10" s="269">
        <v>5</v>
      </c>
      <c r="C10" s="278" t="s">
        <v>45</v>
      </c>
      <c r="D10" s="260" t="s">
        <v>21</v>
      </c>
      <c r="E10" s="271" t="s">
        <v>24</v>
      </c>
      <c r="F10" s="260" t="s">
        <v>350</v>
      </c>
      <c r="G10" s="260" t="s">
        <v>373</v>
      </c>
      <c r="H10" s="272" t="s">
        <v>374</v>
      </c>
      <c r="I10" s="251" t="s">
        <v>384</v>
      </c>
      <c r="J10" s="251" t="s">
        <v>211</v>
      </c>
      <c r="K10" s="279">
        <v>4554949677</v>
      </c>
      <c r="L10" s="264"/>
      <c r="M10" s="264"/>
      <c r="N10" s="264"/>
      <c r="O10" s="264"/>
      <c r="P10" s="264"/>
      <c r="Q10" s="279">
        <f t="shared" si="0"/>
        <v>4554949677</v>
      </c>
      <c r="R10" s="279">
        <f t="shared" ref="R10:R15" si="1">K10</f>
        <v>4554949677</v>
      </c>
      <c r="S10" s="279">
        <f>K10</f>
        <v>4554949677</v>
      </c>
      <c r="T10" s="279" t="s">
        <v>28</v>
      </c>
      <c r="U10" s="277"/>
    </row>
    <row r="11" spans="2:244" s="257" customFormat="1" ht="111.6" customHeight="1">
      <c r="B11" s="269">
        <v>6</v>
      </c>
      <c r="C11" s="280" t="s">
        <v>46</v>
      </c>
      <c r="D11" s="281" t="s">
        <v>343</v>
      </c>
      <c r="E11" s="271" t="s">
        <v>7</v>
      </c>
      <c r="F11" s="260" t="s">
        <v>351</v>
      </c>
      <c r="G11" s="260" t="s">
        <v>372</v>
      </c>
      <c r="H11" s="272" t="s">
        <v>205</v>
      </c>
      <c r="I11" s="251" t="s">
        <v>384</v>
      </c>
      <c r="J11" s="251" t="s">
        <v>212</v>
      </c>
      <c r="K11" s="279">
        <v>1000500000</v>
      </c>
      <c r="L11" s="256"/>
      <c r="M11" s="256"/>
      <c r="N11" s="256"/>
      <c r="O11" s="256"/>
      <c r="P11" s="256"/>
      <c r="Q11" s="279">
        <f t="shared" si="0"/>
        <v>1000500000</v>
      </c>
      <c r="R11" s="279">
        <f t="shared" si="1"/>
        <v>1000500000</v>
      </c>
      <c r="S11" s="279">
        <f>K11</f>
        <v>1000500000</v>
      </c>
      <c r="T11" s="279" t="s">
        <v>26</v>
      </c>
    </row>
    <row r="12" spans="2:244" s="268" customFormat="1" ht="130.94999999999999" customHeight="1">
      <c r="B12" s="282">
        <v>7</v>
      </c>
      <c r="C12" s="259" t="s">
        <v>47</v>
      </c>
      <c r="D12" s="260" t="s">
        <v>20</v>
      </c>
      <c r="E12" s="283" t="s">
        <v>14</v>
      </c>
      <c r="F12" s="262" t="s">
        <v>22</v>
      </c>
      <c r="G12" s="262" t="s">
        <v>371</v>
      </c>
      <c r="H12" s="272" t="s">
        <v>370</v>
      </c>
      <c r="I12" s="251" t="s">
        <v>384</v>
      </c>
      <c r="J12" s="251" t="s">
        <v>213</v>
      </c>
      <c r="K12" s="284">
        <v>4182283895</v>
      </c>
      <c r="L12" s="285"/>
      <c r="M12" s="285"/>
      <c r="N12" s="286"/>
      <c r="O12" s="286"/>
      <c r="P12" s="286"/>
      <c r="Q12" s="284">
        <f t="shared" si="0"/>
        <v>4182283895</v>
      </c>
      <c r="R12" s="284">
        <f t="shared" si="1"/>
        <v>4182283895</v>
      </c>
      <c r="S12" s="284">
        <v>0</v>
      </c>
      <c r="T12" s="266" t="s">
        <v>26</v>
      </c>
    </row>
    <row r="13" spans="2:244" s="268" customFormat="1" ht="108.6" customHeight="1">
      <c r="B13" s="258">
        <v>8</v>
      </c>
      <c r="C13" s="287" t="s">
        <v>48</v>
      </c>
      <c r="D13" s="251" t="s">
        <v>9</v>
      </c>
      <c r="E13" s="261" t="s">
        <v>14</v>
      </c>
      <c r="F13" s="288" t="s">
        <v>23</v>
      </c>
      <c r="G13" s="288" t="s">
        <v>369</v>
      </c>
      <c r="H13" s="272" t="s">
        <v>370</v>
      </c>
      <c r="I13" s="251" t="s">
        <v>384</v>
      </c>
      <c r="J13" s="251" t="s">
        <v>214</v>
      </c>
      <c r="K13" s="266">
        <v>999999969</v>
      </c>
      <c r="L13" s="264"/>
      <c r="M13" s="264"/>
      <c r="N13" s="264"/>
      <c r="O13" s="264"/>
      <c r="P13" s="264"/>
      <c r="Q13" s="266">
        <f t="shared" si="0"/>
        <v>999999969</v>
      </c>
      <c r="R13" s="266">
        <f t="shared" si="1"/>
        <v>999999969</v>
      </c>
      <c r="S13" s="266">
        <v>0</v>
      </c>
      <c r="T13" s="266" t="s">
        <v>26</v>
      </c>
    </row>
    <row r="14" spans="2:244" s="257" customFormat="1" ht="133.94999999999999" customHeight="1">
      <c r="B14" s="269">
        <v>9</v>
      </c>
      <c r="C14" s="278" t="s">
        <v>49</v>
      </c>
      <c r="D14" s="260" t="s">
        <v>10</v>
      </c>
      <c r="E14" s="271" t="s">
        <v>16</v>
      </c>
      <c r="F14" s="260" t="s">
        <v>352</v>
      </c>
      <c r="G14" s="260" t="s">
        <v>367</v>
      </c>
      <c r="H14" s="272" t="s">
        <v>368</v>
      </c>
      <c r="I14" s="251" t="s">
        <v>384</v>
      </c>
      <c r="J14" s="251" t="s">
        <v>215</v>
      </c>
      <c r="K14" s="279">
        <v>7480160911</v>
      </c>
      <c r="L14" s="264"/>
      <c r="M14" s="264"/>
      <c r="N14" s="264"/>
      <c r="O14" s="264"/>
      <c r="P14" s="264">
        <v>486850000</v>
      </c>
      <c r="Q14" s="279">
        <f>SUM(K14:P14)</f>
        <v>7967010911</v>
      </c>
      <c r="R14" s="279">
        <f t="shared" si="1"/>
        <v>7480160911</v>
      </c>
      <c r="S14" s="279"/>
      <c r="T14" s="279" t="s">
        <v>28</v>
      </c>
    </row>
    <row r="15" spans="2:244" s="257" customFormat="1" ht="137.4" customHeight="1">
      <c r="B15" s="269">
        <v>10</v>
      </c>
      <c r="C15" s="270" t="s">
        <v>50</v>
      </c>
      <c r="D15" s="251" t="s">
        <v>8</v>
      </c>
      <c r="E15" s="271" t="s">
        <v>24</v>
      </c>
      <c r="F15" s="251" t="s">
        <v>379</v>
      </c>
      <c r="G15" s="251" t="s">
        <v>365</v>
      </c>
      <c r="H15" s="272" t="s">
        <v>366</v>
      </c>
      <c r="I15" s="251" t="s">
        <v>229</v>
      </c>
      <c r="J15" s="251" t="s">
        <v>216</v>
      </c>
      <c r="K15" s="289">
        <v>6977576159</v>
      </c>
      <c r="L15" s="79"/>
      <c r="M15" s="79"/>
      <c r="N15" s="79"/>
      <c r="O15" s="79"/>
      <c r="P15" s="79"/>
      <c r="Q15" s="289">
        <f t="shared" si="0"/>
        <v>6977576159</v>
      </c>
      <c r="R15" s="289">
        <f t="shared" si="1"/>
        <v>6977576159</v>
      </c>
      <c r="S15" s="289">
        <v>0</v>
      </c>
      <c r="T15" s="279" t="s">
        <v>28</v>
      </c>
    </row>
    <row r="16" spans="2:244" s="257" customFormat="1" ht="115.95" customHeight="1">
      <c r="B16" s="269">
        <v>11</v>
      </c>
      <c r="C16" s="278" t="s">
        <v>51</v>
      </c>
      <c r="D16" s="260" t="s">
        <v>342</v>
      </c>
      <c r="E16" s="271" t="s">
        <v>17</v>
      </c>
      <c r="F16" s="260" t="s">
        <v>380</v>
      </c>
      <c r="G16" s="260" t="s">
        <v>363</v>
      </c>
      <c r="H16" s="272" t="s">
        <v>364</v>
      </c>
      <c r="I16" s="251" t="s">
        <v>384</v>
      </c>
      <c r="J16" s="251" t="s">
        <v>217</v>
      </c>
      <c r="K16" s="290"/>
      <c r="L16" s="264">
        <v>1047411658</v>
      </c>
      <c r="M16" s="264"/>
      <c r="N16" s="264"/>
      <c r="O16" s="264"/>
      <c r="P16" s="264"/>
      <c r="Q16" s="279">
        <f t="shared" si="0"/>
        <v>1047411658</v>
      </c>
      <c r="R16" s="279">
        <f>L16</f>
        <v>1047411658</v>
      </c>
      <c r="S16" s="279">
        <v>0</v>
      </c>
      <c r="T16" s="279" t="s">
        <v>26</v>
      </c>
    </row>
    <row r="17" spans="2:251" s="257" customFormat="1" ht="163.95" customHeight="1">
      <c r="B17" s="269">
        <v>12</v>
      </c>
      <c r="C17" s="270" t="s">
        <v>52</v>
      </c>
      <c r="D17" s="251" t="s">
        <v>341</v>
      </c>
      <c r="E17" s="271" t="s">
        <v>15</v>
      </c>
      <c r="F17" s="251" t="s">
        <v>381</v>
      </c>
      <c r="G17" s="251" t="s">
        <v>360</v>
      </c>
      <c r="H17" s="272" t="s">
        <v>204</v>
      </c>
      <c r="I17" s="251" t="s">
        <v>384</v>
      </c>
      <c r="J17" s="251" t="s">
        <v>218</v>
      </c>
      <c r="K17" s="289">
        <v>2883309928</v>
      </c>
      <c r="L17" s="289"/>
      <c r="M17" s="289"/>
      <c r="N17" s="289"/>
      <c r="O17" s="289"/>
      <c r="P17" s="289"/>
      <c r="Q17" s="289">
        <f t="shared" si="0"/>
        <v>2883309928</v>
      </c>
      <c r="R17" s="289">
        <f>K17</f>
        <v>2883309928</v>
      </c>
      <c r="S17" s="289">
        <v>1000000000</v>
      </c>
      <c r="T17" s="279" t="s">
        <v>26</v>
      </c>
    </row>
    <row r="18" spans="2:251" s="230" customFormat="1" ht="168" customHeight="1">
      <c r="B18" s="269">
        <v>13</v>
      </c>
      <c r="C18" s="278" t="s">
        <v>54</v>
      </c>
      <c r="D18" s="260" t="s">
        <v>340</v>
      </c>
      <c r="E18" s="271" t="s">
        <v>13</v>
      </c>
      <c r="F18" s="260" t="s">
        <v>353</v>
      </c>
      <c r="G18" s="260" t="s">
        <v>79</v>
      </c>
      <c r="H18" s="272" t="s">
        <v>382</v>
      </c>
      <c r="I18" s="251" t="s">
        <v>384</v>
      </c>
      <c r="J18" s="251" t="s">
        <v>208</v>
      </c>
      <c r="K18" s="279">
        <v>4000000000</v>
      </c>
      <c r="L18" s="264"/>
      <c r="M18" s="264"/>
      <c r="N18" s="264"/>
      <c r="O18" s="264"/>
      <c r="P18" s="264"/>
      <c r="Q18" s="279">
        <f t="shared" si="0"/>
        <v>4000000000</v>
      </c>
      <c r="R18" s="279">
        <f>K18</f>
        <v>4000000000</v>
      </c>
      <c r="S18" s="279">
        <f>2000000000</f>
        <v>2000000000</v>
      </c>
      <c r="T18" s="279" t="s">
        <v>29</v>
      </c>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c r="BX18" s="231"/>
      <c r="BY18" s="231"/>
      <c r="BZ18" s="231"/>
      <c r="CA18" s="231"/>
      <c r="CB18" s="231"/>
      <c r="CC18" s="231"/>
      <c r="CD18" s="231"/>
      <c r="CE18" s="231"/>
      <c r="CF18" s="231"/>
      <c r="CG18" s="231"/>
      <c r="CH18" s="231"/>
      <c r="CI18" s="231"/>
      <c r="CJ18" s="231"/>
      <c r="CK18" s="231"/>
      <c r="CL18" s="231"/>
      <c r="CM18" s="231"/>
      <c r="CN18" s="231"/>
      <c r="CO18" s="231"/>
      <c r="CP18" s="231"/>
      <c r="CQ18" s="231"/>
      <c r="CR18" s="231"/>
      <c r="CS18" s="231"/>
      <c r="CT18" s="231"/>
      <c r="CU18" s="231"/>
      <c r="CV18" s="231"/>
      <c r="CW18" s="231"/>
      <c r="CX18" s="231"/>
      <c r="CY18" s="231"/>
      <c r="CZ18" s="231"/>
      <c r="DA18" s="231"/>
      <c r="DB18" s="231"/>
      <c r="DC18" s="231"/>
      <c r="DD18" s="231"/>
      <c r="DE18" s="231"/>
      <c r="DF18" s="231"/>
      <c r="DG18" s="231"/>
      <c r="DH18" s="231"/>
      <c r="DI18" s="231"/>
      <c r="DJ18" s="231"/>
      <c r="DK18" s="231"/>
      <c r="DL18" s="231"/>
      <c r="DM18" s="231"/>
      <c r="DN18" s="231"/>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31"/>
      <c r="ES18" s="231"/>
      <c r="ET18" s="231"/>
      <c r="EU18" s="231"/>
      <c r="EV18" s="231"/>
      <c r="EW18" s="231"/>
      <c r="EX18" s="231"/>
      <c r="EY18" s="231"/>
      <c r="EZ18" s="231"/>
      <c r="FA18" s="231"/>
      <c r="FB18" s="231"/>
      <c r="FC18" s="231"/>
      <c r="FD18" s="231"/>
      <c r="FE18" s="231"/>
      <c r="FF18" s="231"/>
      <c r="FG18" s="231"/>
      <c r="FH18" s="231"/>
      <c r="FI18" s="231"/>
      <c r="FJ18" s="231"/>
      <c r="FK18" s="231"/>
      <c r="FL18" s="231"/>
      <c r="FM18" s="231"/>
      <c r="FN18" s="231"/>
      <c r="FO18" s="231"/>
      <c r="FP18" s="231"/>
      <c r="FQ18" s="231"/>
      <c r="FR18" s="231"/>
      <c r="FS18" s="231"/>
      <c r="FT18" s="231"/>
      <c r="FU18" s="231"/>
      <c r="FV18" s="231"/>
      <c r="FW18" s="231"/>
      <c r="FX18" s="231"/>
      <c r="FY18" s="231"/>
      <c r="FZ18" s="231"/>
      <c r="GA18" s="231"/>
      <c r="GB18" s="231"/>
      <c r="GC18" s="231"/>
      <c r="GD18" s="231"/>
      <c r="GE18" s="231"/>
      <c r="GF18" s="231"/>
      <c r="GG18" s="231"/>
      <c r="GH18" s="231"/>
      <c r="GI18" s="231"/>
      <c r="GJ18" s="231"/>
      <c r="GK18" s="231"/>
      <c r="GL18" s="231"/>
      <c r="GM18" s="231"/>
      <c r="GN18" s="231"/>
      <c r="GO18" s="231"/>
      <c r="GP18" s="231"/>
      <c r="GQ18" s="231"/>
      <c r="GR18" s="231"/>
      <c r="GS18" s="231"/>
      <c r="GT18" s="231"/>
      <c r="GU18" s="231"/>
      <c r="GV18" s="231"/>
      <c r="GW18" s="231"/>
      <c r="GX18" s="231"/>
      <c r="GY18" s="231"/>
      <c r="GZ18" s="231"/>
      <c r="HA18" s="231"/>
      <c r="HB18" s="231"/>
      <c r="HC18" s="231"/>
      <c r="HD18" s="231"/>
      <c r="HE18" s="231"/>
      <c r="HF18" s="231"/>
      <c r="HG18" s="231"/>
      <c r="HH18" s="231"/>
      <c r="HI18" s="231"/>
      <c r="HJ18" s="231"/>
      <c r="HK18" s="231"/>
      <c r="HL18" s="231"/>
      <c r="HM18" s="231"/>
      <c r="HN18" s="231"/>
      <c r="HO18" s="231"/>
      <c r="HP18" s="231"/>
      <c r="HQ18" s="231"/>
      <c r="HR18" s="231"/>
      <c r="HS18" s="231"/>
      <c r="HT18" s="231"/>
      <c r="HU18" s="231"/>
      <c r="HV18" s="231"/>
      <c r="HW18" s="231"/>
      <c r="HX18" s="231"/>
      <c r="HY18" s="231"/>
      <c r="HZ18" s="231"/>
      <c r="IA18" s="231"/>
      <c r="IB18" s="231"/>
      <c r="IC18" s="231"/>
      <c r="ID18" s="231"/>
      <c r="IE18" s="231"/>
      <c r="IF18" s="231"/>
      <c r="IG18" s="231"/>
      <c r="IH18" s="231"/>
      <c r="II18" s="231"/>
      <c r="IJ18" s="231"/>
    </row>
    <row r="19" spans="2:251" s="230" customFormat="1" ht="180" customHeight="1">
      <c r="B19" s="269">
        <v>14</v>
      </c>
      <c r="C19" s="278" t="s">
        <v>55</v>
      </c>
      <c r="D19" s="260" t="s">
        <v>339</v>
      </c>
      <c r="E19" s="291" t="s">
        <v>18</v>
      </c>
      <c r="F19" s="260" t="s">
        <v>354</v>
      </c>
      <c r="G19" s="260" t="s">
        <v>362</v>
      </c>
      <c r="H19" s="272" t="s">
        <v>206</v>
      </c>
      <c r="I19" s="251" t="s">
        <v>384</v>
      </c>
      <c r="J19" s="251" t="s">
        <v>219</v>
      </c>
      <c r="K19" s="285">
        <v>6000000000</v>
      </c>
      <c r="L19" s="264"/>
      <c r="M19" s="264"/>
      <c r="N19" s="264"/>
      <c r="O19" s="264"/>
      <c r="P19" s="264"/>
      <c r="Q19" s="279">
        <f t="shared" si="0"/>
        <v>6000000000</v>
      </c>
      <c r="R19" s="279">
        <f>K19</f>
        <v>6000000000</v>
      </c>
      <c r="S19" s="279">
        <f>K19</f>
        <v>6000000000</v>
      </c>
      <c r="T19" s="279" t="s">
        <v>26</v>
      </c>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1"/>
      <c r="HH19" s="231"/>
      <c r="HI19" s="231"/>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row>
    <row r="20" spans="2:251" s="230" customFormat="1" ht="160.19999999999999" customHeight="1">
      <c r="B20" s="269">
        <v>15</v>
      </c>
      <c r="C20" s="270" t="s">
        <v>53</v>
      </c>
      <c r="D20" s="251" t="s">
        <v>337</v>
      </c>
      <c r="E20" s="271" t="s">
        <v>15</v>
      </c>
      <c r="F20" s="251" t="s">
        <v>361</v>
      </c>
      <c r="G20" s="251" t="s">
        <v>360</v>
      </c>
      <c r="H20" s="272" t="s">
        <v>204</v>
      </c>
      <c r="I20" s="251" t="s">
        <v>384</v>
      </c>
      <c r="J20" s="251" t="s">
        <v>220</v>
      </c>
      <c r="K20" s="292">
        <v>3939754317</v>
      </c>
      <c r="L20" s="264"/>
      <c r="M20" s="264"/>
      <c r="N20" s="264"/>
      <c r="O20" s="264"/>
      <c r="P20" s="264"/>
      <c r="Q20" s="279">
        <f t="shared" si="0"/>
        <v>3939754317</v>
      </c>
      <c r="R20" s="292">
        <f>K20</f>
        <v>3939754317</v>
      </c>
      <c r="S20" s="293">
        <v>3000000000</v>
      </c>
      <c r="T20" s="279" t="s">
        <v>26</v>
      </c>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1"/>
      <c r="DT20" s="231"/>
      <c r="DU20" s="231"/>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1"/>
      <c r="EX20" s="231"/>
      <c r="EY20" s="231"/>
      <c r="EZ20" s="231"/>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1"/>
      <c r="GB20" s="231"/>
      <c r="GC20" s="231"/>
      <c r="GD20" s="231"/>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1"/>
      <c r="HH20" s="231"/>
      <c r="HI20" s="231"/>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row>
    <row r="21" spans="2:251" s="230" customFormat="1" ht="169.95" customHeight="1">
      <c r="B21" s="269">
        <v>16</v>
      </c>
      <c r="C21" s="294" t="s">
        <v>56</v>
      </c>
      <c r="D21" s="272" t="s">
        <v>338</v>
      </c>
      <c r="E21" s="271" t="s">
        <v>5</v>
      </c>
      <c r="F21" s="272" t="s">
        <v>37</v>
      </c>
      <c r="G21" s="272" t="s">
        <v>357</v>
      </c>
      <c r="H21" s="272" t="s">
        <v>359</v>
      </c>
      <c r="I21" s="251" t="s">
        <v>384</v>
      </c>
      <c r="J21" s="251" t="s">
        <v>221</v>
      </c>
      <c r="K21" s="279"/>
      <c r="L21" s="264"/>
      <c r="M21" s="264"/>
      <c r="N21" s="264"/>
      <c r="O21" s="279">
        <v>10433020000</v>
      </c>
      <c r="P21" s="279"/>
      <c r="Q21" s="279">
        <f>SUM(O21:O21)</f>
        <v>10433020000</v>
      </c>
      <c r="R21" s="279">
        <f>O21</f>
        <v>10433020000</v>
      </c>
      <c r="S21" s="295">
        <v>7483663333</v>
      </c>
      <c r="T21" s="279" t="s">
        <v>26</v>
      </c>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1"/>
      <c r="HH21" s="231"/>
      <c r="HI21" s="231"/>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row>
    <row r="22" spans="2:251" s="230" customFormat="1" ht="292.95" customHeight="1">
      <c r="B22" s="269">
        <v>17</v>
      </c>
      <c r="C22" s="294" t="s">
        <v>57</v>
      </c>
      <c r="D22" s="272" t="s">
        <v>38</v>
      </c>
      <c r="E22" s="271" t="s">
        <v>5</v>
      </c>
      <c r="F22" s="272" t="s">
        <v>355</v>
      </c>
      <c r="G22" s="272" t="s">
        <v>310</v>
      </c>
      <c r="H22" s="272" t="s">
        <v>358</v>
      </c>
      <c r="I22" s="251" t="s">
        <v>384</v>
      </c>
      <c r="J22" s="251" t="s">
        <v>222</v>
      </c>
      <c r="K22" s="279"/>
      <c r="L22" s="264"/>
      <c r="M22" s="264"/>
      <c r="N22" s="264"/>
      <c r="O22" s="296">
        <v>1850000000</v>
      </c>
      <c r="P22" s="296"/>
      <c r="Q22" s="264">
        <v>2194090000</v>
      </c>
      <c r="R22" s="279">
        <f>O22</f>
        <v>1850000000</v>
      </c>
      <c r="S22" s="279">
        <v>1850000000</v>
      </c>
      <c r="T22" s="279" t="s">
        <v>26</v>
      </c>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c r="CQ22" s="231"/>
      <c r="CR22" s="231"/>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c r="FI22" s="231"/>
      <c r="FJ22" s="231"/>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c r="GK22" s="231"/>
      <c r="GL22" s="231"/>
      <c r="GM22" s="231"/>
      <c r="GN22" s="231"/>
      <c r="GO22" s="231"/>
      <c r="GP22" s="231"/>
      <c r="GQ22" s="231"/>
      <c r="GR22" s="231"/>
      <c r="GS22" s="231"/>
      <c r="GT22" s="231"/>
      <c r="GU22" s="231"/>
      <c r="GV22" s="231"/>
      <c r="GW22" s="231"/>
      <c r="GX22" s="231"/>
      <c r="GY22" s="231"/>
      <c r="GZ22" s="231"/>
      <c r="HA22" s="231"/>
      <c r="HB22" s="231"/>
      <c r="HC22" s="231"/>
      <c r="HD22" s="231"/>
      <c r="HE22" s="231"/>
      <c r="HF22" s="231"/>
      <c r="HG22" s="231"/>
      <c r="HH22" s="231"/>
      <c r="HI22" s="231"/>
      <c r="HJ22" s="231"/>
      <c r="HK22" s="231"/>
      <c r="HL22" s="231"/>
      <c r="HM22" s="231"/>
      <c r="HN22" s="231"/>
      <c r="HO22" s="231"/>
      <c r="HP22" s="231"/>
      <c r="HQ22" s="231"/>
      <c r="HR22" s="231"/>
      <c r="HS22" s="231"/>
      <c r="HT22" s="231"/>
      <c r="HU22" s="231"/>
      <c r="HV22" s="231"/>
      <c r="HW22" s="231"/>
      <c r="HX22" s="231"/>
      <c r="HY22" s="231"/>
      <c r="HZ22" s="231"/>
      <c r="IA22" s="231"/>
      <c r="IB22" s="231"/>
      <c r="IC22" s="231"/>
      <c r="ID22" s="231"/>
      <c r="IE22" s="231"/>
      <c r="IF22" s="231"/>
      <c r="IG22" s="231"/>
      <c r="IH22" s="231"/>
      <c r="II22" s="231"/>
      <c r="IJ22" s="231"/>
    </row>
    <row r="23" spans="2:251" s="230" customFormat="1" ht="171" customHeight="1">
      <c r="B23" s="269">
        <v>18</v>
      </c>
      <c r="C23" s="294" t="s">
        <v>290</v>
      </c>
      <c r="D23" s="272" t="s">
        <v>291</v>
      </c>
      <c r="E23" s="271" t="s">
        <v>5</v>
      </c>
      <c r="F23" s="272" t="s">
        <v>356</v>
      </c>
      <c r="G23" s="272" t="s">
        <v>383</v>
      </c>
      <c r="H23" s="272"/>
      <c r="I23" s="251"/>
      <c r="J23" s="251"/>
      <c r="K23" s="279"/>
      <c r="L23" s="264"/>
      <c r="M23" s="264"/>
      <c r="N23" s="264"/>
      <c r="O23" s="296">
        <v>3000000000</v>
      </c>
      <c r="P23" s="296">
        <v>2591700823</v>
      </c>
      <c r="Q23" s="264">
        <f>SUM(K23:P23)</f>
        <v>5591700823</v>
      </c>
      <c r="R23" s="279">
        <f>O23</f>
        <v>3000000000</v>
      </c>
      <c r="S23" s="279"/>
      <c r="T23" s="279" t="s">
        <v>26</v>
      </c>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c r="CQ23" s="231"/>
      <c r="CR23" s="231"/>
      <c r="CS23" s="231"/>
      <c r="CT23" s="231"/>
      <c r="CU23" s="231"/>
      <c r="CV23" s="231"/>
      <c r="CW23" s="231"/>
      <c r="CX23" s="231"/>
      <c r="CY23" s="231"/>
      <c r="CZ23" s="231"/>
      <c r="DA23" s="231"/>
      <c r="DB23" s="231"/>
      <c r="DC23" s="231"/>
      <c r="DD23" s="231"/>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c r="EX23" s="231"/>
      <c r="EY23" s="231"/>
      <c r="EZ23" s="231"/>
      <c r="FA23" s="231"/>
      <c r="FB23" s="231"/>
      <c r="FC23" s="231"/>
      <c r="FD23" s="231"/>
      <c r="FE23" s="231"/>
      <c r="FF23" s="231"/>
      <c r="FG23" s="231"/>
      <c r="FH23" s="231"/>
      <c r="FI23" s="231"/>
      <c r="FJ23" s="231"/>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c r="GK23" s="231"/>
      <c r="GL23" s="231"/>
      <c r="GM23" s="231"/>
      <c r="GN23" s="231"/>
      <c r="GO23" s="231"/>
      <c r="GP23" s="231"/>
      <c r="GQ23" s="231"/>
      <c r="GR23" s="231"/>
      <c r="GS23" s="231"/>
      <c r="GT23" s="231"/>
      <c r="GU23" s="231"/>
      <c r="GV23" s="231"/>
      <c r="GW23" s="231"/>
      <c r="GX23" s="231"/>
      <c r="GY23" s="231"/>
      <c r="GZ23" s="231"/>
      <c r="HA23" s="231"/>
      <c r="HB23" s="231"/>
      <c r="HC23" s="231"/>
      <c r="HD23" s="231"/>
      <c r="HE23" s="231"/>
      <c r="HF23" s="231"/>
      <c r="HG23" s="231"/>
      <c r="HH23" s="231"/>
      <c r="HI23" s="231"/>
      <c r="HJ23" s="231"/>
      <c r="HK23" s="231"/>
      <c r="HL23" s="231"/>
      <c r="HM23" s="231"/>
      <c r="HN23" s="231"/>
      <c r="HO23" s="231"/>
      <c r="HP23" s="231"/>
      <c r="HQ23" s="231"/>
      <c r="HR23" s="231"/>
      <c r="HS23" s="231"/>
      <c r="HT23" s="231"/>
      <c r="HU23" s="231"/>
      <c r="HV23" s="231"/>
      <c r="HW23" s="231"/>
      <c r="HX23" s="231"/>
      <c r="HY23" s="231"/>
      <c r="HZ23" s="231"/>
      <c r="IA23" s="231"/>
      <c r="IB23" s="231"/>
      <c r="IC23" s="231"/>
      <c r="ID23" s="231"/>
      <c r="IE23" s="231"/>
      <c r="IF23" s="231"/>
      <c r="IG23" s="231"/>
      <c r="IH23" s="231"/>
      <c r="II23" s="231"/>
      <c r="IJ23" s="231"/>
    </row>
    <row r="24" spans="2:251" s="230" customFormat="1" ht="34.200000000000003" customHeight="1">
      <c r="B24" s="297" t="s">
        <v>325</v>
      </c>
      <c r="C24" s="298"/>
      <c r="D24" s="298"/>
      <c r="E24" s="298"/>
      <c r="F24" s="298"/>
      <c r="G24" s="298"/>
      <c r="H24" s="298"/>
      <c r="I24" s="298"/>
      <c r="J24" s="299"/>
      <c r="K24" s="300">
        <f>SUM(K6:K23)</f>
        <v>47961788887</v>
      </c>
      <c r="L24" s="300">
        <f>SUM(L6:L22)</f>
        <v>23699221563</v>
      </c>
      <c r="M24" s="300">
        <f>SUM(M6:M22)</f>
        <v>0</v>
      </c>
      <c r="N24" s="300">
        <f>SUM(N6:N22)</f>
        <v>4458903</v>
      </c>
      <c r="O24" s="300">
        <f>SUM(O6:O23)</f>
        <v>15283020000</v>
      </c>
      <c r="P24" s="300"/>
      <c r="Q24" s="300">
        <f>SUM(Q6:Q23)</f>
        <v>90371130176</v>
      </c>
      <c r="R24" s="300">
        <f>SUM(R6:R23)</f>
        <v>86948489353</v>
      </c>
      <c r="S24" s="301">
        <f>SUM(S6:S22)</f>
        <v>37167384187</v>
      </c>
      <c r="T24" s="300" t="s">
        <v>336</v>
      </c>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231"/>
      <c r="CO24" s="231"/>
      <c r="CP24" s="231"/>
      <c r="CQ24" s="231"/>
      <c r="CR24" s="231"/>
      <c r="CS24" s="231"/>
      <c r="CT24" s="231"/>
      <c r="CU24" s="231"/>
      <c r="CV24" s="231"/>
      <c r="CW24" s="231"/>
      <c r="CX24" s="231"/>
      <c r="CY24" s="231"/>
      <c r="CZ24" s="231"/>
      <c r="DA24" s="231"/>
      <c r="DB24" s="231"/>
      <c r="DC24" s="231"/>
      <c r="DD24" s="231"/>
      <c r="DE24" s="231"/>
      <c r="DF24" s="231"/>
      <c r="DG24" s="231"/>
      <c r="DH24" s="231"/>
      <c r="DI24" s="231"/>
      <c r="DJ24" s="231"/>
      <c r="DK24" s="231"/>
      <c r="DL24" s="231"/>
      <c r="DM24" s="231"/>
      <c r="DN24" s="231"/>
      <c r="DO24" s="231"/>
      <c r="DP24" s="231"/>
      <c r="DQ24" s="231"/>
      <c r="DR24" s="231"/>
      <c r="DS24" s="231"/>
      <c r="DT24" s="231"/>
      <c r="DU24" s="231"/>
      <c r="DV24" s="231"/>
      <c r="DW24" s="231"/>
      <c r="DX24" s="231"/>
      <c r="DY24" s="231"/>
      <c r="DZ24" s="231"/>
      <c r="EA24" s="231"/>
      <c r="EB24" s="231"/>
      <c r="EC24" s="231"/>
      <c r="ED24" s="231"/>
      <c r="EE24" s="231"/>
      <c r="EF24" s="231"/>
      <c r="EG24" s="231"/>
      <c r="EH24" s="231"/>
      <c r="EI24" s="231"/>
      <c r="EJ24" s="231"/>
      <c r="EK24" s="231"/>
      <c r="EL24" s="231"/>
      <c r="EM24" s="231"/>
      <c r="EN24" s="231"/>
      <c r="EO24" s="231"/>
      <c r="EP24" s="231"/>
      <c r="EQ24" s="231"/>
      <c r="ER24" s="231"/>
      <c r="ES24" s="231"/>
      <c r="ET24" s="231"/>
      <c r="EU24" s="231"/>
      <c r="EV24" s="231"/>
      <c r="EW24" s="231"/>
      <c r="EX24" s="231"/>
      <c r="EY24" s="231"/>
      <c r="EZ24" s="231"/>
      <c r="FA24" s="231"/>
      <c r="FB24" s="231"/>
      <c r="FC24" s="231"/>
      <c r="FD24" s="231"/>
      <c r="FE24" s="231"/>
      <c r="FF24" s="231"/>
      <c r="FG24" s="231"/>
      <c r="FH24" s="231"/>
      <c r="FI24" s="231"/>
      <c r="FJ24" s="231"/>
      <c r="FK24" s="231"/>
      <c r="FL24" s="231"/>
      <c r="FM24" s="231"/>
      <c r="FN24" s="231"/>
      <c r="FO24" s="231"/>
      <c r="FP24" s="231"/>
      <c r="FQ24" s="231"/>
      <c r="FR24" s="231"/>
      <c r="FS24" s="231"/>
      <c r="FT24" s="231"/>
      <c r="FU24" s="231"/>
      <c r="FV24" s="231"/>
      <c r="FW24" s="231"/>
      <c r="FX24" s="231"/>
      <c r="FY24" s="231"/>
      <c r="FZ24" s="231"/>
      <c r="GA24" s="231"/>
      <c r="GB24" s="231"/>
      <c r="GC24" s="231"/>
      <c r="GD24" s="231"/>
      <c r="GE24" s="231"/>
      <c r="GF24" s="231"/>
      <c r="GG24" s="231"/>
      <c r="GH24" s="231"/>
      <c r="GI24" s="231"/>
      <c r="GJ24" s="231"/>
      <c r="GK24" s="231"/>
      <c r="GL24" s="231"/>
      <c r="GM24" s="231"/>
      <c r="GN24" s="231"/>
      <c r="GO24" s="231"/>
      <c r="GP24" s="231"/>
      <c r="GQ24" s="231"/>
      <c r="GR24" s="231"/>
      <c r="GS24" s="231"/>
      <c r="GT24" s="231"/>
      <c r="GU24" s="231"/>
      <c r="GV24" s="231"/>
      <c r="GW24" s="231"/>
      <c r="GX24" s="231"/>
      <c r="GY24" s="231"/>
      <c r="GZ24" s="231"/>
      <c r="HA24" s="231"/>
      <c r="HB24" s="231"/>
      <c r="HC24" s="231"/>
      <c r="HD24" s="231"/>
      <c r="HE24" s="231"/>
      <c r="HF24" s="231"/>
      <c r="HG24" s="231"/>
      <c r="HH24" s="231"/>
      <c r="HI24" s="231"/>
      <c r="HJ24" s="231"/>
      <c r="HK24" s="231"/>
      <c r="HL24" s="231"/>
      <c r="HM24" s="231"/>
      <c r="HN24" s="231"/>
      <c r="HO24" s="231"/>
      <c r="HP24" s="231"/>
      <c r="HQ24" s="231"/>
      <c r="HR24" s="231"/>
      <c r="HS24" s="231"/>
      <c r="HT24" s="231"/>
      <c r="HU24" s="231"/>
      <c r="HV24" s="231"/>
      <c r="HW24" s="231"/>
      <c r="HX24" s="231"/>
      <c r="HY24" s="231"/>
      <c r="HZ24" s="231"/>
      <c r="IA24" s="231"/>
      <c r="IB24" s="231"/>
      <c r="IC24" s="231"/>
      <c r="ID24" s="231"/>
      <c r="IE24" s="231"/>
      <c r="IF24" s="231"/>
      <c r="IG24" s="231"/>
      <c r="IH24" s="231"/>
      <c r="II24" s="231"/>
      <c r="IJ24" s="231"/>
      <c r="IK24" s="231"/>
      <c r="IL24" s="231"/>
      <c r="IM24" s="231"/>
      <c r="IN24" s="231"/>
      <c r="IO24" s="231"/>
      <c r="IP24" s="231"/>
      <c r="IQ24" s="231"/>
    </row>
    <row r="25" spans="2:251" s="230" customFormat="1" ht="34.200000000000003" customHeight="1">
      <c r="B25" s="302" t="s">
        <v>326</v>
      </c>
      <c r="C25" s="303"/>
      <c r="D25" s="303"/>
      <c r="E25" s="303"/>
      <c r="F25" s="303"/>
      <c r="G25" s="303"/>
      <c r="H25" s="303"/>
      <c r="I25" s="303"/>
      <c r="J25" s="304"/>
      <c r="K25" s="305">
        <f>'PRESUPUESTO DEPARTAMENTO'!G7</f>
        <v>47961789887.354332</v>
      </c>
      <c r="L25" s="305">
        <f>L24</f>
        <v>23699221563</v>
      </c>
      <c r="M25" s="305"/>
      <c r="N25" s="305">
        <v>4458903.2621658109</v>
      </c>
      <c r="O25" s="305">
        <v>18282421543.125546</v>
      </c>
      <c r="P25" s="305"/>
      <c r="Q25" s="305">
        <f>SUM(K25:O25)</f>
        <v>89947891896.74205</v>
      </c>
      <c r="R25" s="306">
        <f>SUM(K25:O25)</f>
        <v>89947891896.74205</v>
      </c>
      <c r="S25" s="307"/>
      <c r="T25" s="307"/>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c r="CQ25" s="231"/>
      <c r="CR25" s="231"/>
      <c r="CS25" s="231"/>
      <c r="CT25" s="231"/>
      <c r="CU25" s="231"/>
      <c r="CV25" s="231"/>
      <c r="CW25" s="231"/>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c r="EW25" s="231"/>
      <c r="EX25" s="231"/>
      <c r="EY25" s="231"/>
      <c r="EZ25" s="231"/>
      <c r="FA25" s="231"/>
      <c r="FB25" s="231"/>
      <c r="FC25" s="231"/>
      <c r="FD25" s="231"/>
      <c r="FE25" s="231"/>
      <c r="FF25" s="231"/>
      <c r="FG25" s="231"/>
      <c r="FH25" s="231"/>
      <c r="FI25" s="231"/>
      <c r="FJ25" s="231"/>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c r="GK25" s="231"/>
      <c r="GL25" s="231"/>
      <c r="GM25" s="231"/>
      <c r="GN25" s="231"/>
      <c r="GO25" s="231"/>
      <c r="GP25" s="231"/>
      <c r="GQ25" s="231"/>
      <c r="GR25" s="231"/>
      <c r="GS25" s="231"/>
      <c r="GT25" s="231"/>
      <c r="GU25" s="231"/>
      <c r="GV25" s="231"/>
      <c r="GW25" s="231"/>
      <c r="GX25" s="231"/>
      <c r="GY25" s="231"/>
      <c r="GZ25" s="231"/>
      <c r="HA25" s="231"/>
      <c r="HB25" s="231"/>
      <c r="HC25" s="231"/>
      <c r="HD25" s="231"/>
      <c r="HE25" s="231"/>
      <c r="HF25" s="231"/>
      <c r="HG25" s="231"/>
      <c r="HH25" s="231"/>
      <c r="HI25" s="231"/>
      <c r="HJ25" s="231"/>
      <c r="HK25" s="231"/>
      <c r="HL25" s="231"/>
      <c r="HM25" s="231"/>
      <c r="HN25" s="231"/>
      <c r="HO25" s="231"/>
      <c r="HP25" s="231"/>
      <c r="HQ25" s="231"/>
      <c r="HR25" s="231"/>
      <c r="HS25" s="231"/>
      <c r="HT25" s="231"/>
      <c r="HU25" s="231"/>
      <c r="HV25" s="231"/>
      <c r="HW25" s="231"/>
      <c r="HX25" s="231"/>
      <c r="HY25" s="231"/>
      <c r="HZ25" s="231"/>
      <c r="IA25" s="231"/>
      <c r="IB25" s="231"/>
      <c r="IC25" s="231"/>
      <c r="ID25" s="231"/>
      <c r="IE25" s="231"/>
      <c r="IF25" s="231"/>
      <c r="IG25" s="231"/>
      <c r="IH25" s="231"/>
      <c r="II25" s="231"/>
      <c r="IJ25" s="231"/>
      <c r="IK25" s="231"/>
      <c r="IL25" s="231"/>
      <c r="IM25" s="231"/>
      <c r="IN25" s="231"/>
      <c r="IO25" s="231"/>
      <c r="IP25" s="231"/>
      <c r="IQ25" s="231"/>
    </row>
    <row r="26" spans="2:251" s="230" customFormat="1" ht="34.200000000000003" customHeight="1">
      <c r="B26" s="308" t="s">
        <v>269</v>
      </c>
      <c r="C26" s="309"/>
      <c r="D26" s="309"/>
      <c r="E26" s="309"/>
      <c r="F26" s="309"/>
      <c r="G26" s="309"/>
      <c r="H26" s="309"/>
      <c r="I26" s="309"/>
      <c r="J26" s="310"/>
      <c r="K26" s="305"/>
      <c r="L26" s="305"/>
      <c r="M26" s="305"/>
      <c r="N26" s="305"/>
      <c r="O26" s="305"/>
      <c r="P26" s="305"/>
      <c r="Q26" s="305"/>
      <c r="R26" s="311">
        <f>(R24*100%)/R25</f>
        <v>0.96665399843739208</v>
      </c>
      <c r="S26" s="307"/>
      <c r="T26" s="307"/>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31"/>
      <c r="BZ26" s="231"/>
      <c r="CA26" s="231"/>
      <c r="CB26" s="231"/>
      <c r="CC26" s="231"/>
      <c r="CD26" s="231"/>
      <c r="CE26" s="231"/>
      <c r="CF26" s="231"/>
      <c r="CG26" s="231"/>
      <c r="CH26" s="231"/>
      <c r="CI26" s="231"/>
      <c r="CJ26" s="231"/>
      <c r="CK26" s="231"/>
      <c r="CL26" s="231"/>
      <c r="CM26" s="231"/>
      <c r="CN26" s="231"/>
      <c r="CO26" s="231"/>
      <c r="CP26" s="231"/>
      <c r="CQ26" s="231"/>
      <c r="CR26" s="231"/>
      <c r="CS26" s="231"/>
      <c r="CT26" s="231"/>
      <c r="CU26" s="231"/>
      <c r="CV26" s="231"/>
      <c r="CW26" s="231"/>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31"/>
      <c r="ES26" s="231"/>
      <c r="ET26" s="231"/>
      <c r="EU26" s="231"/>
      <c r="EV26" s="231"/>
      <c r="EW26" s="231"/>
      <c r="EX26" s="231"/>
      <c r="EY26" s="231"/>
      <c r="EZ26" s="231"/>
      <c r="FA26" s="231"/>
      <c r="FB26" s="231"/>
      <c r="FC26" s="231"/>
      <c r="FD26" s="231"/>
      <c r="FE26" s="231"/>
      <c r="FF26" s="231"/>
      <c r="FG26" s="231"/>
      <c r="FH26" s="231"/>
      <c r="FI26" s="231"/>
      <c r="FJ26" s="231"/>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c r="GI26" s="231"/>
      <c r="GJ26" s="231"/>
      <c r="GK26" s="231"/>
      <c r="GL26" s="231"/>
      <c r="GM26" s="231"/>
      <c r="GN26" s="231"/>
      <c r="GO26" s="231"/>
      <c r="GP26" s="231"/>
      <c r="GQ26" s="231"/>
      <c r="GR26" s="231"/>
      <c r="GS26" s="231"/>
      <c r="GT26" s="231"/>
      <c r="GU26" s="231"/>
      <c r="GV26" s="231"/>
      <c r="GW26" s="231"/>
      <c r="GX26" s="231"/>
      <c r="GY26" s="231"/>
      <c r="GZ26" s="231"/>
      <c r="HA26" s="231"/>
      <c r="HB26" s="231"/>
      <c r="HC26" s="231"/>
      <c r="HD26" s="231"/>
      <c r="HE26" s="231"/>
      <c r="HF26" s="231"/>
      <c r="HG26" s="231"/>
      <c r="HH26" s="231"/>
      <c r="HI26" s="231"/>
      <c r="HJ26" s="231"/>
      <c r="HK26" s="231"/>
      <c r="HL26" s="231"/>
      <c r="HM26" s="231"/>
      <c r="HN26" s="231"/>
      <c r="HO26" s="231"/>
      <c r="HP26" s="231"/>
      <c r="HQ26" s="231"/>
      <c r="HR26" s="231"/>
      <c r="HS26" s="231"/>
      <c r="HT26" s="231"/>
      <c r="HU26" s="231"/>
      <c r="HV26" s="231"/>
      <c r="HW26" s="231"/>
      <c r="HX26" s="231"/>
      <c r="HY26" s="231"/>
      <c r="HZ26" s="231"/>
      <c r="IA26" s="231"/>
      <c r="IB26" s="231"/>
      <c r="IC26" s="231"/>
      <c r="ID26" s="231"/>
      <c r="IE26" s="231"/>
      <c r="IF26" s="231"/>
      <c r="IG26" s="231"/>
      <c r="IH26" s="231"/>
      <c r="II26" s="231"/>
      <c r="IJ26" s="231"/>
      <c r="IK26" s="231"/>
      <c r="IL26" s="231"/>
      <c r="IM26" s="231"/>
      <c r="IN26" s="231"/>
      <c r="IO26" s="231"/>
      <c r="IP26" s="231"/>
      <c r="IQ26" s="231"/>
    </row>
    <row r="27" spans="2:251" s="230" customFormat="1" ht="34.200000000000003" customHeight="1">
      <c r="B27" s="297" t="s">
        <v>327</v>
      </c>
      <c r="C27" s="298"/>
      <c r="D27" s="298"/>
      <c r="E27" s="298"/>
      <c r="F27" s="298"/>
      <c r="G27" s="298"/>
      <c r="H27" s="298"/>
      <c r="I27" s="298"/>
      <c r="J27" s="299"/>
      <c r="K27" s="305"/>
      <c r="L27" s="305">
        <f t="shared" ref="L27" si="2">L25-L24</f>
        <v>0</v>
      </c>
      <c r="M27" s="305"/>
      <c r="N27" s="305">
        <f t="shared" ref="N27:O27" si="3">N25-N24</f>
        <v>0.26216581091284752</v>
      </c>
      <c r="O27" s="305">
        <f t="shared" si="3"/>
        <v>2999401543.1255455</v>
      </c>
      <c r="P27" s="305"/>
      <c r="Q27" s="305"/>
      <c r="R27" s="305">
        <f>R25-R24</f>
        <v>2999402543.7420502</v>
      </c>
      <c r="S27" s="312"/>
      <c r="T27" s="312"/>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1"/>
      <c r="CO27" s="231"/>
      <c r="CP27" s="231"/>
      <c r="CQ27" s="231"/>
      <c r="CR27" s="231"/>
      <c r="CS27" s="231"/>
      <c r="CT27" s="231"/>
      <c r="CU27" s="231"/>
      <c r="CV27" s="231"/>
      <c r="CW27" s="231"/>
      <c r="CX27" s="231"/>
      <c r="CY27" s="231"/>
      <c r="CZ27" s="231"/>
      <c r="DA27" s="231"/>
      <c r="DB27" s="231"/>
      <c r="DC27" s="231"/>
      <c r="DD27" s="231"/>
      <c r="DE27" s="231"/>
      <c r="DF27" s="231"/>
      <c r="DG27" s="231"/>
      <c r="DH27" s="231"/>
      <c r="DI27" s="231"/>
      <c r="DJ27" s="231"/>
      <c r="DK27" s="231"/>
      <c r="DL27" s="231"/>
      <c r="DM27" s="231"/>
      <c r="DN27" s="231"/>
      <c r="DO27" s="231"/>
      <c r="DP27" s="231"/>
      <c r="DQ27" s="231"/>
      <c r="DR27" s="231"/>
      <c r="DS27" s="231"/>
      <c r="DT27" s="231"/>
      <c r="DU27" s="231"/>
      <c r="DV27" s="231"/>
      <c r="DW27" s="231"/>
      <c r="DX27" s="231"/>
      <c r="DY27" s="231"/>
      <c r="DZ27" s="231"/>
      <c r="EA27" s="231"/>
      <c r="EB27" s="231"/>
      <c r="EC27" s="231"/>
      <c r="ED27" s="231"/>
      <c r="EE27" s="231"/>
      <c r="EF27" s="231"/>
      <c r="EG27" s="231"/>
      <c r="EH27" s="231"/>
      <c r="EI27" s="231"/>
      <c r="EJ27" s="231"/>
      <c r="EK27" s="231"/>
      <c r="EL27" s="231"/>
      <c r="EM27" s="231"/>
      <c r="EN27" s="231"/>
      <c r="EO27" s="231"/>
      <c r="EP27" s="231"/>
      <c r="EQ27" s="231"/>
      <c r="ER27" s="231"/>
      <c r="ES27" s="231"/>
      <c r="ET27" s="231"/>
      <c r="EU27" s="231"/>
      <c r="EV27" s="231"/>
      <c r="EW27" s="231"/>
      <c r="EX27" s="231"/>
      <c r="EY27" s="231"/>
      <c r="EZ27" s="231"/>
      <c r="FA27" s="231"/>
      <c r="FB27" s="231"/>
      <c r="FC27" s="231"/>
      <c r="FD27" s="231"/>
      <c r="FE27" s="231"/>
      <c r="FF27" s="231"/>
      <c r="FG27" s="231"/>
      <c r="FH27" s="231"/>
      <c r="FI27" s="231"/>
      <c r="FJ27" s="231"/>
      <c r="FK27" s="231"/>
      <c r="FL27" s="231"/>
      <c r="FM27" s="231"/>
      <c r="FN27" s="231"/>
      <c r="FO27" s="231"/>
      <c r="FP27" s="231"/>
      <c r="FQ27" s="231"/>
      <c r="FR27" s="231"/>
      <c r="FS27" s="231"/>
      <c r="FT27" s="231"/>
      <c r="FU27" s="231"/>
      <c r="FV27" s="231"/>
      <c r="FW27" s="231"/>
      <c r="FX27" s="231"/>
      <c r="FY27" s="231"/>
      <c r="FZ27" s="231"/>
      <c r="GA27" s="231"/>
      <c r="GB27" s="231"/>
      <c r="GC27" s="231"/>
      <c r="GD27" s="231"/>
      <c r="GE27" s="231"/>
      <c r="GF27" s="231"/>
      <c r="GG27" s="231"/>
      <c r="GH27" s="231"/>
      <c r="GI27" s="231"/>
      <c r="GJ27" s="231"/>
      <c r="GK27" s="231"/>
      <c r="GL27" s="231"/>
      <c r="GM27" s="231"/>
      <c r="GN27" s="231"/>
      <c r="GO27" s="231"/>
      <c r="GP27" s="231"/>
      <c r="GQ27" s="231"/>
      <c r="GR27" s="231"/>
      <c r="GS27" s="231"/>
      <c r="GT27" s="231"/>
      <c r="GU27" s="231"/>
      <c r="GV27" s="231"/>
      <c r="GW27" s="231"/>
      <c r="GX27" s="231"/>
      <c r="GY27" s="231"/>
      <c r="GZ27" s="231"/>
      <c r="HA27" s="231"/>
      <c r="HB27" s="231"/>
      <c r="HC27" s="231"/>
      <c r="HD27" s="231"/>
      <c r="HE27" s="231"/>
      <c r="HF27" s="231"/>
      <c r="HG27" s="231"/>
      <c r="HH27" s="231"/>
      <c r="HI27" s="231"/>
      <c r="HJ27" s="231"/>
      <c r="HK27" s="231"/>
      <c r="HL27" s="231"/>
      <c r="HM27" s="231"/>
      <c r="HN27" s="231"/>
      <c r="HO27" s="231"/>
      <c r="HP27" s="231"/>
      <c r="HQ27" s="231"/>
      <c r="HR27" s="231"/>
      <c r="HS27" s="231"/>
      <c r="HT27" s="231"/>
      <c r="HU27" s="231"/>
      <c r="HV27" s="231"/>
      <c r="HW27" s="231"/>
      <c r="HX27" s="231"/>
      <c r="HY27" s="231"/>
      <c r="HZ27" s="231"/>
      <c r="IA27" s="231"/>
      <c r="IB27" s="231"/>
      <c r="IC27" s="231"/>
      <c r="ID27" s="231"/>
      <c r="IE27" s="231"/>
      <c r="IF27" s="231"/>
      <c r="IG27" s="231"/>
      <c r="IH27" s="231"/>
      <c r="II27" s="231"/>
      <c r="IJ27" s="231"/>
      <c r="IK27" s="231"/>
      <c r="IL27" s="231"/>
      <c r="IM27" s="231"/>
      <c r="IN27" s="231"/>
      <c r="IO27" s="231"/>
      <c r="IP27" s="231"/>
      <c r="IQ27" s="231"/>
    </row>
    <row r="28" spans="2:251" s="230" customFormat="1" ht="34.200000000000003" customHeight="1">
      <c r="B28" s="313" t="s">
        <v>270</v>
      </c>
      <c r="C28" s="313"/>
      <c r="D28" s="313"/>
      <c r="E28" s="313"/>
      <c r="F28" s="313"/>
      <c r="G28" s="313"/>
      <c r="H28" s="313"/>
      <c r="I28" s="313"/>
      <c r="J28" s="313"/>
      <c r="K28" s="305"/>
      <c r="L28" s="305"/>
      <c r="M28" s="305"/>
      <c r="N28" s="305"/>
      <c r="O28" s="305"/>
      <c r="P28" s="305"/>
      <c r="Q28" s="305"/>
      <c r="R28" s="305">
        <v>5617</v>
      </c>
      <c r="S28" s="312"/>
      <c r="T28" s="312"/>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c r="CQ28" s="231"/>
      <c r="CR28" s="231"/>
      <c r="CS28" s="231"/>
      <c r="CT28" s="231"/>
      <c r="CU28" s="231"/>
      <c r="CV28" s="231"/>
      <c r="CW28" s="231"/>
      <c r="CX28" s="231"/>
      <c r="CY28" s="231"/>
      <c r="CZ28" s="231"/>
      <c r="DA28" s="231"/>
      <c r="DB28" s="231"/>
      <c r="DC28" s="231"/>
      <c r="DD28" s="231"/>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c r="FI28" s="231"/>
      <c r="FJ28" s="231"/>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c r="GK28" s="231"/>
      <c r="GL28" s="231"/>
      <c r="GM28" s="231"/>
      <c r="GN28" s="231"/>
      <c r="GO28" s="231"/>
      <c r="GP28" s="231"/>
      <c r="GQ28" s="231"/>
      <c r="GR28" s="231"/>
      <c r="GS28" s="231"/>
      <c r="GT28" s="231"/>
      <c r="GU28" s="231"/>
      <c r="GV28" s="231"/>
      <c r="GW28" s="231"/>
      <c r="GX28" s="231"/>
      <c r="GY28" s="231"/>
      <c r="GZ28" s="231"/>
      <c r="HA28" s="231"/>
      <c r="HB28" s="231"/>
      <c r="HC28" s="231"/>
      <c r="HD28" s="231"/>
      <c r="HE28" s="231"/>
      <c r="HF28" s="231"/>
      <c r="HG28" s="231"/>
      <c r="HH28" s="231"/>
      <c r="HI28" s="231"/>
      <c r="HJ28" s="231"/>
      <c r="HK28" s="231"/>
      <c r="HL28" s="231"/>
      <c r="HM28" s="231"/>
      <c r="HN28" s="231"/>
      <c r="HO28" s="231"/>
      <c r="HP28" s="231"/>
      <c r="HQ28" s="231"/>
      <c r="HR28" s="231"/>
      <c r="HS28" s="231"/>
      <c r="HT28" s="231"/>
      <c r="HU28" s="231"/>
      <c r="HV28" s="231"/>
      <c r="HW28" s="231"/>
      <c r="HX28" s="231"/>
      <c r="HY28" s="231"/>
      <c r="HZ28" s="231"/>
      <c r="IA28" s="231"/>
      <c r="IB28" s="231"/>
      <c r="IC28" s="231"/>
      <c r="ID28" s="231"/>
      <c r="IE28" s="231"/>
      <c r="IF28" s="231"/>
      <c r="IG28" s="231"/>
      <c r="IH28" s="231"/>
      <c r="II28" s="231"/>
      <c r="IJ28" s="231"/>
      <c r="IK28" s="231"/>
      <c r="IL28" s="231"/>
      <c r="IM28" s="231"/>
      <c r="IN28" s="231"/>
      <c r="IO28" s="231"/>
      <c r="IP28" s="231"/>
      <c r="IQ28" s="231"/>
    </row>
    <row r="29" spans="2:251" s="230" customFormat="1" ht="64.5" customHeight="1">
      <c r="B29" s="228"/>
      <c r="C29" s="228"/>
      <c r="D29" s="228"/>
      <c r="E29" s="228"/>
      <c r="F29" s="228"/>
      <c r="G29" s="228"/>
      <c r="K29" s="228"/>
      <c r="L29" s="228"/>
      <c r="M29" s="228"/>
      <c r="N29" s="228"/>
      <c r="O29" s="228"/>
      <c r="P29" s="228"/>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c r="CQ29" s="231"/>
      <c r="CR29" s="231"/>
      <c r="CS29" s="231"/>
      <c r="CT29" s="231"/>
      <c r="CU29" s="231"/>
      <c r="CV29" s="231"/>
      <c r="CW29" s="231"/>
      <c r="CX29" s="231"/>
      <c r="CY29" s="231"/>
      <c r="CZ29" s="231"/>
      <c r="DA29" s="231"/>
      <c r="DB29" s="231"/>
      <c r="DC29" s="231"/>
      <c r="DD29" s="231"/>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c r="FE29" s="231"/>
      <c r="FF29" s="231"/>
      <c r="FG29" s="231"/>
      <c r="FH29" s="231"/>
      <c r="FI29" s="231"/>
      <c r="FJ29" s="231"/>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c r="GK29" s="231"/>
      <c r="GL29" s="231"/>
      <c r="GM29" s="231"/>
      <c r="GN29" s="231"/>
      <c r="GO29" s="231"/>
      <c r="GP29" s="231"/>
      <c r="GQ29" s="231"/>
      <c r="GR29" s="231"/>
      <c r="GS29" s="231"/>
      <c r="GT29" s="231"/>
      <c r="GU29" s="231"/>
      <c r="GV29" s="231"/>
      <c r="GW29" s="231"/>
      <c r="GX29" s="231"/>
      <c r="GY29" s="231"/>
      <c r="GZ29" s="231"/>
      <c r="HA29" s="231"/>
      <c r="HB29" s="231"/>
      <c r="HC29" s="231"/>
      <c r="HD29" s="231"/>
      <c r="HE29" s="231"/>
      <c r="HF29" s="231"/>
      <c r="HG29" s="231"/>
      <c r="HH29" s="231"/>
      <c r="HI29" s="231"/>
      <c r="HJ29" s="231"/>
      <c r="HK29" s="231"/>
      <c r="HL29" s="231"/>
      <c r="HM29" s="231"/>
      <c r="HN29" s="231"/>
      <c r="HO29" s="231"/>
      <c r="HP29" s="231"/>
      <c r="HQ29" s="231"/>
      <c r="HR29" s="231"/>
      <c r="HS29" s="231"/>
      <c r="HT29" s="231"/>
      <c r="HU29" s="231"/>
      <c r="HV29" s="231"/>
      <c r="HW29" s="231"/>
      <c r="HX29" s="231"/>
      <c r="HY29" s="231"/>
      <c r="HZ29" s="231"/>
      <c r="IA29" s="231"/>
      <c r="IB29" s="231"/>
      <c r="IC29" s="231"/>
      <c r="ID29" s="231"/>
      <c r="IE29" s="231"/>
      <c r="IF29" s="231"/>
      <c r="IG29" s="231"/>
      <c r="IH29" s="231"/>
      <c r="II29" s="231"/>
      <c r="IJ29" s="231"/>
    </row>
    <row r="30" spans="2:251" s="234" customFormat="1" ht="40.5" customHeight="1">
      <c r="B30" s="232" t="s">
        <v>202</v>
      </c>
      <c r="C30" s="232"/>
      <c r="D30" s="232"/>
      <c r="E30" s="232"/>
      <c r="F30" s="232"/>
      <c r="G30" s="232"/>
      <c r="H30" s="232"/>
      <c r="I30" s="232"/>
      <c r="J30" s="232"/>
      <c r="K30" s="232"/>
      <c r="L30" s="232"/>
      <c r="M30" s="232"/>
      <c r="N30" s="232"/>
      <c r="O30" s="232"/>
      <c r="P30" s="232"/>
      <c r="Q30" s="232"/>
      <c r="R30" s="232"/>
      <c r="S30" s="232"/>
      <c r="T30" s="232"/>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row>
    <row r="31" spans="2:251" s="234" customFormat="1" ht="30" customHeight="1">
      <c r="B31" s="235" t="s">
        <v>314</v>
      </c>
      <c r="C31" s="235"/>
      <c r="D31" s="235" t="s">
        <v>315</v>
      </c>
      <c r="E31" s="235" t="s">
        <v>316</v>
      </c>
      <c r="F31" s="235" t="s">
        <v>387</v>
      </c>
      <c r="G31" s="236" t="s">
        <v>388</v>
      </c>
      <c r="H31" s="237" t="s">
        <v>203</v>
      </c>
      <c r="I31" s="238"/>
      <c r="J31" s="239"/>
      <c r="K31" s="237" t="s">
        <v>313</v>
      </c>
      <c r="L31" s="238"/>
      <c r="M31" s="238"/>
      <c r="N31" s="238"/>
      <c r="O31" s="238"/>
      <c r="P31" s="239"/>
      <c r="Q31" s="240" t="s">
        <v>323</v>
      </c>
      <c r="R31" s="240" t="s">
        <v>319</v>
      </c>
      <c r="S31" s="241" t="s">
        <v>280</v>
      </c>
      <c r="T31" s="240" t="s">
        <v>321</v>
      </c>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row>
    <row r="32" spans="2:251" s="246" customFormat="1" ht="55.95" customHeight="1">
      <c r="B32" s="235"/>
      <c r="C32" s="235"/>
      <c r="D32" s="235"/>
      <c r="E32" s="235"/>
      <c r="F32" s="235"/>
      <c r="G32" s="242"/>
      <c r="H32" s="243" t="s">
        <v>389</v>
      </c>
      <c r="I32" s="243" t="s">
        <v>390</v>
      </c>
      <c r="J32" s="243" t="s">
        <v>391</v>
      </c>
      <c r="K32" s="244" t="s">
        <v>2</v>
      </c>
      <c r="L32" s="244" t="s">
        <v>3</v>
      </c>
      <c r="M32" s="244" t="s">
        <v>75</v>
      </c>
      <c r="N32" s="244" t="s">
        <v>311</v>
      </c>
      <c r="O32" s="244" t="s">
        <v>5</v>
      </c>
      <c r="P32" s="244" t="s">
        <v>322</v>
      </c>
      <c r="Q32" s="240"/>
      <c r="R32" s="240"/>
      <c r="S32" s="245"/>
      <c r="T32" s="240"/>
    </row>
    <row r="33" spans="2:251" s="246" customFormat="1" ht="37.5" customHeight="1">
      <c r="B33" s="232" t="s">
        <v>58</v>
      </c>
      <c r="C33" s="232"/>
      <c r="D33" s="232"/>
      <c r="E33" s="232"/>
      <c r="F33" s="232"/>
      <c r="G33" s="232"/>
      <c r="H33" s="232"/>
      <c r="I33" s="232"/>
      <c r="J33" s="232"/>
      <c r="K33" s="232"/>
      <c r="L33" s="232"/>
      <c r="M33" s="232"/>
      <c r="N33" s="232"/>
      <c r="O33" s="232"/>
      <c r="P33" s="232"/>
      <c r="Q33" s="232"/>
      <c r="R33" s="232"/>
      <c r="S33" s="232"/>
      <c r="T33" s="232"/>
      <c r="U33" s="314"/>
    </row>
    <row r="34" spans="2:251" s="230" customFormat="1" ht="172.95" customHeight="1">
      <c r="B34" s="247">
        <v>1</v>
      </c>
      <c r="C34" s="294" t="s">
        <v>60</v>
      </c>
      <c r="D34" s="272" t="s">
        <v>59</v>
      </c>
      <c r="E34" s="250" t="s">
        <v>14</v>
      </c>
      <c r="F34" s="272" t="s">
        <v>68</v>
      </c>
      <c r="G34" s="272" t="s">
        <v>79</v>
      </c>
      <c r="H34" s="272" t="s">
        <v>386</v>
      </c>
      <c r="I34" s="251" t="s">
        <v>384</v>
      </c>
      <c r="J34" s="251" t="s">
        <v>223</v>
      </c>
      <c r="K34" s="315"/>
      <c r="L34" s="253">
        <v>2128440055</v>
      </c>
      <c r="M34" s="253">
        <v>2131385126</v>
      </c>
      <c r="N34" s="253"/>
      <c r="O34" s="316"/>
      <c r="P34" s="316"/>
      <c r="Q34" s="253"/>
      <c r="R34" s="315">
        <f>SUM(L34:M34)</f>
        <v>4259825181</v>
      </c>
      <c r="S34" s="317">
        <v>4259825181</v>
      </c>
      <c r="T34" s="279" t="s">
        <v>77</v>
      </c>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c r="GK34" s="231"/>
      <c r="GL34" s="231"/>
      <c r="GM34" s="231"/>
      <c r="GN34" s="231"/>
      <c r="GO34" s="231"/>
      <c r="GP34" s="231"/>
      <c r="GQ34" s="231"/>
      <c r="GR34" s="231"/>
      <c r="GS34" s="231"/>
      <c r="GT34" s="231"/>
      <c r="GU34" s="231"/>
      <c r="GV34" s="231"/>
      <c r="GW34" s="231"/>
      <c r="GX34" s="231"/>
      <c r="GY34" s="231"/>
      <c r="GZ34" s="231"/>
      <c r="HA34" s="231"/>
      <c r="HB34" s="231"/>
      <c r="HC34" s="231"/>
      <c r="HD34" s="231"/>
      <c r="HE34" s="231"/>
      <c r="HF34" s="231"/>
      <c r="HG34" s="231"/>
      <c r="HH34" s="231"/>
      <c r="HI34" s="231"/>
      <c r="HJ34" s="231"/>
      <c r="HK34" s="231"/>
      <c r="HL34" s="231"/>
      <c r="HM34" s="231"/>
      <c r="HN34" s="231"/>
      <c r="HO34" s="231"/>
      <c r="HP34" s="231"/>
      <c r="HQ34" s="231"/>
      <c r="HR34" s="231"/>
      <c r="HS34" s="231"/>
      <c r="HT34" s="231"/>
      <c r="HU34" s="231"/>
      <c r="HV34" s="231"/>
      <c r="HW34" s="231"/>
      <c r="HX34" s="231"/>
      <c r="HY34" s="231"/>
      <c r="HZ34" s="231"/>
      <c r="IA34" s="231"/>
      <c r="IB34" s="231"/>
      <c r="IC34" s="231"/>
      <c r="ID34" s="231"/>
      <c r="IE34" s="231"/>
      <c r="IF34" s="231"/>
      <c r="IG34" s="231"/>
      <c r="IH34" s="231"/>
      <c r="II34" s="231"/>
      <c r="IJ34" s="231"/>
    </row>
    <row r="35" spans="2:251" s="230" customFormat="1" ht="159.6" customHeight="1">
      <c r="B35" s="269">
        <v>2</v>
      </c>
      <c r="C35" s="294" t="s">
        <v>61</v>
      </c>
      <c r="D35" s="272" t="s">
        <v>265</v>
      </c>
      <c r="E35" s="271" t="s">
        <v>14</v>
      </c>
      <c r="F35" s="272" t="s">
        <v>72</v>
      </c>
      <c r="G35" s="272" t="s">
        <v>81</v>
      </c>
      <c r="H35" s="318" t="s">
        <v>385</v>
      </c>
      <c r="I35" s="251" t="s">
        <v>384</v>
      </c>
      <c r="J35" s="251" t="s">
        <v>224</v>
      </c>
      <c r="K35" s="279"/>
      <c r="L35" s="264">
        <v>2128227123</v>
      </c>
      <c r="M35" s="264"/>
      <c r="N35" s="264"/>
      <c r="O35" s="296"/>
      <c r="P35" s="296"/>
      <c r="Q35" s="264"/>
      <c r="R35" s="279">
        <f>SUM(L35:M35)</f>
        <v>2128227123</v>
      </c>
      <c r="S35" s="264">
        <v>2128227123</v>
      </c>
      <c r="T35" s="279" t="s">
        <v>26</v>
      </c>
      <c r="U35" s="319"/>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1"/>
      <c r="BR35" s="231"/>
      <c r="BS35" s="231"/>
      <c r="BT35" s="231"/>
      <c r="BU35" s="231"/>
      <c r="BV35" s="231"/>
      <c r="BW35" s="231"/>
      <c r="BX35" s="231"/>
      <c r="BY35" s="231"/>
      <c r="BZ35" s="231"/>
      <c r="CA35" s="231"/>
      <c r="CB35" s="231"/>
      <c r="CC35" s="231"/>
      <c r="CD35" s="231"/>
      <c r="CE35" s="231"/>
      <c r="CF35" s="231"/>
      <c r="CG35" s="231"/>
      <c r="CH35" s="231"/>
      <c r="CI35" s="231"/>
      <c r="CJ35" s="231"/>
      <c r="CK35" s="231"/>
      <c r="CL35" s="231"/>
      <c r="CM35" s="231"/>
      <c r="CN35" s="231"/>
      <c r="CO35" s="231"/>
      <c r="CP35" s="231"/>
      <c r="CQ35" s="231"/>
      <c r="CR35" s="231"/>
      <c r="CS35" s="231"/>
      <c r="CT35" s="231"/>
      <c r="CU35" s="231"/>
      <c r="CV35" s="231"/>
      <c r="CW35" s="231"/>
      <c r="CX35" s="231"/>
      <c r="CY35" s="231"/>
      <c r="CZ35" s="231"/>
      <c r="DA35" s="231"/>
      <c r="DB35" s="231"/>
      <c r="DC35" s="231"/>
      <c r="DD35" s="231"/>
      <c r="DE35" s="231"/>
      <c r="DF35" s="231"/>
      <c r="DG35" s="231"/>
      <c r="DH35" s="231"/>
      <c r="DI35" s="231"/>
      <c r="DJ35" s="231"/>
      <c r="DK35" s="231"/>
      <c r="DL35" s="231"/>
      <c r="DM35" s="231"/>
      <c r="DN35" s="231"/>
      <c r="DO35" s="231"/>
      <c r="DP35" s="231"/>
      <c r="DQ35" s="231"/>
      <c r="DR35" s="231"/>
      <c r="DS35" s="231"/>
      <c r="DT35" s="231"/>
      <c r="DU35" s="231"/>
      <c r="DV35" s="231"/>
      <c r="DW35" s="231"/>
      <c r="DX35" s="231"/>
      <c r="DY35" s="231"/>
      <c r="DZ35" s="231"/>
      <c r="EA35" s="231"/>
      <c r="EB35" s="231"/>
      <c r="EC35" s="231"/>
      <c r="ED35" s="231"/>
      <c r="EE35" s="231"/>
      <c r="EF35" s="231"/>
      <c r="EG35" s="231"/>
      <c r="EH35" s="231"/>
      <c r="EI35" s="231"/>
      <c r="EJ35" s="231"/>
      <c r="EK35" s="231"/>
      <c r="EL35" s="231"/>
      <c r="EM35" s="231"/>
      <c r="EN35" s="231"/>
      <c r="EO35" s="231"/>
      <c r="EP35" s="231"/>
      <c r="EQ35" s="231"/>
      <c r="ER35" s="231"/>
      <c r="ES35" s="231"/>
      <c r="ET35" s="231"/>
      <c r="EU35" s="231"/>
      <c r="EV35" s="231"/>
      <c r="EW35" s="231"/>
      <c r="EX35" s="231"/>
      <c r="EY35" s="231"/>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1"/>
      <c r="GM35" s="231"/>
      <c r="GN35" s="231"/>
      <c r="GO35" s="231"/>
      <c r="GP35" s="231"/>
      <c r="GQ35" s="231"/>
      <c r="GR35" s="231"/>
      <c r="GS35" s="231"/>
      <c r="GT35" s="231"/>
      <c r="GU35" s="231"/>
      <c r="GV35" s="231"/>
      <c r="GW35" s="231"/>
      <c r="GX35" s="231"/>
      <c r="GY35" s="231"/>
      <c r="GZ35" s="231"/>
      <c r="HA35" s="231"/>
      <c r="HB35" s="231"/>
      <c r="HC35" s="231"/>
      <c r="HD35" s="231"/>
      <c r="HE35" s="231"/>
      <c r="HF35" s="231"/>
      <c r="HG35" s="231"/>
      <c r="HH35" s="231"/>
      <c r="HI35" s="231"/>
      <c r="HJ35" s="231"/>
      <c r="HK35" s="231"/>
      <c r="HL35" s="231"/>
      <c r="HM35" s="231"/>
      <c r="HN35" s="231"/>
      <c r="HO35" s="231"/>
      <c r="HP35" s="231"/>
      <c r="HQ35" s="231"/>
      <c r="HR35" s="231"/>
      <c r="HS35" s="231"/>
      <c r="HT35" s="231"/>
      <c r="HU35" s="231"/>
      <c r="HV35" s="231"/>
      <c r="HW35" s="231"/>
      <c r="HX35" s="231"/>
      <c r="HY35" s="231"/>
      <c r="HZ35" s="231"/>
      <c r="IA35" s="231"/>
      <c r="IB35" s="231"/>
      <c r="IC35" s="231"/>
      <c r="ID35" s="231"/>
      <c r="IE35" s="231"/>
      <c r="IF35" s="231"/>
      <c r="IG35" s="231"/>
      <c r="IH35" s="231"/>
      <c r="II35" s="231"/>
      <c r="IJ35" s="231"/>
    </row>
    <row r="36" spans="2:251" s="230" customFormat="1" ht="268.2" customHeight="1">
      <c r="B36" s="269">
        <v>3</v>
      </c>
      <c r="C36" s="294" t="s">
        <v>63</v>
      </c>
      <c r="D36" s="272" t="s">
        <v>62</v>
      </c>
      <c r="E36" s="271" t="s">
        <v>69</v>
      </c>
      <c r="F36" s="272" t="s">
        <v>73</v>
      </c>
      <c r="G36" s="272" t="s">
        <v>82</v>
      </c>
      <c r="H36" s="320" t="s">
        <v>510</v>
      </c>
      <c r="I36" s="251" t="s">
        <v>229</v>
      </c>
      <c r="J36" s="251" t="s">
        <v>225</v>
      </c>
      <c r="K36" s="279"/>
      <c r="L36" s="264">
        <v>2830855494</v>
      </c>
      <c r="M36" s="264"/>
      <c r="N36" s="264"/>
      <c r="O36" s="296"/>
      <c r="P36" s="296"/>
      <c r="Q36" s="264"/>
      <c r="R36" s="279">
        <f>SUM(L36:M36)</f>
        <v>2830855494</v>
      </c>
      <c r="S36" s="295">
        <v>2500000000</v>
      </c>
      <c r="T36" s="279" t="s">
        <v>77</v>
      </c>
      <c r="U36" s="319"/>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1"/>
      <c r="CJ36" s="231"/>
      <c r="CK36" s="231"/>
      <c r="CL36" s="231"/>
      <c r="CM36" s="231"/>
      <c r="CN36" s="231"/>
      <c r="CO36" s="231"/>
      <c r="CP36" s="231"/>
      <c r="CQ36" s="231"/>
      <c r="CR36" s="231"/>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c r="FF36" s="231"/>
      <c r="FG36" s="231"/>
      <c r="FH36" s="231"/>
      <c r="FI36" s="231"/>
      <c r="FJ36" s="231"/>
      <c r="FK36" s="231"/>
      <c r="FL36" s="231"/>
      <c r="FM36" s="231"/>
      <c r="FN36" s="231"/>
      <c r="FO36" s="231"/>
      <c r="FP36" s="231"/>
      <c r="FQ36" s="231"/>
      <c r="FR36" s="231"/>
      <c r="FS36" s="231"/>
      <c r="FT36" s="231"/>
      <c r="FU36" s="231"/>
      <c r="FV36" s="231"/>
      <c r="FW36" s="231"/>
      <c r="FX36" s="231"/>
      <c r="FY36" s="231"/>
      <c r="FZ36" s="231"/>
      <c r="GA36" s="231"/>
      <c r="GB36" s="231"/>
      <c r="GC36" s="231"/>
      <c r="GD36" s="231"/>
      <c r="GE36" s="231"/>
      <c r="GF36" s="231"/>
      <c r="GG36" s="231"/>
      <c r="GH36" s="231"/>
      <c r="GI36" s="231"/>
      <c r="GJ36" s="231"/>
      <c r="GK36" s="231"/>
      <c r="GL36" s="231"/>
      <c r="GM36" s="231"/>
      <c r="GN36" s="231"/>
      <c r="GO36" s="231"/>
      <c r="GP36" s="231"/>
      <c r="GQ36" s="231"/>
      <c r="GR36" s="231"/>
      <c r="GS36" s="231"/>
      <c r="GT36" s="231"/>
      <c r="GU36" s="231"/>
      <c r="GV36" s="231"/>
      <c r="GW36" s="231"/>
      <c r="GX36" s="231"/>
      <c r="GY36" s="231"/>
      <c r="GZ36" s="231"/>
      <c r="HA36" s="231"/>
      <c r="HB36" s="231"/>
      <c r="HC36" s="231"/>
      <c r="HD36" s="231"/>
      <c r="HE36" s="231"/>
      <c r="HF36" s="231"/>
      <c r="HG36" s="231"/>
      <c r="HH36" s="231"/>
      <c r="HI36" s="231"/>
      <c r="HJ36" s="231"/>
      <c r="HK36" s="231"/>
      <c r="HL36" s="231"/>
      <c r="HM36" s="231"/>
      <c r="HN36" s="231"/>
      <c r="HO36" s="231"/>
      <c r="HP36" s="231"/>
      <c r="HQ36" s="231"/>
      <c r="HR36" s="231"/>
      <c r="HS36" s="231"/>
      <c r="HT36" s="231"/>
      <c r="HU36" s="231"/>
      <c r="HV36" s="231"/>
      <c r="HW36" s="231"/>
      <c r="HX36" s="231"/>
      <c r="HY36" s="231"/>
      <c r="HZ36" s="231"/>
      <c r="IA36" s="231"/>
      <c r="IB36" s="231"/>
      <c r="IC36" s="231"/>
      <c r="ID36" s="231"/>
      <c r="IE36" s="231"/>
      <c r="IF36" s="231"/>
      <c r="IG36" s="231"/>
      <c r="IH36" s="231"/>
      <c r="II36" s="231"/>
      <c r="IJ36" s="231"/>
    </row>
    <row r="37" spans="2:251" s="230" customFormat="1" ht="169.2" customHeight="1">
      <c r="B37" s="271">
        <v>4</v>
      </c>
      <c r="C37" s="294" t="s">
        <v>65</v>
      </c>
      <c r="D37" s="272" t="s">
        <v>64</v>
      </c>
      <c r="E37" s="271" t="s">
        <v>24</v>
      </c>
      <c r="F37" s="272" t="s">
        <v>70</v>
      </c>
      <c r="G37" s="272" t="s">
        <v>83</v>
      </c>
      <c r="H37" s="321" t="s">
        <v>511</v>
      </c>
      <c r="I37" s="251" t="s">
        <v>384</v>
      </c>
      <c r="J37" s="251" t="s">
        <v>228</v>
      </c>
      <c r="K37" s="279"/>
      <c r="L37" s="264">
        <v>1365023380</v>
      </c>
      <c r="M37" s="264">
        <v>943744651</v>
      </c>
      <c r="N37" s="264"/>
      <c r="O37" s="296"/>
      <c r="P37" s="296"/>
      <c r="Q37" s="264"/>
      <c r="R37" s="279">
        <f>SUM(L37:M37)</f>
        <v>2308768031</v>
      </c>
      <c r="S37" s="295">
        <v>2308768031</v>
      </c>
      <c r="T37" s="279" t="s">
        <v>76</v>
      </c>
      <c r="U37" s="319"/>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c r="FI37" s="231"/>
      <c r="FJ37" s="231"/>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c r="GK37" s="231"/>
      <c r="GL37" s="231"/>
      <c r="GM37" s="231"/>
      <c r="GN37" s="231"/>
      <c r="GO37" s="231"/>
      <c r="GP37" s="231"/>
      <c r="GQ37" s="231"/>
      <c r="GR37" s="231"/>
      <c r="GS37" s="231"/>
      <c r="GT37" s="231"/>
      <c r="GU37" s="231"/>
      <c r="GV37" s="231"/>
      <c r="GW37" s="231"/>
      <c r="GX37" s="231"/>
      <c r="GY37" s="231"/>
      <c r="GZ37" s="231"/>
      <c r="HA37" s="231"/>
      <c r="HB37" s="231"/>
      <c r="HC37" s="231"/>
      <c r="HD37" s="231"/>
      <c r="HE37" s="231"/>
      <c r="HF37" s="231"/>
      <c r="HG37" s="231"/>
      <c r="HH37" s="231"/>
      <c r="HI37" s="231"/>
      <c r="HJ37" s="231"/>
      <c r="HK37" s="231"/>
      <c r="HL37" s="231"/>
      <c r="HM37" s="231"/>
      <c r="HN37" s="231"/>
      <c r="HO37" s="231"/>
      <c r="HP37" s="231"/>
      <c r="HQ37" s="231"/>
      <c r="HR37" s="231"/>
      <c r="HS37" s="231"/>
      <c r="HT37" s="231"/>
      <c r="HU37" s="231"/>
      <c r="HV37" s="231"/>
      <c r="HW37" s="231"/>
      <c r="HX37" s="231"/>
      <c r="HY37" s="231"/>
      <c r="HZ37" s="231"/>
      <c r="IA37" s="231"/>
      <c r="IB37" s="231"/>
      <c r="IC37" s="231"/>
      <c r="ID37" s="231"/>
      <c r="IE37" s="231"/>
      <c r="IF37" s="231"/>
      <c r="IG37" s="231"/>
      <c r="IH37" s="231"/>
      <c r="II37" s="231"/>
      <c r="IJ37" s="231"/>
    </row>
    <row r="38" spans="2:251" s="230" customFormat="1" ht="264.60000000000002" customHeight="1">
      <c r="B38" s="269">
        <v>5</v>
      </c>
      <c r="C38" s="294" t="s">
        <v>67</v>
      </c>
      <c r="D38" s="272" t="s">
        <v>66</v>
      </c>
      <c r="E38" s="271" t="s">
        <v>71</v>
      </c>
      <c r="F38" s="272" t="s">
        <v>74</v>
      </c>
      <c r="G38" s="272" t="s">
        <v>84</v>
      </c>
      <c r="H38" s="320" t="s">
        <v>512</v>
      </c>
      <c r="I38" s="251" t="s">
        <v>384</v>
      </c>
      <c r="J38" s="251" t="s">
        <v>226</v>
      </c>
      <c r="K38" s="279"/>
      <c r="L38" s="264">
        <v>1547453947.98</v>
      </c>
      <c r="M38" s="264"/>
      <c r="N38" s="264"/>
      <c r="O38" s="296"/>
      <c r="P38" s="296"/>
      <c r="Q38" s="264"/>
      <c r="R38" s="279">
        <f>SUM(L38:M38)</f>
        <v>1547453947.98</v>
      </c>
      <c r="S38" s="295">
        <v>1547453947.98</v>
      </c>
      <c r="T38" s="279" t="s">
        <v>77</v>
      </c>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231"/>
      <c r="CR38" s="231"/>
      <c r="CS38" s="231"/>
      <c r="CT38" s="231"/>
      <c r="CU38" s="231"/>
      <c r="CV38" s="231"/>
      <c r="CW38" s="231"/>
      <c r="CX38" s="231"/>
      <c r="CY38" s="231"/>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1"/>
      <c r="FI38" s="231"/>
      <c r="FJ38" s="231"/>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c r="GK38" s="231"/>
      <c r="GL38" s="231"/>
      <c r="GM38" s="231"/>
      <c r="GN38" s="231"/>
      <c r="GO38" s="231"/>
      <c r="GP38" s="231"/>
      <c r="GQ38" s="231"/>
      <c r="GR38" s="231"/>
      <c r="GS38" s="231"/>
      <c r="GT38" s="231"/>
      <c r="GU38" s="231"/>
      <c r="GV38" s="231"/>
      <c r="GW38" s="231"/>
      <c r="GX38" s="231"/>
      <c r="GY38" s="231"/>
      <c r="GZ38" s="231"/>
      <c r="HA38" s="231"/>
      <c r="HB38" s="231"/>
      <c r="HC38" s="231"/>
      <c r="HD38" s="231"/>
      <c r="HE38" s="231"/>
      <c r="HF38" s="231"/>
      <c r="HG38" s="231"/>
      <c r="HH38" s="231"/>
      <c r="HI38" s="231"/>
      <c r="HJ38" s="231"/>
      <c r="HK38" s="231"/>
      <c r="HL38" s="231"/>
      <c r="HM38" s="231"/>
      <c r="HN38" s="231"/>
      <c r="HO38" s="231"/>
      <c r="HP38" s="231"/>
      <c r="HQ38" s="231"/>
      <c r="HR38" s="231"/>
      <c r="HS38" s="231"/>
      <c r="HT38" s="231"/>
      <c r="HU38" s="231"/>
      <c r="HV38" s="231"/>
      <c r="HW38" s="231"/>
      <c r="HX38" s="231"/>
      <c r="HY38" s="231"/>
      <c r="HZ38" s="231"/>
      <c r="IA38" s="231"/>
      <c r="IB38" s="231"/>
      <c r="IC38" s="231"/>
      <c r="ID38" s="231"/>
      <c r="IE38" s="231"/>
      <c r="IF38" s="231"/>
      <c r="IG38" s="231"/>
      <c r="IH38" s="231"/>
      <c r="II38" s="231"/>
      <c r="IJ38" s="231"/>
    </row>
    <row r="39" spans="2:251" s="230" customFormat="1" ht="169.95" customHeight="1">
      <c r="B39" s="269">
        <v>6</v>
      </c>
      <c r="C39" s="294" t="s">
        <v>85</v>
      </c>
      <c r="D39" s="272" t="s">
        <v>86</v>
      </c>
      <c r="E39" s="271" t="s">
        <v>24</v>
      </c>
      <c r="F39" s="272" t="s">
        <v>87</v>
      </c>
      <c r="G39" s="272" t="s">
        <v>88</v>
      </c>
      <c r="H39" s="322" t="s">
        <v>513</v>
      </c>
      <c r="I39" s="251" t="s">
        <v>384</v>
      </c>
      <c r="J39" s="251" t="s">
        <v>227</v>
      </c>
      <c r="K39" s="279">
        <v>15002814726.33</v>
      </c>
      <c r="L39" s="264"/>
      <c r="M39" s="264"/>
      <c r="N39" s="264"/>
      <c r="O39" s="296"/>
      <c r="P39" s="296"/>
      <c r="Q39" s="264"/>
      <c r="R39" s="279">
        <v>15002814726.33</v>
      </c>
      <c r="S39" s="279"/>
      <c r="T39" s="279" t="s">
        <v>76</v>
      </c>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c r="CO39" s="231"/>
      <c r="CP39" s="231"/>
      <c r="CQ39" s="231"/>
      <c r="CR39" s="231"/>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c r="FF39" s="231"/>
      <c r="FG39" s="231"/>
      <c r="FH39" s="231"/>
      <c r="FI39" s="231"/>
      <c r="FJ39" s="231"/>
      <c r="FK39" s="231"/>
      <c r="FL39" s="231"/>
      <c r="FM39" s="231"/>
      <c r="FN39" s="231"/>
      <c r="FO39" s="231"/>
      <c r="FP39" s="231"/>
      <c r="FQ39" s="231"/>
      <c r="FR39" s="231"/>
      <c r="FS39" s="231"/>
      <c r="FT39" s="231"/>
      <c r="FU39" s="231"/>
      <c r="FV39" s="231"/>
      <c r="FW39" s="231"/>
      <c r="FX39" s="231"/>
      <c r="FY39" s="231"/>
      <c r="FZ39" s="231"/>
      <c r="GA39" s="231"/>
      <c r="GB39" s="231"/>
      <c r="GC39" s="231"/>
      <c r="GD39" s="231"/>
      <c r="GE39" s="231"/>
      <c r="GF39" s="231"/>
      <c r="GG39" s="231"/>
      <c r="GH39" s="231"/>
      <c r="GI39" s="231"/>
      <c r="GJ39" s="231"/>
      <c r="GK39" s="231"/>
      <c r="GL39" s="231"/>
      <c r="GM39" s="231"/>
      <c r="GN39" s="231"/>
      <c r="GO39" s="231"/>
      <c r="GP39" s="231"/>
      <c r="GQ39" s="231"/>
      <c r="GR39" s="231"/>
      <c r="GS39" s="231"/>
      <c r="GT39" s="231"/>
      <c r="GU39" s="231"/>
      <c r="GV39" s="231"/>
      <c r="GW39" s="231"/>
      <c r="GX39" s="231"/>
      <c r="GY39" s="231"/>
      <c r="GZ39" s="231"/>
      <c r="HA39" s="231"/>
      <c r="HB39" s="231"/>
      <c r="HC39" s="231"/>
      <c r="HD39" s="231"/>
      <c r="HE39" s="231"/>
      <c r="HF39" s="231"/>
      <c r="HG39" s="231"/>
      <c r="HH39" s="231"/>
      <c r="HI39" s="231"/>
      <c r="HJ39" s="231"/>
      <c r="HK39" s="231"/>
      <c r="HL39" s="231"/>
      <c r="HM39" s="231"/>
      <c r="HN39" s="231"/>
      <c r="HO39" s="231"/>
      <c r="HP39" s="231"/>
      <c r="HQ39" s="231"/>
      <c r="HR39" s="231"/>
      <c r="HS39" s="231"/>
      <c r="HT39" s="231"/>
      <c r="HU39" s="231"/>
      <c r="HV39" s="231"/>
      <c r="HW39" s="231"/>
      <c r="HX39" s="231"/>
      <c r="HY39" s="231"/>
      <c r="HZ39" s="231"/>
      <c r="IA39" s="231"/>
      <c r="IB39" s="231"/>
      <c r="IC39" s="231"/>
      <c r="ID39" s="231"/>
      <c r="IE39" s="231"/>
      <c r="IF39" s="231"/>
      <c r="IG39" s="231"/>
      <c r="IH39" s="231"/>
      <c r="II39" s="231"/>
      <c r="IJ39" s="231"/>
    </row>
    <row r="40" spans="2:251" s="230" customFormat="1" ht="30.6" customHeight="1">
      <c r="B40" s="313" t="s">
        <v>328</v>
      </c>
      <c r="C40" s="313"/>
      <c r="D40" s="313"/>
      <c r="E40" s="313"/>
      <c r="F40" s="313"/>
      <c r="G40" s="313"/>
      <c r="H40" s="313"/>
      <c r="I40" s="313"/>
      <c r="J40" s="313"/>
      <c r="K40" s="300">
        <f>SUM(K34:K39)</f>
        <v>15002814726.33</v>
      </c>
      <c r="L40" s="300">
        <f>SUM(L34:L39)</f>
        <v>9999999999.9799995</v>
      </c>
      <c r="M40" s="300"/>
      <c r="N40" s="300">
        <f t="shared" ref="N40:Q40" si="4">SUM(N34:N39)</f>
        <v>0</v>
      </c>
      <c r="O40" s="300">
        <f t="shared" si="4"/>
        <v>0</v>
      </c>
      <c r="P40" s="300"/>
      <c r="Q40" s="300">
        <f t="shared" si="4"/>
        <v>0</v>
      </c>
      <c r="R40" s="300">
        <f>L40</f>
        <v>9999999999.9799995</v>
      </c>
      <c r="S40" s="300">
        <f>SUM(S34:S39)</f>
        <v>12744274282.98</v>
      </c>
      <c r="T40" s="300" t="s">
        <v>336</v>
      </c>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c r="FI40" s="231"/>
      <c r="FJ40" s="231"/>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c r="GK40" s="231"/>
      <c r="GL40" s="231"/>
      <c r="GM40" s="231"/>
      <c r="GN40" s="231"/>
      <c r="GO40" s="231"/>
      <c r="GP40" s="231"/>
      <c r="GQ40" s="231"/>
      <c r="GR40" s="231"/>
      <c r="GS40" s="231"/>
      <c r="GT40" s="231"/>
      <c r="GU40" s="231"/>
      <c r="GV40" s="231"/>
      <c r="GW40" s="231"/>
      <c r="GX40" s="231"/>
      <c r="GY40" s="231"/>
      <c r="GZ40" s="231"/>
      <c r="HA40" s="231"/>
      <c r="HB40" s="231"/>
      <c r="HC40" s="231"/>
      <c r="HD40" s="231"/>
      <c r="HE40" s="231"/>
      <c r="HF40" s="231"/>
      <c r="HG40" s="231"/>
      <c r="HH40" s="231"/>
      <c r="HI40" s="231"/>
      <c r="HJ40" s="231"/>
      <c r="HK40" s="231"/>
      <c r="HL40" s="231"/>
      <c r="HM40" s="231"/>
      <c r="HN40" s="231"/>
      <c r="HO40" s="231"/>
      <c r="HP40" s="231"/>
      <c r="HQ40" s="231"/>
      <c r="HR40" s="231"/>
      <c r="HS40" s="231"/>
      <c r="HT40" s="231"/>
      <c r="HU40" s="231"/>
      <c r="HV40" s="231"/>
      <c r="HW40" s="231"/>
      <c r="HX40" s="231"/>
      <c r="HY40" s="231"/>
      <c r="HZ40" s="231"/>
      <c r="IA40" s="231"/>
      <c r="IB40" s="231"/>
      <c r="IC40" s="231"/>
      <c r="ID40" s="231"/>
      <c r="IE40" s="231"/>
      <c r="IF40" s="231"/>
      <c r="IG40" s="231"/>
      <c r="IH40" s="231"/>
      <c r="II40" s="231"/>
      <c r="IJ40" s="231"/>
      <c r="IK40" s="231"/>
      <c r="IL40" s="231"/>
      <c r="IM40" s="231"/>
      <c r="IN40" s="231"/>
      <c r="IO40" s="231"/>
      <c r="IP40" s="231"/>
      <c r="IQ40" s="231"/>
    </row>
    <row r="41" spans="2:251" s="230" customFormat="1" ht="30.6" customHeight="1">
      <c r="B41" s="302" t="s">
        <v>329</v>
      </c>
      <c r="C41" s="303"/>
      <c r="D41" s="303"/>
      <c r="E41" s="303"/>
      <c r="F41" s="303"/>
      <c r="G41" s="303"/>
      <c r="H41" s="303"/>
      <c r="I41" s="303"/>
      <c r="J41" s="304"/>
      <c r="K41" s="300">
        <v>15002814726.332399</v>
      </c>
      <c r="L41" s="300">
        <v>10564981702</v>
      </c>
      <c r="M41" s="305"/>
      <c r="N41" s="305">
        <v>4458903.2621658109</v>
      </c>
      <c r="O41" s="305">
        <v>7203086182.8250399</v>
      </c>
      <c r="P41" s="305"/>
      <c r="Q41" s="305">
        <f>SUM(K41:O41)</f>
        <v>32775341514.419601</v>
      </c>
      <c r="R41" s="306">
        <f>SUM(K41:O41)</f>
        <v>32775341514.419601</v>
      </c>
      <c r="S41" s="307"/>
      <c r="T41" s="307"/>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1"/>
      <c r="CT41" s="231"/>
      <c r="CU41" s="231"/>
      <c r="CV41" s="231"/>
      <c r="CW41" s="231"/>
      <c r="CX41" s="231"/>
      <c r="CY41" s="231"/>
      <c r="CZ41" s="231"/>
      <c r="DA41" s="231"/>
      <c r="DB41" s="231"/>
      <c r="DC41" s="231"/>
      <c r="DD41" s="231"/>
      <c r="DE41" s="231"/>
      <c r="DF41" s="231"/>
      <c r="DG41" s="231"/>
      <c r="DH41" s="231"/>
      <c r="DI41" s="231"/>
      <c r="DJ41" s="231"/>
      <c r="DK41" s="231"/>
      <c r="DL41" s="231"/>
      <c r="DM41" s="231"/>
      <c r="DN41" s="231"/>
      <c r="DO41" s="231"/>
      <c r="DP41" s="231"/>
      <c r="DQ41" s="231"/>
      <c r="DR41" s="231"/>
      <c r="DS41" s="231"/>
      <c r="DT41" s="231"/>
      <c r="DU41" s="231"/>
      <c r="DV41" s="231"/>
      <c r="DW41" s="231"/>
      <c r="DX41" s="231"/>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1"/>
      <c r="FA41" s="231"/>
      <c r="FB41" s="231"/>
      <c r="FC41" s="231"/>
      <c r="FD41" s="231"/>
      <c r="FE41" s="231"/>
      <c r="FF41" s="231"/>
      <c r="FG41" s="231"/>
      <c r="FH41" s="231"/>
      <c r="FI41" s="231"/>
      <c r="FJ41" s="231"/>
      <c r="FK41" s="231"/>
      <c r="FL41" s="231"/>
      <c r="FM41" s="231"/>
      <c r="FN41" s="231"/>
      <c r="FO41" s="231"/>
      <c r="FP41" s="231"/>
      <c r="FQ41" s="231"/>
      <c r="FR41" s="231"/>
      <c r="FS41" s="231"/>
      <c r="FT41" s="231"/>
      <c r="FU41" s="231"/>
      <c r="FV41" s="231"/>
      <c r="FW41" s="231"/>
      <c r="FX41" s="231"/>
      <c r="FY41" s="231"/>
      <c r="FZ41" s="231"/>
      <c r="GA41" s="231"/>
      <c r="GB41" s="231"/>
      <c r="GC41" s="231"/>
      <c r="GD41" s="231"/>
      <c r="GE41" s="231"/>
      <c r="GF41" s="231"/>
      <c r="GG41" s="231"/>
      <c r="GH41" s="231"/>
      <c r="GI41" s="231"/>
      <c r="GJ41" s="231"/>
      <c r="GK41" s="231"/>
      <c r="GL41" s="231"/>
      <c r="GM41" s="231"/>
      <c r="GN41" s="231"/>
      <c r="GO41" s="231"/>
      <c r="GP41" s="231"/>
      <c r="GQ41" s="231"/>
      <c r="GR41" s="231"/>
      <c r="GS41" s="231"/>
      <c r="GT41" s="231"/>
      <c r="GU41" s="231"/>
      <c r="GV41" s="231"/>
      <c r="GW41" s="231"/>
      <c r="GX41" s="231"/>
      <c r="GY41" s="231"/>
      <c r="GZ41" s="231"/>
      <c r="HA41" s="231"/>
      <c r="HB41" s="231"/>
      <c r="HC41" s="231"/>
      <c r="HD41" s="231"/>
      <c r="HE41" s="231"/>
      <c r="HF41" s="231"/>
      <c r="HG41" s="231"/>
      <c r="HH41" s="231"/>
      <c r="HI41" s="231"/>
      <c r="HJ41" s="231"/>
      <c r="HK41" s="231"/>
      <c r="HL41" s="231"/>
      <c r="HM41" s="231"/>
      <c r="HN41" s="231"/>
      <c r="HO41" s="231"/>
      <c r="HP41" s="231"/>
      <c r="HQ41" s="231"/>
      <c r="HR41" s="231"/>
      <c r="HS41" s="231"/>
      <c r="HT41" s="231"/>
      <c r="HU41" s="231"/>
      <c r="HV41" s="231"/>
      <c r="HW41" s="231"/>
      <c r="HX41" s="231"/>
      <c r="HY41" s="231"/>
      <c r="HZ41" s="231"/>
      <c r="IA41" s="231"/>
      <c r="IB41" s="231"/>
      <c r="IC41" s="231"/>
      <c r="ID41" s="231"/>
      <c r="IE41" s="231"/>
      <c r="IF41" s="231"/>
      <c r="IG41" s="231"/>
      <c r="IH41" s="231"/>
      <c r="II41" s="231"/>
      <c r="IJ41" s="231"/>
      <c r="IK41" s="231"/>
      <c r="IL41" s="231"/>
      <c r="IM41" s="231"/>
      <c r="IN41" s="231"/>
      <c r="IO41" s="231"/>
      <c r="IP41" s="231"/>
      <c r="IQ41" s="231"/>
    </row>
    <row r="42" spans="2:251" s="230" customFormat="1" ht="30.6" customHeight="1">
      <c r="B42" s="313" t="s">
        <v>327</v>
      </c>
      <c r="C42" s="313"/>
      <c r="D42" s="313"/>
      <c r="E42" s="313"/>
      <c r="F42" s="313"/>
      <c r="G42" s="313"/>
      <c r="H42" s="313"/>
      <c r="I42" s="313"/>
      <c r="J42" s="313"/>
      <c r="K42" s="305">
        <f>K41-K40</f>
        <v>2.399444580078125E-3</v>
      </c>
      <c r="L42" s="305">
        <f t="shared" ref="L42:R42" si="5">L41-L40</f>
        <v>564981702.02000046</v>
      </c>
      <c r="M42" s="305"/>
      <c r="N42" s="305">
        <f t="shared" si="5"/>
        <v>4458903.2621658109</v>
      </c>
      <c r="O42" s="305">
        <f t="shared" si="5"/>
        <v>7203086182.8250399</v>
      </c>
      <c r="P42" s="305"/>
      <c r="Q42" s="305">
        <f t="shared" si="5"/>
        <v>32775341514.419601</v>
      </c>
      <c r="R42" s="305">
        <f t="shared" si="5"/>
        <v>22775341514.439602</v>
      </c>
      <c r="S42" s="312"/>
      <c r="T42" s="312"/>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1"/>
      <c r="CT42" s="231"/>
      <c r="CU42" s="231"/>
      <c r="CV42" s="231"/>
      <c r="CW42" s="231"/>
      <c r="CX42" s="231"/>
      <c r="CY42" s="231"/>
      <c r="CZ42" s="231"/>
      <c r="DA42" s="231"/>
      <c r="DB42" s="231"/>
      <c r="DC42" s="231"/>
      <c r="DD42" s="231"/>
      <c r="DE42" s="231"/>
      <c r="DF42" s="231"/>
      <c r="DG42" s="231"/>
      <c r="DH42" s="231"/>
      <c r="DI42" s="231"/>
      <c r="DJ42" s="231"/>
      <c r="DK42" s="231"/>
      <c r="DL42" s="231"/>
      <c r="DM42" s="231"/>
      <c r="DN42" s="231"/>
      <c r="DO42" s="231"/>
      <c r="DP42" s="231"/>
      <c r="DQ42" s="231"/>
      <c r="DR42" s="231"/>
      <c r="DS42" s="231"/>
      <c r="DT42" s="231"/>
      <c r="DU42" s="231"/>
      <c r="DV42" s="231"/>
      <c r="DW42" s="231"/>
      <c r="DX42" s="231"/>
      <c r="DY42" s="231"/>
      <c r="DZ42" s="231"/>
      <c r="EA42" s="231"/>
      <c r="EB42" s="231"/>
      <c r="EC42" s="231"/>
      <c r="ED42" s="231"/>
      <c r="EE42" s="231"/>
      <c r="EF42" s="231"/>
      <c r="EG42" s="231"/>
      <c r="EH42" s="231"/>
      <c r="EI42" s="231"/>
      <c r="EJ42" s="231"/>
      <c r="EK42" s="231"/>
      <c r="EL42" s="231"/>
      <c r="EM42" s="231"/>
      <c r="EN42" s="231"/>
      <c r="EO42" s="231"/>
      <c r="EP42" s="231"/>
      <c r="EQ42" s="231"/>
      <c r="ER42" s="231"/>
      <c r="ES42" s="231"/>
      <c r="ET42" s="231"/>
      <c r="EU42" s="231"/>
      <c r="EV42" s="231"/>
      <c r="EW42" s="231"/>
      <c r="EX42" s="231"/>
      <c r="EY42" s="231"/>
      <c r="EZ42" s="231"/>
      <c r="FA42" s="231"/>
      <c r="FB42" s="231"/>
      <c r="FC42" s="231"/>
      <c r="FD42" s="231"/>
      <c r="FE42" s="231"/>
      <c r="FF42" s="231"/>
      <c r="FG42" s="231"/>
      <c r="FH42" s="231"/>
      <c r="FI42" s="231"/>
      <c r="FJ42" s="231"/>
      <c r="FK42" s="231"/>
      <c r="FL42" s="231"/>
      <c r="FM42" s="231"/>
      <c r="FN42" s="231"/>
      <c r="FO42" s="231"/>
      <c r="FP42" s="231"/>
      <c r="FQ42" s="231"/>
      <c r="FR42" s="231"/>
      <c r="FS42" s="231"/>
      <c r="FT42" s="231"/>
      <c r="FU42" s="231"/>
      <c r="FV42" s="231"/>
      <c r="FW42" s="231"/>
      <c r="FX42" s="231"/>
      <c r="FY42" s="231"/>
      <c r="FZ42" s="231"/>
      <c r="GA42" s="231"/>
      <c r="GB42" s="231"/>
      <c r="GC42" s="231"/>
      <c r="GD42" s="231"/>
      <c r="GE42" s="231"/>
      <c r="GF42" s="231"/>
      <c r="GG42" s="231"/>
      <c r="GH42" s="231"/>
      <c r="GI42" s="231"/>
      <c r="GJ42" s="231"/>
      <c r="GK42" s="231"/>
      <c r="GL42" s="231"/>
      <c r="GM42" s="231"/>
      <c r="GN42" s="231"/>
      <c r="GO42" s="231"/>
      <c r="GP42" s="231"/>
      <c r="GQ42" s="231"/>
      <c r="GR42" s="231"/>
      <c r="GS42" s="231"/>
      <c r="GT42" s="231"/>
      <c r="GU42" s="231"/>
      <c r="GV42" s="231"/>
      <c r="GW42" s="231"/>
      <c r="GX42" s="231"/>
      <c r="GY42" s="231"/>
      <c r="GZ42" s="231"/>
      <c r="HA42" s="231"/>
      <c r="HB42" s="231"/>
      <c r="HC42" s="231"/>
      <c r="HD42" s="231"/>
      <c r="HE42" s="231"/>
      <c r="HF42" s="231"/>
      <c r="HG42" s="231"/>
      <c r="HH42" s="231"/>
      <c r="HI42" s="231"/>
      <c r="HJ42" s="231"/>
      <c r="HK42" s="231"/>
      <c r="HL42" s="231"/>
      <c r="HM42" s="231"/>
      <c r="HN42" s="231"/>
      <c r="HO42" s="231"/>
      <c r="HP42" s="231"/>
      <c r="HQ42" s="231"/>
      <c r="HR42" s="231"/>
      <c r="HS42" s="231"/>
      <c r="HT42" s="231"/>
      <c r="HU42" s="231"/>
      <c r="HV42" s="231"/>
      <c r="HW42" s="231"/>
      <c r="HX42" s="231"/>
      <c r="HY42" s="231"/>
      <c r="HZ42" s="231"/>
      <c r="IA42" s="231"/>
      <c r="IB42" s="231"/>
      <c r="IC42" s="231"/>
      <c r="ID42" s="231"/>
      <c r="IE42" s="231"/>
      <c r="IF42" s="231"/>
      <c r="IG42" s="231"/>
      <c r="IH42" s="231"/>
      <c r="II42" s="231"/>
      <c r="IJ42" s="231"/>
      <c r="IK42" s="231"/>
      <c r="IL42" s="231"/>
      <c r="IM42" s="231"/>
      <c r="IN42" s="231"/>
      <c r="IO42" s="231"/>
      <c r="IP42" s="231"/>
      <c r="IQ42" s="231"/>
    </row>
    <row r="43" spans="2:251" s="230" customFormat="1" ht="30.6" customHeight="1">
      <c r="B43" s="313" t="s">
        <v>330</v>
      </c>
      <c r="C43" s="313"/>
      <c r="D43" s="313"/>
      <c r="E43" s="313"/>
      <c r="F43" s="313"/>
      <c r="G43" s="313"/>
      <c r="H43" s="313"/>
      <c r="I43" s="313"/>
      <c r="J43" s="313"/>
      <c r="K43" s="323">
        <v>1544</v>
      </c>
      <c r="L43" s="324"/>
      <c r="M43" s="324"/>
      <c r="N43" s="324"/>
      <c r="O43" s="324"/>
      <c r="P43" s="324"/>
      <c r="Q43" s="324"/>
      <c r="R43" s="325"/>
      <c r="S43" s="307"/>
      <c r="T43" s="326"/>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1"/>
      <c r="FG43" s="231"/>
      <c r="FH43" s="231"/>
      <c r="FI43" s="231"/>
      <c r="FJ43" s="231"/>
      <c r="FK43" s="231"/>
      <c r="FL43" s="231"/>
      <c r="FM43" s="231"/>
      <c r="FN43" s="231"/>
      <c r="FO43" s="231"/>
      <c r="FP43" s="231"/>
      <c r="FQ43" s="231"/>
      <c r="FR43" s="231"/>
      <c r="FS43" s="231"/>
      <c r="FT43" s="231"/>
      <c r="FU43" s="231"/>
      <c r="FV43" s="231"/>
      <c r="FW43" s="231"/>
      <c r="FX43" s="231"/>
      <c r="FY43" s="231"/>
      <c r="FZ43" s="231"/>
      <c r="GA43" s="231"/>
      <c r="GB43" s="231"/>
      <c r="GC43" s="231"/>
      <c r="GD43" s="231"/>
      <c r="GE43" s="231"/>
      <c r="GF43" s="231"/>
      <c r="GG43" s="231"/>
      <c r="GH43" s="231"/>
      <c r="GI43" s="231"/>
      <c r="GJ43" s="231"/>
      <c r="GK43" s="231"/>
      <c r="GL43" s="231"/>
      <c r="GM43" s="231"/>
      <c r="GN43" s="231"/>
      <c r="GO43" s="231"/>
      <c r="GP43" s="231"/>
      <c r="GQ43" s="231"/>
      <c r="GR43" s="231"/>
      <c r="GS43" s="231"/>
      <c r="GT43" s="231"/>
      <c r="GU43" s="231"/>
      <c r="GV43" s="231"/>
      <c r="GW43" s="231"/>
      <c r="GX43" s="231"/>
      <c r="GY43" s="231"/>
      <c r="GZ43" s="231"/>
      <c r="HA43" s="231"/>
      <c r="HB43" s="231"/>
      <c r="HC43" s="231"/>
      <c r="HD43" s="231"/>
      <c r="HE43" s="231"/>
      <c r="HF43" s="231"/>
      <c r="HG43" s="231"/>
      <c r="HH43" s="231"/>
      <c r="HI43" s="231"/>
      <c r="HJ43" s="231"/>
      <c r="HK43" s="231"/>
      <c r="HL43" s="231"/>
      <c r="HM43" s="231"/>
      <c r="HN43" s="231"/>
      <c r="HO43" s="231"/>
      <c r="HP43" s="231"/>
      <c r="HQ43" s="231"/>
      <c r="HR43" s="231"/>
      <c r="HS43" s="231"/>
      <c r="HT43" s="231"/>
      <c r="HU43" s="231"/>
      <c r="HV43" s="231"/>
      <c r="HW43" s="231"/>
      <c r="HX43" s="231"/>
      <c r="HY43" s="231"/>
      <c r="HZ43" s="231"/>
      <c r="IA43" s="231"/>
      <c r="IB43" s="231"/>
      <c r="IC43" s="231"/>
      <c r="ID43" s="231"/>
      <c r="IE43" s="231"/>
      <c r="IF43" s="231"/>
      <c r="IG43" s="231"/>
      <c r="IH43" s="231"/>
      <c r="II43" s="231"/>
      <c r="IJ43" s="231"/>
      <c r="IK43" s="231"/>
      <c r="IL43" s="231"/>
      <c r="IM43" s="231"/>
      <c r="IN43" s="231"/>
      <c r="IO43" s="231"/>
      <c r="IP43" s="231"/>
      <c r="IQ43" s="231"/>
    </row>
    <row r="44" spans="2:251" s="230" customFormat="1" ht="30.6" customHeight="1">
      <c r="B44" s="228"/>
      <c r="C44" s="228"/>
      <c r="D44" s="228"/>
      <c r="E44" s="228"/>
      <c r="F44" s="228"/>
      <c r="G44" s="228"/>
      <c r="K44" s="228"/>
      <c r="L44" s="228"/>
      <c r="M44" s="228"/>
      <c r="N44" s="228"/>
      <c r="O44" s="228"/>
      <c r="P44" s="228"/>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231"/>
      <c r="DM44" s="231"/>
      <c r="DN44" s="231"/>
      <c r="DO44" s="231"/>
      <c r="DP44" s="231"/>
      <c r="DQ44" s="231"/>
      <c r="DR44" s="231"/>
      <c r="DS44" s="231"/>
      <c r="DT44" s="231"/>
      <c r="DU44" s="231"/>
      <c r="DV44" s="231"/>
      <c r="DW44" s="231"/>
      <c r="DX44" s="231"/>
      <c r="DY44" s="231"/>
      <c r="DZ44" s="231"/>
      <c r="EA44" s="231"/>
      <c r="EB44" s="231"/>
      <c r="EC44" s="231"/>
      <c r="ED44" s="231"/>
      <c r="EE44" s="231"/>
      <c r="EF44" s="231"/>
      <c r="EG44" s="231"/>
      <c r="EH44" s="231"/>
      <c r="EI44" s="231"/>
      <c r="EJ44" s="231"/>
      <c r="EK44" s="231"/>
      <c r="EL44" s="231"/>
      <c r="EM44" s="231"/>
      <c r="EN44" s="231"/>
      <c r="EO44" s="231"/>
      <c r="EP44" s="231"/>
      <c r="EQ44" s="231"/>
      <c r="ER44" s="231"/>
      <c r="ES44" s="231"/>
      <c r="ET44" s="231"/>
      <c r="EU44" s="231"/>
      <c r="EV44" s="231"/>
      <c r="EW44" s="231"/>
      <c r="EX44" s="231"/>
      <c r="EY44" s="231"/>
      <c r="EZ44" s="231"/>
      <c r="FA44" s="231"/>
      <c r="FB44" s="231"/>
      <c r="FC44" s="231"/>
      <c r="FD44" s="231"/>
      <c r="FE44" s="231"/>
      <c r="FF44" s="231"/>
      <c r="FG44" s="231"/>
      <c r="FH44" s="231"/>
      <c r="FI44" s="231"/>
      <c r="FJ44" s="231"/>
      <c r="FK44" s="231"/>
      <c r="FL44" s="231"/>
      <c r="FM44" s="231"/>
      <c r="FN44" s="231"/>
      <c r="FO44" s="231"/>
      <c r="FP44" s="231"/>
      <c r="FQ44" s="231"/>
      <c r="FR44" s="231"/>
      <c r="FS44" s="231"/>
      <c r="FT44" s="231"/>
      <c r="FU44" s="231"/>
      <c r="FV44" s="231"/>
      <c r="FW44" s="231"/>
      <c r="FX44" s="231"/>
      <c r="FY44" s="231"/>
      <c r="FZ44" s="231"/>
      <c r="GA44" s="231"/>
      <c r="GB44" s="231"/>
      <c r="GC44" s="231"/>
      <c r="GD44" s="231"/>
      <c r="GE44" s="231"/>
      <c r="GF44" s="231"/>
      <c r="GG44" s="231"/>
      <c r="GH44" s="231"/>
      <c r="GI44" s="231"/>
      <c r="GJ44" s="231"/>
      <c r="GK44" s="231"/>
      <c r="GL44" s="231"/>
      <c r="GM44" s="231"/>
      <c r="GN44" s="231"/>
      <c r="GO44" s="231"/>
      <c r="GP44" s="231"/>
      <c r="GQ44" s="231"/>
      <c r="GR44" s="231"/>
      <c r="GS44" s="231"/>
      <c r="GT44" s="231"/>
      <c r="GU44" s="231"/>
      <c r="GV44" s="231"/>
      <c r="GW44" s="231"/>
      <c r="GX44" s="231"/>
      <c r="GY44" s="231"/>
      <c r="GZ44" s="231"/>
      <c r="HA44" s="231"/>
      <c r="HB44" s="231"/>
      <c r="HC44" s="231"/>
      <c r="HD44" s="231"/>
      <c r="HE44" s="231"/>
      <c r="HF44" s="231"/>
      <c r="HG44" s="231"/>
      <c r="HH44" s="231"/>
      <c r="HI44" s="231"/>
      <c r="HJ44" s="231"/>
      <c r="HK44" s="231"/>
      <c r="HL44" s="231"/>
      <c r="HM44" s="231"/>
      <c r="HN44" s="231"/>
      <c r="HO44" s="231"/>
      <c r="HP44" s="231"/>
      <c r="HQ44" s="231"/>
      <c r="HR44" s="231"/>
      <c r="HS44" s="231"/>
      <c r="HT44" s="231"/>
      <c r="HU44" s="231"/>
      <c r="HV44" s="231"/>
      <c r="HW44" s="231"/>
      <c r="HX44" s="231"/>
      <c r="HY44" s="231"/>
      <c r="HZ44" s="231"/>
      <c r="IA44" s="231"/>
      <c r="IB44" s="231"/>
      <c r="IC44" s="231"/>
      <c r="ID44" s="231"/>
      <c r="IE44" s="231"/>
      <c r="IF44" s="231"/>
      <c r="IG44" s="231"/>
      <c r="IH44" s="231"/>
      <c r="II44" s="231"/>
      <c r="IJ44" s="231"/>
    </row>
    <row r="45" spans="2:251" s="230" customFormat="1" ht="30.6" customHeight="1">
      <c r="B45" s="308" t="s">
        <v>331</v>
      </c>
      <c r="C45" s="309"/>
      <c r="D45" s="309"/>
      <c r="E45" s="309"/>
      <c r="F45" s="309"/>
      <c r="G45" s="309"/>
      <c r="H45" s="309"/>
      <c r="I45" s="309"/>
      <c r="J45" s="309"/>
      <c r="K45" s="309"/>
      <c r="L45" s="309"/>
      <c r="M45" s="309"/>
      <c r="N45" s="309"/>
      <c r="O45" s="310"/>
      <c r="P45" s="327"/>
      <c r="Q45" s="300"/>
      <c r="R45" s="328">
        <v>23</v>
      </c>
      <c r="S45" s="307"/>
      <c r="T45" s="307"/>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1"/>
      <c r="BX45" s="231"/>
      <c r="BY45" s="231"/>
      <c r="BZ45" s="231"/>
      <c r="CA45" s="231"/>
      <c r="CB45" s="231"/>
      <c r="CC45" s="231"/>
      <c r="CD45" s="231"/>
      <c r="CE45" s="231"/>
      <c r="CF45" s="231"/>
      <c r="CG45" s="231"/>
      <c r="CH45" s="231"/>
      <c r="CI45" s="231"/>
      <c r="CJ45" s="231"/>
      <c r="CK45" s="231"/>
      <c r="CL45" s="231"/>
      <c r="CM45" s="231"/>
      <c r="CN45" s="231"/>
      <c r="CO45" s="231"/>
      <c r="CP45" s="231"/>
      <c r="CQ45" s="231"/>
      <c r="CR45" s="231"/>
      <c r="CS45" s="231"/>
      <c r="CT45" s="231"/>
      <c r="CU45" s="231"/>
      <c r="CV45" s="231"/>
      <c r="CW45" s="231"/>
      <c r="CX45" s="231"/>
      <c r="CY45" s="231"/>
      <c r="CZ45" s="231"/>
      <c r="DA45" s="231"/>
      <c r="DB45" s="231"/>
      <c r="DC45" s="231"/>
      <c r="DD45" s="231"/>
      <c r="DE45" s="231"/>
      <c r="DF45" s="231"/>
      <c r="DG45" s="231"/>
      <c r="DH45" s="231"/>
      <c r="DI45" s="231"/>
      <c r="DJ45" s="231"/>
      <c r="DK45" s="231"/>
      <c r="DL45" s="231"/>
      <c r="DM45" s="231"/>
      <c r="DN45" s="231"/>
      <c r="DO45" s="231"/>
      <c r="DP45" s="231"/>
      <c r="DQ45" s="231"/>
      <c r="DR45" s="231"/>
      <c r="DS45" s="231"/>
      <c r="DT45" s="231"/>
      <c r="DU45" s="231"/>
      <c r="DV45" s="231"/>
      <c r="DW45" s="231"/>
      <c r="DX45" s="231"/>
      <c r="DY45" s="231"/>
      <c r="DZ45" s="231"/>
      <c r="EA45" s="231"/>
      <c r="EB45" s="231"/>
      <c r="EC45" s="231"/>
      <c r="ED45" s="231"/>
      <c r="EE45" s="231"/>
      <c r="EF45" s="231"/>
      <c r="EG45" s="231"/>
      <c r="EH45" s="231"/>
      <c r="EI45" s="231"/>
      <c r="EJ45" s="231"/>
      <c r="EK45" s="231"/>
      <c r="EL45" s="231"/>
      <c r="EM45" s="231"/>
      <c r="EN45" s="231"/>
      <c r="EO45" s="231"/>
      <c r="EP45" s="231"/>
      <c r="EQ45" s="231"/>
      <c r="ER45" s="231"/>
      <c r="ES45" s="231"/>
      <c r="ET45" s="231"/>
      <c r="EU45" s="231"/>
      <c r="EV45" s="231"/>
      <c r="EW45" s="231"/>
      <c r="EX45" s="231"/>
      <c r="EY45" s="231"/>
      <c r="EZ45" s="231"/>
      <c r="FA45" s="231"/>
      <c r="FB45" s="231"/>
      <c r="FC45" s="231"/>
      <c r="FD45" s="231"/>
      <c r="FE45" s="231"/>
      <c r="FF45" s="231"/>
      <c r="FG45" s="231"/>
      <c r="FH45" s="231"/>
      <c r="FI45" s="231"/>
      <c r="FJ45" s="231"/>
      <c r="FK45" s="231"/>
      <c r="FL45" s="231"/>
      <c r="FM45" s="231"/>
      <c r="FN45" s="231"/>
      <c r="FO45" s="231"/>
      <c r="FP45" s="231"/>
      <c r="FQ45" s="231"/>
      <c r="FR45" s="231"/>
      <c r="FS45" s="231"/>
      <c r="FT45" s="231"/>
      <c r="FU45" s="231"/>
      <c r="FV45" s="231"/>
      <c r="FW45" s="231"/>
      <c r="FX45" s="231"/>
      <c r="FY45" s="231"/>
      <c r="FZ45" s="231"/>
      <c r="GA45" s="231"/>
      <c r="GB45" s="231"/>
      <c r="GC45" s="231"/>
      <c r="GD45" s="231"/>
      <c r="GE45" s="231"/>
      <c r="GF45" s="231"/>
      <c r="GG45" s="231"/>
      <c r="GH45" s="231"/>
      <c r="GI45" s="231"/>
      <c r="GJ45" s="231"/>
      <c r="GK45" s="231"/>
      <c r="GL45" s="231"/>
      <c r="GM45" s="231"/>
      <c r="GN45" s="231"/>
      <c r="GO45" s="231"/>
      <c r="GP45" s="231"/>
      <c r="GQ45" s="231"/>
      <c r="GR45" s="231"/>
      <c r="GS45" s="231"/>
      <c r="GT45" s="231"/>
      <c r="GU45" s="231"/>
      <c r="GV45" s="231"/>
      <c r="GW45" s="231"/>
      <c r="GX45" s="231"/>
      <c r="GY45" s="231"/>
      <c r="GZ45" s="231"/>
      <c r="HA45" s="231"/>
      <c r="HB45" s="231"/>
      <c r="HC45" s="231"/>
      <c r="HD45" s="231"/>
      <c r="HE45" s="231"/>
      <c r="HF45" s="231"/>
      <c r="HG45" s="231"/>
      <c r="HH45" s="231"/>
      <c r="HI45" s="231"/>
      <c r="HJ45" s="231"/>
      <c r="HK45" s="231"/>
      <c r="HL45" s="231"/>
      <c r="HM45" s="231"/>
      <c r="HN45" s="231"/>
      <c r="HO45" s="231"/>
      <c r="HP45" s="231"/>
      <c r="HQ45" s="231"/>
      <c r="HR45" s="231"/>
      <c r="HS45" s="231"/>
      <c r="HT45" s="231"/>
      <c r="HU45" s="231"/>
      <c r="HV45" s="231"/>
      <c r="HW45" s="231"/>
      <c r="HX45" s="231"/>
      <c r="HY45" s="231"/>
      <c r="HZ45" s="231"/>
      <c r="IA45" s="231"/>
      <c r="IB45" s="231"/>
      <c r="IC45" s="231"/>
      <c r="ID45" s="231"/>
      <c r="IE45" s="231"/>
      <c r="IF45" s="231"/>
      <c r="IG45" s="231"/>
      <c r="IH45" s="231"/>
      <c r="II45" s="231"/>
      <c r="IJ45" s="231"/>
      <c r="IK45" s="231"/>
      <c r="IL45" s="231"/>
      <c r="IM45" s="231"/>
      <c r="IN45" s="231"/>
      <c r="IO45" s="231"/>
      <c r="IP45" s="231"/>
      <c r="IQ45" s="231"/>
    </row>
    <row r="46" spans="2:251" s="230" customFormat="1" ht="30.6" customHeight="1">
      <c r="B46" s="302" t="s">
        <v>332</v>
      </c>
      <c r="C46" s="303"/>
      <c r="D46" s="303"/>
      <c r="E46" s="303"/>
      <c r="F46" s="303"/>
      <c r="G46" s="303"/>
      <c r="H46" s="303"/>
      <c r="I46" s="303"/>
      <c r="J46" s="304"/>
      <c r="K46" s="300">
        <f>K24</f>
        <v>47961788887</v>
      </c>
      <c r="L46" s="300">
        <f>L40+L24</f>
        <v>33699221562.98</v>
      </c>
      <c r="M46" s="300">
        <f>M40+M24</f>
        <v>0</v>
      </c>
      <c r="N46" s="300">
        <f>N40+N24</f>
        <v>4458903</v>
      </c>
      <c r="O46" s="300">
        <f>O24</f>
        <v>15283020000</v>
      </c>
      <c r="P46" s="300"/>
      <c r="Q46" s="300">
        <f>Q40+Q24</f>
        <v>90371130176</v>
      </c>
      <c r="R46" s="301">
        <f>K46+L46+N46+O46</f>
        <v>96948489352.979996</v>
      </c>
      <c r="S46" s="307"/>
      <c r="T46" s="307"/>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c r="FI46" s="231"/>
      <c r="FJ46" s="231"/>
      <c r="FK46" s="231"/>
      <c r="FL46" s="231"/>
      <c r="FM46" s="231"/>
      <c r="FN46" s="231"/>
      <c r="FO46" s="231"/>
      <c r="FP46" s="231"/>
      <c r="FQ46" s="231"/>
      <c r="FR46" s="231"/>
      <c r="FS46" s="231"/>
      <c r="FT46" s="231"/>
      <c r="FU46" s="231"/>
      <c r="FV46" s="231"/>
      <c r="FW46" s="231"/>
      <c r="FX46" s="231"/>
      <c r="FY46" s="231"/>
      <c r="FZ46" s="231"/>
      <c r="GA46" s="231"/>
      <c r="GB46" s="231"/>
      <c r="GC46" s="231"/>
      <c r="GD46" s="231"/>
      <c r="GE46" s="231"/>
      <c r="GF46" s="231"/>
      <c r="GG46" s="231"/>
      <c r="GH46" s="231"/>
      <c r="GI46" s="231"/>
      <c r="GJ46" s="231"/>
      <c r="GK46" s="231"/>
      <c r="GL46" s="231"/>
      <c r="GM46" s="231"/>
      <c r="GN46" s="231"/>
      <c r="GO46" s="231"/>
      <c r="GP46" s="231"/>
      <c r="GQ46" s="231"/>
      <c r="GR46" s="231"/>
      <c r="GS46" s="231"/>
      <c r="GT46" s="231"/>
      <c r="GU46" s="231"/>
      <c r="GV46" s="231"/>
      <c r="GW46" s="231"/>
      <c r="GX46" s="231"/>
      <c r="GY46" s="231"/>
      <c r="GZ46" s="231"/>
      <c r="HA46" s="231"/>
      <c r="HB46" s="231"/>
      <c r="HC46" s="231"/>
      <c r="HD46" s="231"/>
      <c r="HE46" s="231"/>
      <c r="HF46" s="231"/>
      <c r="HG46" s="231"/>
      <c r="HH46" s="231"/>
      <c r="HI46" s="231"/>
      <c r="HJ46" s="231"/>
      <c r="HK46" s="231"/>
      <c r="HL46" s="231"/>
      <c r="HM46" s="231"/>
      <c r="HN46" s="231"/>
      <c r="HO46" s="231"/>
      <c r="HP46" s="231"/>
      <c r="HQ46" s="231"/>
      <c r="HR46" s="231"/>
      <c r="HS46" s="231"/>
      <c r="HT46" s="231"/>
      <c r="HU46" s="231"/>
      <c r="HV46" s="231"/>
      <c r="HW46" s="231"/>
      <c r="HX46" s="231"/>
      <c r="HY46" s="231"/>
      <c r="HZ46" s="231"/>
      <c r="IA46" s="231"/>
      <c r="IB46" s="231"/>
      <c r="IC46" s="231"/>
      <c r="ID46" s="231"/>
      <c r="IE46" s="231"/>
      <c r="IF46" s="231"/>
      <c r="IG46" s="231"/>
      <c r="IH46" s="231"/>
      <c r="II46" s="231"/>
      <c r="IJ46" s="231"/>
      <c r="IK46" s="231"/>
      <c r="IL46" s="231"/>
      <c r="IM46" s="231"/>
      <c r="IN46" s="231"/>
      <c r="IO46" s="231"/>
      <c r="IP46" s="231"/>
      <c r="IQ46" s="231"/>
    </row>
    <row r="47" spans="2:251" s="230" customFormat="1" ht="30.6" customHeight="1">
      <c r="B47" s="313" t="s">
        <v>269</v>
      </c>
      <c r="C47" s="313"/>
      <c r="D47" s="313"/>
      <c r="E47" s="313"/>
      <c r="F47" s="313"/>
      <c r="G47" s="313"/>
      <c r="H47" s="313"/>
      <c r="I47" s="313"/>
      <c r="J47" s="313"/>
      <c r="K47" s="300"/>
      <c r="L47" s="300"/>
      <c r="M47" s="300"/>
      <c r="N47" s="300"/>
      <c r="O47" s="300"/>
      <c r="P47" s="300"/>
      <c r="Q47" s="300"/>
      <c r="R47" s="329">
        <f>(R46*100%)/R48</f>
        <v>0.96999033709644034</v>
      </c>
      <c r="S47" s="307"/>
      <c r="T47" s="307"/>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231"/>
      <c r="CE47" s="231"/>
      <c r="CF47" s="231"/>
      <c r="CG47" s="231"/>
      <c r="CH47" s="231"/>
      <c r="CI47" s="231"/>
      <c r="CJ47" s="231"/>
      <c r="CK47" s="231"/>
      <c r="CL47" s="231"/>
      <c r="CM47" s="231"/>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c r="FF47" s="231"/>
      <c r="FG47" s="231"/>
      <c r="FH47" s="231"/>
      <c r="FI47" s="231"/>
      <c r="FJ47" s="231"/>
      <c r="FK47" s="231"/>
      <c r="FL47" s="231"/>
      <c r="FM47" s="231"/>
      <c r="FN47" s="231"/>
      <c r="FO47" s="231"/>
      <c r="FP47" s="231"/>
      <c r="FQ47" s="231"/>
      <c r="FR47" s="231"/>
      <c r="FS47" s="231"/>
      <c r="FT47" s="231"/>
      <c r="FU47" s="231"/>
      <c r="FV47" s="231"/>
      <c r="FW47" s="231"/>
      <c r="FX47" s="231"/>
      <c r="FY47" s="231"/>
      <c r="FZ47" s="231"/>
      <c r="GA47" s="231"/>
      <c r="GB47" s="231"/>
      <c r="GC47" s="231"/>
      <c r="GD47" s="231"/>
      <c r="GE47" s="231"/>
      <c r="GF47" s="231"/>
      <c r="GG47" s="231"/>
      <c r="GH47" s="231"/>
      <c r="GI47" s="231"/>
      <c r="GJ47" s="231"/>
      <c r="GK47" s="231"/>
      <c r="GL47" s="231"/>
      <c r="GM47" s="231"/>
      <c r="GN47" s="231"/>
      <c r="GO47" s="231"/>
      <c r="GP47" s="231"/>
      <c r="GQ47" s="231"/>
      <c r="GR47" s="231"/>
      <c r="GS47" s="231"/>
      <c r="GT47" s="231"/>
      <c r="GU47" s="231"/>
      <c r="GV47" s="231"/>
      <c r="GW47" s="231"/>
      <c r="GX47" s="231"/>
      <c r="GY47" s="231"/>
      <c r="GZ47" s="231"/>
      <c r="HA47" s="231"/>
      <c r="HB47" s="231"/>
      <c r="HC47" s="231"/>
      <c r="HD47" s="231"/>
      <c r="HE47" s="231"/>
      <c r="HF47" s="231"/>
      <c r="HG47" s="231"/>
      <c r="HH47" s="231"/>
      <c r="HI47" s="231"/>
      <c r="HJ47" s="231"/>
      <c r="HK47" s="231"/>
      <c r="HL47" s="231"/>
      <c r="HM47" s="231"/>
      <c r="HN47" s="231"/>
      <c r="HO47" s="231"/>
      <c r="HP47" s="231"/>
      <c r="HQ47" s="231"/>
      <c r="HR47" s="231"/>
      <c r="HS47" s="231"/>
      <c r="HT47" s="231"/>
      <c r="HU47" s="231"/>
      <c r="HV47" s="231"/>
      <c r="HW47" s="231"/>
      <c r="HX47" s="231"/>
      <c r="HY47" s="231"/>
      <c r="HZ47" s="231"/>
      <c r="IA47" s="231"/>
      <c r="IB47" s="231"/>
      <c r="IC47" s="231"/>
      <c r="ID47" s="231"/>
      <c r="IE47" s="231"/>
      <c r="IF47" s="231"/>
      <c r="IG47" s="231"/>
      <c r="IH47" s="231"/>
      <c r="II47" s="231"/>
      <c r="IJ47" s="231"/>
      <c r="IK47" s="231"/>
      <c r="IL47" s="231"/>
      <c r="IM47" s="231"/>
      <c r="IN47" s="231"/>
      <c r="IO47" s="231"/>
      <c r="IP47" s="231"/>
      <c r="IQ47" s="231"/>
    </row>
    <row r="48" spans="2:251" s="230" customFormat="1" ht="30.6" customHeight="1">
      <c r="B48" s="302" t="s">
        <v>333</v>
      </c>
      <c r="C48" s="303"/>
      <c r="D48" s="303"/>
      <c r="E48" s="303"/>
      <c r="F48" s="303"/>
      <c r="G48" s="303"/>
      <c r="H48" s="303"/>
      <c r="I48" s="303"/>
      <c r="J48" s="304"/>
      <c r="K48" s="300">
        <v>47961789887.354332</v>
      </c>
      <c r="L48" s="300">
        <f>L46</f>
        <v>33699221562.98</v>
      </c>
      <c r="M48" s="305"/>
      <c r="N48" s="305">
        <v>4458903.2621658109</v>
      </c>
      <c r="O48" s="305">
        <v>18282421543.125546</v>
      </c>
      <c r="P48" s="305"/>
      <c r="Q48" s="305">
        <f>SUM(K48:O48)</f>
        <v>99947891896.722046</v>
      </c>
      <c r="R48" s="306">
        <f>K48+L48+N48+O48</f>
        <v>99947891896.722046</v>
      </c>
      <c r="S48" s="307"/>
      <c r="T48" s="307"/>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1"/>
      <c r="BX48" s="231"/>
      <c r="BY48" s="231"/>
      <c r="BZ48" s="231"/>
      <c r="CA48" s="231"/>
      <c r="CB48" s="231"/>
      <c r="CC48" s="231"/>
      <c r="CD48" s="231"/>
      <c r="CE48" s="231"/>
      <c r="CF48" s="231"/>
      <c r="CG48" s="231"/>
      <c r="CH48" s="231"/>
      <c r="CI48" s="231"/>
      <c r="CJ48" s="231"/>
      <c r="CK48" s="231"/>
      <c r="CL48" s="231"/>
      <c r="CM48" s="231"/>
      <c r="CN48" s="231"/>
      <c r="CO48" s="231"/>
      <c r="CP48" s="231"/>
      <c r="CQ48" s="231"/>
      <c r="CR48" s="231"/>
      <c r="CS48" s="231"/>
      <c r="CT48" s="231"/>
      <c r="CU48" s="231"/>
      <c r="CV48" s="231"/>
      <c r="CW48" s="231"/>
      <c r="CX48" s="231"/>
      <c r="CY48" s="231"/>
      <c r="CZ48" s="231"/>
      <c r="DA48" s="231"/>
      <c r="DB48" s="231"/>
      <c r="DC48" s="231"/>
      <c r="DD48" s="231"/>
      <c r="DE48" s="231"/>
      <c r="DF48" s="231"/>
      <c r="DG48" s="231"/>
      <c r="DH48" s="231"/>
      <c r="DI48" s="231"/>
      <c r="DJ48" s="231"/>
      <c r="DK48" s="231"/>
      <c r="DL48" s="231"/>
      <c r="DM48" s="231"/>
      <c r="DN48" s="231"/>
      <c r="DO48" s="231"/>
      <c r="DP48" s="231"/>
      <c r="DQ48" s="231"/>
      <c r="DR48" s="231"/>
      <c r="DS48" s="231"/>
      <c r="DT48" s="231"/>
      <c r="DU48" s="231"/>
      <c r="DV48" s="231"/>
      <c r="DW48" s="231"/>
      <c r="DX48" s="231"/>
      <c r="DY48" s="231"/>
      <c r="DZ48" s="231"/>
      <c r="EA48" s="231"/>
      <c r="EB48" s="231"/>
      <c r="EC48" s="231"/>
      <c r="ED48" s="231"/>
      <c r="EE48" s="231"/>
      <c r="EF48" s="231"/>
      <c r="EG48" s="231"/>
      <c r="EH48" s="231"/>
      <c r="EI48" s="231"/>
      <c r="EJ48" s="231"/>
      <c r="EK48" s="231"/>
      <c r="EL48" s="231"/>
      <c r="EM48" s="231"/>
      <c r="EN48" s="231"/>
      <c r="EO48" s="231"/>
      <c r="EP48" s="231"/>
      <c r="EQ48" s="231"/>
      <c r="ER48" s="231"/>
      <c r="ES48" s="231"/>
      <c r="ET48" s="231"/>
      <c r="EU48" s="231"/>
      <c r="EV48" s="231"/>
      <c r="EW48" s="231"/>
      <c r="EX48" s="231"/>
      <c r="EY48" s="231"/>
      <c r="EZ48" s="231"/>
      <c r="FA48" s="231"/>
      <c r="FB48" s="231"/>
      <c r="FC48" s="231"/>
      <c r="FD48" s="231"/>
      <c r="FE48" s="231"/>
      <c r="FF48" s="231"/>
      <c r="FG48" s="231"/>
      <c r="FH48" s="231"/>
      <c r="FI48" s="231"/>
      <c r="FJ48" s="231"/>
      <c r="FK48" s="231"/>
      <c r="FL48" s="231"/>
      <c r="FM48" s="231"/>
      <c r="FN48" s="231"/>
      <c r="FO48" s="231"/>
      <c r="FP48" s="231"/>
      <c r="FQ48" s="231"/>
      <c r="FR48" s="231"/>
      <c r="FS48" s="231"/>
      <c r="FT48" s="231"/>
      <c r="FU48" s="231"/>
      <c r="FV48" s="231"/>
      <c r="FW48" s="231"/>
      <c r="FX48" s="231"/>
      <c r="FY48" s="231"/>
      <c r="FZ48" s="231"/>
      <c r="GA48" s="231"/>
      <c r="GB48" s="231"/>
      <c r="GC48" s="231"/>
      <c r="GD48" s="231"/>
      <c r="GE48" s="231"/>
      <c r="GF48" s="231"/>
      <c r="GG48" s="231"/>
      <c r="GH48" s="231"/>
      <c r="GI48" s="231"/>
      <c r="GJ48" s="231"/>
      <c r="GK48" s="231"/>
      <c r="GL48" s="231"/>
      <c r="GM48" s="231"/>
      <c r="GN48" s="231"/>
      <c r="GO48" s="231"/>
      <c r="GP48" s="231"/>
      <c r="GQ48" s="231"/>
      <c r="GR48" s="231"/>
      <c r="GS48" s="231"/>
      <c r="GT48" s="231"/>
      <c r="GU48" s="231"/>
      <c r="GV48" s="231"/>
      <c r="GW48" s="231"/>
      <c r="GX48" s="231"/>
      <c r="GY48" s="231"/>
      <c r="GZ48" s="231"/>
      <c r="HA48" s="231"/>
      <c r="HB48" s="231"/>
      <c r="HC48" s="231"/>
      <c r="HD48" s="231"/>
      <c r="HE48" s="231"/>
      <c r="HF48" s="231"/>
      <c r="HG48" s="231"/>
      <c r="HH48" s="231"/>
      <c r="HI48" s="231"/>
      <c r="HJ48" s="231"/>
      <c r="HK48" s="231"/>
      <c r="HL48" s="231"/>
      <c r="HM48" s="231"/>
      <c r="HN48" s="231"/>
      <c r="HO48" s="231"/>
      <c r="HP48" s="231"/>
      <c r="HQ48" s="231"/>
      <c r="HR48" s="231"/>
      <c r="HS48" s="231"/>
      <c r="HT48" s="231"/>
      <c r="HU48" s="231"/>
      <c r="HV48" s="231"/>
      <c r="HW48" s="231"/>
      <c r="HX48" s="231"/>
      <c r="HY48" s="231"/>
      <c r="HZ48" s="231"/>
      <c r="IA48" s="231"/>
      <c r="IB48" s="231"/>
      <c r="IC48" s="231"/>
      <c r="ID48" s="231"/>
      <c r="IE48" s="231"/>
      <c r="IF48" s="231"/>
      <c r="IG48" s="231"/>
      <c r="IH48" s="231"/>
      <c r="II48" s="231"/>
      <c r="IJ48" s="231"/>
      <c r="IK48" s="231"/>
      <c r="IL48" s="231"/>
      <c r="IM48" s="231"/>
      <c r="IN48" s="231"/>
      <c r="IO48" s="231"/>
      <c r="IP48" s="231"/>
      <c r="IQ48" s="231"/>
    </row>
    <row r="49" spans="2:251" s="230" customFormat="1" ht="30.6" customHeight="1">
      <c r="B49" s="313" t="s">
        <v>334</v>
      </c>
      <c r="C49" s="313"/>
      <c r="D49" s="313"/>
      <c r="E49" s="313"/>
      <c r="F49" s="313"/>
      <c r="G49" s="313"/>
      <c r="H49" s="313"/>
      <c r="I49" s="313"/>
      <c r="J49" s="313"/>
      <c r="K49" s="305">
        <f>K48-K46</f>
        <v>1000.3543319702148</v>
      </c>
      <c r="L49" s="305">
        <f t="shared" ref="L49" si="6">L48-L46</f>
        <v>0</v>
      </c>
      <c r="M49" s="305"/>
      <c r="N49" s="305">
        <f t="shared" ref="N49:R49" si="7">N48-N46</f>
        <v>0.26216581091284752</v>
      </c>
      <c r="O49" s="305">
        <f t="shared" si="7"/>
        <v>2999401543.1255455</v>
      </c>
      <c r="P49" s="305"/>
      <c r="Q49" s="305">
        <f t="shared" si="7"/>
        <v>9576761720.7220459</v>
      </c>
      <c r="R49" s="305">
        <f t="shared" si="7"/>
        <v>2999402543.7420502</v>
      </c>
      <c r="S49" s="312"/>
      <c r="T49" s="312"/>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c r="FG49" s="231"/>
      <c r="FH49" s="231"/>
      <c r="FI49" s="231"/>
      <c r="FJ49" s="231"/>
      <c r="FK49" s="231"/>
      <c r="FL49" s="231"/>
      <c r="FM49" s="231"/>
      <c r="FN49" s="231"/>
      <c r="FO49" s="231"/>
      <c r="FP49" s="231"/>
      <c r="FQ49" s="231"/>
      <c r="FR49" s="231"/>
      <c r="FS49" s="231"/>
      <c r="FT49" s="231"/>
      <c r="FU49" s="231"/>
      <c r="FV49" s="231"/>
      <c r="FW49" s="231"/>
      <c r="FX49" s="231"/>
      <c r="FY49" s="231"/>
      <c r="FZ49" s="231"/>
      <c r="GA49" s="231"/>
      <c r="GB49" s="231"/>
      <c r="GC49" s="231"/>
      <c r="GD49" s="231"/>
      <c r="GE49" s="231"/>
      <c r="GF49" s="231"/>
      <c r="GG49" s="231"/>
      <c r="GH49" s="231"/>
      <c r="GI49" s="231"/>
      <c r="GJ49" s="231"/>
      <c r="GK49" s="231"/>
      <c r="GL49" s="231"/>
      <c r="GM49" s="231"/>
      <c r="GN49" s="231"/>
      <c r="GO49" s="231"/>
      <c r="GP49" s="231"/>
      <c r="GQ49" s="231"/>
      <c r="GR49" s="231"/>
      <c r="GS49" s="231"/>
      <c r="GT49" s="231"/>
      <c r="GU49" s="231"/>
      <c r="GV49" s="231"/>
      <c r="GW49" s="231"/>
      <c r="GX49" s="231"/>
      <c r="GY49" s="231"/>
      <c r="GZ49" s="231"/>
      <c r="HA49" s="231"/>
      <c r="HB49" s="231"/>
      <c r="HC49" s="231"/>
      <c r="HD49" s="231"/>
      <c r="HE49" s="231"/>
      <c r="HF49" s="231"/>
      <c r="HG49" s="231"/>
      <c r="HH49" s="231"/>
      <c r="HI49" s="231"/>
      <c r="HJ49" s="231"/>
      <c r="HK49" s="231"/>
      <c r="HL49" s="231"/>
      <c r="HM49" s="231"/>
      <c r="HN49" s="231"/>
      <c r="HO49" s="231"/>
      <c r="HP49" s="231"/>
      <c r="HQ49" s="231"/>
      <c r="HR49" s="231"/>
      <c r="HS49" s="231"/>
      <c r="HT49" s="231"/>
      <c r="HU49" s="231"/>
      <c r="HV49" s="231"/>
      <c r="HW49" s="231"/>
      <c r="HX49" s="231"/>
      <c r="HY49" s="231"/>
      <c r="HZ49" s="231"/>
      <c r="IA49" s="231"/>
      <c r="IB49" s="231"/>
      <c r="IC49" s="231"/>
      <c r="ID49" s="231"/>
      <c r="IE49" s="231"/>
      <c r="IF49" s="231"/>
      <c r="IG49" s="231"/>
      <c r="IH49" s="231"/>
      <c r="II49" s="231"/>
      <c r="IJ49" s="231"/>
      <c r="IK49" s="231"/>
      <c r="IL49" s="231"/>
      <c r="IM49" s="231"/>
      <c r="IN49" s="231"/>
      <c r="IO49" s="231"/>
      <c r="IP49" s="231"/>
      <c r="IQ49" s="231"/>
    </row>
    <row r="50" spans="2:251" s="230" customFormat="1" ht="30.6" customHeight="1">
      <c r="B50" s="308" t="s">
        <v>335</v>
      </c>
      <c r="C50" s="309"/>
      <c r="D50" s="309"/>
      <c r="E50" s="309"/>
      <c r="F50" s="309"/>
      <c r="G50" s="309"/>
      <c r="H50" s="309"/>
      <c r="I50" s="309"/>
      <c r="J50" s="309"/>
      <c r="K50" s="309"/>
      <c r="L50" s="309"/>
      <c r="M50" s="309"/>
      <c r="N50" s="309"/>
      <c r="O50" s="310"/>
      <c r="P50" s="327"/>
      <c r="Q50" s="330"/>
      <c r="R50" s="330">
        <v>7521</v>
      </c>
      <c r="S50" s="312"/>
      <c r="T50" s="312"/>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31"/>
      <c r="CR50" s="231"/>
      <c r="CS50" s="231"/>
      <c r="CT50" s="231"/>
      <c r="CU50" s="231"/>
      <c r="CV50" s="231"/>
      <c r="CW50" s="231"/>
      <c r="CX50" s="231"/>
      <c r="CY50" s="231"/>
      <c r="CZ50" s="231"/>
      <c r="DA50" s="231"/>
      <c r="DB50" s="231"/>
      <c r="DC50" s="231"/>
      <c r="DD50" s="231"/>
      <c r="DE50" s="231"/>
      <c r="DF50" s="231"/>
      <c r="DG50" s="231"/>
      <c r="DH50" s="231"/>
      <c r="DI50" s="231"/>
      <c r="DJ50" s="231"/>
      <c r="DK50" s="231"/>
      <c r="DL50" s="231"/>
      <c r="DM50" s="231"/>
      <c r="DN50" s="231"/>
      <c r="DO50" s="231"/>
      <c r="DP50" s="231"/>
      <c r="DQ50" s="231"/>
      <c r="DR50" s="231"/>
      <c r="DS50" s="231"/>
      <c r="DT50" s="231"/>
      <c r="DU50" s="231"/>
      <c r="DV50" s="231"/>
      <c r="DW50" s="231"/>
      <c r="DX50" s="231"/>
      <c r="DY50" s="231"/>
      <c r="DZ50" s="231"/>
      <c r="EA50" s="231"/>
      <c r="EB50" s="231"/>
      <c r="EC50" s="231"/>
      <c r="ED50" s="231"/>
      <c r="EE50" s="231"/>
      <c r="EF50" s="231"/>
      <c r="EG50" s="231"/>
      <c r="EH50" s="231"/>
      <c r="EI50" s="231"/>
      <c r="EJ50" s="231"/>
      <c r="EK50" s="231"/>
      <c r="EL50" s="231"/>
      <c r="EM50" s="231"/>
      <c r="EN50" s="231"/>
      <c r="EO50" s="231"/>
      <c r="EP50" s="231"/>
      <c r="EQ50" s="231"/>
      <c r="ER50" s="231"/>
      <c r="ES50" s="231"/>
      <c r="ET50" s="231"/>
      <c r="EU50" s="231"/>
      <c r="EV50" s="231"/>
      <c r="EW50" s="231"/>
      <c r="EX50" s="231"/>
      <c r="EY50" s="231"/>
      <c r="EZ50" s="231"/>
      <c r="FA50" s="231"/>
      <c r="FB50" s="231"/>
      <c r="FC50" s="231"/>
      <c r="FD50" s="231"/>
      <c r="FE50" s="231"/>
      <c r="FF50" s="231"/>
      <c r="FG50" s="231"/>
      <c r="FH50" s="231"/>
      <c r="FI50" s="231"/>
      <c r="FJ50" s="231"/>
      <c r="FK50" s="231"/>
      <c r="FL50" s="231"/>
      <c r="FM50" s="231"/>
      <c r="FN50" s="231"/>
      <c r="FO50" s="231"/>
      <c r="FP50" s="231"/>
      <c r="FQ50" s="231"/>
      <c r="FR50" s="231"/>
      <c r="FS50" s="231"/>
      <c r="FT50" s="231"/>
      <c r="FU50" s="231"/>
      <c r="FV50" s="231"/>
      <c r="FW50" s="231"/>
      <c r="FX50" s="231"/>
      <c r="FY50" s="231"/>
      <c r="FZ50" s="231"/>
      <c r="GA50" s="231"/>
      <c r="GB50" s="231"/>
      <c r="GC50" s="231"/>
      <c r="GD50" s="231"/>
      <c r="GE50" s="231"/>
      <c r="GF50" s="231"/>
      <c r="GG50" s="231"/>
      <c r="GH50" s="231"/>
      <c r="GI50" s="231"/>
      <c r="GJ50" s="231"/>
      <c r="GK50" s="231"/>
      <c r="GL50" s="231"/>
      <c r="GM50" s="231"/>
      <c r="GN50" s="231"/>
      <c r="GO50" s="231"/>
      <c r="GP50" s="231"/>
      <c r="GQ50" s="231"/>
      <c r="GR50" s="231"/>
      <c r="GS50" s="231"/>
      <c r="GT50" s="231"/>
      <c r="GU50" s="231"/>
      <c r="GV50" s="231"/>
      <c r="GW50" s="231"/>
      <c r="GX50" s="231"/>
      <c r="GY50" s="231"/>
      <c r="GZ50" s="231"/>
      <c r="HA50" s="231"/>
      <c r="HB50" s="231"/>
      <c r="HC50" s="231"/>
      <c r="HD50" s="231"/>
      <c r="HE50" s="231"/>
      <c r="HF50" s="231"/>
      <c r="HG50" s="231"/>
      <c r="HH50" s="231"/>
      <c r="HI50" s="231"/>
      <c r="HJ50" s="231"/>
      <c r="HK50" s="231"/>
      <c r="HL50" s="231"/>
      <c r="HM50" s="231"/>
      <c r="HN50" s="231"/>
      <c r="HO50" s="231"/>
      <c r="HP50" s="231"/>
      <c r="HQ50" s="231"/>
      <c r="HR50" s="231"/>
      <c r="HS50" s="231"/>
      <c r="HT50" s="231"/>
      <c r="HU50" s="231"/>
      <c r="HV50" s="231"/>
      <c r="HW50" s="231"/>
      <c r="HX50" s="231"/>
      <c r="HY50" s="231"/>
      <c r="HZ50" s="231"/>
      <c r="IA50" s="231"/>
      <c r="IB50" s="231"/>
      <c r="IC50" s="231"/>
      <c r="ID50" s="231"/>
      <c r="IE50" s="231"/>
      <c r="IF50" s="231"/>
      <c r="IG50" s="231"/>
      <c r="IH50" s="231"/>
      <c r="II50" s="231"/>
      <c r="IJ50" s="231"/>
      <c r="IK50" s="231"/>
      <c r="IL50" s="231"/>
      <c r="IM50" s="231"/>
      <c r="IN50" s="231"/>
      <c r="IO50" s="231"/>
      <c r="IP50" s="231"/>
      <c r="IQ50" s="231"/>
    </row>
    <row r="53" spans="2:251" s="230" customFormat="1" ht="28.95" customHeight="1">
      <c r="B53" s="228"/>
      <c r="C53" s="228"/>
      <c r="D53" s="331" t="s">
        <v>274</v>
      </c>
      <c r="E53" s="331"/>
      <c r="F53" s="331"/>
      <c r="G53" s="331"/>
      <c r="K53" s="228"/>
      <c r="L53" s="228"/>
      <c r="M53" s="228"/>
      <c r="N53" s="228"/>
      <c r="O53" s="228"/>
      <c r="P53" s="228"/>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c r="CQ53" s="231"/>
      <c r="CR53" s="231"/>
      <c r="CS53" s="231"/>
      <c r="CT53" s="231"/>
      <c r="CU53" s="231"/>
      <c r="CV53" s="231"/>
      <c r="CW53" s="231"/>
      <c r="CX53" s="231"/>
      <c r="CY53" s="231"/>
      <c r="CZ53" s="231"/>
      <c r="DA53" s="231"/>
      <c r="DB53" s="231"/>
      <c r="DC53" s="231"/>
      <c r="DD53" s="231"/>
      <c r="DE53" s="231"/>
      <c r="DF53" s="231"/>
      <c r="DG53" s="231"/>
      <c r="DH53" s="231"/>
      <c r="DI53" s="231"/>
      <c r="DJ53" s="231"/>
      <c r="DK53" s="231"/>
      <c r="DL53" s="231"/>
      <c r="DM53" s="231"/>
      <c r="DN53" s="231"/>
      <c r="DO53" s="231"/>
      <c r="DP53" s="231"/>
      <c r="DQ53" s="231"/>
      <c r="DR53" s="231"/>
      <c r="DS53" s="231"/>
      <c r="DT53" s="231"/>
      <c r="DU53" s="231"/>
      <c r="DV53" s="231"/>
      <c r="DW53" s="231"/>
      <c r="DX53" s="231"/>
      <c r="DY53" s="231"/>
      <c r="DZ53" s="231"/>
      <c r="EA53" s="231"/>
      <c r="EB53" s="231"/>
      <c r="EC53" s="231"/>
      <c r="ED53" s="231"/>
      <c r="EE53" s="231"/>
      <c r="EF53" s="231"/>
      <c r="EG53" s="231"/>
      <c r="EH53" s="231"/>
      <c r="EI53" s="231"/>
      <c r="EJ53" s="231"/>
      <c r="EK53" s="231"/>
      <c r="EL53" s="231"/>
      <c r="EM53" s="231"/>
      <c r="EN53" s="231"/>
      <c r="EO53" s="231"/>
      <c r="EP53" s="231"/>
      <c r="EQ53" s="231"/>
      <c r="ER53" s="231"/>
      <c r="ES53" s="231"/>
      <c r="ET53" s="231"/>
      <c r="EU53" s="231"/>
      <c r="EV53" s="231"/>
      <c r="EW53" s="231"/>
      <c r="EX53" s="231"/>
      <c r="EY53" s="231"/>
      <c r="EZ53" s="231"/>
      <c r="FA53" s="231"/>
      <c r="FB53" s="231"/>
      <c r="FC53" s="231"/>
      <c r="FD53" s="231"/>
      <c r="FE53" s="231"/>
      <c r="FF53" s="231"/>
      <c r="FG53" s="231"/>
      <c r="FH53" s="231"/>
      <c r="FI53" s="231"/>
      <c r="FJ53" s="231"/>
      <c r="FK53" s="231"/>
      <c r="FL53" s="231"/>
      <c r="FM53" s="231"/>
      <c r="FN53" s="231"/>
      <c r="FO53" s="231"/>
      <c r="FP53" s="231"/>
      <c r="FQ53" s="231"/>
      <c r="FR53" s="231"/>
      <c r="FS53" s="231"/>
      <c r="FT53" s="231"/>
      <c r="FU53" s="231"/>
      <c r="FV53" s="231"/>
      <c r="FW53" s="231"/>
      <c r="FX53" s="231"/>
      <c r="FY53" s="231"/>
      <c r="FZ53" s="231"/>
      <c r="GA53" s="231"/>
      <c r="GB53" s="231"/>
      <c r="GC53" s="231"/>
      <c r="GD53" s="231"/>
      <c r="GE53" s="231"/>
      <c r="GF53" s="231"/>
      <c r="GG53" s="231"/>
      <c r="GH53" s="231"/>
      <c r="GI53" s="231"/>
      <c r="GJ53" s="231"/>
      <c r="GK53" s="231"/>
      <c r="GL53" s="231"/>
      <c r="GM53" s="231"/>
      <c r="GN53" s="231"/>
      <c r="GO53" s="231"/>
      <c r="GP53" s="231"/>
      <c r="GQ53" s="231"/>
      <c r="GR53" s="231"/>
      <c r="GS53" s="231"/>
      <c r="GT53" s="231"/>
      <c r="GU53" s="231"/>
      <c r="GV53" s="231"/>
      <c r="GW53" s="231"/>
      <c r="GX53" s="231"/>
      <c r="GY53" s="231"/>
      <c r="GZ53" s="231"/>
      <c r="HA53" s="231"/>
      <c r="HB53" s="231"/>
      <c r="HC53" s="231"/>
      <c r="HD53" s="231"/>
      <c r="HE53" s="231"/>
      <c r="HF53" s="231"/>
      <c r="HG53" s="231"/>
      <c r="HH53" s="231"/>
      <c r="HI53" s="231"/>
      <c r="HJ53" s="231"/>
      <c r="HK53" s="231"/>
      <c r="HL53" s="231"/>
      <c r="HM53" s="231"/>
      <c r="HN53" s="231"/>
      <c r="HO53" s="231"/>
      <c r="HP53" s="231"/>
      <c r="HQ53" s="231"/>
      <c r="HR53" s="231"/>
      <c r="HS53" s="231"/>
      <c r="HT53" s="231"/>
      <c r="HU53" s="231"/>
      <c r="HV53" s="231"/>
      <c r="HW53" s="231"/>
      <c r="HX53" s="231"/>
      <c r="HY53" s="231"/>
      <c r="HZ53" s="231"/>
      <c r="IA53" s="231"/>
      <c r="IB53" s="231"/>
      <c r="IC53" s="231"/>
      <c r="ID53" s="231"/>
      <c r="IE53" s="231"/>
      <c r="IF53" s="231"/>
      <c r="IG53" s="231"/>
      <c r="IH53" s="231"/>
      <c r="II53" s="231"/>
      <c r="IJ53" s="231"/>
    </row>
    <row r="54" spans="2:251" s="230" customFormat="1" ht="42.6" customHeight="1">
      <c r="B54" s="228"/>
      <c r="C54" s="228"/>
      <c r="D54" s="47" t="s">
        <v>324</v>
      </c>
      <c r="E54" s="47" t="s">
        <v>309</v>
      </c>
      <c r="F54" s="47" t="s">
        <v>392</v>
      </c>
      <c r="G54" s="47" t="s">
        <v>267</v>
      </c>
      <c r="H54" s="332"/>
      <c r="L54" s="228"/>
      <c r="M54" s="228"/>
      <c r="N54" s="228"/>
      <c r="O54" s="228"/>
      <c r="P54" s="228"/>
      <c r="Q54" s="228"/>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1"/>
      <c r="ER54" s="231"/>
      <c r="ES54" s="231"/>
      <c r="ET54" s="231"/>
      <c r="EU54" s="231"/>
      <c r="EV54" s="231"/>
      <c r="EW54" s="231"/>
      <c r="EX54" s="231"/>
      <c r="EY54" s="231"/>
      <c r="EZ54" s="231"/>
      <c r="FA54" s="231"/>
      <c r="FB54" s="231"/>
      <c r="FC54" s="231"/>
      <c r="FD54" s="231"/>
      <c r="FE54" s="231"/>
      <c r="FF54" s="231"/>
      <c r="FG54" s="231"/>
      <c r="FH54" s="231"/>
      <c r="FI54" s="231"/>
      <c r="FJ54" s="231"/>
      <c r="FK54" s="231"/>
      <c r="FL54" s="231"/>
      <c r="FM54" s="231"/>
      <c r="FN54" s="231"/>
      <c r="FO54" s="231"/>
      <c r="FP54" s="231"/>
      <c r="FQ54" s="231"/>
      <c r="FR54" s="231"/>
      <c r="FS54" s="231"/>
      <c r="FT54" s="231"/>
      <c r="FU54" s="231"/>
      <c r="FV54" s="231"/>
      <c r="FW54" s="231"/>
      <c r="FX54" s="231"/>
      <c r="FY54" s="231"/>
      <c r="FZ54" s="231"/>
      <c r="GA54" s="231"/>
      <c r="GB54" s="231"/>
      <c r="GC54" s="231"/>
      <c r="GD54" s="231"/>
      <c r="GE54" s="231"/>
      <c r="GF54" s="231"/>
      <c r="GG54" s="231"/>
      <c r="GH54" s="231"/>
      <c r="GI54" s="231"/>
      <c r="GJ54" s="231"/>
      <c r="GK54" s="231"/>
      <c r="GL54" s="231"/>
      <c r="GM54" s="231"/>
      <c r="GN54" s="231"/>
      <c r="GO54" s="231"/>
      <c r="GP54" s="231"/>
      <c r="GQ54" s="231"/>
      <c r="GR54" s="231"/>
      <c r="GS54" s="231"/>
      <c r="GT54" s="231"/>
      <c r="GU54" s="231"/>
      <c r="GV54" s="231"/>
      <c r="GW54" s="231"/>
      <c r="GX54" s="231"/>
      <c r="GY54" s="231"/>
      <c r="GZ54" s="231"/>
      <c r="HA54" s="231"/>
      <c r="HB54" s="231"/>
      <c r="HC54" s="231"/>
      <c r="HD54" s="231"/>
      <c r="HE54" s="231"/>
      <c r="HF54" s="231"/>
      <c r="HG54" s="231"/>
      <c r="HH54" s="231"/>
      <c r="HI54" s="231"/>
      <c r="HJ54" s="231"/>
      <c r="HK54" s="231"/>
      <c r="HL54" s="231"/>
      <c r="HM54" s="231"/>
      <c r="HN54" s="231"/>
      <c r="HO54" s="231"/>
      <c r="HP54" s="231"/>
      <c r="HQ54" s="231"/>
      <c r="HR54" s="231"/>
      <c r="HS54" s="231"/>
      <c r="HT54" s="231"/>
      <c r="HU54" s="231"/>
      <c r="HV54" s="231"/>
      <c r="HW54" s="231"/>
      <c r="HX54" s="231"/>
      <c r="HY54" s="231"/>
      <c r="HZ54" s="231"/>
      <c r="IA54" s="231"/>
      <c r="IB54" s="231"/>
      <c r="IC54" s="231"/>
      <c r="ID54" s="231"/>
      <c r="IE54" s="231"/>
      <c r="IF54" s="231"/>
      <c r="IG54" s="231"/>
      <c r="IH54" s="231"/>
      <c r="II54" s="231"/>
      <c r="IJ54" s="231"/>
      <c r="IK54" s="231"/>
    </row>
    <row r="55" spans="2:251" s="230" customFormat="1" ht="21" customHeight="1">
      <c r="B55" s="228"/>
      <c r="C55" s="228"/>
      <c r="D55" s="83" t="s">
        <v>393</v>
      </c>
      <c r="E55" s="333">
        <f>R6+R18</f>
        <v>7735750000</v>
      </c>
      <c r="F55" s="334">
        <v>156</v>
      </c>
      <c r="G55" s="335">
        <f>(E55*100%)/$E$66</f>
        <v>7.9792372749975388E-2</v>
      </c>
      <c r="H55" s="228"/>
      <c r="L55" s="228"/>
      <c r="M55" s="228"/>
      <c r="N55" s="228"/>
      <c r="O55" s="228"/>
      <c r="P55" s="228"/>
      <c r="Q55" s="228"/>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c r="CQ55" s="231"/>
      <c r="CR55" s="231"/>
      <c r="CS55" s="231"/>
      <c r="CT55" s="231"/>
      <c r="CU55" s="231"/>
      <c r="CV55" s="231"/>
      <c r="CW55" s="231"/>
      <c r="CX55" s="231"/>
      <c r="CY55" s="231"/>
      <c r="CZ55" s="231"/>
      <c r="DA55" s="231"/>
      <c r="DB55" s="231"/>
      <c r="DC55" s="231"/>
      <c r="DD55" s="231"/>
      <c r="DE55" s="231"/>
      <c r="DF55" s="231"/>
      <c r="DG55" s="231"/>
      <c r="DH55" s="231"/>
      <c r="DI55" s="231"/>
      <c r="DJ55" s="231"/>
      <c r="DK55" s="231"/>
      <c r="DL55" s="231"/>
      <c r="DM55" s="231"/>
      <c r="DN55" s="231"/>
      <c r="DO55" s="231"/>
      <c r="DP55" s="231"/>
      <c r="DQ55" s="231"/>
      <c r="DR55" s="231"/>
      <c r="DS55" s="231"/>
      <c r="DT55" s="231"/>
      <c r="DU55" s="231"/>
      <c r="DV55" s="231"/>
      <c r="DW55" s="231"/>
      <c r="DX55" s="231"/>
      <c r="DY55" s="231"/>
      <c r="DZ55" s="231"/>
      <c r="EA55" s="231"/>
      <c r="EB55" s="231"/>
      <c r="EC55" s="231"/>
      <c r="ED55" s="231"/>
      <c r="EE55" s="231"/>
      <c r="EF55" s="231"/>
      <c r="EG55" s="231"/>
      <c r="EH55" s="231"/>
      <c r="EI55" s="231"/>
      <c r="EJ55" s="231"/>
      <c r="EK55" s="231"/>
      <c r="EL55" s="231"/>
      <c r="EM55" s="231"/>
      <c r="EN55" s="231"/>
      <c r="EO55" s="231"/>
      <c r="EP55" s="231"/>
      <c r="EQ55" s="231"/>
      <c r="ER55" s="231"/>
      <c r="ES55" s="231"/>
      <c r="ET55" s="231"/>
      <c r="EU55" s="231"/>
      <c r="EV55" s="231"/>
      <c r="EW55" s="231"/>
      <c r="EX55" s="231"/>
      <c r="EY55" s="231"/>
      <c r="EZ55" s="231"/>
      <c r="FA55" s="231"/>
      <c r="FB55" s="231"/>
      <c r="FC55" s="231"/>
      <c r="FD55" s="231"/>
      <c r="FE55" s="231"/>
      <c r="FF55" s="231"/>
      <c r="FG55" s="231"/>
      <c r="FH55" s="231"/>
      <c r="FI55" s="231"/>
      <c r="FJ55" s="231"/>
      <c r="FK55" s="231"/>
      <c r="FL55" s="231"/>
      <c r="FM55" s="231"/>
      <c r="FN55" s="231"/>
      <c r="FO55" s="231"/>
      <c r="FP55" s="231"/>
      <c r="FQ55" s="231"/>
      <c r="FR55" s="231"/>
      <c r="FS55" s="231"/>
      <c r="FT55" s="231"/>
      <c r="FU55" s="231"/>
      <c r="FV55" s="231"/>
      <c r="FW55" s="231"/>
      <c r="FX55" s="231"/>
      <c r="FY55" s="231"/>
      <c r="FZ55" s="231"/>
      <c r="GA55" s="231"/>
      <c r="GB55" s="231"/>
      <c r="GC55" s="231"/>
      <c r="GD55" s="231"/>
      <c r="GE55" s="231"/>
      <c r="GF55" s="231"/>
      <c r="GG55" s="231"/>
      <c r="GH55" s="231"/>
      <c r="GI55" s="231"/>
      <c r="GJ55" s="231"/>
      <c r="GK55" s="231"/>
      <c r="GL55" s="231"/>
      <c r="GM55" s="231"/>
      <c r="GN55" s="231"/>
      <c r="GO55" s="231"/>
      <c r="GP55" s="231"/>
      <c r="GQ55" s="231"/>
      <c r="GR55" s="231"/>
      <c r="GS55" s="231"/>
      <c r="GT55" s="231"/>
      <c r="GU55" s="231"/>
      <c r="GV55" s="231"/>
      <c r="GW55" s="231"/>
      <c r="GX55" s="231"/>
      <c r="GY55" s="231"/>
      <c r="GZ55" s="231"/>
      <c r="HA55" s="231"/>
      <c r="HB55" s="231"/>
      <c r="HC55" s="231"/>
      <c r="HD55" s="231"/>
      <c r="HE55" s="231"/>
      <c r="HF55" s="231"/>
      <c r="HG55" s="231"/>
      <c r="HH55" s="231"/>
      <c r="HI55" s="231"/>
      <c r="HJ55" s="231"/>
      <c r="HK55" s="231"/>
      <c r="HL55" s="231"/>
      <c r="HM55" s="231"/>
      <c r="HN55" s="231"/>
      <c r="HO55" s="231"/>
      <c r="HP55" s="231"/>
      <c r="HQ55" s="231"/>
      <c r="HR55" s="231"/>
      <c r="HS55" s="231"/>
      <c r="HT55" s="231"/>
      <c r="HU55" s="231"/>
      <c r="HV55" s="231"/>
      <c r="HW55" s="231"/>
      <c r="HX55" s="231"/>
      <c r="HY55" s="231"/>
      <c r="HZ55" s="231"/>
      <c r="IA55" s="231"/>
      <c r="IB55" s="231"/>
      <c r="IC55" s="231"/>
      <c r="ID55" s="231"/>
      <c r="IE55" s="231"/>
      <c r="IF55" s="231"/>
      <c r="IG55" s="231"/>
      <c r="IH55" s="231"/>
      <c r="II55" s="231"/>
      <c r="IJ55" s="231"/>
      <c r="IK55" s="231"/>
    </row>
    <row r="56" spans="2:251" s="230" customFormat="1" ht="21" customHeight="1">
      <c r="B56" s="228"/>
      <c r="C56" s="228"/>
      <c r="D56" s="83" t="s">
        <v>394</v>
      </c>
      <c r="E56" s="333">
        <f>R7+R9+R12+R13+R35</f>
        <v>26673550972</v>
      </c>
      <c r="F56" s="336">
        <v>3149</v>
      </c>
      <c r="G56" s="335">
        <f t="shared" ref="G56:G65" si="8">(E56*100%)/$E$66</f>
        <v>0.27513116656087544</v>
      </c>
      <c r="H56" s="228"/>
      <c r="L56" s="228"/>
      <c r="M56" s="228"/>
      <c r="N56" s="228"/>
      <c r="O56" s="228"/>
      <c r="P56" s="228"/>
      <c r="Q56" s="228"/>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c r="CQ56" s="231"/>
      <c r="CR56" s="231"/>
      <c r="CS56" s="231"/>
      <c r="CT56" s="231"/>
      <c r="CU56" s="231"/>
      <c r="CV56" s="231"/>
      <c r="CW56" s="231"/>
      <c r="CX56" s="231"/>
      <c r="CY56" s="231"/>
      <c r="CZ56" s="231"/>
      <c r="DA56" s="231"/>
      <c r="DB56" s="231"/>
      <c r="DC56" s="231"/>
      <c r="DD56" s="231"/>
      <c r="DE56" s="231"/>
      <c r="DF56" s="231"/>
      <c r="DG56" s="231"/>
      <c r="DH56" s="231"/>
      <c r="DI56" s="231"/>
      <c r="DJ56" s="231"/>
      <c r="DK56" s="231"/>
      <c r="DL56" s="231"/>
      <c r="DM56" s="231"/>
      <c r="DN56" s="231"/>
      <c r="DO56" s="231"/>
      <c r="DP56" s="231"/>
      <c r="DQ56" s="231"/>
      <c r="DR56" s="231"/>
      <c r="DS56" s="231"/>
      <c r="DT56" s="231"/>
      <c r="DU56" s="231"/>
      <c r="DV56" s="231"/>
      <c r="DW56" s="231"/>
      <c r="DX56" s="231"/>
      <c r="DY56" s="231"/>
      <c r="DZ56" s="231"/>
      <c r="EA56" s="231"/>
      <c r="EB56" s="231"/>
      <c r="EC56" s="231"/>
      <c r="ED56" s="231"/>
      <c r="EE56" s="231"/>
      <c r="EF56" s="231"/>
      <c r="EG56" s="231"/>
      <c r="EH56" s="231"/>
      <c r="EI56" s="231"/>
      <c r="EJ56" s="231"/>
      <c r="EK56" s="231"/>
      <c r="EL56" s="231"/>
      <c r="EM56" s="231"/>
      <c r="EN56" s="231"/>
      <c r="EO56" s="231"/>
      <c r="EP56" s="231"/>
      <c r="EQ56" s="231"/>
      <c r="ER56" s="231"/>
      <c r="ES56" s="231"/>
      <c r="ET56" s="231"/>
      <c r="EU56" s="231"/>
      <c r="EV56" s="231"/>
      <c r="EW56" s="231"/>
      <c r="EX56" s="231"/>
      <c r="EY56" s="231"/>
      <c r="EZ56" s="231"/>
      <c r="FA56" s="231"/>
      <c r="FB56" s="231"/>
      <c r="FC56" s="231"/>
      <c r="FD56" s="231"/>
      <c r="FE56" s="231"/>
      <c r="FF56" s="231"/>
      <c r="FG56" s="231"/>
      <c r="FH56" s="231"/>
      <c r="FI56" s="231"/>
      <c r="FJ56" s="231"/>
      <c r="FK56" s="231"/>
      <c r="FL56" s="231"/>
      <c r="FM56" s="231"/>
      <c r="FN56" s="231"/>
      <c r="FO56" s="231"/>
      <c r="FP56" s="231"/>
      <c r="FQ56" s="231"/>
      <c r="FR56" s="231"/>
      <c r="FS56" s="231"/>
      <c r="FT56" s="231"/>
      <c r="FU56" s="231"/>
      <c r="FV56" s="231"/>
      <c r="FW56" s="231"/>
      <c r="FX56" s="231"/>
      <c r="FY56" s="231"/>
      <c r="FZ56" s="231"/>
      <c r="GA56" s="231"/>
      <c r="GB56" s="231"/>
      <c r="GC56" s="231"/>
      <c r="GD56" s="231"/>
      <c r="GE56" s="231"/>
      <c r="GF56" s="231"/>
      <c r="GG56" s="231"/>
      <c r="GH56" s="231"/>
      <c r="GI56" s="231"/>
      <c r="GJ56" s="231"/>
      <c r="GK56" s="231"/>
      <c r="GL56" s="231"/>
      <c r="GM56" s="231"/>
      <c r="GN56" s="231"/>
      <c r="GO56" s="231"/>
      <c r="GP56" s="231"/>
      <c r="GQ56" s="231"/>
      <c r="GR56" s="231"/>
      <c r="GS56" s="231"/>
      <c r="GT56" s="231"/>
      <c r="GU56" s="231"/>
      <c r="GV56" s="231"/>
      <c r="GW56" s="231"/>
      <c r="GX56" s="231"/>
      <c r="GY56" s="231"/>
      <c r="GZ56" s="231"/>
      <c r="HA56" s="231"/>
      <c r="HB56" s="231"/>
      <c r="HC56" s="231"/>
      <c r="HD56" s="231"/>
      <c r="HE56" s="231"/>
      <c r="HF56" s="231"/>
      <c r="HG56" s="231"/>
      <c r="HH56" s="231"/>
      <c r="HI56" s="231"/>
      <c r="HJ56" s="231"/>
      <c r="HK56" s="231"/>
      <c r="HL56" s="231"/>
      <c r="HM56" s="231"/>
      <c r="HN56" s="231"/>
      <c r="HO56" s="231"/>
      <c r="HP56" s="231"/>
      <c r="HQ56" s="231"/>
      <c r="HR56" s="231"/>
      <c r="HS56" s="231"/>
      <c r="HT56" s="231"/>
      <c r="HU56" s="231"/>
      <c r="HV56" s="231"/>
      <c r="HW56" s="231"/>
      <c r="HX56" s="231"/>
      <c r="HY56" s="231"/>
      <c r="HZ56" s="231"/>
      <c r="IA56" s="231"/>
      <c r="IB56" s="231"/>
      <c r="IC56" s="231"/>
      <c r="ID56" s="231"/>
      <c r="IE56" s="231"/>
      <c r="IF56" s="231"/>
      <c r="IG56" s="231"/>
      <c r="IH56" s="231"/>
      <c r="II56" s="231"/>
      <c r="IJ56" s="231"/>
      <c r="IK56" s="231"/>
    </row>
    <row r="57" spans="2:251" s="230" customFormat="1" ht="21" customHeight="1">
      <c r="B57" s="228"/>
      <c r="C57" s="228"/>
      <c r="D57" s="83" t="s">
        <v>395</v>
      </c>
      <c r="E57" s="333">
        <f>R8+R17+R20</f>
        <v>12323797099</v>
      </c>
      <c r="F57" s="334">
        <v>225</v>
      </c>
      <c r="G57" s="335">
        <f t="shared" si="8"/>
        <v>0.12711695851319824</v>
      </c>
      <c r="H57" s="228"/>
      <c r="L57" s="332"/>
      <c r="M57" s="228"/>
      <c r="N57" s="228"/>
      <c r="O57" s="228"/>
      <c r="P57" s="228"/>
      <c r="Q57" s="228"/>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c r="DQ57" s="231"/>
      <c r="DR57" s="231"/>
      <c r="DS57" s="231"/>
      <c r="DT57" s="231"/>
      <c r="DU57" s="231"/>
      <c r="DV57" s="231"/>
      <c r="DW57" s="231"/>
      <c r="DX57" s="231"/>
      <c r="DY57" s="231"/>
      <c r="DZ57" s="231"/>
      <c r="EA57" s="231"/>
      <c r="EB57" s="231"/>
      <c r="EC57" s="231"/>
      <c r="ED57" s="231"/>
      <c r="EE57" s="231"/>
      <c r="EF57" s="231"/>
      <c r="EG57" s="231"/>
      <c r="EH57" s="231"/>
      <c r="EI57" s="231"/>
      <c r="EJ57" s="231"/>
      <c r="EK57" s="231"/>
      <c r="EL57" s="231"/>
      <c r="EM57" s="231"/>
      <c r="EN57" s="231"/>
      <c r="EO57" s="231"/>
      <c r="EP57" s="231"/>
      <c r="EQ57" s="231"/>
      <c r="ER57" s="231"/>
      <c r="ES57" s="231"/>
      <c r="ET57" s="231"/>
      <c r="EU57" s="231"/>
      <c r="EV57" s="231"/>
      <c r="EW57" s="231"/>
      <c r="EX57" s="231"/>
      <c r="EY57" s="231"/>
      <c r="EZ57" s="231"/>
      <c r="FA57" s="231"/>
      <c r="FB57" s="231"/>
      <c r="FC57" s="231"/>
      <c r="FD57" s="231"/>
      <c r="FE57" s="231"/>
      <c r="FF57" s="231"/>
      <c r="FG57" s="231"/>
      <c r="FH57" s="231"/>
      <c r="FI57" s="231"/>
      <c r="FJ57" s="231"/>
      <c r="FK57" s="231"/>
      <c r="FL57" s="231"/>
      <c r="FM57" s="231"/>
      <c r="FN57" s="231"/>
      <c r="FO57" s="231"/>
      <c r="FP57" s="231"/>
      <c r="FQ57" s="231"/>
      <c r="FR57" s="231"/>
      <c r="FS57" s="231"/>
      <c r="FT57" s="231"/>
      <c r="FU57" s="231"/>
      <c r="FV57" s="231"/>
      <c r="FW57" s="231"/>
      <c r="FX57" s="231"/>
      <c r="FY57" s="231"/>
      <c r="FZ57" s="231"/>
      <c r="GA57" s="231"/>
      <c r="GB57" s="231"/>
      <c r="GC57" s="231"/>
      <c r="GD57" s="231"/>
      <c r="GE57" s="231"/>
      <c r="GF57" s="231"/>
      <c r="GG57" s="231"/>
      <c r="GH57" s="231"/>
      <c r="GI57" s="231"/>
      <c r="GJ57" s="231"/>
      <c r="GK57" s="231"/>
      <c r="GL57" s="231"/>
      <c r="GM57" s="231"/>
      <c r="GN57" s="231"/>
      <c r="GO57" s="231"/>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c r="IB57" s="231"/>
      <c r="IC57" s="231"/>
      <c r="ID57" s="231"/>
      <c r="IE57" s="231"/>
      <c r="IF57" s="231"/>
      <c r="IG57" s="231"/>
      <c r="IH57" s="231"/>
      <c r="II57" s="231"/>
      <c r="IJ57" s="231"/>
      <c r="IK57" s="231"/>
    </row>
    <row r="58" spans="2:251" s="230" customFormat="1" ht="21" customHeight="1">
      <c r="B58" s="228"/>
      <c r="C58" s="228"/>
      <c r="D58" s="83" t="s">
        <v>396</v>
      </c>
      <c r="E58" s="333">
        <f>R10+R15+L37</f>
        <v>12897549216</v>
      </c>
      <c r="F58" s="336">
        <v>1604</v>
      </c>
      <c r="G58" s="335">
        <f t="shared" si="8"/>
        <v>0.13303507153207186</v>
      </c>
      <c r="H58" s="228"/>
      <c r="K58" s="337"/>
      <c r="L58" s="332"/>
      <c r="M58" s="228"/>
      <c r="N58" s="228"/>
      <c r="O58" s="228"/>
      <c r="P58" s="228"/>
      <c r="Q58" s="228"/>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c r="CQ58" s="231"/>
      <c r="CR58" s="231"/>
      <c r="CS58" s="231"/>
      <c r="CT58" s="231"/>
      <c r="CU58" s="231"/>
      <c r="CV58" s="231"/>
      <c r="CW58" s="231"/>
      <c r="CX58" s="231"/>
      <c r="CY58" s="231"/>
      <c r="CZ58" s="231"/>
      <c r="DA58" s="231"/>
      <c r="DB58" s="231"/>
      <c r="DC58" s="231"/>
      <c r="DD58" s="231"/>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c r="EI58" s="231"/>
      <c r="EJ58" s="231"/>
      <c r="EK58" s="231"/>
      <c r="EL58" s="231"/>
      <c r="EM58" s="231"/>
      <c r="EN58" s="231"/>
      <c r="EO58" s="231"/>
      <c r="EP58" s="231"/>
      <c r="EQ58" s="231"/>
      <c r="ER58" s="231"/>
      <c r="ES58" s="231"/>
      <c r="ET58" s="231"/>
      <c r="EU58" s="231"/>
      <c r="EV58" s="231"/>
      <c r="EW58" s="231"/>
      <c r="EX58" s="231"/>
      <c r="EY58" s="231"/>
      <c r="EZ58" s="231"/>
      <c r="FA58" s="231"/>
      <c r="FB58" s="231"/>
      <c r="FC58" s="231"/>
      <c r="FD58" s="231"/>
      <c r="FE58" s="231"/>
      <c r="FF58" s="231"/>
      <c r="FG58" s="231"/>
      <c r="FH58" s="231"/>
      <c r="FI58" s="231"/>
      <c r="FJ58" s="231"/>
      <c r="FK58" s="231"/>
      <c r="FL58" s="231"/>
      <c r="FM58" s="231"/>
      <c r="FN58" s="231"/>
      <c r="FO58" s="231"/>
      <c r="FP58" s="231"/>
      <c r="FQ58" s="231"/>
      <c r="FR58" s="231"/>
      <c r="FS58" s="231"/>
      <c r="FT58" s="231"/>
      <c r="FU58" s="231"/>
      <c r="FV58" s="231"/>
      <c r="FW58" s="231"/>
      <c r="FX58" s="231"/>
      <c r="FY58" s="231"/>
      <c r="FZ58" s="231"/>
      <c r="GA58" s="231"/>
      <c r="GB58" s="231"/>
      <c r="GC58" s="231"/>
      <c r="GD58" s="231"/>
      <c r="GE58" s="231"/>
      <c r="GF58" s="231"/>
      <c r="GG58" s="231"/>
      <c r="GH58" s="231"/>
      <c r="GI58" s="231"/>
      <c r="GJ58" s="231"/>
      <c r="GK58" s="231"/>
      <c r="GL58" s="231"/>
      <c r="GM58" s="231"/>
      <c r="GN58" s="231"/>
      <c r="GO58" s="231"/>
      <c r="GP58" s="231"/>
      <c r="GQ58" s="231"/>
      <c r="GR58" s="231"/>
      <c r="GS58" s="231"/>
      <c r="GT58" s="231"/>
      <c r="GU58" s="231"/>
      <c r="GV58" s="231"/>
      <c r="GW58" s="231"/>
      <c r="GX58" s="231"/>
      <c r="GY58" s="231"/>
      <c r="GZ58" s="231"/>
      <c r="HA58" s="231"/>
      <c r="HB58" s="231"/>
      <c r="HC58" s="231"/>
      <c r="HD58" s="231"/>
      <c r="HE58" s="231"/>
      <c r="HF58" s="231"/>
      <c r="HG58" s="231"/>
      <c r="HH58" s="231"/>
      <c r="HI58" s="231"/>
      <c r="HJ58" s="231"/>
      <c r="HK58" s="231"/>
      <c r="HL58" s="231"/>
      <c r="HM58" s="231"/>
      <c r="HN58" s="231"/>
      <c r="HO58" s="231"/>
      <c r="HP58" s="231"/>
      <c r="HQ58" s="231"/>
      <c r="HR58" s="231"/>
      <c r="HS58" s="231"/>
      <c r="HT58" s="231"/>
      <c r="HU58" s="231"/>
      <c r="HV58" s="231"/>
      <c r="HW58" s="231"/>
      <c r="HX58" s="231"/>
      <c r="HY58" s="231"/>
      <c r="HZ58" s="231"/>
      <c r="IA58" s="231"/>
      <c r="IB58" s="231"/>
      <c r="IC58" s="231"/>
      <c r="ID58" s="231"/>
      <c r="IE58" s="231"/>
      <c r="IF58" s="231"/>
      <c r="IG58" s="231"/>
      <c r="IH58" s="231"/>
      <c r="II58" s="231"/>
      <c r="IJ58" s="231"/>
      <c r="IK58" s="231"/>
    </row>
    <row r="59" spans="2:251" s="230" customFormat="1" ht="21" customHeight="1">
      <c r="B59" s="228"/>
      <c r="C59" s="228"/>
      <c r="D59" s="83" t="s">
        <v>397</v>
      </c>
      <c r="E59" s="333">
        <f>R19</f>
        <v>6000000000</v>
      </c>
      <c r="F59" s="334">
        <v>40</v>
      </c>
      <c r="G59" s="335">
        <f t="shared" si="8"/>
        <v>6.1888535242200476E-2</v>
      </c>
      <c r="H59" s="228"/>
      <c r="L59" s="228"/>
      <c r="M59" s="228"/>
      <c r="N59" s="228"/>
      <c r="O59" s="228"/>
      <c r="P59" s="228"/>
      <c r="Q59" s="228"/>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c r="CQ59" s="231"/>
      <c r="CR59" s="231"/>
      <c r="CS59" s="231"/>
      <c r="CT59" s="231"/>
      <c r="CU59" s="231"/>
      <c r="CV59" s="231"/>
      <c r="CW59" s="231"/>
      <c r="CX59" s="231"/>
      <c r="CY59" s="231"/>
      <c r="CZ59" s="231"/>
      <c r="DA59" s="231"/>
      <c r="DB59" s="231"/>
      <c r="DC59" s="231"/>
      <c r="DD59" s="231"/>
      <c r="DE59" s="231"/>
      <c r="DF59" s="231"/>
      <c r="DG59" s="231"/>
      <c r="DH59" s="231"/>
      <c r="DI59" s="231"/>
      <c r="DJ59" s="231"/>
      <c r="DK59" s="231"/>
      <c r="DL59" s="231"/>
      <c r="DM59" s="231"/>
      <c r="DN59" s="231"/>
      <c r="DO59" s="231"/>
      <c r="DP59" s="231"/>
      <c r="DQ59" s="231"/>
      <c r="DR59" s="231"/>
      <c r="DS59" s="231"/>
      <c r="DT59" s="231"/>
      <c r="DU59" s="231"/>
      <c r="DV59" s="231"/>
      <c r="DW59" s="231"/>
      <c r="DX59" s="231"/>
      <c r="DY59" s="231"/>
      <c r="DZ59" s="231"/>
      <c r="EA59" s="231"/>
      <c r="EB59" s="231"/>
      <c r="EC59" s="231"/>
      <c r="ED59" s="231"/>
      <c r="EE59" s="231"/>
      <c r="EF59" s="231"/>
      <c r="EG59" s="231"/>
      <c r="EH59" s="231"/>
      <c r="EI59" s="231"/>
      <c r="EJ59" s="231"/>
      <c r="EK59" s="231"/>
      <c r="EL59" s="231"/>
      <c r="EM59" s="231"/>
      <c r="EN59" s="231"/>
      <c r="EO59" s="231"/>
      <c r="EP59" s="231"/>
      <c r="EQ59" s="231"/>
      <c r="ER59" s="231"/>
      <c r="ES59" s="231"/>
      <c r="ET59" s="231"/>
      <c r="EU59" s="231"/>
      <c r="EV59" s="231"/>
      <c r="EW59" s="231"/>
      <c r="EX59" s="231"/>
      <c r="EY59" s="231"/>
      <c r="EZ59" s="231"/>
      <c r="FA59" s="231"/>
      <c r="FB59" s="231"/>
      <c r="FC59" s="231"/>
      <c r="FD59" s="231"/>
      <c r="FE59" s="231"/>
      <c r="FF59" s="231"/>
      <c r="FG59" s="231"/>
      <c r="FH59" s="231"/>
      <c r="FI59" s="231"/>
      <c r="FJ59" s="231"/>
      <c r="FK59" s="231"/>
      <c r="FL59" s="231"/>
      <c r="FM59" s="231"/>
      <c r="FN59" s="231"/>
      <c r="FO59" s="231"/>
      <c r="FP59" s="231"/>
      <c r="FQ59" s="231"/>
      <c r="FR59" s="231"/>
      <c r="FS59" s="231"/>
      <c r="FT59" s="231"/>
      <c r="FU59" s="231"/>
      <c r="FV59" s="231"/>
      <c r="FW59" s="231"/>
      <c r="FX59" s="231"/>
      <c r="FY59" s="231"/>
      <c r="FZ59" s="231"/>
      <c r="GA59" s="231"/>
      <c r="GB59" s="231"/>
      <c r="GC59" s="231"/>
      <c r="GD59" s="231"/>
      <c r="GE59" s="231"/>
      <c r="GF59" s="231"/>
      <c r="GG59" s="231"/>
      <c r="GH59" s="231"/>
      <c r="GI59" s="231"/>
      <c r="GJ59" s="231"/>
      <c r="GK59" s="231"/>
      <c r="GL59" s="231"/>
      <c r="GM59" s="231"/>
      <c r="GN59" s="231"/>
      <c r="GO59" s="231"/>
      <c r="GP59" s="231"/>
      <c r="GQ59" s="231"/>
      <c r="GR59" s="231"/>
      <c r="GS59" s="231"/>
      <c r="GT59" s="231"/>
      <c r="GU59" s="231"/>
      <c r="GV59" s="231"/>
      <c r="GW59" s="231"/>
      <c r="GX59" s="231"/>
      <c r="GY59" s="231"/>
      <c r="GZ59" s="231"/>
      <c r="HA59" s="231"/>
      <c r="HB59" s="231"/>
      <c r="HC59" s="231"/>
      <c r="HD59" s="231"/>
      <c r="HE59" s="231"/>
      <c r="HF59" s="231"/>
      <c r="HG59" s="231"/>
      <c r="HH59" s="231"/>
      <c r="HI59" s="231"/>
      <c r="HJ59" s="231"/>
      <c r="HK59" s="231"/>
      <c r="HL59" s="231"/>
      <c r="HM59" s="231"/>
      <c r="HN59" s="231"/>
      <c r="HO59" s="231"/>
      <c r="HP59" s="231"/>
      <c r="HQ59" s="231"/>
      <c r="HR59" s="231"/>
      <c r="HS59" s="231"/>
      <c r="HT59" s="231"/>
      <c r="HU59" s="231"/>
      <c r="HV59" s="231"/>
      <c r="HW59" s="231"/>
      <c r="HX59" s="231"/>
      <c r="HY59" s="231"/>
      <c r="HZ59" s="231"/>
      <c r="IA59" s="231"/>
      <c r="IB59" s="231"/>
      <c r="IC59" s="231"/>
      <c r="ID59" s="231"/>
      <c r="IE59" s="231"/>
      <c r="IF59" s="231"/>
      <c r="IG59" s="231"/>
      <c r="IH59" s="231"/>
      <c r="II59" s="231"/>
      <c r="IJ59" s="231"/>
      <c r="IK59" s="231"/>
    </row>
    <row r="60" spans="2:251" s="230" customFormat="1" ht="21" customHeight="1">
      <c r="B60" s="228"/>
      <c r="C60" s="228"/>
      <c r="D60" s="83" t="s">
        <v>398</v>
      </c>
      <c r="E60" s="333">
        <f>R16</f>
        <v>1047411658</v>
      </c>
      <c r="F60" s="334">
        <v>120</v>
      </c>
      <c r="G60" s="335">
        <f t="shared" si="8"/>
        <v>1.0803795551537439E-2</v>
      </c>
      <c r="H60" s="228"/>
      <c r="L60" s="228"/>
      <c r="M60" s="228"/>
      <c r="N60" s="228"/>
      <c r="O60" s="228"/>
      <c r="P60" s="228"/>
      <c r="Q60" s="228"/>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1"/>
      <c r="CP60" s="231"/>
      <c r="CQ60" s="231"/>
      <c r="CR60" s="231"/>
      <c r="CS60" s="231"/>
      <c r="CT60" s="231"/>
      <c r="CU60" s="231"/>
      <c r="CV60" s="231"/>
      <c r="CW60" s="231"/>
      <c r="CX60" s="231"/>
      <c r="CY60" s="231"/>
      <c r="CZ60" s="231"/>
      <c r="DA60" s="231"/>
      <c r="DB60" s="231"/>
      <c r="DC60" s="231"/>
      <c r="DD60" s="231"/>
      <c r="DE60" s="231"/>
      <c r="DF60" s="231"/>
      <c r="DG60" s="231"/>
      <c r="DH60" s="231"/>
      <c r="DI60" s="231"/>
      <c r="DJ60" s="231"/>
      <c r="DK60" s="231"/>
      <c r="DL60" s="231"/>
      <c r="DM60" s="231"/>
      <c r="DN60" s="231"/>
      <c r="DO60" s="231"/>
      <c r="DP60" s="231"/>
      <c r="DQ60" s="231"/>
      <c r="DR60" s="231"/>
      <c r="DS60" s="231"/>
      <c r="DT60" s="231"/>
      <c r="DU60" s="231"/>
      <c r="DV60" s="231"/>
      <c r="DW60" s="231"/>
      <c r="DX60" s="231"/>
      <c r="DY60" s="231"/>
      <c r="DZ60" s="231"/>
      <c r="EA60" s="231"/>
      <c r="EB60" s="231"/>
      <c r="EC60" s="231"/>
      <c r="ED60" s="231"/>
      <c r="EE60" s="231"/>
      <c r="EF60" s="231"/>
      <c r="EG60" s="231"/>
      <c r="EH60" s="231"/>
      <c r="EI60" s="231"/>
      <c r="EJ60" s="231"/>
      <c r="EK60" s="231"/>
      <c r="EL60" s="231"/>
      <c r="EM60" s="231"/>
      <c r="EN60" s="231"/>
      <c r="EO60" s="231"/>
      <c r="EP60" s="231"/>
      <c r="EQ60" s="231"/>
      <c r="ER60" s="231"/>
      <c r="ES60" s="231"/>
      <c r="ET60" s="231"/>
      <c r="EU60" s="231"/>
      <c r="EV60" s="231"/>
      <c r="EW60" s="231"/>
      <c r="EX60" s="231"/>
      <c r="EY60" s="231"/>
      <c r="EZ60" s="231"/>
      <c r="FA60" s="231"/>
      <c r="FB60" s="231"/>
      <c r="FC60" s="231"/>
      <c r="FD60" s="231"/>
      <c r="FE60" s="231"/>
      <c r="FF60" s="231"/>
      <c r="FG60" s="231"/>
      <c r="FH60" s="231"/>
      <c r="FI60" s="231"/>
      <c r="FJ60" s="231"/>
      <c r="FK60" s="231"/>
      <c r="FL60" s="231"/>
      <c r="FM60" s="231"/>
      <c r="FN60" s="231"/>
      <c r="FO60" s="231"/>
      <c r="FP60" s="231"/>
      <c r="FQ60" s="231"/>
      <c r="FR60" s="231"/>
      <c r="FS60" s="231"/>
      <c r="FT60" s="231"/>
      <c r="FU60" s="231"/>
      <c r="FV60" s="231"/>
      <c r="FW60" s="231"/>
      <c r="FX60" s="231"/>
      <c r="FY60" s="231"/>
      <c r="FZ60" s="231"/>
      <c r="GA60" s="231"/>
      <c r="GB60" s="231"/>
      <c r="GC60" s="231"/>
      <c r="GD60" s="231"/>
      <c r="GE60" s="231"/>
      <c r="GF60" s="231"/>
      <c r="GG60" s="231"/>
      <c r="GH60" s="231"/>
      <c r="GI60" s="231"/>
      <c r="GJ60" s="231"/>
      <c r="GK60" s="231"/>
      <c r="GL60" s="231"/>
      <c r="GM60" s="231"/>
      <c r="GN60" s="231"/>
      <c r="GO60" s="231"/>
      <c r="GP60" s="231"/>
      <c r="GQ60" s="231"/>
      <c r="GR60" s="231"/>
      <c r="GS60" s="231"/>
      <c r="GT60" s="231"/>
      <c r="GU60" s="231"/>
      <c r="GV60" s="231"/>
      <c r="GW60" s="231"/>
      <c r="GX60" s="231"/>
      <c r="GY60" s="231"/>
      <c r="GZ60" s="231"/>
      <c r="HA60" s="231"/>
      <c r="HB60" s="231"/>
      <c r="HC60" s="231"/>
      <c r="HD60" s="231"/>
      <c r="HE60" s="231"/>
      <c r="HF60" s="231"/>
      <c r="HG60" s="231"/>
      <c r="HH60" s="231"/>
      <c r="HI60" s="231"/>
      <c r="HJ60" s="231"/>
      <c r="HK60" s="231"/>
      <c r="HL60" s="231"/>
      <c r="HM60" s="231"/>
      <c r="HN60" s="231"/>
      <c r="HO60" s="231"/>
      <c r="HP60" s="231"/>
      <c r="HQ60" s="231"/>
      <c r="HR60" s="231"/>
      <c r="HS60" s="231"/>
      <c r="HT60" s="231"/>
      <c r="HU60" s="231"/>
      <c r="HV60" s="231"/>
      <c r="HW60" s="231"/>
      <c r="HX60" s="231"/>
      <c r="HY60" s="231"/>
      <c r="HZ60" s="231"/>
      <c r="IA60" s="231"/>
      <c r="IB60" s="231"/>
      <c r="IC60" s="231"/>
      <c r="ID60" s="231"/>
      <c r="IE60" s="231"/>
      <c r="IF60" s="231"/>
      <c r="IG60" s="231"/>
      <c r="IH60" s="231"/>
      <c r="II60" s="231"/>
      <c r="IJ60" s="231"/>
      <c r="IK60" s="231"/>
    </row>
    <row r="61" spans="2:251" s="230" customFormat="1" ht="21" customHeight="1">
      <c r="B61" s="228"/>
      <c r="C61" s="228"/>
      <c r="D61" s="83" t="s">
        <v>399</v>
      </c>
      <c r="E61" s="333">
        <f>R14</f>
        <v>7480160911</v>
      </c>
      <c r="F61" s="334">
        <v>415</v>
      </c>
      <c r="G61" s="335">
        <f t="shared" si="8"/>
        <v>7.7156033692958981E-2</v>
      </c>
      <c r="H61" s="228"/>
      <c r="L61" s="228"/>
      <c r="M61" s="228"/>
      <c r="N61" s="228"/>
      <c r="O61" s="228"/>
      <c r="P61" s="228"/>
      <c r="Q61" s="228"/>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231"/>
      <c r="DI61" s="231"/>
      <c r="DJ61" s="231"/>
      <c r="DK61" s="231"/>
      <c r="DL61" s="231"/>
      <c r="DM61" s="231"/>
      <c r="DN61" s="231"/>
      <c r="DO61" s="231"/>
      <c r="DP61" s="231"/>
      <c r="DQ61" s="231"/>
      <c r="DR61" s="231"/>
      <c r="DS61" s="231"/>
      <c r="DT61" s="231"/>
      <c r="DU61" s="231"/>
      <c r="DV61" s="231"/>
      <c r="DW61" s="231"/>
      <c r="DX61" s="231"/>
      <c r="DY61" s="231"/>
      <c r="DZ61" s="231"/>
      <c r="EA61" s="231"/>
      <c r="EB61" s="231"/>
      <c r="EC61" s="231"/>
      <c r="ED61" s="231"/>
      <c r="EE61" s="231"/>
      <c r="EF61" s="231"/>
      <c r="EG61" s="231"/>
      <c r="EH61" s="231"/>
      <c r="EI61" s="231"/>
      <c r="EJ61" s="231"/>
      <c r="EK61" s="231"/>
      <c r="EL61" s="231"/>
      <c r="EM61" s="231"/>
      <c r="EN61" s="231"/>
      <c r="EO61" s="231"/>
      <c r="EP61" s="231"/>
      <c r="EQ61" s="231"/>
      <c r="ER61" s="231"/>
      <c r="ES61" s="231"/>
      <c r="ET61" s="231"/>
      <c r="EU61" s="231"/>
      <c r="EV61" s="231"/>
      <c r="EW61" s="231"/>
      <c r="EX61" s="231"/>
      <c r="EY61" s="231"/>
      <c r="EZ61" s="231"/>
      <c r="FA61" s="231"/>
      <c r="FB61" s="231"/>
      <c r="FC61" s="231"/>
      <c r="FD61" s="231"/>
      <c r="FE61" s="231"/>
      <c r="FF61" s="231"/>
      <c r="FG61" s="231"/>
      <c r="FH61" s="231"/>
      <c r="FI61" s="231"/>
      <c r="FJ61" s="231"/>
      <c r="FK61" s="231"/>
      <c r="FL61" s="231"/>
      <c r="FM61" s="231"/>
      <c r="FN61" s="231"/>
      <c r="FO61" s="231"/>
      <c r="FP61" s="231"/>
      <c r="FQ61" s="231"/>
      <c r="FR61" s="231"/>
      <c r="FS61" s="231"/>
      <c r="FT61" s="231"/>
      <c r="FU61" s="231"/>
      <c r="FV61" s="231"/>
      <c r="FW61" s="231"/>
      <c r="FX61" s="231"/>
      <c r="FY61" s="231"/>
      <c r="FZ61" s="231"/>
      <c r="GA61" s="231"/>
      <c r="GB61" s="231"/>
      <c r="GC61" s="231"/>
      <c r="GD61" s="231"/>
      <c r="GE61" s="231"/>
      <c r="GF61" s="231"/>
      <c r="GG61" s="231"/>
      <c r="GH61" s="231"/>
      <c r="GI61" s="231"/>
      <c r="GJ61" s="231"/>
      <c r="GK61" s="231"/>
      <c r="GL61" s="231"/>
      <c r="GM61" s="231"/>
      <c r="GN61" s="231"/>
      <c r="GO61" s="231"/>
      <c r="GP61" s="231"/>
      <c r="GQ61" s="231"/>
      <c r="GR61" s="231"/>
      <c r="GS61" s="231"/>
      <c r="GT61" s="231"/>
      <c r="GU61" s="231"/>
      <c r="GV61" s="231"/>
      <c r="GW61" s="231"/>
      <c r="GX61" s="231"/>
      <c r="GY61" s="231"/>
      <c r="GZ61" s="231"/>
      <c r="HA61" s="231"/>
      <c r="HB61" s="231"/>
      <c r="HC61" s="231"/>
      <c r="HD61" s="231"/>
      <c r="HE61" s="231"/>
      <c r="HF61" s="231"/>
      <c r="HG61" s="231"/>
      <c r="HH61" s="231"/>
      <c r="HI61" s="231"/>
      <c r="HJ61" s="231"/>
      <c r="HK61" s="231"/>
      <c r="HL61" s="231"/>
      <c r="HM61" s="231"/>
      <c r="HN61" s="231"/>
      <c r="HO61" s="231"/>
      <c r="HP61" s="231"/>
      <c r="HQ61" s="231"/>
      <c r="HR61" s="231"/>
      <c r="HS61" s="231"/>
      <c r="HT61" s="231"/>
      <c r="HU61" s="231"/>
      <c r="HV61" s="231"/>
      <c r="HW61" s="231"/>
      <c r="HX61" s="231"/>
      <c r="HY61" s="231"/>
      <c r="HZ61" s="231"/>
      <c r="IA61" s="231"/>
      <c r="IB61" s="231"/>
      <c r="IC61" s="231"/>
      <c r="ID61" s="231"/>
      <c r="IE61" s="231"/>
      <c r="IF61" s="231"/>
      <c r="IG61" s="231"/>
      <c r="IH61" s="231"/>
      <c r="II61" s="231"/>
      <c r="IJ61" s="231"/>
      <c r="IK61" s="231"/>
    </row>
    <row r="62" spans="2:251" s="230" customFormat="1" ht="21" customHeight="1">
      <c r="B62" s="228"/>
      <c r="C62" s="228"/>
      <c r="D62" s="83" t="s">
        <v>400</v>
      </c>
      <c r="E62" s="333">
        <f>R11</f>
        <v>1000500000</v>
      </c>
      <c r="F62" s="336">
        <v>1024</v>
      </c>
      <c r="G62" s="335">
        <f t="shared" si="8"/>
        <v>1.031991325163693E-2</v>
      </c>
      <c r="H62" s="228"/>
      <c r="L62" s="228"/>
      <c r="M62" s="228"/>
      <c r="N62" s="228"/>
      <c r="O62" s="228"/>
      <c r="P62" s="228"/>
      <c r="Q62" s="228"/>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row>
    <row r="63" spans="2:251" s="230" customFormat="1" ht="21" customHeight="1">
      <c r="B63" s="228"/>
      <c r="C63" s="228"/>
      <c r="D63" s="83" t="s">
        <v>401</v>
      </c>
      <c r="E63" s="333">
        <f>R36</f>
        <v>2830855494</v>
      </c>
      <c r="F63" s="334">
        <v>425</v>
      </c>
      <c r="G63" s="335">
        <f t="shared" si="8"/>
        <v>2.9199583334332639E-2</v>
      </c>
      <c r="H63" s="332"/>
      <c r="L63" s="228"/>
      <c r="M63" s="228"/>
      <c r="N63" s="228"/>
      <c r="O63" s="228"/>
      <c r="P63" s="228"/>
      <c r="Q63" s="228"/>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31"/>
      <c r="EO63" s="231"/>
      <c r="EP63" s="231"/>
      <c r="EQ63" s="231"/>
      <c r="ER63" s="231"/>
      <c r="ES63" s="231"/>
      <c r="ET63" s="231"/>
      <c r="EU63" s="231"/>
      <c r="EV63" s="231"/>
      <c r="EW63" s="231"/>
      <c r="EX63" s="231"/>
      <c r="EY63" s="231"/>
      <c r="EZ63" s="231"/>
      <c r="FA63" s="231"/>
      <c r="FB63" s="231"/>
      <c r="FC63" s="231"/>
      <c r="FD63" s="231"/>
      <c r="FE63" s="231"/>
      <c r="FF63" s="231"/>
      <c r="FG63" s="231"/>
      <c r="FH63" s="231"/>
      <c r="FI63" s="231"/>
      <c r="FJ63" s="231"/>
      <c r="FK63" s="231"/>
      <c r="FL63" s="231"/>
      <c r="FM63" s="231"/>
      <c r="FN63" s="231"/>
      <c r="FO63" s="231"/>
      <c r="FP63" s="231"/>
      <c r="FQ63" s="231"/>
      <c r="FR63" s="231"/>
      <c r="FS63" s="231"/>
      <c r="FT63" s="231"/>
      <c r="FU63" s="231"/>
      <c r="FV63" s="231"/>
      <c r="FW63" s="231"/>
      <c r="FX63" s="231"/>
      <c r="FY63" s="231"/>
      <c r="FZ63" s="231"/>
      <c r="GA63" s="231"/>
      <c r="GB63" s="231"/>
      <c r="GC63" s="231"/>
      <c r="GD63" s="231"/>
      <c r="GE63" s="231"/>
      <c r="GF63" s="231"/>
      <c r="GG63" s="231"/>
      <c r="GH63" s="231"/>
      <c r="GI63" s="231"/>
      <c r="GJ63" s="231"/>
      <c r="GK63" s="231"/>
      <c r="GL63" s="231"/>
      <c r="GM63" s="231"/>
      <c r="GN63" s="231"/>
      <c r="GO63" s="231"/>
      <c r="GP63" s="231"/>
      <c r="GQ63" s="231"/>
      <c r="GR63" s="231"/>
      <c r="GS63" s="231"/>
      <c r="GT63" s="231"/>
      <c r="GU63" s="231"/>
      <c r="GV63" s="231"/>
      <c r="GW63" s="231"/>
      <c r="GX63" s="231"/>
      <c r="GY63" s="231"/>
      <c r="GZ63" s="231"/>
      <c r="HA63" s="231"/>
      <c r="HB63" s="231"/>
      <c r="HC63" s="231"/>
      <c r="HD63" s="231"/>
      <c r="HE63" s="231"/>
      <c r="HF63" s="231"/>
      <c r="HG63" s="231"/>
      <c r="HH63" s="231"/>
      <c r="HI63" s="231"/>
      <c r="HJ63" s="231"/>
      <c r="HK63" s="231"/>
      <c r="HL63" s="231"/>
      <c r="HM63" s="231"/>
      <c r="HN63" s="231"/>
      <c r="HO63" s="231"/>
      <c r="HP63" s="231"/>
      <c r="HQ63" s="231"/>
      <c r="HR63" s="231"/>
      <c r="HS63" s="231"/>
      <c r="HT63" s="231"/>
      <c r="HU63" s="231"/>
      <c r="HV63" s="231"/>
      <c r="HW63" s="231"/>
      <c r="HX63" s="231"/>
      <c r="HY63" s="231"/>
      <c r="HZ63" s="231"/>
      <c r="IA63" s="231"/>
      <c r="IB63" s="231"/>
      <c r="IC63" s="231"/>
      <c r="ID63" s="231"/>
      <c r="IE63" s="231"/>
      <c r="IF63" s="231"/>
      <c r="IG63" s="231"/>
      <c r="IH63" s="231"/>
      <c r="II63" s="231"/>
      <c r="IJ63" s="231"/>
      <c r="IK63" s="231"/>
    </row>
    <row r="64" spans="2:251" s="230" customFormat="1" ht="21" customHeight="1">
      <c r="B64" s="228"/>
      <c r="C64" s="228"/>
      <c r="D64" s="83" t="s">
        <v>402</v>
      </c>
      <c r="E64" s="333">
        <f>L34+R38</f>
        <v>3675894002.98</v>
      </c>
      <c r="F64" s="334">
        <v>155</v>
      </c>
      <c r="G64" s="335">
        <f t="shared" si="8"/>
        <v>3.7915949258336849E-2</v>
      </c>
      <c r="H64" s="332"/>
      <c r="L64" s="228"/>
      <c r="M64" s="228"/>
      <c r="N64" s="228"/>
      <c r="O64" s="228"/>
      <c r="P64" s="228"/>
      <c r="Q64" s="228"/>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31"/>
      <c r="EO64" s="231"/>
      <c r="EP64" s="231"/>
      <c r="EQ64" s="231"/>
      <c r="ER64" s="231"/>
      <c r="ES64" s="231"/>
      <c r="ET64" s="231"/>
      <c r="EU64" s="231"/>
      <c r="EV64" s="231"/>
      <c r="EW64" s="231"/>
      <c r="EX64" s="231"/>
      <c r="EY64" s="231"/>
      <c r="EZ64" s="231"/>
      <c r="FA64" s="231"/>
      <c r="FB64" s="231"/>
      <c r="FC64" s="231"/>
      <c r="FD64" s="231"/>
      <c r="FE64" s="231"/>
      <c r="FF64" s="231"/>
      <c r="FG64" s="231"/>
      <c r="FH64" s="231"/>
      <c r="FI64" s="231"/>
      <c r="FJ64" s="231"/>
      <c r="FK64" s="231"/>
      <c r="FL64" s="231"/>
      <c r="FM64" s="231"/>
      <c r="FN64" s="231"/>
      <c r="FO64" s="231"/>
      <c r="FP64" s="231"/>
      <c r="FQ64" s="231"/>
      <c r="FR64" s="231"/>
      <c r="FS64" s="231"/>
      <c r="FT64" s="231"/>
      <c r="FU64" s="231"/>
      <c r="FV64" s="231"/>
      <c r="FW64" s="231"/>
      <c r="FX64" s="231"/>
      <c r="FY64" s="231"/>
      <c r="FZ64" s="231"/>
      <c r="GA64" s="231"/>
      <c r="GB64" s="231"/>
      <c r="GC64" s="231"/>
      <c r="GD64" s="231"/>
      <c r="GE64" s="231"/>
      <c r="GF64" s="231"/>
      <c r="GG64" s="231"/>
      <c r="GH64" s="231"/>
      <c r="GI64" s="231"/>
      <c r="GJ64" s="231"/>
      <c r="GK64" s="231"/>
      <c r="GL64" s="231"/>
      <c r="GM64" s="231"/>
      <c r="GN64" s="231"/>
      <c r="GO64" s="231"/>
      <c r="GP64" s="231"/>
      <c r="GQ64" s="231"/>
      <c r="GR64" s="231"/>
      <c r="GS64" s="231"/>
      <c r="GT64" s="231"/>
      <c r="GU64" s="231"/>
      <c r="GV64" s="231"/>
      <c r="GW64" s="231"/>
      <c r="GX64" s="231"/>
      <c r="GY64" s="231"/>
      <c r="GZ64" s="231"/>
      <c r="HA64" s="231"/>
      <c r="HB64" s="231"/>
      <c r="HC64" s="231"/>
      <c r="HD64" s="231"/>
      <c r="HE64" s="231"/>
      <c r="HF64" s="231"/>
      <c r="HG64" s="231"/>
      <c r="HH64" s="231"/>
      <c r="HI64" s="231"/>
      <c r="HJ64" s="231"/>
      <c r="HK64" s="231"/>
      <c r="HL64" s="231"/>
      <c r="HM64" s="231"/>
      <c r="HN64" s="231"/>
      <c r="HO64" s="231"/>
      <c r="HP64" s="231"/>
      <c r="HQ64" s="231"/>
      <c r="HR64" s="231"/>
      <c r="HS64" s="231"/>
      <c r="HT64" s="231"/>
      <c r="HU64" s="231"/>
      <c r="HV64" s="231"/>
      <c r="HW64" s="231"/>
      <c r="HX64" s="231"/>
      <c r="HY64" s="231"/>
      <c r="HZ64" s="231"/>
      <c r="IA64" s="231"/>
      <c r="IB64" s="231"/>
      <c r="IC64" s="231"/>
      <c r="ID64" s="231"/>
      <c r="IE64" s="231"/>
      <c r="IF64" s="231"/>
      <c r="IG64" s="231"/>
      <c r="IH64" s="231"/>
      <c r="II64" s="231"/>
      <c r="IJ64" s="231"/>
      <c r="IK64" s="231"/>
    </row>
    <row r="65" spans="2:245" s="230" customFormat="1" ht="21" customHeight="1">
      <c r="B65" s="228"/>
      <c r="C65" s="228"/>
      <c r="D65" s="83" t="s">
        <v>268</v>
      </c>
      <c r="E65" s="333">
        <f>R21+R22+R23</f>
        <v>15283020000</v>
      </c>
      <c r="F65" s="334">
        <v>208</v>
      </c>
      <c r="G65" s="335">
        <f t="shared" si="8"/>
        <v>0.15764062031287579</v>
      </c>
      <c r="H65" s="228"/>
      <c r="L65" s="228"/>
      <c r="M65" s="228"/>
      <c r="N65" s="228"/>
      <c r="O65" s="228"/>
      <c r="P65" s="228"/>
      <c r="Q65" s="228"/>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c r="EI65" s="231"/>
      <c r="EJ65" s="231"/>
      <c r="EK65" s="231"/>
      <c r="EL65" s="231"/>
      <c r="EM65" s="231"/>
      <c r="EN65" s="231"/>
      <c r="EO65" s="231"/>
      <c r="EP65" s="231"/>
      <c r="EQ65" s="231"/>
      <c r="ER65" s="231"/>
      <c r="ES65" s="231"/>
      <c r="ET65" s="231"/>
      <c r="EU65" s="231"/>
      <c r="EV65" s="231"/>
      <c r="EW65" s="231"/>
      <c r="EX65" s="231"/>
      <c r="EY65" s="231"/>
      <c r="EZ65" s="231"/>
      <c r="FA65" s="231"/>
      <c r="FB65" s="231"/>
      <c r="FC65" s="231"/>
      <c r="FD65" s="231"/>
      <c r="FE65" s="231"/>
      <c r="FF65" s="231"/>
      <c r="FG65" s="231"/>
      <c r="FH65" s="231"/>
      <c r="FI65" s="231"/>
      <c r="FJ65" s="231"/>
      <c r="FK65" s="231"/>
      <c r="FL65" s="231"/>
      <c r="FM65" s="231"/>
      <c r="FN65" s="231"/>
      <c r="FO65" s="231"/>
      <c r="FP65" s="231"/>
      <c r="FQ65" s="231"/>
      <c r="FR65" s="231"/>
      <c r="FS65" s="231"/>
      <c r="FT65" s="231"/>
      <c r="FU65" s="231"/>
      <c r="FV65" s="231"/>
      <c r="FW65" s="231"/>
      <c r="FX65" s="231"/>
      <c r="FY65" s="231"/>
      <c r="FZ65" s="231"/>
      <c r="GA65" s="231"/>
      <c r="GB65" s="231"/>
      <c r="GC65" s="231"/>
      <c r="GD65" s="231"/>
      <c r="GE65" s="231"/>
      <c r="GF65" s="231"/>
      <c r="GG65" s="231"/>
      <c r="GH65" s="231"/>
      <c r="GI65" s="231"/>
      <c r="GJ65" s="231"/>
      <c r="GK65" s="231"/>
      <c r="GL65" s="231"/>
      <c r="GM65" s="231"/>
      <c r="GN65" s="231"/>
      <c r="GO65" s="231"/>
      <c r="GP65" s="231"/>
      <c r="GQ65" s="231"/>
      <c r="GR65" s="231"/>
      <c r="GS65" s="231"/>
      <c r="GT65" s="231"/>
      <c r="GU65" s="231"/>
      <c r="GV65" s="231"/>
      <c r="GW65" s="231"/>
      <c r="GX65" s="231"/>
      <c r="GY65" s="231"/>
      <c r="GZ65" s="231"/>
      <c r="HA65" s="231"/>
      <c r="HB65" s="231"/>
      <c r="HC65" s="231"/>
      <c r="HD65" s="231"/>
      <c r="HE65" s="231"/>
      <c r="HF65" s="231"/>
      <c r="HG65" s="231"/>
      <c r="HH65" s="231"/>
      <c r="HI65" s="231"/>
      <c r="HJ65" s="231"/>
      <c r="HK65" s="231"/>
      <c r="HL65" s="231"/>
      <c r="HM65" s="231"/>
      <c r="HN65" s="231"/>
      <c r="HO65" s="231"/>
      <c r="HP65" s="231"/>
      <c r="HQ65" s="231"/>
      <c r="HR65" s="231"/>
      <c r="HS65" s="231"/>
      <c r="HT65" s="231"/>
      <c r="HU65" s="231"/>
      <c r="HV65" s="231"/>
      <c r="HW65" s="231"/>
      <c r="HX65" s="231"/>
      <c r="HY65" s="231"/>
      <c r="HZ65" s="231"/>
      <c r="IA65" s="231"/>
      <c r="IB65" s="231"/>
      <c r="IC65" s="231"/>
      <c r="ID65" s="231"/>
      <c r="IE65" s="231"/>
      <c r="IF65" s="231"/>
      <c r="IG65" s="231"/>
      <c r="IH65" s="231"/>
      <c r="II65" s="231"/>
      <c r="IJ65" s="231"/>
      <c r="IK65" s="231"/>
    </row>
    <row r="66" spans="2:245" s="230" customFormat="1" ht="21" customHeight="1">
      <c r="B66" s="228"/>
      <c r="C66" s="228"/>
      <c r="D66" s="105" t="s">
        <v>230</v>
      </c>
      <c r="E66" s="305">
        <f>SUM(E55:E65)</f>
        <v>96948489352.979996</v>
      </c>
      <c r="F66" s="105">
        <f>SUM(F55:F65)</f>
        <v>7521</v>
      </c>
      <c r="G66" s="338">
        <v>1</v>
      </c>
      <c r="H66" s="332"/>
      <c r="K66" s="337"/>
      <c r="L66" s="228"/>
      <c r="M66" s="228"/>
      <c r="N66" s="228"/>
      <c r="O66" s="228"/>
      <c r="P66" s="228"/>
      <c r="Q66" s="228"/>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231"/>
      <c r="FT66" s="231"/>
      <c r="FU66" s="231"/>
      <c r="FV66" s="231"/>
      <c r="FW66" s="231"/>
      <c r="FX66" s="231"/>
      <c r="FY66" s="231"/>
      <c r="FZ66" s="231"/>
      <c r="GA66" s="231"/>
      <c r="GB66" s="231"/>
      <c r="GC66" s="231"/>
      <c r="GD66" s="231"/>
      <c r="GE66" s="231"/>
      <c r="GF66" s="231"/>
      <c r="GG66" s="231"/>
      <c r="GH66" s="231"/>
      <c r="GI66" s="231"/>
      <c r="GJ66" s="231"/>
      <c r="GK66" s="231"/>
      <c r="GL66" s="231"/>
      <c r="GM66" s="231"/>
      <c r="GN66" s="231"/>
      <c r="GO66" s="231"/>
      <c r="GP66" s="231"/>
      <c r="GQ66" s="231"/>
      <c r="GR66" s="231"/>
      <c r="GS66" s="231"/>
      <c r="GT66" s="231"/>
      <c r="GU66" s="231"/>
      <c r="GV66" s="231"/>
      <c r="GW66" s="231"/>
      <c r="GX66" s="231"/>
      <c r="GY66" s="231"/>
      <c r="GZ66" s="231"/>
      <c r="HA66" s="231"/>
      <c r="HB66" s="231"/>
      <c r="HC66" s="231"/>
      <c r="HD66" s="231"/>
      <c r="HE66" s="231"/>
      <c r="HF66" s="231"/>
      <c r="HG66" s="231"/>
      <c r="HH66" s="231"/>
      <c r="HI66" s="231"/>
      <c r="HJ66" s="231"/>
      <c r="HK66" s="231"/>
      <c r="HL66" s="231"/>
      <c r="HM66" s="231"/>
      <c r="HN66" s="231"/>
      <c r="HO66" s="231"/>
      <c r="HP66" s="231"/>
      <c r="HQ66" s="231"/>
      <c r="HR66" s="231"/>
      <c r="HS66" s="231"/>
      <c r="HT66" s="231"/>
      <c r="HU66" s="231"/>
      <c r="HV66" s="231"/>
      <c r="HW66" s="231"/>
      <c r="HX66" s="231"/>
      <c r="HY66" s="231"/>
      <c r="HZ66" s="231"/>
      <c r="IA66" s="231"/>
      <c r="IB66" s="231"/>
      <c r="IC66" s="231"/>
      <c r="ID66" s="231"/>
      <c r="IE66" s="231"/>
      <c r="IF66" s="231"/>
      <c r="IG66" s="231"/>
      <c r="IH66" s="231"/>
      <c r="II66" s="231"/>
      <c r="IJ66" s="231"/>
      <c r="IK66" s="231"/>
    </row>
  </sheetData>
  <mergeCells count="43">
    <mergeCell ref="B40:J40"/>
    <mergeCell ref="B41:J41"/>
    <mergeCell ref="B33:T33"/>
    <mergeCell ref="G31:G32"/>
    <mergeCell ref="H31:J31"/>
    <mergeCell ref="E31:E32"/>
    <mergeCell ref="K31:P31"/>
    <mergeCell ref="D31:D32"/>
    <mergeCell ref="B31:C32"/>
    <mergeCell ref="Q31:Q32"/>
    <mergeCell ref="R31:R32"/>
    <mergeCell ref="T31:T32"/>
    <mergeCell ref="B24:J24"/>
    <mergeCell ref="B25:J25"/>
    <mergeCell ref="B30:T30"/>
    <mergeCell ref="B26:J26"/>
    <mergeCell ref="B27:J27"/>
    <mergeCell ref="B28:J28"/>
    <mergeCell ref="B42:J42"/>
    <mergeCell ref="B2:T2"/>
    <mergeCell ref="B5:T5"/>
    <mergeCell ref="B3:C4"/>
    <mergeCell ref="S3:S4"/>
    <mergeCell ref="S31:S32"/>
    <mergeCell ref="T3:T4"/>
    <mergeCell ref="D3:D4"/>
    <mergeCell ref="Q3:Q4"/>
    <mergeCell ref="R3:R4"/>
    <mergeCell ref="E3:E4"/>
    <mergeCell ref="F3:F4"/>
    <mergeCell ref="F31:F32"/>
    <mergeCell ref="K3:P3"/>
    <mergeCell ref="G3:G4"/>
    <mergeCell ref="H3:J3"/>
    <mergeCell ref="K43:R43"/>
    <mergeCell ref="B43:J43"/>
    <mergeCell ref="B49:J49"/>
    <mergeCell ref="D53:G53"/>
    <mergeCell ref="B45:O45"/>
    <mergeCell ref="B50:O50"/>
    <mergeCell ref="B46:J46"/>
    <mergeCell ref="B47:J47"/>
    <mergeCell ref="B48:J48"/>
  </mergeCells>
  <printOptions horizontalCentered="1"/>
  <pageMargins left="0.39370078740157483" right="0.15748031496062992" top="0.47244094488188981" bottom="0.74803149606299213" header="0.31496062992125984" footer="0.31496062992125984"/>
  <pageSetup paperSize="123" scale="24" fitToHeight="5" orientation="landscape" r:id="rId1"/>
  <rowBreaks count="2" manualBreakCount="2">
    <brk id="15" min="1" max="21" man="1"/>
    <brk id="28" min="1" max="21" man="1"/>
  </rowBreaks>
  <ignoredErrors>
    <ignoredError sqref="C6:C23 C34:C39" numberStoredAsText="1"/>
    <ignoredError sqref="R9 Q14:R16 R40 R47" formula="1"/>
    <ignoredError sqref="F6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65"/>
  <sheetViews>
    <sheetView showGridLines="0" topLeftCell="A19" zoomScale="60" zoomScaleNormal="60" workbookViewId="0">
      <selection activeCell="L21" sqref="L21"/>
    </sheetView>
  </sheetViews>
  <sheetFormatPr baseColWidth="10" defaultColWidth="11.44140625" defaultRowHeight="14.4"/>
  <cols>
    <col min="1" max="1" width="6" style="30" customWidth="1"/>
    <col min="2" max="2" width="4.88671875" style="30" customWidth="1"/>
    <col min="3" max="3" width="24" style="32" customWidth="1"/>
    <col min="4" max="4" width="36.33203125" style="30" customWidth="1"/>
    <col min="5" max="5" width="29.6640625" style="30" customWidth="1"/>
    <col min="6" max="6" width="54.33203125" style="30" customWidth="1"/>
    <col min="7" max="7" width="29.109375" style="30" customWidth="1"/>
    <col min="8" max="8" width="43.44140625" style="30" customWidth="1"/>
    <col min="9" max="9" width="29.109375" style="30" customWidth="1"/>
    <col min="10" max="10" width="39.6640625" style="30" customWidth="1"/>
    <col min="11" max="11" width="21.6640625" style="30" customWidth="1"/>
    <col min="12" max="12" width="18" style="30" customWidth="1"/>
    <col min="13" max="13" width="22.6640625" style="30" customWidth="1"/>
    <col min="14" max="14" width="24.6640625" style="30" customWidth="1"/>
    <col min="15" max="15" width="22" style="30" customWidth="1"/>
    <col min="16" max="16" width="24.6640625" style="30" customWidth="1"/>
    <col min="17" max="17" width="25.88671875" style="30" customWidth="1"/>
    <col min="18" max="18" width="25.44140625" style="30" customWidth="1"/>
    <col min="19" max="19" width="33.88671875" style="30" customWidth="1"/>
    <col min="20" max="16384" width="11.44140625" style="30"/>
  </cols>
  <sheetData>
    <row r="1" spans="1:241" ht="27.6" customHeight="1"/>
    <row r="2" spans="1:241" s="7" customFormat="1" ht="40.5" customHeight="1">
      <c r="B2" s="119" t="s">
        <v>246</v>
      </c>
      <c r="C2" s="119"/>
      <c r="D2" s="119"/>
      <c r="E2" s="119"/>
      <c r="F2" s="119"/>
      <c r="G2" s="119"/>
      <c r="H2" s="119"/>
      <c r="I2" s="119"/>
      <c r="J2" s="119"/>
      <c r="K2" s="119"/>
      <c r="L2" s="119"/>
      <c r="M2" s="119"/>
      <c r="N2" s="119"/>
      <c r="O2" s="119"/>
      <c r="P2" s="119"/>
      <c r="Q2" s="119"/>
      <c r="R2" s="119"/>
      <c r="S2" s="119"/>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row>
    <row r="3" spans="1:241" s="7" customFormat="1" ht="27.75" customHeight="1">
      <c r="B3" s="120" t="s">
        <v>314</v>
      </c>
      <c r="C3" s="120"/>
      <c r="D3" s="120" t="s">
        <v>315</v>
      </c>
      <c r="E3" s="120" t="s">
        <v>316</v>
      </c>
      <c r="F3" s="120" t="s">
        <v>387</v>
      </c>
      <c r="G3" s="125" t="s">
        <v>388</v>
      </c>
      <c r="H3" s="122" t="s">
        <v>203</v>
      </c>
      <c r="I3" s="123"/>
      <c r="J3" s="123"/>
      <c r="K3" s="124"/>
      <c r="L3" s="120" t="s">
        <v>313</v>
      </c>
      <c r="M3" s="120"/>
      <c r="N3" s="120"/>
      <c r="O3" s="120"/>
      <c r="P3" s="120"/>
      <c r="Q3" s="121" t="s">
        <v>323</v>
      </c>
      <c r="R3" s="121" t="s">
        <v>319</v>
      </c>
      <c r="S3" s="121" t="s">
        <v>428</v>
      </c>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row>
    <row r="4" spans="1:241" s="9" customFormat="1" ht="70.95" customHeight="1">
      <c r="B4" s="120"/>
      <c r="C4" s="120"/>
      <c r="D4" s="120"/>
      <c r="E4" s="120"/>
      <c r="F4" s="120"/>
      <c r="G4" s="126"/>
      <c r="H4" s="49" t="s">
        <v>389</v>
      </c>
      <c r="I4" s="49" t="s">
        <v>390</v>
      </c>
      <c r="J4" s="49" t="s">
        <v>391</v>
      </c>
      <c r="K4" s="48" t="s">
        <v>424</v>
      </c>
      <c r="L4" s="50" t="s">
        <v>2</v>
      </c>
      <c r="M4" s="50" t="s">
        <v>3</v>
      </c>
      <c r="N4" s="50" t="s">
        <v>425</v>
      </c>
      <c r="O4" s="50" t="s">
        <v>426</v>
      </c>
      <c r="P4" s="50" t="s">
        <v>427</v>
      </c>
      <c r="Q4" s="121"/>
      <c r="R4" s="121"/>
      <c r="S4" s="121"/>
    </row>
    <row r="5" spans="1:241" s="9" customFormat="1" ht="37.5" customHeight="1">
      <c r="B5" s="119" t="s">
        <v>39</v>
      </c>
      <c r="C5" s="119"/>
      <c r="D5" s="119"/>
      <c r="E5" s="119"/>
      <c r="F5" s="119"/>
      <c r="G5" s="119"/>
      <c r="H5" s="119"/>
      <c r="I5" s="119"/>
      <c r="J5" s="119"/>
      <c r="K5" s="119"/>
      <c r="L5" s="119"/>
      <c r="M5" s="119"/>
      <c r="N5" s="119"/>
      <c r="O5" s="119"/>
      <c r="P5" s="119"/>
      <c r="Q5" s="119"/>
      <c r="R5" s="119"/>
      <c r="S5" s="119"/>
    </row>
    <row r="6" spans="1:241" s="22" customFormat="1" ht="193.5" customHeight="1">
      <c r="A6" s="10"/>
      <c r="B6" s="11">
        <v>1</v>
      </c>
      <c r="C6" s="12" t="s">
        <v>89</v>
      </c>
      <c r="D6" s="13" t="s">
        <v>90</v>
      </c>
      <c r="E6" s="14" t="s">
        <v>17</v>
      </c>
      <c r="F6" s="13" t="s">
        <v>403</v>
      </c>
      <c r="G6" s="13" t="s">
        <v>404</v>
      </c>
      <c r="H6" s="15" t="s">
        <v>405</v>
      </c>
      <c r="I6" s="16" t="s">
        <v>247</v>
      </c>
      <c r="J6" s="16" t="s">
        <v>248</v>
      </c>
      <c r="K6" s="17" t="s">
        <v>118</v>
      </c>
      <c r="L6" s="18"/>
      <c r="M6" s="18"/>
      <c r="N6" s="18">
        <v>386699206</v>
      </c>
      <c r="O6" s="19"/>
      <c r="P6" s="19">
        <v>782619</v>
      </c>
      <c r="Q6" s="20">
        <f>SUM(L6:P6)</f>
        <v>387481825</v>
      </c>
      <c r="R6" s="20">
        <f>N6</f>
        <v>386699206</v>
      </c>
      <c r="S6" s="60" t="s">
        <v>132</v>
      </c>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row>
    <row r="7" spans="1:241" s="22" customFormat="1" ht="166.5" customHeight="1">
      <c r="A7" s="10"/>
      <c r="B7" s="11">
        <v>2</v>
      </c>
      <c r="C7" s="12" t="s">
        <v>91</v>
      </c>
      <c r="D7" s="15" t="s">
        <v>92</v>
      </c>
      <c r="E7" s="23" t="s">
        <v>115</v>
      </c>
      <c r="F7" s="13" t="s">
        <v>117</v>
      </c>
      <c r="G7" s="13" t="s">
        <v>404</v>
      </c>
      <c r="H7" s="24" t="s">
        <v>409</v>
      </c>
      <c r="I7" s="16" t="s">
        <v>247</v>
      </c>
      <c r="J7" s="16" t="s">
        <v>249</v>
      </c>
      <c r="K7" s="20" t="s">
        <v>118</v>
      </c>
      <c r="L7" s="24"/>
      <c r="M7" s="24"/>
      <c r="N7" s="24">
        <v>329645287</v>
      </c>
      <c r="O7" s="25"/>
      <c r="P7" s="25"/>
      <c r="Q7" s="20">
        <f t="shared" ref="Q7:Q21" si="0">SUM(L7:P7)</f>
        <v>329645287</v>
      </c>
      <c r="R7" s="20">
        <f t="shared" ref="R7:R21" si="1">N7</f>
        <v>329645287</v>
      </c>
      <c r="S7" s="60" t="s">
        <v>133</v>
      </c>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row>
    <row r="8" spans="1:241" s="22" customFormat="1" ht="202.5" customHeight="1">
      <c r="A8" s="10"/>
      <c r="B8" s="11">
        <v>3</v>
      </c>
      <c r="C8" s="12" t="s">
        <v>93</v>
      </c>
      <c r="D8" s="15" t="s">
        <v>94</v>
      </c>
      <c r="E8" s="23" t="s">
        <v>14</v>
      </c>
      <c r="F8" s="13" t="s">
        <v>407</v>
      </c>
      <c r="G8" s="13" t="s">
        <v>406</v>
      </c>
      <c r="H8" s="24" t="s">
        <v>408</v>
      </c>
      <c r="I8" s="16" t="s">
        <v>247</v>
      </c>
      <c r="J8" s="16" t="s">
        <v>251</v>
      </c>
      <c r="K8" s="20" t="s">
        <v>119</v>
      </c>
      <c r="L8" s="24"/>
      <c r="M8" s="24"/>
      <c r="N8" s="24">
        <v>1527551857</v>
      </c>
      <c r="O8" s="25"/>
      <c r="P8" s="25"/>
      <c r="Q8" s="20">
        <f t="shared" si="0"/>
        <v>1527551857</v>
      </c>
      <c r="R8" s="20">
        <f t="shared" si="1"/>
        <v>1527551857</v>
      </c>
      <c r="S8" s="60" t="s">
        <v>133</v>
      </c>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row>
    <row r="9" spans="1:241" s="22" customFormat="1" ht="211.5" customHeight="1">
      <c r="A9" s="10"/>
      <c r="B9" s="11">
        <v>4</v>
      </c>
      <c r="C9" s="12" t="s">
        <v>95</v>
      </c>
      <c r="D9" s="15" t="s">
        <v>35</v>
      </c>
      <c r="E9" s="23" t="s">
        <v>14</v>
      </c>
      <c r="F9" s="13" t="s">
        <v>36</v>
      </c>
      <c r="G9" s="13" t="s">
        <v>172</v>
      </c>
      <c r="H9" s="24" t="s">
        <v>250</v>
      </c>
      <c r="I9" s="16" t="s">
        <v>247</v>
      </c>
      <c r="J9" s="16" t="s">
        <v>252</v>
      </c>
      <c r="K9" s="20" t="s">
        <v>120</v>
      </c>
      <c r="L9" s="24"/>
      <c r="M9" s="24"/>
      <c r="N9" s="24">
        <v>514928003</v>
      </c>
      <c r="O9" s="25"/>
      <c r="P9" s="25"/>
      <c r="Q9" s="20">
        <f t="shared" si="0"/>
        <v>514928003</v>
      </c>
      <c r="R9" s="20">
        <f t="shared" si="1"/>
        <v>514928003</v>
      </c>
      <c r="S9" s="60" t="s">
        <v>134</v>
      </c>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row>
    <row r="10" spans="1:241" s="22" customFormat="1" ht="166.5" customHeight="1">
      <c r="A10" s="10"/>
      <c r="B10" s="11">
        <v>5</v>
      </c>
      <c r="C10" s="12" t="s">
        <v>96</v>
      </c>
      <c r="D10" s="15" t="s">
        <v>97</v>
      </c>
      <c r="E10" s="23" t="s">
        <v>115</v>
      </c>
      <c r="F10" s="13" t="s">
        <v>410</v>
      </c>
      <c r="G10" s="13" t="s">
        <v>411</v>
      </c>
      <c r="H10" s="24" t="s">
        <v>409</v>
      </c>
      <c r="I10" s="16" t="s">
        <v>247</v>
      </c>
      <c r="J10" s="16" t="s">
        <v>253</v>
      </c>
      <c r="K10" s="20" t="s">
        <v>121</v>
      </c>
      <c r="L10" s="24"/>
      <c r="M10" s="24"/>
      <c r="N10" s="24">
        <v>908744883</v>
      </c>
      <c r="O10" s="25"/>
      <c r="P10" s="25">
        <v>200000000</v>
      </c>
      <c r="Q10" s="20">
        <f t="shared" si="0"/>
        <v>1108744883</v>
      </c>
      <c r="R10" s="20">
        <f t="shared" si="1"/>
        <v>908744883</v>
      </c>
      <c r="S10" s="60" t="s">
        <v>134</v>
      </c>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row>
    <row r="11" spans="1:241" s="22" customFormat="1" ht="166.5" customHeight="1">
      <c r="A11" s="10"/>
      <c r="B11" s="11">
        <v>6</v>
      </c>
      <c r="C11" s="12" t="s">
        <v>98</v>
      </c>
      <c r="D11" s="15" t="s">
        <v>99</v>
      </c>
      <c r="E11" s="23" t="s">
        <v>116</v>
      </c>
      <c r="F11" s="13" t="s">
        <v>413</v>
      </c>
      <c r="G11" s="13" t="s">
        <v>412</v>
      </c>
      <c r="H11" s="16" t="s">
        <v>254</v>
      </c>
      <c r="I11" s="16" t="s">
        <v>247</v>
      </c>
      <c r="J11" s="16" t="s">
        <v>255</v>
      </c>
      <c r="K11" s="20" t="s">
        <v>122</v>
      </c>
      <c r="L11" s="24"/>
      <c r="M11" s="24"/>
      <c r="N11" s="24">
        <v>179660817</v>
      </c>
      <c r="O11" s="25"/>
      <c r="P11" s="25">
        <v>2500000</v>
      </c>
      <c r="Q11" s="20">
        <f t="shared" si="0"/>
        <v>182160817</v>
      </c>
      <c r="R11" s="20">
        <f t="shared" si="1"/>
        <v>179660817</v>
      </c>
      <c r="S11" s="60" t="s">
        <v>135</v>
      </c>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row>
    <row r="12" spans="1:241" s="22" customFormat="1" ht="234" customHeight="1">
      <c r="A12" s="10"/>
      <c r="B12" s="11">
        <v>7</v>
      </c>
      <c r="C12" s="12" t="s">
        <v>100</v>
      </c>
      <c r="D12" s="13" t="s">
        <v>101</v>
      </c>
      <c r="E12" s="23" t="s">
        <v>17</v>
      </c>
      <c r="F12" s="13" t="s">
        <v>34</v>
      </c>
      <c r="G12" s="13" t="s">
        <v>173</v>
      </c>
      <c r="H12" s="16" t="s">
        <v>256</v>
      </c>
      <c r="I12" s="16" t="s">
        <v>247</v>
      </c>
      <c r="J12" s="16" t="s">
        <v>257</v>
      </c>
      <c r="K12" s="17" t="s">
        <v>122</v>
      </c>
      <c r="L12" s="18"/>
      <c r="M12" s="18"/>
      <c r="N12" s="24">
        <v>95007028</v>
      </c>
      <c r="O12" s="25"/>
      <c r="P12" s="25">
        <v>2390000</v>
      </c>
      <c r="Q12" s="20">
        <f t="shared" si="0"/>
        <v>97397028</v>
      </c>
      <c r="R12" s="20">
        <f t="shared" si="1"/>
        <v>95007028</v>
      </c>
      <c r="S12" s="60" t="s">
        <v>135</v>
      </c>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row>
    <row r="13" spans="1:241" s="22" customFormat="1" ht="205.5" customHeight="1">
      <c r="A13" s="10"/>
      <c r="B13" s="11">
        <v>8</v>
      </c>
      <c r="C13" s="12" t="s">
        <v>102</v>
      </c>
      <c r="D13" s="13" t="s">
        <v>103</v>
      </c>
      <c r="E13" s="23" t="s">
        <v>14</v>
      </c>
      <c r="F13" s="13" t="s">
        <v>124</v>
      </c>
      <c r="G13" s="13" t="s">
        <v>174</v>
      </c>
      <c r="H13" s="16" t="s">
        <v>258</v>
      </c>
      <c r="I13" s="16" t="s">
        <v>247</v>
      </c>
      <c r="J13" s="16" t="s">
        <v>252</v>
      </c>
      <c r="K13" s="17" t="s">
        <v>123</v>
      </c>
      <c r="L13" s="18"/>
      <c r="M13" s="18"/>
      <c r="N13" s="18">
        <v>499497514</v>
      </c>
      <c r="O13" s="19"/>
      <c r="P13" s="19"/>
      <c r="Q13" s="20">
        <f t="shared" si="0"/>
        <v>499497514</v>
      </c>
      <c r="R13" s="20">
        <f t="shared" si="1"/>
        <v>499497514</v>
      </c>
      <c r="S13" s="60" t="s">
        <v>133</v>
      </c>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row>
    <row r="14" spans="1:241" s="22" customFormat="1" ht="205.5" customHeight="1">
      <c r="A14" s="10"/>
      <c r="B14" s="11">
        <v>9</v>
      </c>
      <c r="C14" s="12" t="s">
        <v>104</v>
      </c>
      <c r="D14" s="13" t="s">
        <v>105</v>
      </c>
      <c r="E14" s="23" t="s">
        <v>14</v>
      </c>
      <c r="F14" s="13" t="s">
        <v>414</v>
      </c>
      <c r="G14" s="13" t="s">
        <v>415</v>
      </c>
      <c r="H14" s="16" t="s">
        <v>258</v>
      </c>
      <c r="I14" s="16" t="s">
        <v>247</v>
      </c>
      <c r="J14" s="16" t="s">
        <v>259</v>
      </c>
      <c r="K14" s="17" t="s">
        <v>125</v>
      </c>
      <c r="L14" s="18"/>
      <c r="M14" s="18"/>
      <c r="N14" s="18">
        <v>128339480</v>
      </c>
      <c r="O14" s="19"/>
      <c r="P14" s="19"/>
      <c r="Q14" s="20">
        <f t="shared" si="0"/>
        <v>128339480</v>
      </c>
      <c r="R14" s="20">
        <f t="shared" si="1"/>
        <v>128339480</v>
      </c>
      <c r="S14" s="60" t="s">
        <v>136</v>
      </c>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row>
    <row r="15" spans="1:241" s="22" customFormat="1" ht="205.5" customHeight="1">
      <c r="A15" s="10"/>
      <c r="B15" s="11">
        <v>10</v>
      </c>
      <c r="C15" s="12" t="s">
        <v>106</v>
      </c>
      <c r="D15" s="13" t="s">
        <v>107</v>
      </c>
      <c r="E15" s="23" t="s">
        <v>14</v>
      </c>
      <c r="F15" s="13" t="s">
        <v>126</v>
      </c>
      <c r="G15" s="13" t="s">
        <v>175</v>
      </c>
      <c r="H15" s="16" t="s">
        <v>260</v>
      </c>
      <c r="I15" s="16" t="s">
        <v>247</v>
      </c>
      <c r="J15" s="16" t="s">
        <v>261</v>
      </c>
      <c r="K15" s="17" t="s">
        <v>125</v>
      </c>
      <c r="L15" s="18"/>
      <c r="M15" s="18"/>
      <c r="N15" s="18">
        <v>178941390</v>
      </c>
      <c r="O15" s="19"/>
      <c r="P15" s="19"/>
      <c r="Q15" s="20">
        <f t="shared" si="0"/>
        <v>178941390</v>
      </c>
      <c r="R15" s="20">
        <f t="shared" si="1"/>
        <v>178941390</v>
      </c>
      <c r="S15" s="60" t="s">
        <v>136</v>
      </c>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row>
    <row r="16" spans="1:241" s="22" customFormat="1" ht="205.5" customHeight="1">
      <c r="A16" s="10"/>
      <c r="B16" s="11">
        <v>11</v>
      </c>
      <c r="C16" s="12" t="s">
        <v>108</v>
      </c>
      <c r="D16" s="13" t="s">
        <v>109</v>
      </c>
      <c r="E16" s="23" t="s">
        <v>14</v>
      </c>
      <c r="F16" s="13" t="s">
        <v>129</v>
      </c>
      <c r="G16" s="13" t="s">
        <v>176</v>
      </c>
      <c r="H16" s="16" t="s">
        <v>258</v>
      </c>
      <c r="I16" s="16" t="s">
        <v>247</v>
      </c>
      <c r="J16" s="16" t="s">
        <v>279</v>
      </c>
      <c r="K16" s="17" t="s">
        <v>127</v>
      </c>
      <c r="L16" s="18"/>
      <c r="M16" s="18"/>
      <c r="N16" s="18">
        <v>1518862661</v>
      </c>
      <c r="O16" s="19"/>
      <c r="P16" s="19"/>
      <c r="Q16" s="20">
        <f t="shared" si="0"/>
        <v>1518862661</v>
      </c>
      <c r="R16" s="20">
        <f t="shared" si="1"/>
        <v>1518862661</v>
      </c>
      <c r="S16" s="60" t="s">
        <v>137</v>
      </c>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row>
    <row r="17" spans="1:241" s="22" customFormat="1" ht="205.5" customHeight="1">
      <c r="A17" s="10"/>
      <c r="B17" s="11">
        <v>12</v>
      </c>
      <c r="C17" s="12" t="s">
        <v>110</v>
      </c>
      <c r="D17" s="13" t="s">
        <v>32</v>
      </c>
      <c r="E17" s="23" t="s">
        <v>131</v>
      </c>
      <c r="F17" s="13" t="s">
        <v>416</v>
      </c>
      <c r="G17" s="13" t="s">
        <v>417</v>
      </c>
      <c r="H17" s="16" t="s">
        <v>418</v>
      </c>
      <c r="I17" s="16" t="s">
        <v>247</v>
      </c>
      <c r="J17" s="16" t="s">
        <v>257</v>
      </c>
      <c r="K17" s="17" t="s">
        <v>128</v>
      </c>
      <c r="L17" s="18"/>
      <c r="M17" s="18"/>
      <c r="N17" s="18">
        <v>742511963</v>
      </c>
      <c r="O17" s="19"/>
      <c r="P17" s="19"/>
      <c r="Q17" s="20">
        <f t="shared" si="0"/>
        <v>742511963</v>
      </c>
      <c r="R17" s="20">
        <f t="shared" si="1"/>
        <v>742511963</v>
      </c>
      <c r="S17" s="60" t="s">
        <v>138</v>
      </c>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row>
    <row r="18" spans="1:241" s="22" customFormat="1" ht="195" customHeight="1">
      <c r="A18" s="10"/>
      <c r="B18" s="11">
        <v>13</v>
      </c>
      <c r="C18" s="12" t="s">
        <v>111</v>
      </c>
      <c r="D18" s="13" t="s">
        <v>112</v>
      </c>
      <c r="E18" s="23" t="s">
        <v>14</v>
      </c>
      <c r="F18" s="13" t="s">
        <v>33</v>
      </c>
      <c r="G18" s="13" t="s">
        <v>177</v>
      </c>
      <c r="H18" s="16" t="s">
        <v>258</v>
      </c>
      <c r="I18" s="16" t="s">
        <v>247</v>
      </c>
      <c r="J18" s="16" t="s">
        <v>252</v>
      </c>
      <c r="K18" s="17" t="s">
        <v>128</v>
      </c>
      <c r="L18" s="18"/>
      <c r="M18" s="18"/>
      <c r="N18" s="18">
        <v>624723467</v>
      </c>
      <c r="O18" s="19"/>
      <c r="P18" s="18">
        <v>26637976</v>
      </c>
      <c r="Q18" s="20">
        <f t="shared" si="0"/>
        <v>651361443</v>
      </c>
      <c r="R18" s="20">
        <f t="shared" si="1"/>
        <v>624723467</v>
      </c>
      <c r="S18" s="60" t="s">
        <v>139</v>
      </c>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row>
    <row r="19" spans="1:241" s="22" customFormat="1" ht="192" customHeight="1">
      <c r="A19" s="10"/>
      <c r="B19" s="11">
        <v>14</v>
      </c>
      <c r="C19" s="12" t="s">
        <v>113</v>
      </c>
      <c r="D19" s="13" t="s">
        <v>114</v>
      </c>
      <c r="E19" s="26" t="s">
        <v>115</v>
      </c>
      <c r="F19" s="13" t="s">
        <v>419</v>
      </c>
      <c r="G19" s="13" t="s">
        <v>178</v>
      </c>
      <c r="H19" s="16" t="s">
        <v>262</v>
      </c>
      <c r="I19" s="16" t="s">
        <v>247</v>
      </c>
      <c r="J19" s="16" t="s">
        <v>263</v>
      </c>
      <c r="K19" s="17" t="s">
        <v>130</v>
      </c>
      <c r="L19" s="18"/>
      <c r="M19" s="18"/>
      <c r="N19" s="18">
        <v>1834935359</v>
      </c>
      <c r="O19" s="19"/>
      <c r="P19" s="19"/>
      <c r="Q19" s="20">
        <f t="shared" si="0"/>
        <v>1834935359</v>
      </c>
      <c r="R19" s="20">
        <f t="shared" si="1"/>
        <v>1834935359</v>
      </c>
      <c r="S19" s="60" t="s">
        <v>140</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row>
    <row r="20" spans="1:241" s="22" customFormat="1" ht="192" customHeight="1">
      <c r="A20" s="10"/>
      <c r="B20" s="11" t="s">
        <v>281</v>
      </c>
      <c r="C20" s="12" t="s">
        <v>283</v>
      </c>
      <c r="D20" s="13" t="s">
        <v>284</v>
      </c>
      <c r="E20" s="26" t="s">
        <v>116</v>
      </c>
      <c r="F20" s="13" t="s">
        <v>420</v>
      </c>
      <c r="G20" s="13" t="s">
        <v>421</v>
      </c>
      <c r="H20" s="16"/>
      <c r="I20" s="16" t="s">
        <v>247</v>
      </c>
      <c r="J20" s="339" t="s">
        <v>514</v>
      </c>
      <c r="K20" s="17" t="s">
        <v>287</v>
      </c>
      <c r="L20" s="18"/>
      <c r="M20" s="18"/>
      <c r="N20" s="18">
        <v>602631734.89999998</v>
      </c>
      <c r="O20" s="19"/>
      <c r="P20" s="19"/>
      <c r="Q20" s="20">
        <f t="shared" si="0"/>
        <v>602631734.89999998</v>
      </c>
      <c r="R20" s="20">
        <f t="shared" si="1"/>
        <v>602631734.89999998</v>
      </c>
      <c r="S20" s="60" t="s">
        <v>140</v>
      </c>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row>
    <row r="21" spans="1:241" s="22" customFormat="1" ht="247.2" customHeight="1">
      <c r="A21" s="10"/>
      <c r="B21" s="11" t="s">
        <v>282</v>
      </c>
      <c r="C21" s="12" t="s">
        <v>283</v>
      </c>
      <c r="D21" s="13" t="s">
        <v>285</v>
      </c>
      <c r="E21" s="26" t="s">
        <v>286</v>
      </c>
      <c r="F21" s="13" t="s">
        <v>423</v>
      </c>
      <c r="G21" s="13" t="s">
        <v>422</v>
      </c>
      <c r="H21" s="16"/>
      <c r="I21" s="16" t="s">
        <v>247</v>
      </c>
      <c r="J21" s="339" t="s">
        <v>515</v>
      </c>
      <c r="K21" s="17" t="s">
        <v>122</v>
      </c>
      <c r="L21" s="18"/>
      <c r="M21" s="18"/>
      <c r="N21" s="27">
        <v>185937057.47</v>
      </c>
      <c r="O21" s="19"/>
      <c r="P21" s="19"/>
      <c r="Q21" s="20">
        <f t="shared" si="0"/>
        <v>185937057.47</v>
      </c>
      <c r="R21" s="20">
        <f t="shared" si="1"/>
        <v>185937057.47</v>
      </c>
      <c r="S21" s="60" t="s">
        <v>288</v>
      </c>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row>
    <row r="22" spans="1:241" s="28" customFormat="1" ht="31.2" customHeight="1">
      <c r="B22" s="116" t="s">
        <v>429</v>
      </c>
      <c r="C22" s="117"/>
      <c r="D22" s="117"/>
      <c r="E22" s="117"/>
      <c r="F22" s="117"/>
      <c r="G22" s="117"/>
      <c r="H22" s="117"/>
      <c r="I22" s="117"/>
      <c r="J22" s="117"/>
      <c r="K22" s="117"/>
      <c r="L22" s="117"/>
      <c r="M22" s="118"/>
      <c r="N22" s="51">
        <f>SUM(N6:N21)</f>
        <v>10258617707.369999</v>
      </c>
      <c r="O22" s="51">
        <f>SUM(O6:O19)</f>
        <v>0</v>
      </c>
      <c r="P22" s="51"/>
      <c r="Q22" s="51">
        <f>SUM(Q6:Q20)</f>
        <v>10304991244.9</v>
      </c>
      <c r="R22" s="51">
        <f>SUM(R6:R21)</f>
        <v>10258617707.369999</v>
      </c>
      <c r="S22" s="29"/>
    </row>
    <row r="23" spans="1:241" ht="27.6" customHeight="1">
      <c r="B23" s="116" t="s">
        <v>326</v>
      </c>
      <c r="C23" s="117"/>
      <c r="D23" s="117"/>
      <c r="E23" s="117"/>
      <c r="F23" s="117"/>
      <c r="G23" s="117"/>
      <c r="H23" s="117"/>
      <c r="I23" s="117"/>
      <c r="J23" s="117"/>
      <c r="K23" s="117"/>
      <c r="L23" s="117"/>
      <c r="M23" s="118"/>
      <c r="N23" s="52">
        <v>10481582295.649141</v>
      </c>
      <c r="O23" s="52"/>
      <c r="P23" s="52"/>
      <c r="Q23" s="53"/>
      <c r="R23" s="61"/>
      <c r="S23" s="29"/>
    </row>
    <row r="24" spans="1:241" ht="26.4" customHeight="1">
      <c r="B24" s="116" t="s">
        <v>327</v>
      </c>
      <c r="C24" s="117"/>
      <c r="D24" s="117"/>
      <c r="E24" s="117"/>
      <c r="F24" s="117"/>
      <c r="G24" s="117"/>
      <c r="H24" s="117"/>
      <c r="I24" s="117"/>
      <c r="J24" s="117"/>
      <c r="K24" s="117"/>
      <c r="L24" s="117"/>
      <c r="M24" s="118"/>
      <c r="N24" s="52">
        <f>N23-N22</f>
        <v>222964588.27914238</v>
      </c>
      <c r="O24" s="52">
        <f>O23-O22</f>
        <v>0</v>
      </c>
      <c r="P24" s="52"/>
      <c r="Q24" s="52"/>
      <c r="R24" s="62"/>
      <c r="S24" s="31"/>
    </row>
    <row r="25" spans="1:241" ht="28.95" customHeight="1">
      <c r="B25" s="116" t="s">
        <v>270</v>
      </c>
      <c r="C25" s="117"/>
      <c r="D25" s="117"/>
      <c r="E25" s="117"/>
      <c r="F25" s="117"/>
      <c r="G25" s="117"/>
      <c r="H25" s="117"/>
      <c r="I25" s="117"/>
      <c r="J25" s="117"/>
      <c r="K25" s="117"/>
      <c r="L25" s="117"/>
      <c r="M25" s="118"/>
      <c r="N25" s="59">
        <v>631</v>
      </c>
      <c r="O25" s="52"/>
      <c r="P25" s="52"/>
      <c r="Q25" s="52"/>
      <c r="R25" s="63">
        <v>631</v>
      </c>
      <c r="S25" s="31"/>
    </row>
    <row r="26" spans="1:241" ht="25.5" customHeight="1"/>
    <row r="27" spans="1:241" s="7" customFormat="1" ht="40.5" customHeight="1">
      <c r="B27" s="119" t="s">
        <v>245</v>
      </c>
      <c r="C27" s="119"/>
      <c r="D27" s="119"/>
      <c r="E27" s="119"/>
      <c r="F27" s="119"/>
      <c r="G27" s="119"/>
      <c r="H27" s="119"/>
      <c r="I27" s="119"/>
      <c r="J27" s="119"/>
      <c r="K27" s="119"/>
      <c r="L27" s="119"/>
      <c r="M27" s="119"/>
      <c r="N27" s="119"/>
      <c r="O27" s="119"/>
      <c r="P27" s="119"/>
      <c r="Q27" s="119"/>
      <c r="R27" s="119"/>
      <c r="S27" s="119"/>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row>
    <row r="28" spans="1:241" s="7" customFormat="1" ht="27.75" customHeight="1">
      <c r="B28" s="120" t="s">
        <v>314</v>
      </c>
      <c r="C28" s="120"/>
      <c r="D28" s="120" t="s">
        <v>315</v>
      </c>
      <c r="E28" s="120" t="s">
        <v>316</v>
      </c>
      <c r="F28" s="120" t="s">
        <v>387</v>
      </c>
      <c r="G28" s="125" t="s">
        <v>388</v>
      </c>
      <c r="H28" s="122" t="s">
        <v>203</v>
      </c>
      <c r="I28" s="123"/>
      <c r="J28" s="123"/>
      <c r="K28" s="124"/>
      <c r="L28" s="120" t="s">
        <v>313</v>
      </c>
      <c r="M28" s="120"/>
      <c r="N28" s="120"/>
      <c r="O28" s="120"/>
      <c r="P28" s="120"/>
      <c r="Q28" s="121" t="s">
        <v>323</v>
      </c>
      <c r="R28" s="121" t="s">
        <v>319</v>
      </c>
      <c r="S28" s="121" t="s">
        <v>428</v>
      </c>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row>
    <row r="29" spans="1:241" s="9" customFormat="1" ht="73.95" customHeight="1">
      <c r="B29" s="120"/>
      <c r="C29" s="120"/>
      <c r="D29" s="120"/>
      <c r="E29" s="120"/>
      <c r="F29" s="120"/>
      <c r="G29" s="126"/>
      <c r="H29" s="49" t="s">
        <v>389</v>
      </c>
      <c r="I29" s="49" t="s">
        <v>390</v>
      </c>
      <c r="J29" s="49" t="s">
        <v>391</v>
      </c>
      <c r="K29" s="48" t="s">
        <v>424</v>
      </c>
      <c r="L29" s="50" t="s">
        <v>2</v>
      </c>
      <c r="M29" s="50" t="s">
        <v>3</v>
      </c>
      <c r="N29" s="50" t="s">
        <v>425</v>
      </c>
      <c r="O29" s="50" t="s">
        <v>426</v>
      </c>
      <c r="P29" s="50" t="s">
        <v>427</v>
      </c>
      <c r="Q29" s="121"/>
      <c r="R29" s="121"/>
      <c r="S29" s="121"/>
    </row>
    <row r="30" spans="1:241" s="9" customFormat="1" ht="37.5" customHeight="1">
      <c r="B30" s="119" t="s">
        <v>39</v>
      </c>
      <c r="C30" s="119"/>
      <c r="D30" s="119"/>
      <c r="E30" s="119"/>
      <c r="F30" s="119"/>
      <c r="G30" s="119"/>
      <c r="H30" s="119"/>
      <c r="I30" s="119"/>
      <c r="J30" s="119"/>
      <c r="K30" s="119"/>
      <c r="L30" s="119"/>
      <c r="M30" s="119"/>
      <c r="N30" s="119"/>
      <c r="O30" s="119"/>
      <c r="P30" s="119"/>
      <c r="Q30" s="119"/>
      <c r="R30" s="119"/>
      <c r="S30" s="119"/>
    </row>
    <row r="31" spans="1:241" s="22" customFormat="1" ht="259.5" customHeight="1">
      <c r="A31" s="10"/>
      <c r="B31" s="11" t="s">
        <v>165</v>
      </c>
      <c r="C31" s="12" t="s">
        <v>141</v>
      </c>
      <c r="D31" s="13" t="s">
        <v>142</v>
      </c>
      <c r="E31" s="33" t="s">
        <v>14</v>
      </c>
      <c r="F31" s="13" t="s">
        <v>143</v>
      </c>
      <c r="G31" s="13" t="s">
        <v>179</v>
      </c>
      <c r="H31" s="34" t="s">
        <v>231</v>
      </c>
      <c r="I31" s="35" t="s">
        <v>232</v>
      </c>
      <c r="J31" s="34" t="s">
        <v>233</v>
      </c>
      <c r="K31" s="17" t="s">
        <v>119</v>
      </c>
      <c r="L31" s="36"/>
      <c r="M31" s="18"/>
      <c r="N31" s="18">
        <v>687633943</v>
      </c>
      <c r="O31" s="19"/>
      <c r="P31" s="19"/>
      <c r="Q31" s="20">
        <f>SUM(L31:P31)</f>
        <v>687633943</v>
      </c>
      <c r="R31" s="20">
        <f>Q31</f>
        <v>687633943</v>
      </c>
      <c r="S31" s="64" t="s">
        <v>140</v>
      </c>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row>
    <row r="32" spans="1:241" s="22" customFormat="1" ht="205.5" customHeight="1">
      <c r="A32" s="10"/>
      <c r="B32" s="11" t="s">
        <v>166</v>
      </c>
      <c r="C32" s="12" t="s">
        <v>144</v>
      </c>
      <c r="D32" s="13" t="s">
        <v>145</v>
      </c>
      <c r="E32" s="33" t="s">
        <v>159</v>
      </c>
      <c r="F32" s="13" t="s">
        <v>146</v>
      </c>
      <c r="G32" s="13" t="s">
        <v>180</v>
      </c>
      <c r="H32" s="34" t="s">
        <v>234</v>
      </c>
      <c r="I32" s="35" t="s">
        <v>232</v>
      </c>
      <c r="J32" s="34" t="s">
        <v>235</v>
      </c>
      <c r="K32" s="17" t="s">
        <v>122</v>
      </c>
      <c r="L32" s="36"/>
      <c r="M32" s="18"/>
      <c r="N32" s="18">
        <v>169000020</v>
      </c>
      <c r="O32" s="19"/>
      <c r="P32" s="19"/>
      <c r="Q32" s="20">
        <f t="shared" ref="Q32:Q33" si="2">SUM(L32:P32)</f>
        <v>169000020</v>
      </c>
      <c r="R32" s="20">
        <f t="shared" ref="R32:R33" si="3">Q32</f>
        <v>169000020</v>
      </c>
      <c r="S32" s="64" t="s">
        <v>140</v>
      </c>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row>
    <row r="33" spans="1:240" s="22" customFormat="1" ht="240" customHeight="1">
      <c r="A33" s="10"/>
      <c r="B33" s="11" t="s">
        <v>167</v>
      </c>
      <c r="C33" s="12" t="s">
        <v>147</v>
      </c>
      <c r="D33" s="13" t="s">
        <v>148</v>
      </c>
      <c r="E33" s="33" t="s">
        <v>14</v>
      </c>
      <c r="F33" s="13" t="s">
        <v>149</v>
      </c>
      <c r="G33" s="13" t="s">
        <v>175</v>
      </c>
      <c r="H33" s="34" t="s">
        <v>236</v>
      </c>
      <c r="I33" s="35" t="s">
        <v>232</v>
      </c>
      <c r="J33" s="34" t="s">
        <v>237</v>
      </c>
      <c r="K33" s="17" t="s">
        <v>125</v>
      </c>
      <c r="L33" s="36"/>
      <c r="M33" s="18"/>
      <c r="N33" s="18">
        <v>139891652</v>
      </c>
      <c r="O33" s="19"/>
      <c r="P33" s="19"/>
      <c r="Q33" s="20">
        <f t="shared" si="2"/>
        <v>139891652</v>
      </c>
      <c r="R33" s="20">
        <f t="shared" si="3"/>
        <v>139891652</v>
      </c>
      <c r="S33" s="64" t="s">
        <v>140</v>
      </c>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row>
    <row r="34" spans="1:240" s="22" customFormat="1" ht="229.5" customHeight="1">
      <c r="A34" s="10"/>
      <c r="B34" s="11" t="s">
        <v>168</v>
      </c>
      <c r="C34" s="12" t="s">
        <v>150</v>
      </c>
      <c r="D34" s="13" t="s">
        <v>151</v>
      </c>
      <c r="E34" s="33" t="s">
        <v>14</v>
      </c>
      <c r="F34" s="13" t="s">
        <v>152</v>
      </c>
      <c r="G34" s="13" t="s">
        <v>171</v>
      </c>
      <c r="H34" s="34" t="s">
        <v>236</v>
      </c>
      <c r="I34" s="35" t="s">
        <v>232</v>
      </c>
      <c r="J34" s="34" t="s">
        <v>238</v>
      </c>
      <c r="K34" s="17" t="s">
        <v>118</v>
      </c>
      <c r="L34" s="36"/>
      <c r="M34" s="18"/>
      <c r="N34" s="18">
        <v>323664140</v>
      </c>
      <c r="O34" s="19"/>
      <c r="P34" s="19"/>
      <c r="Q34" s="20">
        <f t="shared" ref="Q34:Q36" si="4">SUM(L34:P34)</f>
        <v>323664140</v>
      </c>
      <c r="R34" s="20">
        <f t="shared" ref="R34:R37" si="5">Q34</f>
        <v>323664140</v>
      </c>
      <c r="S34" s="60" t="s">
        <v>140</v>
      </c>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row>
    <row r="35" spans="1:240" s="22" customFormat="1" ht="330" customHeight="1">
      <c r="A35" s="10"/>
      <c r="B35" s="11" t="s">
        <v>169</v>
      </c>
      <c r="C35" s="12" t="s">
        <v>153</v>
      </c>
      <c r="D35" s="13" t="s">
        <v>154</v>
      </c>
      <c r="E35" s="33" t="s">
        <v>14</v>
      </c>
      <c r="F35" s="13" t="s">
        <v>155</v>
      </c>
      <c r="G35" s="13" t="s">
        <v>180</v>
      </c>
      <c r="H35" s="34" t="s">
        <v>239</v>
      </c>
      <c r="I35" s="35" t="s">
        <v>232</v>
      </c>
      <c r="J35" s="34" t="s">
        <v>240</v>
      </c>
      <c r="K35" s="17" t="s">
        <v>122</v>
      </c>
      <c r="L35" s="36"/>
      <c r="M35" s="18"/>
      <c r="N35" s="18">
        <v>40690670</v>
      </c>
      <c r="O35" s="19"/>
      <c r="P35" s="19"/>
      <c r="Q35" s="20">
        <f t="shared" si="4"/>
        <v>40690670</v>
      </c>
      <c r="R35" s="20">
        <f t="shared" si="5"/>
        <v>40690670</v>
      </c>
      <c r="S35" s="60" t="s">
        <v>140</v>
      </c>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row>
    <row r="36" spans="1:240" s="22" customFormat="1" ht="205.5" customHeight="1">
      <c r="A36" s="10"/>
      <c r="B36" s="11" t="s">
        <v>170</v>
      </c>
      <c r="C36" s="12" t="s">
        <v>156</v>
      </c>
      <c r="D36" s="13" t="s">
        <v>157</v>
      </c>
      <c r="E36" s="33" t="s">
        <v>14</v>
      </c>
      <c r="F36" s="13" t="s">
        <v>158</v>
      </c>
      <c r="G36" s="13" t="s">
        <v>174</v>
      </c>
      <c r="H36" s="34" t="s">
        <v>236</v>
      </c>
      <c r="I36" s="35" t="s">
        <v>232</v>
      </c>
      <c r="J36" s="34" t="s">
        <v>241</v>
      </c>
      <c r="K36" s="17" t="s">
        <v>123</v>
      </c>
      <c r="L36" s="36"/>
      <c r="M36" s="18"/>
      <c r="N36" s="18">
        <v>227801795</v>
      </c>
      <c r="O36" s="19"/>
      <c r="P36" s="19"/>
      <c r="Q36" s="20">
        <f t="shared" si="4"/>
        <v>227801795</v>
      </c>
      <c r="R36" s="20">
        <f t="shared" si="5"/>
        <v>227801795</v>
      </c>
      <c r="S36" s="60" t="s">
        <v>140</v>
      </c>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row>
    <row r="37" spans="1:240" s="28" customFormat="1" ht="45" customHeight="1">
      <c r="B37" s="136">
        <v>7</v>
      </c>
      <c r="C37" s="144" t="s">
        <v>60</v>
      </c>
      <c r="D37" s="148" t="s">
        <v>160</v>
      </c>
      <c r="E37" s="145" t="s">
        <v>71</v>
      </c>
      <c r="F37" s="130" t="s">
        <v>68</v>
      </c>
      <c r="G37" s="147" t="s">
        <v>84</v>
      </c>
      <c r="H37" s="127" t="s">
        <v>236</v>
      </c>
      <c r="I37" s="127" t="s">
        <v>232</v>
      </c>
      <c r="J37" s="127" t="s">
        <v>242</v>
      </c>
      <c r="K37" s="37" t="s">
        <v>128</v>
      </c>
      <c r="L37" s="136"/>
      <c r="M37" s="136"/>
      <c r="N37" s="18">
        <v>614799323</v>
      </c>
      <c r="O37" s="131">
        <v>2128440055</v>
      </c>
      <c r="P37" s="136"/>
      <c r="Q37" s="137">
        <f>SUM(N37:O40)</f>
        <v>4259825181</v>
      </c>
      <c r="R37" s="133">
        <f t="shared" si="5"/>
        <v>4259825181</v>
      </c>
      <c r="S37" s="141" t="s">
        <v>140</v>
      </c>
    </row>
    <row r="38" spans="1:240" s="28" customFormat="1" ht="48" customHeight="1">
      <c r="B38" s="134"/>
      <c r="C38" s="144"/>
      <c r="D38" s="149"/>
      <c r="E38" s="145"/>
      <c r="F38" s="130"/>
      <c r="G38" s="147"/>
      <c r="H38" s="128"/>
      <c r="I38" s="128"/>
      <c r="J38" s="128"/>
      <c r="K38" s="37" t="s">
        <v>120</v>
      </c>
      <c r="L38" s="134"/>
      <c r="M38" s="134"/>
      <c r="N38" s="18">
        <v>232716355</v>
      </c>
      <c r="O38" s="152"/>
      <c r="P38" s="134"/>
      <c r="Q38" s="138"/>
      <c r="R38" s="134"/>
      <c r="S38" s="142"/>
    </row>
    <row r="39" spans="1:240" s="28" customFormat="1" ht="55.5" customHeight="1">
      <c r="B39" s="134"/>
      <c r="C39" s="144"/>
      <c r="D39" s="149"/>
      <c r="E39" s="145"/>
      <c r="F39" s="130"/>
      <c r="G39" s="147"/>
      <c r="H39" s="128"/>
      <c r="I39" s="128"/>
      <c r="J39" s="128"/>
      <c r="K39" s="37" t="s">
        <v>130</v>
      </c>
      <c r="L39" s="134"/>
      <c r="M39" s="134"/>
      <c r="N39" s="18">
        <v>782440501</v>
      </c>
      <c r="O39" s="152"/>
      <c r="P39" s="134"/>
      <c r="Q39" s="138"/>
      <c r="R39" s="134"/>
      <c r="S39" s="142"/>
    </row>
    <row r="40" spans="1:240" s="28" customFormat="1" ht="75" customHeight="1">
      <c r="B40" s="135"/>
      <c r="C40" s="144"/>
      <c r="D40" s="150"/>
      <c r="E40" s="145"/>
      <c r="F40" s="130"/>
      <c r="G40" s="147"/>
      <c r="H40" s="129"/>
      <c r="I40" s="129"/>
      <c r="J40" s="129"/>
      <c r="K40" s="37" t="s">
        <v>121</v>
      </c>
      <c r="L40" s="135"/>
      <c r="M40" s="135"/>
      <c r="N40" s="18">
        <v>501428947</v>
      </c>
      <c r="O40" s="132"/>
      <c r="P40" s="135"/>
      <c r="Q40" s="139"/>
      <c r="R40" s="135"/>
      <c r="S40" s="143"/>
    </row>
    <row r="41" spans="1:240" s="28" customFormat="1" ht="102" customHeight="1">
      <c r="B41" s="136">
        <v>8</v>
      </c>
      <c r="C41" s="144" t="s">
        <v>65</v>
      </c>
      <c r="D41" s="148" t="s">
        <v>161</v>
      </c>
      <c r="E41" s="146" t="s">
        <v>25</v>
      </c>
      <c r="F41" s="130" t="s">
        <v>162</v>
      </c>
      <c r="G41" s="147" t="s">
        <v>83</v>
      </c>
      <c r="H41" s="127" t="s">
        <v>243</v>
      </c>
      <c r="I41" s="127" t="s">
        <v>232</v>
      </c>
      <c r="J41" s="127" t="s">
        <v>244</v>
      </c>
      <c r="K41" s="37" t="s">
        <v>163</v>
      </c>
      <c r="L41" s="136"/>
      <c r="M41" s="136"/>
      <c r="N41" s="18">
        <v>277309294</v>
      </c>
      <c r="O41" s="131">
        <v>1365023380</v>
      </c>
      <c r="P41" s="131"/>
      <c r="Q41" s="131">
        <f>SUM(N41:O42)</f>
        <v>2308768031</v>
      </c>
      <c r="R41" s="131">
        <f>Q41</f>
        <v>2308768031</v>
      </c>
      <c r="S41" s="140" t="s">
        <v>76</v>
      </c>
    </row>
    <row r="42" spans="1:240" s="28" customFormat="1" ht="199.2" customHeight="1">
      <c r="B42" s="135"/>
      <c r="C42" s="144"/>
      <c r="D42" s="150"/>
      <c r="E42" s="146"/>
      <c r="F42" s="130"/>
      <c r="G42" s="147"/>
      <c r="H42" s="129"/>
      <c r="I42" s="129"/>
      <c r="J42" s="129"/>
      <c r="K42" s="37" t="s">
        <v>164</v>
      </c>
      <c r="L42" s="135"/>
      <c r="M42" s="135"/>
      <c r="N42" s="18">
        <v>666435357</v>
      </c>
      <c r="O42" s="132"/>
      <c r="P42" s="132"/>
      <c r="Q42" s="132"/>
      <c r="R42" s="132"/>
      <c r="S42" s="140"/>
    </row>
    <row r="43" spans="1:240" s="28" customFormat="1" ht="33" customHeight="1">
      <c r="B43" s="115" t="s">
        <v>430</v>
      </c>
      <c r="C43" s="115"/>
      <c r="D43" s="115"/>
      <c r="E43" s="115"/>
      <c r="F43" s="115"/>
      <c r="G43" s="115"/>
      <c r="H43" s="115"/>
      <c r="I43" s="115"/>
      <c r="J43" s="115"/>
      <c r="K43" s="115"/>
      <c r="L43" s="115"/>
      <c r="M43" s="115"/>
      <c r="N43" s="51">
        <f>SUM(N31:N42)</f>
        <v>4663811997</v>
      </c>
      <c r="O43" s="51"/>
      <c r="P43" s="51"/>
      <c r="Q43" s="51"/>
      <c r="R43" s="51">
        <f>SUM(R31:R36,N37:N40,N41:N42)</f>
        <v>4663811997</v>
      </c>
      <c r="S43" s="29"/>
    </row>
    <row r="44" spans="1:240" ht="33" customHeight="1">
      <c r="B44" s="115" t="s">
        <v>431</v>
      </c>
      <c r="C44" s="115"/>
      <c r="D44" s="115"/>
      <c r="E44" s="115"/>
      <c r="F44" s="115"/>
      <c r="G44" s="115"/>
      <c r="H44" s="115"/>
      <c r="I44" s="115"/>
      <c r="J44" s="115"/>
      <c r="K44" s="115"/>
      <c r="L44" s="115"/>
      <c r="M44" s="115"/>
      <c r="N44" s="52">
        <v>4714811956.7741175</v>
      </c>
      <c r="O44" s="52"/>
      <c r="P44" s="52"/>
      <c r="Q44" s="53"/>
      <c r="R44" s="61"/>
      <c r="S44" s="29"/>
    </row>
    <row r="45" spans="1:240" ht="33" customHeight="1">
      <c r="B45" s="115" t="s">
        <v>327</v>
      </c>
      <c r="C45" s="115"/>
      <c r="D45" s="115"/>
      <c r="E45" s="115"/>
      <c r="F45" s="115"/>
      <c r="G45" s="115"/>
      <c r="H45" s="115"/>
      <c r="I45" s="115"/>
      <c r="J45" s="115"/>
      <c r="K45" s="115"/>
      <c r="L45" s="115"/>
      <c r="M45" s="115"/>
      <c r="N45" s="52">
        <f>N44-N43</f>
        <v>50999959.77411747</v>
      </c>
      <c r="O45" s="52">
        <f>O44-O43</f>
        <v>0</v>
      </c>
      <c r="P45" s="52"/>
      <c r="Q45" s="52"/>
      <c r="R45" s="51"/>
      <c r="S45" s="31"/>
    </row>
    <row r="46" spans="1:240" ht="33" customHeight="1">
      <c r="B46" s="116" t="s">
        <v>271</v>
      </c>
      <c r="C46" s="117"/>
      <c r="D46" s="117"/>
      <c r="E46" s="117"/>
      <c r="F46" s="117"/>
      <c r="G46" s="117"/>
      <c r="H46" s="117"/>
      <c r="I46" s="117"/>
      <c r="J46" s="117"/>
      <c r="K46" s="117"/>
      <c r="L46" s="117"/>
      <c r="M46" s="118"/>
      <c r="N46" s="58">
        <v>472</v>
      </c>
      <c r="O46" s="52"/>
      <c r="P46" s="52"/>
      <c r="Q46" s="52"/>
      <c r="R46" s="57">
        <v>472</v>
      </c>
      <c r="S46" s="31"/>
    </row>
    <row r="47" spans="1:240" ht="49.5" customHeight="1"/>
    <row r="48" spans="1:240" s="22" customFormat="1" ht="29.4" customHeight="1">
      <c r="B48" s="116" t="s">
        <v>432</v>
      </c>
      <c r="C48" s="117"/>
      <c r="D48" s="117"/>
      <c r="E48" s="117"/>
      <c r="F48" s="117"/>
      <c r="G48" s="117"/>
      <c r="H48" s="117"/>
      <c r="I48" s="117"/>
      <c r="J48" s="117"/>
      <c r="K48" s="117"/>
      <c r="L48" s="117"/>
      <c r="M48" s="118"/>
      <c r="N48" s="57">
        <v>22</v>
      </c>
    </row>
    <row r="49" spans="2:19" s="22" customFormat="1" ht="29.4" customHeight="1">
      <c r="B49" s="116" t="s">
        <v>433</v>
      </c>
      <c r="C49" s="117"/>
      <c r="D49" s="117"/>
      <c r="E49" s="117"/>
      <c r="F49" s="117"/>
      <c r="G49" s="117"/>
      <c r="H49" s="117"/>
      <c r="I49" s="117"/>
      <c r="J49" s="117"/>
      <c r="K49" s="117"/>
      <c r="L49" s="117"/>
      <c r="M49" s="118"/>
      <c r="N49" s="51">
        <f>N43+N22</f>
        <v>14922429704.369999</v>
      </c>
    </row>
    <row r="50" spans="2:19" s="22" customFormat="1" ht="29.4" customHeight="1">
      <c r="B50" s="116" t="s">
        <v>269</v>
      </c>
      <c r="C50" s="117"/>
      <c r="D50" s="117"/>
      <c r="E50" s="117"/>
      <c r="F50" s="117"/>
      <c r="G50" s="117"/>
      <c r="H50" s="117"/>
      <c r="I50" s="117"/>
      <c r="J50" s="117"/>
      <c r="K50" s="117"/>
      <c r="L50" s="117"/>
      <c r="M50" s="118"/>
      <c r="N50" s="54">
        <f>(N49*100%)/N51</f>
        <v>0.98197173990734188</v>
      </c>
    </row>
    <row r="51" spans="2:19" s="22" customFormat="1" ht="29.4" customHeight="1">
      <c r="B51" s="116" t="s">
        <v>434</v>
      </c>
      <c r="C51" s="117"/>
      <c r="D51" s="117"/>
      <c r="E51" s="117"/>
      <c r="F51" s="117"/>
      <c r="G51" s="117"/>
      <c r="H51" s="117"/>
      <c r="I51" s="117"/>
      <c r="J51" s="117"/>
      <c r="K51" s="117"/>
      <c r="L51" s="117"/>
      <c r="M51" s="118"/>
      <c r="N51" s="52">
        <f>N44+N23</f>
        <v>15196394252.42326</v>
      </c>
    </row>
    <row r="52" spans="2:19" s="22" customFormat="1" ht="29.4" customHeight="1">
      <c r="B52" s="116" t="s">
        <v>435</v>
      </c>
      <c r="C52" s="117"/>
      <c r="D52" s="117"/>
      <c r="E52" s="117"/>
      <c r="F52" s="117"/>
      <c r="G52" s="117"/>
      <c r="H52" s="117"/>
      <c r="I52" s="117"/>
      <c r="J52" s="117"/>
      <c r="K52" s="117"/>
      <c r="L52" s="117"/>
      <c r="M52" s="118"/>
      <c r="N52" s="52">
        <f>N51-N49</f>
        <v>273964548.0532608</v>
      </c>
    </row>
    <row r="53" spans="2:19" s="22" customFormat="1" ht="29.4" customHeight="1">
      <c r="B53" s="116" t="s">
        <v>272</v>
      </c>
      <c r="C53" s="117"/>
      <c r="D53" s="117"/>
      <c r="E53" s="117"/>
      <c r="F53" s="117"/>
      <c r="G53" s="117"/>
      <c r="H53" s="117"/>
      <c r="I53" s="117"/>
      <c r="J53" s="117"/>
      <c r="K53" s="117"/>
      <c r="L53" s="117"/>
      <c r="M53" s="118"/>
      <c r="N53" s="58">
        <f>N25+N46</f>
        <v>1103</v>
      </c>
      <c r="P53" s="38"/>
      <c r="S53" s="31"/>
    </row>
    <row r="54" spans="2:19" ht="60" customHeight="1"/>
    <row r="55" spans="2:19" ht="34.200000000000003" customHeight="1">
      <c r="D55" s="151" t="s">
        <v>273</v>
      </c>
      <c r="E55" s="151"/>
      <c r="F55" s="151"/>
      <c r="N55" s="38"/>
      <c r="R55" s="39"/>
    </row>
    <row r="56" spans="2:19" ht="46.2">
      <c r="D56" s="55" t="s">
        <v>324</v>
      </c>
      <c r="E56" s="55" t="s">
        <v>309</v>
      </c>
      <c r="F56" s="55" t="s">
        <v>436</v>
      </c>
      <c r="R56" s="39"/>
    </row>
    <row r="57" spans="2:19" ht="33" customHeight="1">
      <c r="D57" s="40" t="s">
        <v>394</v>
      </c>
      <c r="E57" s="41">
        <f>N8+N9+N13+N14+N15+N16+N18+N31+N33+N34+N35+N36</f>
        <v>6412526572</v>
      </c>
      <c r="F57" s="42">
        <f>(E57*100%)/$E$64</f>
        <v>0.45369956673024886</v>
      </c>
      <c r="R57" s="39"/>
      <c r="S57" s="43"/>
    </row>
    <row r="58" spans="2:19" ht="33" customHeight="1">
      <c r="D58" s="40" t="s">
        <v>396</v>
      </c>
      <c r="E58" s="41">
        <f>N17+N41+N42</f>
        <v>1686256614</v>
      </c>
      <c r="F58" s="42">
        <f t="shared" ref="F58:F63" si="6">(E58*100%)/$E$64</f>
        <v>0.11930615593990501</v>
      </c>
      <c r="R58" s="39"/>
    </row>
    <row r="59" spans="2:19" ht="33" customHeight="1">
      <c r="D59" s="40" t="s">
        <v>398</v>
      </c>
      <c r="E59" s="41">
        <f>N12+N6</f>
        <v>481706234</v>
      </c>
      <c r="F59" s="42">
        <f t="shared" si="6"/>
        <v>3.4081716029271195E-2</v>
      </c>
      <c r="R59" s="39"/>
    </row>
    <row r="60" spans="2:19" ht="33" customHeight="1">
      <c r="D60" s="40" t="s">
        <v>437</v>
      </c>
      <c r="E60" s="41">
        <f>N7+N10+N19</f>
        <v>3073325529</v>
      </c>
      <c r="F60" s="42">
        <f t="shared" si="6"/>
        <v>0.21744416109193987</v>
      </c>
      <c r="R60" s="39"/>
    </row>
    <row r="61" spans="2:19" ht="33" customHeight="1">
      <c r="D61" s="40" t="s">
        <v>402</v>
      </c>
      <c r="E61" s="41">
        <f>N37+N38+N39+N40</f>
        <v>2131385126</v>
      </c>
      <c r="F61" s="42">
        <f t="shared" si="6"/>
        <v>0.15079992220599828</v>
      </c>
    </row>
    <row r="62" spans="2:19" ht="33" customHeight="1">
      <c r="D62" s="40" t="s">
        <v>438</v>
      </c>
      <c r="E62" s="41">
        <f>N11</f>
        <v>179660817</v>
      </c>
      <c r="F62" s="42">
        <f t="shared" si="6"/>
        <v>1.2711375760565431E-2</v>
      </c>
    </row>
    <row r="63" spans="2:19" ht="33" customHeight="1">
      <c r="D63" s="40" t="s">
        <v>439</v>
      </c>
      <c r="E63" s="41">
        <f>N32</f>
        <v>169000020</v>
      </c>
      <c r="F63" s="42">
        <f t="shared" si="6"/>
        <v>1.1957102242071364E-2</v>
      </c>
    </row>
    <row r="64" spans="2:19" ht="39" customHeight="1">
      <c r="D64" s="56" t="s">
        <v>309</v>
      </c>
      <c r="E64" s="52">
        <f>SUM(E57:E63)</f>
        <v>14133860912</v>
      </c>
      <c r="F64" s="65">
        <f>SUM(F57:F63)</f>
        <v>1.0000000000000002</v>
      </c>
    </row>
    <row r="65" spans="5:7">
      <c r="E65" s="44"/>
      <c r="G65" s="44"/>
    </row>
  </sheetData>
  <sheetProtection selectLockedCells="1" selectUnlockedCells="1"/>
  <mergeCells count="71">
    <mergeCell ref="D55:F55"/>
    <mergeCell ref="B2:S2"/>
    <mergeCell ref="B3:C4"/>
    <mergeCell ref="D3:D4"/>
    <mergeCell ref="E3:E4"/>
    <mergeCell ref="F3:F4"/>
    <mergeCell ref="Q3:Q4"/>
    <mergeCell ref="R3:R4"/>
    <mergeCell ref="S3:S4"/>
    <mergeCell ref="L37:L40"/>
    <mergeCell ref="O37:O40"/>
    <mergeCell ref="B5:S5"/>
    <mergeCell ref="G3:G4"/>
    <mergeCell ref="L3:P3"/>
    <mergeCell ref="B25:M25"/>
    <mergeCell ref="M37:M40"/>
    <mergeCell ref="M41:M42"/>
    <mergeCell ref="B37:B40"/>
    <mergeCell ref="B41:B42"/>
    <mergeCell ref="E37:E40"/>
    <mergeCell ref="E41:E42"/>
    <mergeCell ref="G37:G40"/>
    <mergeCell ref="G41:G42"/>
    <mergeCell ref="C37:C40"/>
    <mergeCell ref="D37:D40"/>
    <mergeCell ref="D41:D42"/>
    <mergeCell ref="S41:S42"/>
    <mergeCell ref="S37:S40"/>
    <mergeCell ref="B22:M22"/>
    <mergeCell ref="B23:M23"/>
    <mergeCell ref="B24:M24"/>
    <mergeCell ref="Q28:Q29"/>
    <mergeCell ref="R28:R29"/>
    <mergeCell ref="B28:C29"/>
    <mergeCell ref="D28:D29"/>
    <mergeCell ref="E28:E29"/>
    <mergeCell ref="F28:F29"/>
    <mergeCell ref="G28:G29"/>
    <mergeCell ref="L28:P28"/>
    <mergeCell ref="B27:S27"/>
    <mergeCell ref="C41:C42"/>
    <mergeCell ref="L41:L42"/>
    <mergeCell ref="R37:R40"/>
    <mergeCell ref="O41:O42"/>
    <mergeCell ref="P37:P40"/>
    <mergeCell ref="Q37:Q40"/>
    <mergeCell ref="R41:R42"/>
    <mergeCell ref="P41:P42"/>
    <mergeCell ref="B46:M46"/>
    <mergeCell ref="B51:M51"/>
    <mergeCell ref="B52:M52"/>
    <mergeCell ref="B53:M53"/>
    <mergeCell ref="B48:M48"/>
    <mergeCell ref="B49:M49"/>
    <mergeCell ref="B50:M50"/>
    <mergeCell ref="H3:K3"/>
    <mergeCell ref="H28:K28"/>
    <mergeCell ref="B43:M43"/>
    <mergeCell ref="B44:M44"/>
    <mergeCell ref="B45:M45"/>
    <mergeCell ref="H37:H40"/>
    <mergeCell ref="I37:I40"/>
    <mergeCell ref="J37:J40"/>
    <mergeCell ref="I41:I42"/>
    <mergeCell ref="J41:J42"/>
    <mergeCell ref="F41:F42"/>
    <mergeCell ref="H41:H42"/>
    <mergeCell ref="B30:S30"/>
    <mergeCell ref="S28:S29"/>
    <mergeCell ref="Q41:Q42"/>
    <mergeCell ref="F37:F40"/>
  </mergeCells>
  <pageMargins left="0.7" right="0.7" top="0.75" bottom="0.75" header="0.3" footer="0.3"/>
  <pageSetup paperSize="9" orientation="portrait" r:id="rId1"/>
  <ignoredErrors>
    <ignoredError sqref="C6:C21 B20:B21 B31:C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topLeftCell="A60" zoomScaleNormal="100" workbookViewId="0">
      <selection activeCell="K76" sqref="K76"/>
    </sheetView>
  </sheetViews>
  <sheetFormatPr baseColWidth="10" defaultRowHeight="14.4"/>
  <cols>
    <col min="1" max="1" width="6.6640625" customWidth="1"/>
    <col min="2" max="2" width="34.88671875" customWidth="1"/>
    <col min="3" max="8" width="15.33203125" customWidth="1"/>
    <col min="9" max="9" width="16.6640625" customWidth="1"/>
    <col min="10" max="15" width="15.33203125" customWidth="1"/>
  </cols>
  <sheetData>
    <row r="1" spans="1:15" ht="15" thickBot="1"/>
    <row r="2" spans="1:15" ht="16.95" customHeight="1" thickBot="1">
      <c r="A2" s="168" t="s">
        <v>508</v>
      </c>
      <c r="B2" s="169"/>
      <c r="C2" s="169"/>
      <c r="D2" s="169"/>
      <c r="E2" s="169"/>
      <c r="F2" s="169"/>
      <c r="G2" s="169"/>
      <c r="H2" s="169"/>
      <c r="I2" s="169"/>
      <c r="J2" s="169"/>
      <c r="K2" s="169"/>
      <c r="L2" s="169"/>
      <c r="M2" s="169"/>
      <c r="N2" s="169"/>
      <c r="O2" s="170"/>
    </row>
    <row r="3" spans="1:15" ht="18.600000000000001" customHeight="1" thickBot="1">
      <c r="A3" s="171" t="s">
        <v>440</v>
      </c>
      <c r="B3" s="172"/>
      <c r="C3" s="172"/>
      <c r="D3" s="172"/>
      <c r="E3" s="172"/>
      <c r="F3" s="172"/>
      <c r="G3" s="172"/>
      <c r="H3" s="172"/>
      <c r="I3" s="172"/>
      <c r="J3" s="172"/>
      <c r="K3" s="172"/>
      <c r="L3" s="172"/>
      <c r="M3" s="172"/>
      <c r="N3" s="172"/>
      <c r="O3" s="173"/>
    </row>
    <row r="4" spans="1:15">
      <c r="A4" s="66"/>
      <c r="B4" s="67"/>
      <c r="C4" s="67"/>
      <c r="D4" s="67"/>
      <c r="E4" s="67"/>
      <c r="F4" s="67"/>
      <c r="G4" s="67"/>
      <c r="H4" s="67"/>
      <c r="I4" s="67"/>
      <c r="J4" s="67"/>
      <c r="K4" s="67"/>
      <c r="L4" s="67"/>
      <c r="M4" s="67"/>
      <c r="N4" s="67"/>
      <c r="O4" s="67"/>
    </row>
    <row r="5" spans="1:15" ht="27" customHeight="1">
      <c r="A5" s="96" t="s">
        <v>441</v>
      </c>
      <c r="B5" s="97" t="s">
        <v>442</v>
      </c>
      <c r="C5" s="97" t="s">
        <v>443</v>
      </c>
      <c r="D5" s="98" t="s">
        <v>295</v>
      </c>
      <c r="E5" s="98" t="s">
        <v>296</v>
      </c>
      <c r="F5" s="98" t="s">
        <v>297</v>
      </c>
      <c r="G5" s="98" t="s">
        <v>298</v>
      </c>
      <c r="H5" s="98" t="s">
        <v>299</v>
      </c>
      <c r="I5" s="98" t="s">
        <v>300</v>
      </c>
      <c r="J5" s="98" t="s">
        <v>301</v>
      </c>
      <c r="K5" s="98" t="s">
        <v>302</v>
      </c>
      <c r="L5" s="98" t="s">
        <v>303</v>
      </c>
      <c r="M5" s="98" t="s">
        <v>304</v>
      </c>
      <c r="N5" s="98" t="s">
        <v>305</v>
      </c>
      <c r="O5" s="98" t="s">
        <v>306</v>
      </c>
    </row>
    <row r="6" spans="1:15" ht="77.400000000000006" customHeight="1">
      <c r="A6" s="68">
        <v>1</v>
      </c>
      <c r="B6" s="69" t="s">
        <v>345</v>
      </c>
      <c r="C6" s="70">
        <v>268384615.38461539</v>
      </c>
      <c r="D6" s="70">
        <v>268134615.38461539</v>
      </c>
      <c r="E6" s="70">
        <v>531769230.76923078</v>
      </c>
      <c r="F6" s="70">
        <v>268134615.38461539</v>
      </c>
      <c r="G6" s="70">
        <v>268134615.38461539</v>
      </c>
      <c r="H6" s="70">
        <v>268134615.38461539</v>
      </c>
      <c r="I6" s="70">
        <v>268134615.38461539</v>
      </c>
      <c r="J6" s="70">
        <v>790519230.76923096</v>
      </c>
      <c r="K6" s="70">
        <v>268134615.38461539</v>
      </c>
      <c r="L6" s="70">
        <v>268134615.38461539</v>
      </c>
      <c r="M6" s="70">
        <v>268134615.38461539</v>
      </c>
      <c r="N6" s="70"/>
      <c r="O6" s="70">
        <v>3735750000</v>
      </c>
    </row>
    <row r="7" spans="1:15" ht="79.95" customHeight="1">
      <c r="A7" s="68">
        <v>2</v>
      </c>
      <c r="B7" s="69" t="s">
        <v>344</v>
      </c>
      <c r="C7" s="70"/>
      <c r="D7" s="70">
        <v>386784394</v>
      </c>
      <c r="E7" s="70"/>
      <c r="F7" s="70"/>
      <c r="G7" s="70"/>
      <c r="H7" s="70"/>
      <c r="I7" s="70">
        <v>1944385006</v>
      </c>
      <c r="J7" s="70"/>
      <c r="K7" s="70"/>
      <c r="L7" s="70"/>
      <c r="M7" s="70"/>
      <c r="N7" s="70"/>
      <c r="O7" s="70">
        <v>2331169400</v>
      </c>
    </row>
    <row r="8" spans="1:15" ht="83.4" customHeight="1">
      <c r="A8" s="68">
        <v>3</v>
      </c>
      <c r="B8" s="69" t="s">
        <v>444</v>
      </c>
      <c r="C8" s="70">
        <v>5500732854</v>
      </c>
      <c r="D8" s="70"/>
      <c r="E8" s="70"/>
      <c r="F8" s="70"/>
      <c r="G8" s="70"/>
      <c r="H8" s="70"/>
      <c r="I8" s="70"/>
      <c r="J8" s="70"/>
      <c r="K8" s="70"/>
      <c r="L8" s="70"/>
      <c r="M8" s="70"/>
      <c r="N8" s="70"/>
      <c r="O8" s="70">
        <v>5500732854</v>
      </c>
    </row>
    <row r="9" spans="1:15" ht="62.4" customHeight="1">
      <c r="A9" s="68">
        <v>4</v>
      </c>
      <c r="B9" s="69" t="s">
        <v>445</v>
      </c>
      <c r="C9" s="70">
        <v>7007970783.1290913</v>
      </c>
      <c r="D9" s="70"/>
      <c r="E9" s="70">
        <v>2104455853.0381818</v>
      </c>
      <c r="F9" s="70">
        <v>1169502009.0290909</v>
      </c>
      <c r="G9" s="70">
        <v>878459619.49909103</v>
      </c>
      <c r="H9" s="70">
        <v>725049074.19909096</v>
      </c>
      <c r="I9" s="70">
        <v>304658087.37909102</v>
      </c>
      <c r="J9" s="70">
        <v>1875052380.199091</v>
      </c>
      <c r="K9" s="70">
        <v>1613116303.0790911</v>
      </c>
      <c r="L9" s="70"/>
      <c r="M9" s="70">
        <v>559808685.30909097</v>
      </c>
      <c r="N9" s="70">
        <v>793797790.13909101</v>
      </c>
      <c r="O9" s="70">
        <v>17031870585.000002</v>
      </c>
    </row>
    <row r="10" spans="1:15" ht="87.6" customHeight="1">
      <c r="A10" s="68">
        <v>5</v>
      </c>
      <c r="B10" s="69" t="s">
        <v>21</v>
      </c>
      <c r="C10" s="70"/>
      <c r="D10" s="70"/>
      <c r="E10" s="70"/>
      <c r="F10" s="70">
        <v>1067757093.8299999</v>
      </c>
      <c r="G10" s="70">
        <v>544292191.60000002</v>
      </c>
      <c r="H10" s="70"/>
      <c r="I10" s="70"/>
      <c r="J10" s="70">
        <v>967956394.3499999</v>
      </c>
      <c r="K10" s="70">
        <v>1219415593.8199999</v>
      </c>
      <c r="L10" s="70"/>
      <c r="M10" s="70"/>
      <c r="N10" s="70">
        <v>755528403.30999994</v>
      </c>
      <c r="O10" s="70">
        <v>4554949676.9099998</v>
      </c>
    </row>
    <row r="11" spans="1:15" ht="69.599999999999994" customHeight="1">
      <c r="A11" s="68">
        <v>6</v>
      </c>
      <c r="B11" s="69" t="s">
        <v>343</v>
      </c>
      <c r="C11" s="70">
        <v>62031000</v>
      </c>
      <c r="D11" s="70">
        <v>74037000</v>
      </c>
      <c r="E11" s="70">
        <v>114057000</v>
      </c>
      <c r="F11" s="70">
        <v>44022000</v>
      </c>
      <c r="G11" s="70">
        <v>70035000</v>
      </c>
      <c r="H11" s="70">
        <v>108054000</v>
      </c>
      <c r="I11" s="70">
        <v>80040000</v>
      </c>
      <c r="J11" s="70">
        <v>96048000</v>
      </c>
      <c r="K11" s="70">
        <v>110055000</v>
      </c>
      <c r="L11" s="70">
        <v>108054000</v>
      </c>
      <c r="M11" s="70">
        <v>42021000</v>
      </c>
      <c r="N11" s="70">
        <v>92046000</v>
      </c>
      <c r="O11" s="70">
        <v>1000500000</v>
      </c>
    </row>
    <row r="12" spans="1:15" ht="93" customHeight="1">
      <c r="A12" s="68">
        <v>7</v>
      </c>
      <c r="B12" s="69" t="s">
        <v>446</v>
      </c>
      <c r="C12" s="70">
        <v>341837433.25</v>
      </c>
      <c r="D12" s="70">
        <v>115885430.96411985</v>
      </c>
      <c r="E12" s="70">
        <v>695886273.25</v>
      </c>
      <c r="F12" s="70">
        <v>318889824.52715015</v>
      </c>
      <c r="G12" s="70">
        <v>308153621.23415178</v>
      </c>
      <c r="H12" s="70">
        <v>704327718.32082462</v>
      </c>
      <c r="I12" s="70">
        <v>353639062.66632044</v>
      </c>
      <c r="J12" s="70">
        <v>375029513.50198895</v>
      </c>
      <c r="K12" s="70">
        <v>376176894.00658423</v>
      </c>
      <c r="L12" s="70">
        <v>163337810.4041661</v>
      </c>
      <c r="M12" s="70">
        <v>282419519.83108699</v>
      </c>
      <c r="N12" s="70">
        <v>146700793.08753502</v>
      </c>
      <c r="O12" s="70">
        <v>4182283895.0439281</v>
      </c>
    </row>
    <row r="13" spans="1:15" ht="78" customHeight="1">
      <c r="A13" s="68">
        <v>8</v>
      </c>
      <c r="B13" s="69" t="s">
        <v>447</v>
      </c>
      <c r="C13" s="70">
        <v>33721267.502793133</v>
      </c>
      <c r="D13" s="70">
        <v>58743088.082950249</v>
      </c>
      <c r="E13" s="70">
        <v>178091353.22225779</v>
      </c>
      <c r="F13" s="70">
        <v>61914458.365784116</v>
      </c>
      <c r="G13" s="70">
        <v>146319460.11350015</v>
      </c>
      <c r="H13" s="70">
        <v>88565606.797672391</v>
      </c>
      <c r="I13" s="70">
        <v>82484722.493890032</v>
      </c>
      <c r="J13" s="70">
        <v>100843755.96607505</v>
      </c>
      <c r="K13" s="70">
        <v>88536511.657462895</v>
      </c>
      <c r="L13" s="70">
        <v>57666567.895199306</v>
      </c>
      <c r="M13" s="70">
        <v>92086118.763020068</v>
      </c>
      <c r="N13" s="70">
        <v>11027058.139394822</v>
      </c>
      <c r="O13" s="70">
        <v>999999969.00000012</v>
      </c>
    </row>
    <row r="14" spans="1:15" ht="72.599999999999994" customHeight="1">
      <c r="A14" s="68">
        <v>9</v>
      </c>
      <c r="B14" s="69" t="s">
        <v>10</v>
      </c>
      <c r="C14" s="70"/>
      <c r="D14" s="70">
        <v>2410072131</v>
      </c>
      <c r="E14" s="70"/>
      <c r="F14" s="70"/>
      <c r="G14" s="70"/>
      <c r="H14" s="71">
        <v>2019298816</v>
      </c>
      <c r="I14" s="71">
        <v>1061309434</v>
      </c>
      <c r="J14" s="70"/>
      <c r="K14" s="70"/>
      <c r="L14" s="71">
        <v>1989480530</v>
      </c>
      <c r="M14" s="70"/>
      <c r="N14" s="70"/>
      <c r="O14" s="70">
        <v>7480160911</v>
      </c>
    </row>
    <row r="15" spans="1:15" ht="76.2" customHeight="1">
      <c r="A15" s="68">
        <v>10</v>
      </c>
      <c r="B15" s="69" t="s">
        <v>448</v>
      </c>
      <c r="C15" s="70"/>
      <c r="D15" s="70"/>
      <c r="E15" s="70"/>
      <c r="F15" s="70"/>
      <c r="G15" s="70"/>
      <c r="H15" s="70"/>
      <c r="I15" s="72"/>
      <c r="J15" s="70"/>
      <c r="K15" s="70">
        <v>6977576159</v>
      </c>
      <c r="L15" s="70"/>
      <c r="M15" s="70"/>
      <c r="N15" s="70"/>
      <c r="O15" s="70">
        <v>6977576159</v>
      </c>
    </row>
    <row r="16" spans="1:15" ht="80.400000000000006" customHeight="1">
      <c r="A16" s="68">
        <v>11</v>
      </c>
      <c r="B16" s="69" t="s">
        <v>342</v>
      </c>
      <c r="C16" s="70">
        <v>544054482.65999997</v>
      </c>
      <c r="D16" s="70"/>
      <c r="E16" s="70">
        <v>251678587.67000002</v>
      </c>
      <c r="F16" s="70"/>
      <c r="G16" s="70"/>
      <c r="H16" s="70"/>
      <c r="I16" s="70"/>
      <c r="J16" s="70"/>
      <c r="K16" s="70">
        <v>251678587.67000002</v>
      </c>
      <c r="L16" s="70"/>
      <c r="M16" s="70"/>
      <c r="N16" s="70"/>
      <c r="O16" s="70">
        <v>1047411658</v>
      </c>
    </row>
    <row r="17" spans="1:15" ht="44.4" customHeight="1">
      <c r="A17" s="68">
        <v>12</v>
      </c>
      <c r="B17" s="69" t="s">
        <v>341</v>
      </c>
      <c r="C17" s="70"/>
      <c r="D17" s="70"/>
      <c r="E17" s="70"/>
      <c r="F17" s="70"/>
      <c r="G17" s="70">
        <v>2883309928</v>
      </c>
      <c r="H17" s="70"/>
      <c r="I17" s="70"/>
      <c r="J17" s="70"/>
      <c r="K17" s="70"/>
      <c r="L17" s="70"/>
      <c r="M17" s="70"/>
      <c r="N17" s="70"/>
      <c r="O17" s="70">
        <v>2883309928</v>
      </c>
    </row>
    <row r="18" spans="1:15" ht="87.6" customHeight="1">
      <c r="A18" s="68">
        <v>13</v>
      </c>
      <c r="B18" s="69" t="s">
        <v>11</v>
      </c>
      <c r="C18" s="70">
        <v>1898461404.1900001</v>
      </c>
      <c r="D18" s="70"/>
      <c r="E18" s="70">
        <v>448313554.10000002</v>
      </c>
      <c r="F18" s="70">
        <v>328060363.84549433</v>
      </c>
      <c r="G18" s="70">
        <v>246916853.40000001</v>
      </c>
      <c r="H18" s="70"/>
      <c r="I18" s="70"/>
      <c r="J18" s="70">
        <v>200828857.86051282</v>
      </c>
      <c r="K18" s="70">
        <v>264614905.37668756</v>
      </c>
      <c r="L18" s="70"/>
      <c r="M18" s="70">
        <v>194596460.03752324</v>
      </c>
      <c r="N18" s="70">
        <v>418207601.19</v>
      </c>
      <c r="O18" s="70">
        <v>4000000000.0002179</v>
      </c>
    </row>
    <row r="19" spans="1:15" ht="77.400000000000006" customHeight="1">
      <c r="A19" s="68">
        <v>14</v>
      </c>
      <c r="B19" s="69" t="s">
        <v>339</v>
      </c>
      <c r="C19" s="70"/>
      <c r="D19" s="70">
        <v>198283085</v>
      </c>
      <c r="E19" s="70">
        <v>2043093657</v>
      </c>
      <c r="F19" s="70">
        <v>391930981</v>
      </c>
      <c r="G19" s="70">
        <v>728754715</v>
      </c>
      <c r="H19" s="70">
        <v>181287392</v>
      </c>
      <c r="I19" s="70">
        <v>401716380</v>
      </c>
      <c r="J19" s="70">
        <v>574248415</v>
      </c>
      <c r="K19" s="70">
        <v>441888018</v>
      </c>
      <c r="L19" s="70">
        <v>355364490</v>
      </c>
      <c r="M19" s="70">
        <v>391415960</v>
      </c>
      <c r="N19" s="70">
        <v>292016907</v>
      </c>
      <c r="O19" s="70">
        <v>6000000000</v>
      </c>
    </row>
    <row r="20" spans="1:15" ht="123.6" customHeight="1">
      <c r="A20" s="68">
        <v>15</v>
      </c>
      <c r="B20" s="69" t="s">
        <v>472</v>
      </c>
      <c r="C20" s="70">
        <v>3939754317.4400001</v>
      </c>
      <c r="D20" s="70"/>
      <c r="E20" s="70"/>
      <c r="F20" s="70"/>
      <c r="G20" s="70"/>
      <c r="H20" s="70"/>
      <c r="I20" s="70"/>
      <c r="J20" s="70"/>
      <c r="K20" s="70"/>
      <c r="L20" s="70"/>
      <c r="M20" s="70"/>
      <c r="N20" s="70"/>
      <c r="O20" s="70">
        <v>3939754317.4400001</v>
      </c>
    </row>
    <row r="21" spans="1:15" ht="82.2" customHeight="1">
      <c r="A21" s="68">
        <v>16</v>
      </c>
      <c r="B21" s="69" t="s">
        <v>338</v>
      </c>
      <c r="C21" s="70">
        <v>869418335</v>
      </c>
      <c r="D21" s="70">
        <v>869418333</v>
      </c>
      <c r="E21" s="70">
        <v>869418335</v>
      </c>
      <c r="F21" s="70">
        <v>869418333</v>
      </c>
      <c r="G21" s="70">
        <v>869418333</v>
      </c>
      <c r="H21" s="70">
        <v>869418333</v>
      </c>
      <c r="I21" s="70">
        <v>869418333</v>
      </c>
      <c r="J21" s="70">
        <v>869418333</v>
      </c>
      <c r="K21" s="70">
        <v>869418333</v>
      </c>
      <c r="L21" s="70">
        <v>869418333</v>
      </c>
      <c r="M21" s="70">
        <v>869418333</v>
      </c>
      <c r="N21" s="70">
        <v>869418333</v>
      </c>
      <c r="O21" s="70">
        <v>10433020000</v>
      </c>
    </row>
    <row r="22" spans="1:15" ht="80.400000000000006" customHeight="1">
      <c r="A22" s="68">
        <v>17</v>
      </c>
      <c r="B22" s="69" t="s">
        <v>38</v>
      </c>
      <c r="C22" s="70">
        <v>154166667</v>
      </c>
      <c r="D22" s="70">
        <v>154166666</v>
      </c>
      <c r="E22" s="70">
        <v>154166667</v>
      </c>
      <c r="F22" s="70">
        <v>154166667</v>
      </c>
      <c r="G22" s="70">
        <v>154166666</v>
      </c>
      <c r="H22" s="70">
        <v>154166666</v>
      </c>
      <c r="I22" s="70">
        <v>154166666</v>
      </c>
      <c r="J22" s="70">
        <v>154166667</v>
      </c>
      <c r="K22" s="70">
        <v>154166667</v>
      </c>
      <c r="L22" s="70">
        <v>154166667</v>
      </c>
      <c r="M22" s="70">
        <v>154166667</v>
      </c>
      <c r="N22" s="70">
        <v>154166667</v>
      </c>
      <c r="O22" s="70">
        <v>1850000000</v>
      </c>
    </row>
    <row r="23" spans="1:15" ht="70.95" customHeight="1">
      <c r="A23" s="68">
        <v>18</v>
      </c>
      <c r="B23" s="69" t="s">
        <v>449</v>
      </c>
      <c r="C23" s="70">
        <v>250000000</v>
      </c>
      <c r="D23" s="70">
        <v>250000000</v>
      </c>
      <c r="E23" s="70">
        <v>250000000</v>
      </c>
      <c r="F23" s="70">
        <v>250000000</v>
      </c>
      <c r="G23" s="70">
        <v>250000000</v>
      </c>
      <c r="H23" s="70">
        <v>250000000</v>
      </c>
      <c r="I23" s="70">
        <v>250000000</v>
      </c>
      <c r="J23" s="70">
        <v>250000000</v>
      </c>
      <c r="K23" s="70">
        <v>250000000</v>
      </c>
      <c r="L23" s="70">
        <v>250000000</v>
      </c>
      <c r="M23" s="70">
        <v>250000000</v>
      </c>
      <c r="N23" s="70">
        <v>250000000</v>
      </c>
      <c r="O23" s="70">
        <v>3000000000</v>
      </c>
    </row>
    <row r="24" spans="1:15" ht="22.95" customHeight="1">
      <c r="A24" s="174" t="s">
        <v>450</v>
      </c>
      <c r="B24" s="175"/>
      <c r="C24" s="99">
        <f>SUM(C6:C23)</f>
        <v>20870533159.556499</v>
      </c>
      <c r="D24" s="99">
        <f t="shared" ref="D24:O24" si="0">SUM(D6:D23)</f>
        <v>4785524743.4316854</v>
      </c>
      <c r="E24" s="99">
        <f t="shared" si="0"/>
        <v>7640930511.0496702</v>
      </c>
      <c r="F24" s="99">
        <f t="shared" si="0"/>
        <v>4923796345.9821348</v>
      </c>
      <c r="G24" s="99">
        <f t="shared" si="0"/>
        <v>7347961003.2313576</v>
      </c>
      <c r="H24" s="99">
        <f t="shared" si="0"/>
        <v>5368302221.7022038</v>
      </c>
      <c r="I24" s="99">
        <f t="shared" si="0"/>
        <v>5769952306.9239159</v>
      </c>
      <c r="J24" s="99">
        <f t="shared" si="0"/>
        <v>6254111547.6468983</v>
      </c>
      <c r="K24" s="99">
        <f t="shared" si="0"/>
        <v>12884777587.994442</v>
      </c>
      <c r="L24" s="99">
        <f t="shared" si="0"/>
        <v>4215623013.6839809</v>
      </c>
      <c r="M24" s="99">
        <f t="shared" si="0"/>
        <v>3104067359.3253365</v>
      </c>
      <c r="N24" s="99">
        <f t="shared" si="0"/>
        <v>3782909552.8660207</v>
      </c>
      <c r="O24" s="99">
        <f t="shared" si="0"/>
        <v>86948489353.39415</v>
      </c>
    </row>
    <row r="25" spans="1:15" ht="56.4" customHeight="1">
      <c r="A25" s="68">
        <v>19</v>
      </c>
      <c r="B25" s="75" t="s">
        <v>451</v>
      </c>
      <c r="C25" s="70">
        <v>532110014</v>
      </c>
      <c r="D25" s="70"/>
      <c r="E25" s="70"/>
      <c r="F25" s="70">
        <v>532110013</v>
      </c>
      <c r="G25" s="70"/>
      <c r="H25" s="70"/>
      <c r="I25" s="70"/>
      <c r="J25" s="70"/>
      <c r="K25" s="70">
        <v>532110014</v>
      </c>
      <c r="L25" s="70"/>
      <c r="M25" s="70">
        <v>532110014</v>
      </c>
      <c r="N25" s="70"/>
      <c r="O25" s="70">
        <f>SUM(C25:N25)</f>
        <v>2128440055</v>
      </c>
    </row>
    <row r="26" spans="1:15" ht="69" customHeight="1">
      <c r="A26" s="68">
        <v>20</v>
      </c>
      <c r="B26" s="75" t="s">
        <v>452</v>
      </c>
      <c r="C26" s="70">
        <v>425645425</v>
      </c>
      <c r="D26" s="70">
        <v>425645425</v>
      </c>
      <c r="E26" s="70"/>
      <c r="F26" s="70"/>
      <c r="G26" s="70"/>
      <c r="H26" s="70">
        <v>425645424</v>
      </c>
      <c r="I26" s="70">
        <v>425645424</v>
      </c>
      <c r="J26" s="70"/>
      <c r="K26" s="70"/>
      <c r="L26" s="70">
        <v>425645425</v>
      </c>
      <c r="M26" s="70"/>
      <c r="N26" s="70"/>
      <c r="O26" s="70">
        <f>SUM(C26:N26)</f>
        <v>2128227123</v>
      </c>
    </row>
    <row r="27" spans="1:15" ht="63" customHeight="1">
      <c r="A27" s="68">
        <v>21</v>
      </c>
      <c r="B27" s="75" t="s">
        <v>453</v>
      </c>
      <c r="C27" s="70">
        <v>235904625</v>
      </c>
      <c r="D27" s="70">
        <v>235904624</v>
      </c>
      <c r="E27" s="70">
        <v>235904625</v>
      </c>
      <c r="F27" s="70">
        <v>235904625</v>
      </c>
      <c r="G27" s="70">
        <v>235904624</v>
      </c>
      <c r="H27" s="70">
        <v>235904624</v>
      </c>
      <c r="I27" s="70">
        <v>235904624</v>
      </c>
      <c r="J27" s="70">
        <v>235904625</v>
      </c>
      <c r="K27" s="70">
        <v>235904625</v>
      </c>
      <c r="L27" s="70">
        <v>235904624</v>
      </c>
      <c r="M27" s="70">
        <v>235904624</v>
      </c>
      <c r="N27" s="70">
        <v>235904625</v>
      </c>
      <c r="O27" s="70">
        <f>SUM(C27:N27)</f>
        <v>2830855494</v>
      </c>
    </row>
    <row r="28" spans="1:15" ht="55.95" customHeight="1">
      <c r="A28" s="68">
        <v>22</v>
      </c>
      <c r="B28" s="75" t="s">
        <v>454</v>
      </c>
      <c r="C28" s="70"/>
      <c r="D28" s="70"/>
      <c r="E28" s="70"/>
      <c r="F28" s="70"/>
      <c r="G28" s="70"/>
      <c r="H28" s="70">
        <v>682511690</v>
      </c>
      <c r="I28" s="70"/>
      <c r="J28" s="70"/>
      <c r="K28" s="70"/>
      <c r="L28" s="70"/>
      <c r="M28" s="70"/>
      <c r="N28" s="70">
        <v>682511690</v>
      </c>
      <c r="O28" s="70">
        <f>SUM(C28:N28)</f>
        <v>1365023380</v>
      </c>
    </row>
    <row r="29" spans="1:15" ht="69.599999999999994" customHeight="1">
      <c r="A29" s="76">
        <v>23</v>
      </c>
      <c r="B29" s="75" t="s">
        <v>455</v>
      </c>
      <c r="C29" s="70"/>
      <c r="D29" s="70"/>
      <c r="E29" s="70"/>
      <c r="F29" s="70"/>
      <c r="G29" s="70">
        <v>1547453947.98</v>
      </c>
      <c r="H29" s="70"/>
      <c r="I29" s="70"/>
      <c r="J29" s="70"/>
      <c r="K29" s="70"/>
      <c r="L29" s="70"/>
      <c r="M29" s="70"/>
      <c r="N29" s="70"/>
      <c r="O29" s="70">
        <f>SUM(C29:N29)</f>
        <v>1547453947.98</v>
      </c>
    </row>
    <row r="30" spans="1:15" ht="27.6" customHeight="1">
      <c r="A30" s="174" t="s">
        <v>473</v>
      </c>
      <c r="B30" s="175"/>
      <c r="C30" s="99">
        <f>SUM(C25:C29)</f>
        <v>1193660064</v>
      </c>
      <c r="D30" s="99">
        <f t="shared" ref="D30:O30" si="1">SUM(D25:D29)</f>
        <v>661550049</v>
      </c>
      <c r="E30" s="99">
        <f t="shared" si="1"/>
        <v>235904625</v>
      </c>
      <c r="F30" s="99">
        <f t="shared" si="1"/>
        <v>768014638</v>
      </c>
      <c r="G30" s="99">
        <f t="shared" si="1"/>
        <v>1783358571.98</v>
      </c>
      <c r="H30" s="99">
        <f t="shared" si="1"/>
        <v>1344061738</v>
      </c>
      <c r="I30" s="99">
        <f t="shared" si="1"/>
        <v>661550048</v>
      </c>
      <c r="J30" s="99">
        <f t="shared" si="1"/>
        <v>235904625</v>
      </c>
      <c r="K30" s="99">
        <f t="shared" si="1"/>
        <v>768014639</v>
      </c>
      <c r="L30" s="99">
        <f t="shared" si="1"/>
        <v>661550049</v>
      </c>
      <c r="M30" s="99">
        <f t="shared" si="1"/>
        <v>768014638</v>
      </c>
      <c r="N30" s="99">
        <f t="shared" si="1"/>
        <v>918416315</v>
      </c>
      <c r="O30" s="99">
        <f t="shared" si="1"/>
        <v>9999999999.9799995</v>
      </c>
    </row>
    <row r="31" spans="1:15" ht="22.2" customHeight="1">
      <c r="A31" s="153" t="s">
        <v>456</v>
      </c>
      <c r="B31" s="154"/>
      <c r="C31" s="99">
        <f>C24+C30</f>
        <v>22064193223.556499</v>
      </c>
      <c r="D31" s="99">
        <f t="shared" ref="D31:O31" si="2">D24+D30</f>
        <v>5447074792.4316854</v>
      </c>
      <c r="E31" s="99">
        <f t="shared" si="2"/>
        <v>7876835136.0496702</v>
      </c>
      <c r="F31" s="99">
        <f t="shared" si="2"/>
        <v>5691810983.9821348</v>
      </c>
      <c r="G31" s="99">
        <f t="shared" si="2"/>
        <v>9131319575.2113571</v>
      </c>
      <c r="H31" s="99">
        <f t="shared" si="2"/>
        <v>6712363959.7022038</v>
      </c>
      <c r="I31" s="99">
        <f t="shared" si="2"/>
        <v>6431502354.9239159</v>
      </c>
      <c r="J31" s="99">
        <f t="shared" si="2"/>
        <v>6490016172.6468983</v>
      </c>
      <c r="K31" s="99">
        <f t="shared" si="2"/>
        <v>13652792226.994442</v>
      </c>
      <c r="L31" s="99">
        <f t="shared" si="2"/>
        <v>4877173062.6839809</v>
      </c>
      <c r="M31" s="99">
        <f t="shared" si="2"/>
        <v>3872081997.3253365</v>
      </c>
      <c r="N31" s="99">
        <f t="shared" si="2"/>
        <v>4701325867.8660202</v>
      </c>
      <c r="O31" s="99">
        <f t="shared" si="2"/>
        <v>96948489353.374146</v>
      </c>
    </row>
    <row r="32" spans="1:15" ht="94.95" customHeight="1">
      <c r="A32" s="76">
        <v>24</v>
      </c>
      <c r="B32" s="69" t="s">
        <v>474</v>
      </c>
      <c r="C32" s="74"/>
      <c r="D32" s="74"/>
      <c r="E32" s="74"/>
      <c r="F32" s="74"/>
      <c r="G32" s="78">
        <v>386699206</v>
      </c>
      <c r="H32" s="74"/>
      <c r="I32" s="74"/>
      <c r="J32" s="74"/>
      <c r="K32" s="74"/>
      <c r="L32" s="74"/>
      <c r="M32" s="74"/>
      <c r="N32" s="74"/>
      <c r="O32" s="70">
        <f t="shared" ref="O32:O56" si="3">SUM(C32:N32)</f>
        <v>386699206</v>
      </c>
    </row>
    <row r="33" spans="1:15" ht="60" customHeight="1">
      <c r="A33" s="76">
        <v>25</v>
      </c>
      <c r="B33" s="69" t="s">
        <v>475</v>
      </c>
      <c r="C33" s="74"/>
      <c r="D33" s="74"/>
      <c r="E33" s="74"/>
      <c r="F33" s="74"/>
      <c r="G33" s="78">
        <v>329645287</v>
      </c>
      <c r="H33" s="74"/>
      <c r="I33" s="74"/>
      <c r="J33" s="74"/>
      <c r="K33" s="74"/>
      <c r="L33" s="74"/>
      <c r="M33" s="74"/>
      <c r="N33" s="74"/>
      <c r="O33" s="70">
        <f t="shared" si="3"/>
        <v>329645287</v>
      </c>
    </row>
    <row r="34" spans="1:15" ht="72.599999999999994" customHeight="1">
      <c r="A34" s="76">
        <v>26</v>
      </c>
      <c r="B34" s="69" t="s">
        <v>476</v>
      </c>
      <c r="C34" s="74"/>
      <c r="D34" s="74"/>
      <c r="E34" s="74"/>
      <c r="F34" s="74"/>
      <c r="G34" s="74"/>
      <c r="H34" s="74"/>
      <c r="I34" s="74"/>
      <c r="J34" s="79">
        <v>1527551857</v>
      </c>
      <c r="K34" s="74"/>
      <c r="L34" s="74"/>
      <c r="M34" s="74"/>
      <c r="N34" s="74"/>
      <c r="O34" s="70">
        <f t="shared" si="3"/>
        <v>1527551857</v>
      </c>
    </row>
    <row r="35" spans="1:15" ht="47.4" customHeight="1">
      <c r="A35" s="76">
        <v>27</v>
      </c>
      <c r="B35" s="69" t="s">
        <v>477</v>
      </c>
      <c r="C35" s="74"/>
      <c r="D35" s="74"/>
      <c r="E35" s="74"/>
      <c r="F35" s="67"/>
      <c r="G35" s="74"/>
      <c r="H35" s="74"/>
      <c r="I35" s="74"/>
      <c r="J35" s="74"/>
      <c r="K35" s="74"/>
      <c r="L35" s="74"/>
      <c r="M35" s="78">
        <v>514928003</v>
      </c>
      <c r="N35" s="74"/>
      <c r="O35" s="70">
        <f t="shared" si="3"/>
        <v>514928003</v>
      </c>
    </row>
    <row r="36" spans="1:15" ht="43.2" customHeight="1">
      <c r="A36" s="76">
        <v>28</v>
      </c>
      <c r="B36" s="69" t="s">
        <v>478</v>
      </c>
      <c r="C36" s="74"/>
      <c r="D36" s="74"/>
      <c r="E36" s="74"/>
      <c r="F36" s="78">
        <v>908744883</v>
      </c>
      <c r="G36" s="74"/>
      <c r="H36" s="74"/>
      <c r="I36" s="74"/>
      <c r="J36" s="74"/>
      <c r="K36" s="74"/>
      <c r="L36" s="74"/>
      <c r="M36" s="74"/>
      <c r="N36" s="74"/>
      <c r="O36" s="70">
        <f t="shared" si="3"/>
        <v>908744883</v>
      </c>
    </row>
    <row r="37" spans="1:15" ht="48" customHeight="1">
      <c r="A37" s="76">
        <v>29</v>
      </c>
      <c r="B37" s="69" t="s">
        <v>479</v>
      </c>
      <c r="C37" s="74"/>
      <c r="D37" s="74"/>
      <c r="E37" s="74"/>
      <c r="F37" s="74"/>
      <c r="G37" s="74"/>
      <c r="H37" s="74"/>
      <c r="I37" s="74"/>
      <c r="J37" s="74"/>
      <c r="K37" s="74"/>
      <c r="L37" s="78">
        <v>179660817</v>
      </c>
      <c r="M37" s="74"/>
      <c r="N37" s="74"/>
      <c r="O37" s="70">
        <f t="shared" si="3"/>
        <v>179660817</v>
      </c>
    </row>
    <row r="38" spans="1:15" ht="76.2" customHeight="1">
      <c r="A38" s="76">
        <v>30</v>
      </c>
      <c r="B38" s="69" t="s">
        <v>480</v>
      </c>
      <c r="C38" s="74"/>
      <c r="D38" s="74"/>
      <c r="E38" s="74"/>
      <c r="F38" s="74"/>
      <c r="G38" s="74"/>
      <c r="H38" s="74"/>
      <c r="I38" s="74"/>
      <c r="J38" s="74"/>
      <c r="K38" s="74"/>
      <c r="L38" s="78">
        <v>95007028</v>
      </c>
      <c r="M38" s="74"/>
      <c r="N38" s="74"/>
      <c r="O38" s="70">
        <f t="shared" si="3"/>
        <v>95007028</v>
      </c>
    </row>
    <row r="39" spans="1:15" ht="41.4" customHeight="1">
      <c r="A39" s="76">
        <v>31</v>
      </c>
      <c r="B39" s="69" t="s">
        <v>481</v>
      </c>
      <c r="C39" s="74"/>
      <c r="D39" s="74"/>
      <c r="E39" s="74"/>
      <c r="F39" s="74"/>
      <c r="G39" s="74"/>
      <c r="H39" s="74"/>
      <c r="I39" s="78">
        <v>499497514</v>
      </c>
      <c r="J39" s="74"/>
      <c r="K39" s="74"/>
      <c r="L39" s="74"/>
      <c r="M39" s="74"/>
      <c r="N39" s="74"/>
      <c r="O39" s="70">
        <f t="shared" si="3"/>
        <v>499497514</v>
      </c>
    </row>
    <row r="40" spans="1:15" ht="44.4" customHeight="1">
      <c r="A40" s="76">
        <v>32</v>
      </c>
      <c r="B40" s="69" t="s">
        <v>482</v>
      </c>
      <c r="C40" s="74"/>
      <c r="D40" s="78">
        <v>128339480</v>
      </c>
      <c r="E40" s="74"/>
      <c r="F40" s="74"/>
      <c r="G40" s="74"/>
      <c r="H40" s="74"/>
      <c r="I40" s="74"/>
      <c r="J40" s="74"/>
      <c r="K40" s="74"/>
      <c r="L40" s="74"/>
      <c r="M40" s="74"/>
      <c r="N40" s="74"/>
      <c r="O40" s="70">
        <f t="shared" si="3"/>
        <v>128339480</v>
      </c>
    </row>
    <row r="41" spans="1:15" ht="55.2" customHeight="1">
      <c r="A41" s="76">
        <v>33</v>
      </c>
      <c r="B41" s="69" t="s">
        <v>107</v>
      </c>
      <c r="C41" s="74"/>
      <c r="D41" s="78">
        <v>178941390</v>
      </c>
      <c r="E41" s="74"/>
      <c r="F41" s="74"/>
      <c r="G41" s="74"/>
      <c r="H41" s="74"/>
      <c r="I41" s="74"/>
      <c r="J41" s="74"/>
      <c r="K41" s="74"/>
      <c r="L41" s="74"/>
      <c r="M41" s="74"/>
      <c r="N41" s="74"/>
      <c r="O41" s="70">
        <f t="shared" si="3"/>
        <v>178941390</v>
      </c>
    </row>
    <row r="42" spans="1:15" ht="60.6" customHeight="1">
      <c r="A42" s="76">
        <v>34</v>
      </c>
      <c r="B42" s="69" t="s">
        <v>483</v>
      </c>
      <c r="C42" s="74"/>
      <c r="D42" s="74"/>
      <c r="E42" s="74"/>
      <c r="F42" s="74"/>
      <c r="G42" s="74"/>
      <c r="H42" s="74"/>
      <c r="I42" s="74"/>
      <c r="J42" s="74"/>
      <c r="K42" s="74"/>
      <c r="L42" s="74"/>
      <c r="M42" s="74"/>
      <c r="N42" s="78">
        <v>1518862661</v>
      </c>
      <c r="O42" s="70">
        <f t="shared" si="3"/>
        <v>1518862661</v>
      </c>
    </row>
    <row r="43" spans="1:15" ht="59.4" customHeight="1">
      <c r="A43" s="76">
        <v>35</v>
      </c>
      <c r="B43" s="69" t="s">
        <v>484</v>
      </c>
      <c r="C43" s="74"/>
      <c r="D43" s="74"/>
      <c r="E43" s="74"/>
      <c r="F43" s="74"/>
      <c r="G43" s="74"/>
      <c r="H43" s="74"/>
      <c r="I43" s="74"/>
      <c r="J43" s="74"/>
      <c r="K43" s="78">
        <v>742511963</v>
      </c>
      <c r="L43" s="74"/>
      <c r="M43" s="74"/>
      <c r="N43" s="74"/>
      <c r="O43" s="70">
        <f t="shared" si="3"/>
        <v>742511963</v>
      </c>
    </row>
    <row r="44" spans="1:15" ht="45" customHeight="1">
      <c r="A44" s="76">
        <v>36</v>
      </c>
      <c r="B44" s="69" t="s">
        <v>485</v>
      </c>
      <c r="C44" s="74"/>
      <c r="D44" s="74"/>
      <c r="E44" s="74"/>
      <c r="F44" s="74"/>
      <c r="G44" s="74"/>
      <c r="H44" s="74"/>
      <c r="I44" s="74"/>
      <c r="J44" s="74"/>
      <c r="K44" s="78">
        <v>624723467</v>
      </c>
      <c r="L44" s="74"/>
      <c r="M44" s="74"/>
      <c r="N44" s="74"/>
      <c r="O44" s="70">
        <f t="shared" si="3"/>
        <v>624723467</v>
      </c>
    </row>
    <row r="45" spans="1:15" ht="37.950000000000003" customHeight="1">
      <c r="A45" s="76">
        <v>37</v>
      </c>
      <c r="B45" s="69" t="s">
        <v>486</v>
      </c>
      <c r="C45" s="74"/>
      <c r="D45" s="74"/>
      <c r="E45" s="78">
        <v>1834935359</v>
      </c>
      <c r="F45" s="67"/>
      <c r="G45" s="74"/>
      <c r="H45" s="74"/>
      <c r="I45" s="74"/>
      <c r="J45" s="74"/>
      <c r="K45" s="74"/>
      <c r="L45" s="74"/>
      <c r="M45" s="74"/>
      <c r="N45" s="74"/>
      <c r="O45" s="70">
        <f t="shared" si="3"/>
        <v>1834935359</v>
      </c>
    </row>
    <row r="46" spans="1:15" ht="51" customHeight="1">
      <c r="A46" s="76">
        <v>38</v>
      </c>
      <c r="B46" s="69" t="s">
        <v>487</v>
      </c>
      <c r="C46" s="74"/>
      <c r="D46" s="74"/>
      <c r="E46" s="74"/>
      <c r="F46" s="74"/>
      <c r="G46" s="74"/>
      <c r="H46" s="78">
        <v>602631734.89999998</v>
      </c>
      <c r="I46" s="74"/>
      <c r="J46" s="74"/>
      <c r="K46" s="74"/>
      <c r="L46" s="74"/>
      <c r="M46" s="74"/>
      <c r="N46" s="74"/>
      <c r="O46" s="70">
        <f t="shared" si="3"/>
        <v>602631734.89999998</v>
      </c>
    </row>
    <row r="47" spans="1:15" ht="98.4" customHeight="1">
      <c r="A47" s="76">
        <v>39</v>
      </c>
      <c r="B47" s="69" t="s">
        <v>285</v>
      </c>
      <c r="C47" s="74"/>
      <c r="D47" s="74"/>
      <c r="E47" s="74"/>
      <c r="F47" s="74"/>
      <c r="G47" s="74"/>
      <c r="H47" s="74"/>
      <c r="I47" s="74"/>
      <c r="J47" s="74"/>
      <c r="K47" s="74"/>
      <c r="L47" s="70">
        <v>185937057.47</v>
      </c>
      <c r="M47" s="74"/>
      <c r="N47" s="74"/>
      <c r="O47" s="70">
        <f t="shared" si="3"/>
        <v>185937057.47</v>
      </c>
    </row>
    <row r="48" spans="1:15" ht="31.2" customHeight="1">
      <c r="A48" s="174" t="s">
        <v>457</v>
      </c>
      <c r="B48" s="175"/>
      <c r="C48" s="99">
        <v>0</v>
      </c>
      <c r="D48" s="99">
        <f>SUM(D32:D47)</f>
        <v>307280870</v>
      </c>
      <c r="E48" s="99">
        <f t="shared" ref="E48:N48" si="4">SUM(E32:E47)</f>
        <v>1834935359</v>
      </c>
      <c r="F48" s="99">
        <f t="shared" si="4"/>
        <v>908744883</v>
      </c>
      <c r="G48" s="99">
        <f t="shared" si="4"/>
        <v>716344493</v>
      </c>
      <c r="H48" s="99">
        <f t="shared" si="4"/>
        <v>602631734.89999998</v>
      </c>
      <c r="I48" s="99">
        <f t="shared" si="4"/>
        <v>499497514</v>
      </c>
      <c r="J48" s="99">
        <f t="shared" si="4"/>
        <v>1527551857</v>
      </c>
      <c r="K48" s="99">
        <f t="shared" si="4"/>
        <v>1367235430</v>
      </c>
      <c r="L48" s="99">
        <f t="shared" si="4"/>
        <v>460604902.47000003</v>
      </c>
      <c r="M48" s="99">
        <f t="shared" si="4"/>
        <v>514928003</v>
      </c>
      <c r="N48" s="99">
        <f t="shared" si="4"/>
        <v>1518862661</v>
      </c>
      <c r="O48" s="99">
        <f t="shared" si="3"/>
        <v>10258617707.369999</v>
      </c>
    </row>
    <row r="49" spans="1:15" ht="61.95" customHeight="1">
      <c r="A49" s="68">
        <v>40</v>
      </c>
      <c r="B49" s="69" t="s">
        <v>488</v>
      </c>
      <c r="C49" s="74"/>
      <c r="D49" s="80"/>
      <c r="E49" s="80"/>
      <c r="F49" s="80"/>
      <c r="G49" s="80"/>
      <c r="H49" s="80"/>
      <c r="I49" s="80"/>
      <c r="J49" s="81">
        <v>687633943</v>
      </c>
      <c r="K49" s="80"/>
      <c r="L49" s="80"/>
      <c r="M49" s="80"/>
      <c r="N49" s="80"/>
      <c r="O49" s="70">
        <f t="shared" si="3"/>
        <v>687633943</v>
      </c>
    </row>
    <row r="50" spans="1:15" ht="38.4" customHeight="1">
      <c r="A50" s="68">
        <v>41</v>
      </c>
      <c r="B50" s="69" t="s">
        <v>489</v>
      </c>
      <c r="C50" s="74"/>
      <c r="D50" s="80"/>
      <c r="E50" s="80"/>
      <c r="F50" s="80"/>
      <c r="G50" s="80"/>
      <c r="H50" s="80"/>
      <c r="I50" s="80"/>
      <c r="J50" s="80"/>
      <c r="K50" s="80"/>
      <c r="L50" s="81">
        <v>169000020</v>
      </c>
      <c r="M50" s="80"/>
      <c r="N50" s="80"/>
      <c r="O50" s="70">
        <f t="shared" si="3"/>
        <v>169000020</v>
      </c>
    </row>
    <row r="51" spans="1:15" ht="38.4" customHeight="1">
      <c r="A51" s="68">
        <v>42</v>
      </c>
      <c r="B51" s="69" t="s">
        <v>490</v>
      </c>
      <c r="C51" s="74"/>
      <c r="D51" s="81">
        <v>139891652</v>
      </c>
      <c r="E51" s="80"/>
      <c r="F51" s="80"/>
      <c r="G51" s="80"/>
      <c r="H51" s="80"/>
      <c r="I51" s="80"/>
      <c r="J51" s="80"/>
      <c r="K51" s="80"/>
      <c r="L51" s="80"/>
      <c r="M51" s="80"/>
      <c r="N51" s="80"/>
      <c r="O51" s="70">
        <f t="shared" si="3"/>
        <v>139891652</v>
      </c>
    </row>
    <row r="52" spans="1:15" ht="52.95" customHeight="1">
      <c r="A52" s="68">
        <v>43</v>
      </c>
      <c r="B52" s="69" t="s">
        <v>491</v>
      </c>
      <c r="C52" s="74"/>
      <c r="D52" s="80"/>
      <c r="E52" s="80"/>
      <c r="F52" s="80"/>
      <c r="G52" s="81">
        <v>323664140</v>
      </c>
      <c r="H52" s="80"/>
      <c r="I52" s="80"/>
      <c r="J52" s="80"/>
      <c r="K52" s="80"/>
      <c r="L52" s="80"/>
      <c r="M52" s="80"/>
      <c r="N52" s="80"/>
      <c r="O52" s="70">
        <f t="shared" si="3"/>
        <v>323664140</v>
      </c>
    </row>
    <row r="53" spans="1:15" ht="57" customHeight="1">
      <c r="A53" s="68">
        <v>44</v>
      </c>
      <c r="B53" s="69" t="s">
        <v>492</v>
      </c>
      <c r="C53" s="74"/>
      <c r="D53" s="80"/>
      <c r="E53" s="80"/>
      <c r="F53" s="80"/>
      <c r="G53" s="80"/>
      <c r="H53" s="80"/>
      <c r="I53" s="80"/>
      <c r="J53" s="80"/>
      <c r="K53" s="80"/>
      <c r="L53" s="81">
        <v>40690670</v>
      </c>
      <c r="M53" s="80"/>
      <c r="N53" s="80"/>
      <c r="O53" s="70">
        <f t="shared" si="3"/>
        <v>40690670</v>
      </c>
    </row>
    <row r="54" spans="1:15" ht="50.4" customHeight="1">
      <c r="A54" s="68">
        <v>45</v>
      </c>
      <c r="B54" s="69" t="s">
        <v>493</v>
      </c>
      <c r="C54" s="74"/>
      <c r="D54" s="80"/>
      <c r="E54" s="80"/>
      <c r="F54" s="80"/>
      <c r="G54" s="80"/>
      <c r="H54" s="80"/>
      <c r="I54" s="81">
        <v>227801795</v>
      </c>
      <c r="J54" s="80"/>
      <c r="K54" s="80"/>
      <c r="L54" s="80"/>
      <c r="M54" s="80"/>
      <c r="N54" s="80"/>
      <c r="O54" s="70">
        <f t="shared" si="3"/>
        <v>227801795</v>
      </c>
    </row>
    <row r="55" spans="1:15" ht="57" customHeight="1">
      <c r="A55" s="68">
        <v>46</v>
      </c>
      <c r="B55" s="69" t="s">
        <v>494</v>
      </c>
      <c r="C55" s="74"/>
      <c r="D55" s="80"/>
      <c r="E55" s="81">
        <v>782440501</v>
      </c>
      <c r="F55" s="81">
        <v>501428947</v>
      </c>
      <c r="G55" s="80"/>
      <c r="H55" s="80"/>
      <c r="I55" s="80"/>
      <c r="J55" s="80"/>
      <c r="K55" s="81">
        <v>614799323</v>
      </c>
      <c r="L55" s="80"/>
      <c r="M55" s="81">
        <v>232716355</v>
      </c>
      <c r="N55" s="80"/>
      <c r="O55" s="70">
        <f t="shared" si="3"/>
        <v>2131385126</v>
      </c>
    </row>
    <row r="56" spans="1:15" ht="48" customHeight="1">
      <c r="A56" s="68">
        <v>47</v>
      </c>
      <c r="B56" s="69" t="s">
        <v>495</v>
      </c>
      <c r="C56" s="74"/>
      <c r="D56" s="80"/>
      <c r="E56" s="80"/>
      <c r="F56" s="80"/>
      <c r="G56" s="80"/>
      <c r="H56" s="81">
        <v>277309294</v>
      </c>
      <c r="I56" s="80"/>
      <c r="J56" s="80"/>
      <c r="K56" s="80"/>
      <c r="L56" s="80"/>
      <c r="M56" s="80"/>
      <c r="N56" s="81">
        <v>666435357</v>
      </c>
      <c r="O56" s="70">
        <f t="shared" si="3"/>
        <v>943744651</v>
      </c>
    </row>
    <row r="57" spans="1:15" ht="48" customHeight="1">
      <c r="A57" s="77"/>
      <c r="B57" s="73" t="s">
        <v>458</v>
      </c>
      <c r="C57" s="74"/>
      <c r="D57" s="74">
        <v>139891652</v>
      </c>
      <c r="E57" s="74">
        <v>782440501</v>
      </c>
      <c r="F57" s="74">
        <v>501428947</v>
      </c>
      <c r="G57" s="74">
        <v>323664140</v>
      </c>
      <c r="H57" s="74">
        <v>277309294.62072343</v>
      </c>
      <c r="I57" s="74">
        <v>227801795</v>
      </c>
      <c r="J57" s="74">
        <v>687633943</v>
      </c>
      <c r="K57" s="74">
        <v>614799323</v>
      </c>
      <c r="L57" s="74">
        <v>209690690</v>
      </c>
      <c r="M57" s="74">
        <v>232716355</v>
      </c>
      <c r="N57" s="74">
        <v>666435357</v>
      </c>
      <c r="O57" s="74">
        <v>4663811997.6207237</v>
      </c>
    </row>
    <row r="58" spans="1:15" ht="30.6" customHeight="1">
      <c r="A58" s="174" t="s">
        <v>459</v>
      </c>
      <c r="B58" s="175"/>
      <c r="C58" s="99">
        <v>0</v>
      </c>
      <c r="D58" s="99">
        <f>D48+D57</f>
        <v>447172522</v>
      </c>
      <c r="E58" s="99">
        <f t="shared" ref="E58:O58" si="5">E48+E57</f>
        <v>2617375860</v>
      </c>
      <c r="F58" s="99">
        <f t="shared" si="5"/>
        <v>1410173830</v>
      </c>
      <c r="G58" s="99">
        <f t="shared" si="5"/>
        <v>1040008633</v>
      </c>
      <c r="H58" s="99">
        <f t="shared" si="5"/>
        <v>879941029.52072334</v>
      </c>
      <c r="I58" s="99">
        <f t="shared" si="5"/>
        <v>727299309</v>
      </c>
      <c r="J58" s="99">
        <f t="shared" si="5"/>
        <v>2215185800</v>
      </c>
      <c r="K58" s="99">
        <f t="shared" si="5"/>
        <v>1982034753</v>
      </c>
      <c r="L58" s="99">
        <f t="shared" si="5"/>
        <v>670295592.47000003</v>
      </c>
      <c r="M58" s="99">
        <f t="shared" si="5"/>
        <v>747644358</v>
      </c>
      <c r="N58" s="99">
        <f t="shared" si="5"/>
        <v>2185298018</v>
      </c>
      <c r="O58" s="99">
        <f t="shared" si="5"/>
        <v>14922429704.990723</v>
      </c>
    </row>
    <row r="59" spans="1:15" ht="27.6" customHeight="1">
      <c r="A59" s="174" t="s">
        <v>460</v>
      </c>
      <c r="B59" s="175"/>
      <c r="C59" s="99">
        <f>C31+C58</f>
        <v>22064193223.556499</v>
      </c>
      <c r="D59" s="99">
        <f>D31+D58</f>
        <v>5894247314.4316854</v>
      </c>
      <c r="E59" s="99">
        <f>E31+E58</f>
        <v>10494210996.049671</v>
      </c>
      <c r="F59" s="99">
        <f t="shared" ref="F59:O59" si="6">F31+F58</f>
        <v>7101984813.9821348</v>
      </c>
      <c r="G59" s="99">
        <f t="shared" si="6"/>
        <v>10171328208.211357</v>
      </c>
      <c r="H59" s="99">
        <f t="shared" si="6"/>
        <v>7592304989.2229271</v>
      </c>
      <c r="I59" s="99">
        <f t="shared" si="6"/>
        <v>7158801663.9239159</v>
      </c>
      <c r="J59" s="99">
        <f t="shared" si="6"/>
        <v>8705201972.6468983</v>
      </c>
      <c r="K59" s="99">
        <f t="shared" si="6"/>
        <v>15634826979.994442</v>
      </c>
      <c r="L59" s="99">
        <f t="shared" si="6"/>
        <v>5547468655.1539812</v>
      </c>
      <c r="M59" s="99">
        <f t="shared" si="6"/>
        <v>4619726355.3253365</v>
      </c>
      <c r="N59" s="99">
        <f t="shared" si="6"/>
        <v>6886623885.8660202</v>
      </c>
      <c r="O59" s="99">
        <f t="shared" si="6"/>
        <v>111870919058.36487</v>
      </c>
    </row>
    <row r="60" spans="1:15" ht="22.95" customHeight="1">
      <c r="A60" s="153" t="s">
        <v>461</v>
      </c>
      <c r="B60" s="154"/>
      <c r="C60" s="100">
        <v>0.17517601482497486</v>
      </c>
      <c r="D60" s="100">
        <v>3.6455692077134096E-2</v>
      </c>
      <c r="E60" s="100">
        <v>8.0313913716310359E-2</v>
      </c>
      <c r="F60" s="100">
        <v>4.5234495506465862E-2</v>
      </c>
      <c r="G60" s="100">
        <v>6.3595079961804024E-2</v>
      </c>
      <c r="H60" s="100">
        <v>4.5533599930653888E-2</v>
      </c>
      <c r="I60" s="100">
        <v>4.7759471551573174E-2</v>
      </c>
      <c r="J60" s="100">
        <v>6.4366758459205642E-2</v>
      </c>
      <c r="K60" s="100">
        <v>0.12150908669817682</v>
      </c>
      <c r="L60" s="100">
        <v>3.3355857340339461E-2</v>
      </c>
      <c r="M60" s="100">
        <v>2.3045728211255879E-2</v>
      </c>
      <c r="N60" s="100">
        <v>4.1957167586972662E-2</v>
      </c>
      <c r="O60" s="100">
        <v>1</v>
      </c>
    </row>
    <row r="61" spans="1:15">
      <c r="A61" s="66"/>
      <c r="B61" s="67"/>
      <c r="C61" s="67"/>
      <c r="D61" s="67"/>
      <c r="E61" s="67"/>
      <c r="F61" s="67"/>
      <c r="G61" s="67"/>
      <c r="H61" s="67"/>
      <c r="I61" s="67"/>
      <c r="J61" s="67"/>
      <c r="K61" s="67"/>
      <c r="L61" s="67"/>
      <c r="M61" s="67"/>
      <c r="N61" s="67"/>
      <c r="O61" s="67"/>
    </row>
    <row r="62" spans="1:15">
      <c r="A62" s="66"/>
      <c r="B62" s="67"/>
      <c r="C62" s="67"/>
      <c r="D62" s="67"/>
      <c r="E62" s="67"/>
      <c r="F62" s="67"/>
      <c r="G62" s="67"/>
      <c r="H62" s="67"/>
      <c r="I62" s="67"/>
      <c r="J62" s="67"/>
      <c r="K62" s="67"/>
      <c r="L62" s="67"/>
      <c r="M62" s="67"/>
      <c r="N62" s="67"/>
      <c r="O62" s="67"/>
    </row>
    <row r="63" spans="1:15">
      <c r="A63" s="66"/>
      <c r="B63" s="67"/>
      <c r="C63" s="67"/>
      <c r="D63" s="67"/>
      <c r="E63" s="67"/>
      <c r="F63" s="67"/>
      <c r="G63" s="67"/>
      <c r="H63" s="67"/>
      <c r="I63" s="67"/>
      <c r="J63" s="67"/>
      <c r="K63" s="67"/>
      <c r="L63" s="67"/>
      <c r="M63" s="67"/>
      <c r="N63" s="67"/>
      <c r="O63" s="67"/>
    </row>
    <row r="64" spans="1:15" ht="21" customHeight="1">
      <c r="A64" s="66"/>
      <c r="B64" s="165" t="s">
        <v>274</v>
      </c>
      <c r="C64" s="166"/>
      <c r="D64" s="166"/>
      <c r="E64" s="166"/>
      <c r="F64" s="166"/>
      <c r="G64" s="166"/>
      <c r="H64" s="166"/>
      <c r="I64" s="167"/>
      <c r="J64" s="67"/>
      <c r="K64" s="67"/>
      <c r="L64" s="67"/>
      <c r="M64" s="67"/>
      <c r="N64" s="67"/>
      <c r="O64" s="67"/>
    </row>
    <row r="65" spans="1:15" ht="22.95" customHeight="1">
      <c r="A65" s="66"/>
      <c r="B65" s="155" t="s">
        <v>462</v>
      </c>
      <c r="C65" s="157" t="s">
        <v>463</v>
      </c>
      <c r="D65" s="158"/>
      <c r="E65" s="159"/>
      <c r="F65" s="160" t="s">
        <v>464</v>
      </c>
      <c r="G65" s="161"/>
      <c r="H65" s="162"/>
      <c r="I65" s="163" t="s">
        <v>465</v>
      </c>
      <c r="J65" s="67"/>
      <c r="K65" s="67"/>
      <c r="L65" s="67"/>
      <c r="M65" s="67"/>
      <c r="N65" s="67"/>
      <c r="O65" s="67"/>
    </row>
    <row r="66" spans="1:15" ht="31.2" customHeight="1">
      <c r="A66" s="66"/>
      <c r="B66" s="156"/>
      <c r="C66" s="47" t="s">
        <v>466</v>
      </c>
      <c r="D66" s="47" t="s">
        <v>467</v>
      </c>
      <c r="E66" s="47" t="s">
        <v>468</v>
      </c>
      <c r="F66" s="47" t="s">
        <v>466</v>
      </c>
      <c r="G66" s="47" t="s">
        <v>467</v>
      </c>
      <c r="H66" s="47" t="s">
        <v>468</v>
      </c>
      <c r="I66" s="164"/>
      <c r="J66" s="67"/>
      <c r="K66" s="82"/>
      <c r="L66" s="67"/>
      <c r="M66" s="67"/>
      <c r="N66" s="67"/>
      <c r="O66" s="67"/>
    </row>
    <row r="67" spans="1:15">
      <c r="A67" s="66"/>
      <c r="B67" s="83" t="s">
        <v>393</v>
      </c>
      <c r="C67" s="81">
        <v>7735750000</v>
      </c>
      <c r="D67" s="84">
        <v>156</v>
      </c>
      <c r="E67" s="85">
        <v>7.9792372749975388E-2</v>
      </c>
      <c r="F67" s="86">
        <v>185937057.47</v>
      </c>
      <c r="G67" s="84"/>
      <c r="H67" s="87">
        <f>F67/F81</f>
        <v>1.2460240132044231E-2</v>
      </c>
      <c r="I67" s="71">
        <f t="shared" ref="I67:I81" si="7">C67+F67</f>
        <v>7921687057.4700003</v>
      </c>
      <c r="J67" s="88"/>
      <c r="K67" s="67"/>
      <c r="L67" s="88"/>
      <c r="M67" s="67"/>
      <c r="N67" s="67"/>
      <c r="O67" s="67"/>
    </row>
    <row r="68" spans="1:15">
      <c r="A68" s="66"/>
      <c r="B68" s="83" t="s">
        <v>469</v>
      </c>
      <c r="C68" s="81">
        <v>26673550972</v>
      </c>
      <c r="D68" s="84">
        <v>3149</v>
      </c>
      <c r="E68" s="89">
        <v>0.27513116656087544</v>
      </c>
      <c r="F68" s="90">
        <v>6412526572</v>
      </c>
      <c r="G68" s="84">
        <f>75+60+60+55+61+65+60+52+24+38+30+28</f>
        <v>608</v>
      </c>
      <c r="H68" s="87">
        <f>F68/F81</f>
        <v>0.42972402611634386</v>
      </c>
      <c r="I68" s="71">
        <f t="shared" si="7"/>
        <v>33086077544</v>
      </c>
      <c r="J68" s="88"/>
      <c r="K68" s="67"/>
      <c r="L68" s="88"/>
      <c r="M68" s="67"/>
      <c r="N68" s="67"/>
      <c r="O68" s="67"/>
    </row>
    <row r="69" spans="1:15">
      <c r="A69" s="66"/>
      <c r="B69" s="83" t="s">
        <v>395</v>
      </c>
      <c r="C69" s="81">
        <v>12323797099</v>
      </c>
      <c r="D69" s="84">
        <v>225</v>
      </c>
      <c r="E69" s="89">
        <v>0.12711695851319824</v>
      </c>
      <c r="F69" s="91"/>
      <c r="G69" s="84"/>
      <c r="H69" s="87">
        <f>F69/F81</f>
        <v>0</v>
      </c>
      <c r="I69" s="71">
        <f t="shared" si="7"/>
        <v>12323797099</v>
      </c>
      <c r="J69" s="88"/>
      <c r="K69" s="67"/>
      <c r="L69" s="88"/>
      <c r="M69" s="67"/>
      <c r="N69" s="67"/>
      <c r="O69" s="67"/>
    </row>
    <row r="70" spans="1:15">
      <c r="A70" s="66"/>
      <c r="B70" s="83" t="s">
        <v>396</v>
      </c>
      <c r="C70" s="81">
        <v>12897549216</v>
      </c>
      <c r="D70" s="84">
        <v>1604</v>
      </c>
      <c r="E70" s="89">
        <v>0.13303507153207186</v>
      </c>
      <c r="F70" s="92">
        <v>1686256614</v>
      </c>
      <c r="G70" s="84">
        <f>41+129</f>
        <v>170</v>
      </c>
      <c r="H70" s="87">
        <f>F70/F81</f>
        <v>0.11300147813771798</v>
      </c>
      <c r="I70" s="71">
        <f t="shared" si="7"/>
        <v>14583805830</v>
      </c>
      <c r="J70" s="88"/>
      <c r="K70" s="67"/>
      <c r="L70" s="88"/>
      <c r="M70" s="67"/>
      <c r="N70" s="67"/>
      <c r="O70" s="67"/>
    </row>
    <row r="71" spans="1:15">
      <c r="A71" s="66"/>
      <c r="B71" s="83" t="s">
        <v>397</v>
      </c>
      <c r="C71" s="81">
        <v>6000000000</v>
      </c>
      <c r="D71" s="84">
        <v>40</v>
      </c>
      <c r="E71" s="89">
        <v>6.1888535242200476E-2</v>
      </c>
      <c r="F71" s="92"/>
      <c r="G71" s="84"/>
      <c r="H71" s="87">
        <f>F71/F81</f>
        <v>0</v>
      </c>
      <c r="I71" s="71">
        <f t="shared" si="7"/>
        <v>6000000000</v>
      </c>
      <c r="J71" s="93"/>
      <c r="K71" s="67"/>
      <c r="L71" s="88"/>
      <c r="M71" s="67"/>
      <c r="N71" s="67"/>
      <c r="O71" s="67"/>
    </row>
    <row r="72" spans="1:15">
      <c r="A72" s="66"/>
      <c r="B72" s="83" t="s">
        <v>398</v>
      </c>
      <c r="C72" s="81">
        <v>1047411658</v>
      </c>
      <c r="D72" s="84">
        <v>120</v>
      </c>
      <c r="E72" s="89">
        <v>1.0803795551537439E-2</v>
      </c>
      <c r="F72" s="90">
        <v>481706234</v>
      </c>
      <c r="G72" s="84">
        <f>25+41</f>
        <v>66</v>
      </c>
      <c r="H72" s="87">
        <f>F72/F81</f>
        <v>3.2280683745418037E-2</v>
      </c>
      <c r="I72" s="71">
        <f t="shared" si="7"/>
        <v>1529117892</v>
      </c>
      <c r="J72" s="93"/>
      <c r="K72" s="67"/>
      <c r="L72" s="88"/>
      <c r="M72" s="67"/>
      <c r="N72" s="67"/>
      <c r="O72" s="67"/>
    </row>
    <row r="73" spans="1:15">
      <c r="A73" s="66"/>
      <c r="B73" s="83" t="s">
        <v>470</v>
      </c>
      <c r="C73" s="81">
        <v>7480160911</v>
      </c>
      <c r="D73" s="84">
        <v>415</v>
      </c>
      <c r="E73" s="89">
        <v>7.7156033692958981E-2</v>
      </c>
      <c r="F73" s="91"/>
      <c r="G73" s="84"/>
      <c r="H73" s="87">
        <f>F73/F81</f>
        <v>0</v>
      </c>
      <c r="I73" s="71">
        <f t="shared" si="7"/>
        <v>7480160911</v>
      </c>
      <c r="J73" s="88"/>
      <c r="K73" s="67"/>
      <c r="L73" s="88"/>
      <c r="M73" s="67"/>
      <c r="N73" s="67"/>
      <c r="O73" s="67"/>
    </row>
    <row r="74" spans="1:15">
      <c r="A74" s="66"/>
      <c r="B74" s="83" t="s">
        <v>400</v>
      </c>
      <c r="C74" s="81">
        <v>1000500000</v>
      </c>
      <c r="D74" s="84">
        <v>1024</v>
      </c>
      <c r="E74" s="89">
        <v>1.031991325163693E-2</v>
      </c>
      <c r="F74" s="91"/>
      <c r="G74" s="84"/>
      <c r="H74" s="87">
        <f>F74/F81</f>
        <v>0</v>
      </c>
      <c r="I74" s="71">
        <f t="shared" si="7"/>
        <v>1000500000</v>
      </c>
      <c r="J74" s="88"/>
      <c r="K74" s="67"/>
      <c r="L74" s="94"/>
      <c r="M74" s="67"/>
      <c r="N74" s="67"/>
      <c r="O74" s="67"/>
    </row>
    <row r="75" spans="1:15">
      <c r="A75" s="66"/>
      <c r="B75" s="83" t="s">
        <v>401</v>
      </c>
      <c r="C75" s="81">
        <v>2830855494</v>
      </c>
      <c r="D75" s="84">
        <v>425</v>
      </c>
      <c r="E75" s="89">
        <v>2.9199583334332639E-2</v>
      </c>
      <c r="F75" s="91"/>
      <c r="G75" s="84"/>
      <c r="H75" s="87">
        <f>F75/F81</f>
        <v>0</v>
      </c>
      <c r="I75" s="71">
        <f t="shared" si="7"/>
        <v>2830855494</v>
      </c>
      <c r="J75" s="67"/>
      <c r="K75" s="88"/>
      <c r="L75" s="88"/>
      <c r="M75" s="67"/>
      <c r="N75" s="67"/>
      <c r="O75" s="67"/>
    </row>
    <row r="76" spans="1:15">
      <c r="A76" s="66"/>
      <c r="B76" s="83" t="s">
        <v>402</v>
      </c>
      <c r="C76" s="81">
        <v>3675894002.98</v>
      </c>
      <c r="D76" s="84">
        <v>155</v>
      </c>
      <c r="E76" s="89">
        <v>3.7915949258336849E-2</v>
      </c>
      <c r="F76" s="90">
        <v>2131385126</v>
      </c>
      <c r="G76" s="84">
        <f>109</f>
        <v>109</v>
      </c>
      <c r="H76" s="87">
        <f>F76/F81</f>
        <v>0.14283097111027626</v>
      </c>
      <c r="I76" s="71">
        <f t="shared" si="7"/>
        <v>5807279128.9799995</v>
      </c>
      <c r="J76" s="88"/>
      <c r="K76" s="88"/>
      <c r="L76" s="88"/>
      <c r="M76" s="67"/>
      <c r="N76" s="67"/>
      <c r="O76" s="67"/>
    </row>
    <row r="77" spans="1:15">
      <c r="A77" s="66"/>
      <c r="B77" s="83" t="s">
        <v>268</v>
      </c>
      <c r="C77" s="81">
        <v>15283020000</v>
      </c>
      <c r="D77" s="84">
        <v>208</v>
      </c>
      <c r="E77" s="89">
        <v>0.15764062031287579</v>
      </c>
      <c r="F77" s="91"/>
      <c r="G77" s="84"/>
      <c r="H77" s="87">
        <f>F77/F81</f>
        <v>0</v>
      </c>
      <c r="I77" s="71">
        <f t="shared" si="7"/>
        <v>15283020000</v>
      </c>
      <c r="J77" s="88"/>
      <c r="K77" s="67"/>
      <c r="L77" s="88"/>
      <c r="M77" s="67"/>
      <c r="N77" s="67"/>
      <c r="O77" s="67"/>
    </row>
    <row r="78" spans="1:15">
      <c r="A78" s="66"/>
      <c r="B78" s="83" t="s">
        <v>437</v>
      </c>
      <c r="C78" s="81"/>
      <c r="D78" s="84"/>
      <c r="E78" s="89"/>
      <c r="F78" s="90">
        <v>3073325529</v>
      </c>
      <c r="G78" s="84">
        <f>50+45+51</f>
        <v>146</v>
      </c>
      <c r="H78" s="87">
        <f>F78/F81</f>
        <v>0.20595342647853007</v>
      </c>
      <c r="I78" s="71">
        <f t="shared" si="7"/>
        <v>3073325529</v>
      </c>
      <c r="J78" s="67"/>
      <c r="K78" s="95"/>
      <c r="L78" s="88"/>
      <c r="M78" s="67"/>
      <c r="N78" s="67"/>
      <c r="O78" s="67"/>
    </row>
    <row r="79" spans="1:15">
      <c r="A79" s="66"/>
      <c r="B79" s="83" t="s">
        <v>471</v>
      </c>
      <c r="C79" s="81"/>
      <c r="D79" s="84"/>
      <c r="E79" s="89"/>
      <c r="F79" s="90">
        <v>782292551.89999998</v>
      </c>
      <c r="G79" s="84">
        <f>48</f>
        <v>48</v>
      </c>
      <c r="H79" s="87">
        <f>F79/F81</f>
        <v>5.242393949230046E-2</v>
      </c>
      <c r="I79" s="71">
        <f t="shared" si="7"/>
        <v>782292551.89999998</v>
      </c>
      <c r="J79" s="67"/>
      <c r="K79" s="67"/>
      <c r="L79" s="88"/>
      <c r="M79" s="67"/>
      <c r="N79" s="67"/>
      <c r="O79" s="67"/>
    </row>
    <row r="80" spans="1:15">
      <c r="A80" s="66"/>
      <c r="B80" s="83" t="s">
        <v>439</v>
      </c>
      <c r="C80" s="81"/>
      <c r="D80" s="84"/>
      <c r="E80" s="89"/>
      <c r="F80" s="90">
        <v>169000020</v>
      </c>
      <c r="G80" s="84">
        <f>21</f>
        <v>21</v>
      </c>
      <c r="H80" s="87">
        <f>F80/F81</f>
        <v>1.1325234787369024E-2</v>
      </c>
      <c r="I80" s="71">
        <f t="shared" si="7"/>
        <v>169000020</v>
      </c>
      <c r="J80" s="67"/>
      <c r="K80" s="67"/>
      <c r="L80" s="88"/>
      <c r="M80" s="67"/>
      <c r="N80" s="67"/>
      <c r="O80" s="67"/>
    </row>
    <row r="81" spans="1:15" ht="21" customHeight="1">
      <c r="A81" s="66"/>
      <c r="B81" s="101" t="s">
        <v>309</v>
      </c>
      <c r="C81" s="102">
        <v>96948489352.979996</v>
      </c>
      <c r="D81" s="101">
        <v>7521</v>
      </c>
      <c r="E81" s="100">
        <v>1</v>
      </c>
      <c r="F81" s="103">
        <f>SUM(F67:F80)</f>
        <v>14922429704.370001</v>
      </c>
      <c r="G81" s="101">
        <f>SUM(G67:G80)</f>
        <v>1168</v>
      </c>
      <c r="H81" s="104">
        <f>F81/F81</f>
        <v>1</v>
      </c>
      <c r="I81" s="102">
        <f t="shared" si="7"/>
        <v>111870919057.34999</v>
      </c>
      <c r="J81" s="88"/>
      <c r="K81" s="88"/>
      <c r="L81" s="88"/>
      <c r="M81" s="67"/>
      <c r="N81" s="67"/>
      <c r="O81" s="67"/>
    </row>
  </sheetData>
  <sheetProtection password="90D0" sheet="1" objects="1" scenarios="1"/>
  <mergeCells count="14">
    <mergeCell ref="A2:O2"/>
    <mergeCell ref="A3:O3"/>
    <mergeCell ref="A31:B31"/>
    <mergeCell ref="A58:B58"/>
    <mergeCell ref="A59:B59"/>
    <mergeCell ref="A24:B24"/>
    <mergeCell ref="A30:B30"/>
    <mergeCell ref="A48:B48"/>
    <mergeCell ref="A60:B60"/>
    <mergeCell ref="B65:B66"/>
    <mergeCell ref="C65:E65"/>
    <mergeCell ref="F65:H65"/>
    <mergeCell ref="I65:I66"/>
    <mergeCell ref="B64:I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PRESUPUESTO MUNICIPIOS</vt:lpstr>
      <vt:lpstr>PRESUPUESTO DEPARTAMENTO</vt:lpstr>
      <vt:lpstr>PROYECTOS OCAD REGIONAL</vt:lpstr>
      <vt:lpstr>PROYECTOS OCAD DEPTAL</vt:lpstr>
      <vt:lpstr>CONSOL. INV. PROY. POR. MPIO.</vt:lpstr>
      <vt:lpstr>'PROYECTOS OCAD REGIONAL'!Área_de_impresión</vt:lpstr>
      <vt:lpstr>'PROYECTOS OCAD REGIONAL'!Títulos_a_imprimir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JOFPLANP03</dc:creator>
  <cp:lastModifiedBy>Maria Aleyda</cp:lastModifiedBy>
  <cp:lastPrinted>2013-11-28T13:36:58Z</cp:lastPrinted>
  <dcterms:created xsi:type="dcterms:W3CDTF">2013-08-15T00:52:59Z</dcterms:created>
  <dcterms:modified xsi:type="dcterms:W3CDTF">2014-07-08T12:29:32Z</dcterms:modified>
</cp:coreProperties>
</file>