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Gobernacion 2023\Documentos a publicar\"/>
    </mc:Choice>
  </mc:AlternateContent>
  <bookViews>
    <workbookView xWindow="0" yWindow="0" windowWidth="17145" windowHeight="9345" activeTab="1"/>
  </bookViews>
  <sheets>
    <sheet name="Instructivo" sheetId="9" r:id="rId1"/>
    <sheet name="Visor" sheetId="3" r:id="rId2"/>
    <sheet name="Resultados" sheetId="7" r:id="rId3"/>
    <sheet name="Gestión" sheetId="8" r:id="rId4"/>
    <sheet name="MDD" sheetId="6" r:id="rId5"/>
    <sheet name="Apoyo" sheetId="4" r:id="rId6"/>
  </sheets>
  <definedNames>
    <definedName name="_xlnm._FilterDatabase" localSheetId="3" hidden="1">Gestión!#REF!</definedName>
    <definedName name="_xlnm._FilterDatabase" localSheetId="4" hidden="1">MDD!$A$3:$AF$35</definedName>
    <definedName name="_xlnm._FilterDatabase" localSheetId="2" hidden="1">Resultados!#REF!</definedName>
    <definedName name="AMAZONAS">Apoyo!#REF!</definedName>
    <definedName name="ANTIOQUIA">Apoyo!#REF!</definedName>
    <definedName name="ARAUCA">Apoyo!#REF!</definedName>
    <definedName name="ATLÁNTICO">Apoyo!#REF!</definedName>
    <definedName name="BOGOTÁ_D.C.">Apoyo!#REF!</definedName>
    <definedName name="BOLIVAR">Apoyo!#REF!</definedName>
    <definedName name="BOYACÁ">Apoyo!#REF!</definedName>
    <definedName name="CALDAS">Apoyo!#REF!</definedName>
    <definedName name="CAQUETÁ">Apoyo!#REF!</definedName>
    <definedName name="CASANARE">Apoyo!#REF!</definedName>
    <definedName name="CAUCA">Apoyo!#REF!</definedName>
    <definedName name="CESAR">Apoyo!#REF!</definedName>
    <definedName name="CHOCÓ">Apoyo!#REF!</definedName>
    <definedName name="CÓRDOBA">Apoyo!#REF!</definedName>
    <definedName name="CUNDINAMARCA">Apoyo!#REF!</definedName>
    <definedName name="Departamentos">Apoyo!#REF!</definedName>
    <definedName name="GUAINÍA">Apoyo!#REF!</definedName>
    <definedName name="GUAVIARE">Apoyo!#REF!</definedName>
    <definedName name="HUILA">Apoyo!#REF!</definedName>
    <definedName name="LA_GUAJIRA">Apoyo!#REF!</definedName>
    <definedName name="MAGDALENA">Apoyo!#REF!</definedName>
    <definedName name="META">Apoyo!#REF!</definedName>
    <definedName name="NARIÑO">Apoyo!#REF!</definedName>
    <definedName name="NORTE_DE_SANTANDER">Apoyo!#REF!</definedName>
    <definedName name="PUTUMAYO">Apoyo!#REF!</definedName>
    <definedName name="QUINDÍO">Apoyo!#REF!</definedName>
    <definedName name="RISARALDA">Apoyo!#REF!</definedName>
    <definedName name="SAN_ANDRÉS">Apoyo!#REF!</definedName>
    <definedName name="SANTANDER">Apoyo!#REF!</definedName>
    <definedName name="SUCRE">Apoyo!#REF!</definedName>
    <definedName name="TOLIMA">Apoyo!#REF!</definedName>
    <definedName name="VALLE_DEL_CAUCA">Apoyo!#REF!</definedName>
    <definedName name="VAUPÉS">Apoyo!#REF!</definedName>
    <definedName name="VICHADA">Apoyo!#REF!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1" i="3" l="1"/>
  <c r="M62" i="3"/>
  <c r="M63" i="3"/>
  <c r="A8" i="4" l="1"/>
  <c r="E77" i="6"/>
  <c r="F77" i="6"/>
  <c r="G77" i="6"/>
  <c r="H77" i="6"/>
  <c r="I77" i="6"/>
  <c r="J77" i="6"/>
  <c r="K77" i="6"/>
  <c r="L77" i="6"/>
  <c r="M77" i="6"/>
  <c r="N77" i="6"/>
  <c r="O77" i="6"/>
  <c r="P77" i="6"/>
  <c r="Q77" i="6"/>
  <c r="R77" i="6"/>
  <c r="S77" i="6"/>
  <c r="T77" i="6"/>
  <c r="U77" i="6"/>
  <c r="V77" i="6"/>
  <c r="W77" i="6"/>
  <c r="X77" i="6"/>
  <c r="Y77" i="6"/>
  <c r="Z77" i="6"/>
  <c r="AA77" i="6"/>
  <c r="AB77" i="6"/>
  <c r="AC77" i="6"/>
  <c r="AD77" i="6"/>
  <c r="AE77" i="6"/>
  <c r="AF77" i="6"/>
  <c r="E78" i="6"/>
  <c r="F78" i="6"/>
  <c r="G78" i="6"/>
  <c r="H78" i="6"/>
  <c r="I78" i="6"/>
  <c r="J78" i="6"/>
  <c r="K78" i="6"/>
  <c r="L78" i="6"/>
  <c r="M78" i="6"/>
  <c r="N78" i="6"/>
  <c r="O78" i="6"/>
  <c r="P78" i="6"/>
  <c r="Q78" i="6"/>
  <c r="R78" i="6"/>
  <c r="S78" i="6"/>
  <c r="T78" i="6"/>
  <c r="U78" i="6"/>
  <c r="V78" i="6"/>
  <c r="W78" i="6"/>
  <c r="X78" i="6"/>
  <c r="Y78" i="6"/>
  <c r="Z78" i="6"/>
  <c r="AA78" i="6"/>
  <c r="AB78" i="6"/>
  <c r="AC78" i="6"/>
  <c r="AD78" i="6"/>
  <c r="AE78" i="6"/>
  <c r="AF78" i="6"/>
  <c r="E79" i="6"/>
  <c r="F79" i="6"/>
  <c r="G79" i="6"/>
  <c r="H79" i="6"/>
  <c r="I79" i="6"/>
  <c r="J79" i="6"/>
  <c r="K79" i="6"/>
  <c r="L79" i="6"/>
  <c r="M79" i="6"/>
  <c r="N79" i="6"/>
  <c r="O79" i="6"/>
  <c r="P79" i="6"/>
  <c r="Q79" i="6"/>
  <c r="R79" i="6"/>
  <c r="S79" i="6"/>
  <c r="T79" i="6"/>
  <c r="U79" i="6"/>
  <c r="V79" i="6"/>
  <c r="W79" i="6"/>
  <c r="X79" i="6"/>
  <c r="Y79" i="6"/>
  <c r="Z79" i="6"/>
  <c r="AA79" i="6"/>
  <c r="AB79" i="6"/>
  <c r="AC79" i="6"/>
  <c r="AD79" i="6"/>
  <c r="AE79" i="6"/>
  <c r="AF79" i="6"/>
  <c r="E80" i="6"/>
  <c r="F80" i="6"/>
  <c r="G80" i="6"/>
  <c r="H80" i="6"/>
  <c r="I80" i="6"/>
  <c r="J80" i="6"/>
  <c r="K80" i="6"/>
  <c r="L80" i="6"/>
  <c r="M80" i="6"/>
  <c r="N80" i="6"/>
  <c r="O80" i="6"/>
  <c r="P80" i="6"/>
  <c r="Q80" i="6"/>
  <c r="R80" i="6"/>
  <c r="S80" i="6"/>
  <c r="T80" i="6"/>
  <c r="U80" i="6"/>
  <c r="V80" i="6"/>
  <c r="W80" i="6"/>
  <c r="X80" i="6"/>
  <c r="Y80" i="6"/>
  <c r="Z80" i="6"/>
  <c r="AA80" i="6"/>
  <c r="AB80" i="6"/>
  <c r="AC80" i="6"/>
  <c r="AD80" i="6"/>
  <c r="AE80" i="6"/>
  <c r="AF80" i="6"/>
  <c r="E81" i="6"/>
  <c r="F81" i="6"/>
  <c r="G81" i="6"/>
  <c r="H81" i="6"/>
  <c r="I81" i="6"/>
  <c r="J81" i="6"/>
  <c r="K81" i="6"/>
  <c r="L81" i="6"/>
  <c r="M81" i="6"/>
  <c r="N81" i="6"/>
  <c r="O81" i="6"/>
  <c r="P81" i="6"/>
  <c r="Q81" i="6"/>
  <c r="R81" i="6"/>
  <c r="S81" i="6"/>
  <c r="T81" i="6"/>
  <c r="U81" i="6"/>
  <c r="V81" i="6"/>
  <c r="W81" i="6"/>
  <c r="X81" i="6"/>
  <c r="Y81" i="6"/>
  <c r="Z81" i="6"/>
  <c r="AA81" i="6"/>
  <c r="AB81" i="6"/>
  <c r="AC81" i="6"/>
  <c r="AD81" i="6"/>
  <c r="AE81" i="6"/>
  <c r="AF81" i="6"/>
  <c r="E82" i="6"/>
  <c r="F82" i="6"/>
  <c r="G82" i="6"/>
  <c r="H82" i="6"/>
  <c r="I82" i="6"/>
  <c r="J82" i="6"/>
  <c r="K82" i="6"/>
  <c r="L82" i="6"/>
  <c r="M82" i="6"/>
  <c r="N82" i="6"/>
  <c r="O82" i="6"/>
  <c r="P82" i="6"/>
  <c r="Q82" i="6"/>
  <c r="R82" i="6"/>
  <c r="S82" i="6"/>
  <c r="T82" i="6"/>
  <c r="U82" i="6"/>
  <c r="V82" i="6"/>
  <c r="W82" i="6"/>
  <c r="X82" i="6"/>
  <c r="Y82" i="6"/>
  <c r="Z82" i="6"/>
  <c r="AA82" i="6"/>
  <c r="AB82" i="6"/>
  <c r="AC82" i="6"/>
  <c r="AD82" i="6"/>
  <c r="AE82" i="6"/>
  <c r="AF82" i="6"/>
  <c r="E83" i="6"/>
  <c r="F83" i="6"/>
  <c r="G83" i="6"/>
  <c r="H83" i="6"/>
  <c r="I83" i="6"/>
  <c r="J83" i="6"/>
  <c r="K83" i="6"/>
  <c r="L83" i="6"/>
  <c r="M83" i="6"/>
  <c r="N83" i="6"/>
  <c r="O83" i="6"/>
  <c r="P83" i="6"/>
  <c r="Q83" i="6"/>
  <c r="R83" i="6"/>
  <c r="S83" i="6"/>
  <c r="T83" i="6"/>
  <c r="U83" i="6"/>
  <c r="V83" i="6"/>
  <c r="W83" i="6"/>
  <c r="X83" i="6"/>
  <c r="Y83" i="6"/>
  <c r="Z83" i="6"/>
  <c r="AA83" i="6"/>
  <c r="AB83" i="6"/>
  <c r="AC83" i="6"/>
  <c r="AD83" i="6"/>
  <c r="AE83" i="6"/>
  <c r="AF83" i="6"/>
  <c r="E84" i="6"/>
  <c r="F84" i="6"/>
  <c r="G84" i="6"/>
  <c r="H84" i="6"/>
  <c r="I84" i="6"/>
  <c r="J84" i="6"/>
  <c r="K84" i="6"/>
  <c r="L84" i="6"/>
  <c r="M84" i="6"/>
  <c r="N84" i="6"/>
  <c r="O84" i="6"/>
  <c r="P84" i="6"/>
  <c r="Q84" i="6"/>
  <c r="R84" i="6"/>
  <c r="S84" i="6"/>
  <c r="T84" i="6"/>
  <c r="U84" i="6"/>
  <c r="V84" i="6"/>
  <c r="W84" i="6"/>
  <c r="X84" i="6"/>
  <c r="Y84" i="6"/>
  <c r="Z84" i="6"/>
  <c r="AA84" i="6"/>
  <c r="AB84" i="6"/>
  <c r="AC84" i="6"/>
  <c r="AD84" i="6"/>
  <c r="AE84" i="6"/>
  <c r="AF84" i="6"/>
  <c r="E85" i="6"/>
  <c r="F85" i="6"/>
  <c r="G85" i="6"/>
  <c r="H85" i="6"/>
  <c r="I85" i="6"/>
  <c r="J85" i="6"/>
  <c r="K85" i="6"/>
  <c r="L85" i="6"/>
  <c r="M85" i="6"/>
  <c r="N85" i="6"/>
  <c r="O85" i="6"/>
  <c r="P85" i="6"/>
  <c r="Q85" i="6"/>
  <c r="R85" i="6"/>
  <c r="S85" i="6"/>
  <c r="T85" i="6"/>
  <c r="U85" i="6"/>
  <c r="V85" i="6"/>
  <c r="W85" i="6"/>
  <c r="X85" i="6"/>
  <c r="Y85" i="6"/>
  <c r="Z85" i="6"/>
  <c r="AA85" i="6"/>
  <c r="AB85" i="6"/>
  <c r="AC85" i="6"/>
  <c r="AD85" i="6"/>
  <c r="AE85" i="6"/>
  <c r="AF85" i="6"/>
  <c r="E86" i="6"/>
  <c r="F86" i="6"/>
  <c r="G86" i="6"/>
  <c r="H86" i="6"/>
  <c r="I86" i="6"/>
  <c r="J86" i="6"/>
  <c r="K86" i="6"/>
  <c r="L86" i="6"/>
  <c r="M86" i="6"/>
  <c r="N86" i="6"/>
  <c r="O86" i="6"/>
  <c r="P86" i="6"/>
  <c r="Q86" i="6"/>
  <c r="R86" i="6"/>
  <c r="S86" i="6"/>
  <c r="T86" i="6"/>
  <c r="U86" i="6"/>
  <c r="V86" i="6"/>
  <c r="W86" i="6"/>
  <c r="X86" i="6"/>
  <c r="Y86" i="6"/>
  <c r="Z86" i="6"/>
  <c r="AA86" i="6"/>
  <c r="AB86" i="6"/>
  <c r="AC86" i="6"/>
  <c r="AD86" i="6"/>
  <c r="AE86" i="6"/>
  <c r="AF86" i="6"/>
  <c r="E87" i="6"/>
  <c r="F87" i="6"/>
  <c r="G87" i="6"/>
  <c r="H87" i="6"/>
  <c r="I87" i="6"/>
  <c r="J87" i="6"/>
  <c r="K87" i="6"/>
  <c r="L87" i="6"/>
  <c r="M87" i="6"/>
  <c r="N87" i="6"/>
  <c r="O87" i="6"/>
  <c r="P87" i="6"/>
  <c r="Q87" i="6"/>
  <c r="R87" i="6"/>
  <c r="S87" i="6"/>
  <c r="T87" i="6"/>
  <c r="U87" i="6"/>
  <c r="V87" i="6"/>
  <c r="W87" i="6"/>
  <c r="X87" i="6"/>
  <c r="Y87" i="6"/>
  <c r="Z87" i="6"/>
  <c r="AA87" i="6"/>
  <c r="AB87" i="6"/>
  <c r="AC87" i="6"/>
  <c r="AD87" i="6"/>
  <c r="AE87" i="6"/>
  <c r="AF87" i="6"/>
  <c r="E88" i="6"/>
  <c r="F88" i="6"/>
  <c r="G88" i="6"/>
  <c r="H88" i="6"/>
  <c r="I88" i="6"/>
  <c r="J88" i="6"/>
  <c r="K88" i="6"/>
  <c r="L88" i="6"/>
  <c r="M88" i="6"/>
  <c r="N88" i="6"/>
  <c r="O88" i="6"/>
  <c r="P88" i="6"/>
  <c r="Q88" i="6"/>
  <c r="R88" i="6"/>
  <c r="S88" i="6"/>
  <c r="T88" i="6"/>
  <c r="U88" i="6"/>
  <c r="V88" i="6"/>
  <c r="W88" i="6"/>
  <c r="X88" i="6"/>
  <c r="Y88" i="6"/>
  <c r="Z88" i="6"/>
  <c r="AA88" i="6"/>
  <c r="AB88" i="6"/>
  <c r="AC88" i="6"/>
  <c r="AD88" i="6"/>
  <c r="AE88" i="6"/>
  <c r="AF88" i="6"/>
  <c r="E89" i="6"/>
  <c r="F89" i="6"/>
  <c r="G89" i="6"/>
  <c r="H89" i="6"/>
  <c r="I89" i="6"/>
  <c r="J89" i="6"/>
  <c r="K89" i="6"/>
  <c r="L89" i="6"/>
  <c r="M89" i="6"/>
  <c r="N89" i="6"/>
  <c r="O89" i="6"/>
  <c r="P89" i="6"/>
  <c r="Q89" i="6"/>
  <c r="R89" i="6"/>
  <c r="S89" i="6"/>
  <c r="T89" i="6"/>
  <c r="U89" i="6"/>
  <c r="V89" i="6"/>
  <c r="W89" i="6"/>
  <c r="X89" i="6"/>
  <c r="Y89" i="6"/>
  <c r="Z89" i="6"/>
  <c r="AA89" i="6"/>
  <c r="AB89" i="6"/>
  <c r="AC89" i="6"/>
  <c r="AD89" i="6"/>
  <c r="AE89" i="6"/>
  <c r="AF89" i="6"/>
  <c r="E90" i="6"/>
  <c r="F90" i="6"/>
  <c r="G90" i="6"/>
  <c r="H90" i="6"/>
  <c r="I90" i="6"/>
  <c r="J90" i="6"/>
  <c r="K90" i="6"/>
  <c r="L90" i="6"/>
  <c r="M90" i="6"/>
  <c r="N90" i="6"/>
  <c r="O90" i="6"/>
  <c r="P90" i="6"/>
  <c r="Q90" i="6"/>
  <c r="R90" i="6"/>
  <c r="S90" i="6"/>
  <c r="T90" i="6"/>
  <c r="U90" i="6"/>
  <c r="V90" i="6"/>
  <c r="W90" i="6"/>
  <c r="X90" i="6"/>
  <c r="Y90" i="6"/>
  <c r="Z90" i="6"/>
  <c r="AA90" i="6"/>
  <c r="AB90" i="6"/>
  <c r="AC90" i="6"/>
  <c r="AD90" i="6"/>
  <c r="AE90" i="6"/>
  <c r="AF90" i="6"/>
  <c r="E91" i="6"/>
  <c r="F91" i="6"/>
  <c r="G91" i="6"/>
  <c r="H91" i="6"/>
  <c r="I91" i="6"/>
  <c r="J91" i="6"/>
  <c r="K91" i="6"/>
  <c r="L91" i="6"/>
  <c r="M91" i="6"/>
  <c r="N91" i="6"/>
  <c r="O91" i="6"/>
  <c r="P91" i="6"/>
  <c r="Q91" i="6"/>
  <c r="R91" i="6"/>
  <c r="S91" i="6"/>
  <c r="T91" i="6"/>
  <c r="U91" i="6"/>
  <c r="V91" i="6"/>
  <c r="W91" i="6"/>
  <c r="X91" i="6"/>
  <c r="Y91" i="6"/>
  <c r="Z91" i="6"/>
  <c r="AA91" i="6"/>
  <c r="AB91" i="6"/>
  <c r="AC91" i="6"/>
  <c r="AD91" i="6"/>
  <c r="AE91" i="6"/>
  <c r="AF91" i="6"/>
  <c r="E92" i="6"/>
  <c r="F92" i="6"/>
  <c r="G92" i="6"/>
  <c r="H92" i="6"/>
  <c r="I92" i="6"/>
  <c r="J92" i="6"/>
  <c r="K92" i="6"/>
  <c r="L92" i="6"/>
  <c r="M92" i="6"/>
  <c r="N92" i="6"/>
  <c r="O92" i="6"/>
  <c r="P92" i="6"/>
  <c r="Q92" i="6"/>
  <c r="R92" i="6"/>
  <c r="S92" i="6"/>
  <c r="T92" i="6"/>
  <c r="U92" i="6"/>
  <c r="V92" i="6"/>
  <c r="W92" i="6"/>
  <c r="X92" i="6"/>
  <c r="Y92" i="6"/>
  <c r="Z92" i="6"/>
  <c r="AA92" i="6"/>
  <c r="AB92" i="6"/>
  <c r="AC92" i="6"/>
  <c r="AD92" i="6"/>
  <c r="AE92" i="6"/>
  <c r="AF92" i="6"/>
  <c r="E93" i="6"/>
  <c r="F93" i="6"/>
  <c r="G93" i="6"/>
  <c r="H93" i="6"/>
  <c r="I93" i="6"/>
  <c r="J93" i="6"/>
  <c r="K93" i="6"/>
  <c r="L93" i="6"/>
  <c r="M93" i="6"/>
  <c r="N93" i="6"/>
  <c r="O93" i="6"/>
  <c r="P93" i="6"/>
  <c r="Q93" i="6"/>
  <c r="R93" i="6"/>
  <c r="S93" i="6"/>
  <c r="T93" i="6"/>
  <c r="U93" i="6"/>
  <c r="V93" i="6"/>
  <c r="W93" i="6"/>
  <c r="X93" i="6"/>
  <c r="Y93" i="6"/>
  <c r="Z93" i="6"/>
  <c r="AA93" i="6"/>
  <c r="AB93" i="6"/>
  <c r="AC93" i="6"/>
  <c r="AD93" i="6"/>
  <c r="AE93" i="6"/>
  <c r="AF93" i="6"/>
  <c r="E94" i="6"/>
  <c r="F94" i="6"/>
  <c r="G94" i="6"/>
  <c r="H94" i="6"/>
  <c r="I94" i="6"/>
  <c r="J94" i="6"/>
  <c r="K94" i="6"/>
  <c r="L94" i="6"/>
  <c r="M94" i="6"/>
  <c r="N94" i="6"/>
  <c r="O94" i="6"/>
  <c r="P94" i="6"/>
  <c r="Q94" i="6"/>
  <c r="R94" i="6"/>
  <c r="S94" i="6"/>
  <c r="T94" i="6"/>
  <c r="U94" i="6"/>
  <c r="V94" i="6"/>
  <c r="W94" i="6"/>
  <c r="X94" i="6"/>
  <c r="Y94" i="6"/>
  <c r="Z94" i="6"/>
  <c r="AA94" i="6"/>
  <c r="AB94" i="6"/>
  <c r="AC94" i="6"/>
  <c r="AD94" i="6"/>
  <c r="AE94" i="6"/>
  <c r="AF94" i="6"/>
  <c r="E95" i="6"/>
  <c r="F95" i="6"/>
  <c r="G95" i="6"/>
  <c r="H95" i="6"/>
  <c r="I95" i="6"/>
  <c r="J95" i="6"/>
  <c r="K95" i="6"/>
  <c r="L95" i="6"/>
  <c r="M95" i="6"/>
  <c r="N95" i="6"/>
  <c r="O95" i="6"/>
  <c r="P95" i="6"/>
  <c r="Q95" i="6"/>
  <c r="R95" i="6"/>
  <c r="S95" i="6"/>
  <c r="T95" i="6"/>
  <c r="U95" i="6"/>
  <c r="V95" i="6"/>
  <c r="W95" i="6"/>
  <c r="X95" i="6"/>
  <c r="Y95" i="6"/>
  <c r="Z95" i="6"/>
  <c r="AA95" i="6"/>
  <c r="AB95" i="6"/>
  <c r="AC95" i="6"/>
  <c r="AD95" i="6"/>
  <c r="AE95" i="6"/>
  <c r="AF95" i="6"/>
  <c r="E96" i="6"/>
  <c r="F96" i="6"/>
  <c r="G96" i="6"/>
  <c r="H96" i="6"/>
  <c r="I96" i="6"/>
  <c r="J96" i="6"/>
  <c r="K96" i="6"/>
  <c r="L96" i="6"/>
  <c r="M96" i="6"/>
  <c r="N96" i="6"/>
  <c r="O96" i="6"/>
  <c r="P96" i="6"/>
  <c r="Q96" i="6"/>
  <c r="R96" i="6"/>
  <c r="S96" i="6"/>
  <c r="T96" i="6"/>
  <c r="U96" i="6"/>
  <c r="V96" i="6"/>
  <c r="W96" i="6"/>
  <c r="X96" i="6"/>
  <c r="Y96" i="6"/>
  <c r="Z96" i="6"/>
  <c r="AA96" i="6"/>
  <c r="AB96" i="6"/>
  <c r="AC96" i="6"/>
  <c r="AD96" i="6"/>
  <c r="AE96" i="6"/>
  <c r="AF96" i="6"/>
  <c r="E97" i="6"/>
  <c r="F97" i="6"/>
  <c r="G97" i="6"/>
  <c r="H97" i="6"/>
  <c r="I97" i="6"/>
  <c r="J97" i="6"/>
  <c r="K97" i="6"/>
  <c r="L97" i="6"/>
  <c r="M97" i="6"/>
  <c r="N97" i="6"/>
  <c r="O97" i="6"/>
  <c r="P97" i="6"/>
  <c r="Q97" i="6"/>
  <c r="R97" i="6"/>
  <c r="S97" i="6"/>
  <c r="T97" i="6"/>
  <c r="U97" i="6"/>
  <c r="V97" i="6"/>
  <c r="W97" i="6"/>
  <c r="X97" i="6"/>
  <c r="Y97" i="6"/>
  <c r="Z97" i="6"/>
  <c r="AA97" i="6"/>
  <c r="AB97" i="6"/>
  <c r="AC97" i="6"/>
  <c r="AD97" i="6"/>
  <c r="AE97" i="6"/>
  <c r="AF97" i="6"/>
  <c r="E98" i="6"/>
  <c r="F98" i="6"/>
  <c r="G98" i="6"/>
  <c r="H98" i="6"/>
  <c r="I98" i="6"/>
  <c r="J98" i="6"/>
  <c r="K98" i="6"/>
  <c r="L98" i="6"/>
  <c r="M98" i="6"/>
  <c r="N98" i="6"/>
  <c r="O98" i="6"/>
  <c r="P98" i="6"/>
  <c r="Q98" i="6"/>
  <c r="R98" i="6"/>
  <c r="S98" i="6"/>
  <c r="T98" i="6"/>
  <c r="U98" i="6"/>
  <c r="V98" i="6"/>
  <c r="W98" i="6"/>
  <c r="X98" i="6"/>
  <c r="Y98" i="6"/>
  <c r="Z98" i="6"/>
  <c r="AA98" i="6"/>
  <c r="AB98" i="6"/>
  <c r="AC98" i="6"/>
  <c r="AD98" i="6"/>
  <c r="AE98" i="6"/>
  <c r="AF98" i="6"/>
  <c r="E99" i="6"/>
  <c r="F99" i="6"/>
  <c r="G99" i="6"/>
  <c r="H99" i="6"/>
  <c r="I99" i="6"/>
  <c r="J99" i="6"/>
  <c r="K99" i="6"/>
  <c r="L99" i="6"/>
  <c r="M99" i="6"/>
  <c r="N99" i="6"/>
  <c r="O99" i="6"/>
  <c r="P99" i="6"/>
  <c r="Q99" i="6"/>
  <c r="R99" i="6"/>
  <c r="S99" i="6"/>
  <c r="T99" i="6"/>
  <c r="U99" i="6"/>
  <c r="V99" i="6"/>
  <c r="W99" i="6"/>
  <c r="X99" i="6"/>
  <c r="Y99" i="6"/>
  <c r="Z99" i="6"/>
  <c r="AA99" i="6"/>
  <c r="AB99" i="6"/>
  <c r="AC99" i="6"/>
  <c r="AD99" i="6"/>
  <c r="AE99" i="6"/>
  <c r="AF99" i="6"/>
  <c r="E100" i="6"/>
  <c r="F100" i="6"/>
  <c r="G100" i="6"/>
  <c r="H100" i="6"/>
  <c r="I100" i="6"/>
  <c r="J100" i="6"/>
  <c r="K100" i="6"/>
  <c r="L100" i="6"/>
  <c r="M100" i="6"/>
  <c r="N100" i="6"/>
  <c r="O100" i="6"/>
  <c r="P100" i="6"/>
  <c r="Q100" i="6"/>
  <c r="R100" i="6"/>
  <c r="S100" i="6"/>
  <c r="T100" i="6"/>
  <c r="U100" i="6"/>
  <c r="V100" i="6"/>
  <c r="W100" i="6"/>
  <c r="X100" i="6"/>
  <c r="Y100" i="6"/>
  <c r="Z100" i="6"/>
  <c r="AA100" i="6"/>
  <c r="AB100" i="6"/>
  <c r="AC100" i="6"/>
  <c r="AD100" i="6"/>
  <c r="AE100" i="6"/>
  <c r="AF100" i="6"/>
  <c r="E101" i="6"/>
  <c r="F101" i="6"/>
  <c r="G101" i="6"/>
  <c r="H101" i="6"/>
  <c r="I101" i="6"/>
  <c r="J101" i="6"/>
  <c r="K101" i="6"/>
  <c r="L101" i="6"/>
  <c r="M101" i="6"/>
  <c r="N101" i="6"/>
  <c r="O101" i="6"/>
  <c r="P101" i="6"/>
  <c r="Q101" i="6"/>
  <c r="R101" i="6"/>
  <c r="S101" i="6"/>
  <c r="T101" i="6"/>
  <c r="U101" i="6"/>
  <c r="V101" i="6"/>
  <c r="W101" i="6"/>
  <c r="X101" i="6"/>
  <c r="Y101" i="6"/>
  <c r="Z101" i="6"/>
  <c r="AA101" i="6"/>
  <c r="AB101" i="6"/>
  <c r="AC101" i="6"/>
  <c r="AD101" i="6"/>
  <c r="AE101" i="6"/>
  <c r="AF101" i="6"/>
  <c r="E102" i="6"/>
  <c r="F102" i="6"/>
  <c r="G102" i="6"/>
  <c r="H102" i="6"/>
  <c r="I102" i="6"/>
  <c r="J102" i="6"/>
  <c r="K102" i="6"/>
  <c r="L102" i="6"/>
  <c r="M102" i="6"/>
  <c r="N102" i="6"/>
  <c r="O102" i="6"/>
  <c r="P102" i="6"/>
  <c r="Q102" i="6"/>
  <c r="R102" i="6"/>
  <c r="S102" i="6"/>
  <c r="T102" i="6"/>
  <c r="U102" i="6"/>
  <c r="V102" i="6"/>
  <c r="W102" i="6"/>
  <c r="X102" i="6"/>
  <c r="Y102" i="6"/>
  <c r="Z102" i="6"/>
  <c r="AA102" i="6"/>
  <c r="AB102" i="6"/>
  <c r="AC102" i="6"/>
  <c r="AD102" i="6"/>
  <c r="AE102" i="6"/>
  <c r="AF102" i="6"/>
  <c r="E103" i="6"/>
  <c r="F103" i="6"/>
  <c r="G103" i="6"/>
  <c r="H103" i="6"/>
  <c r="I103" i="6"/>
  <c r="J103" i="6"/>
  <c r="K103" i="6"/>
  <c r="L103" i="6"/>
  <c r="M103" i="6"/>
  <c r="N103" i="6"/>
  <c r="O103" i="6"/>
  <c r="P103" i="6"/>
  <c r="Q103" i="6"/>
  <c r="R103" i="6"/>
  <c r="S103" i="6"/>
  <c r="T103" i="6"/>
  <c r="U103" i="6"/>
  <c r="V103" i="6"/>
  <c r="W103" i="6"/>
  <c r="X103" i="6"/>
  <c r="Y103" i="6"/>
  <c r="Z103" i="6"/>
  <c r="AA103" i="6"/>
  <c r="AB103" i="6"/>
  <c r="AC103" i="6"/>
  <c r="AD103" i="6"/>
  <c r="AE103" i="6"/>
  <c r="AF103" i="6"/>
  <c r="E104" i="6"/>
  <c r="F104" i="6"/>
  <c r="G104" i="6"/>
  <c r="H104" i="6"/>
  <c r="I104" i="6"/>
  <c r="J104" i="6"/>
  <c r="K104" i="6"/>
  <c r="L104" i="6"/>
  <c r="M104" i="6"/>
  <c r="N104" i="6"/>
  <c r="O104" i="6"/>
  <c r="P104" i="6"/>
  <c r="Q104" i="6"/>
  <c r="R104" i="6"/>
  <c r="S104" i="6"/>
  <c r="T104" i="6"/>
  <c r="U104" i="6"/>
  <c r="V104" i="6"/>
  <c r="W104" i="6"/>
  <c r="X104" i="6"/>
  <c r="Y104" i="6"/>
  <c r="Z104" i="6"/>
  <c r="AA104" i="6"/>
  <c r="AB104" i="6"/>
  <c r="AC104" i="6"/>
  <c r="AD104" i="6"/>
  <c r="AE104" i="6"/>
  <c r="AF104" i="6"/>
  <c r="E105" i="6"/>
  <c r="F105" i="6"/>
  <c r="G105" i="6"/>
  <c r="H105" i="6"/>
  <c r="I105" i="6"/>
  <c r="J105" i="6"/>
  <c r="K105" i="6"/>
  <c r="L105" i="6"/>
  <c r="M105" i="6"/>
  <c r="N105" i="6"/>
  <c r="O105" i="6"/>
  <c r="P105" i="6"/>
  <c r="Q105" i="6"/>
  <c r="R105" i="6"/>
  <c r="S105" i="6"/>
  <c r="T105" i="6"/>
  <c r="U105" i="6"/>
  <c r="V105" i="6"/>
  <c r="W105" i="6"/>
  <c r="X105" i="6"/>
  <c r="Y105" i="6"/>
  <c r="Z105" i="6"/>
  <c r="AA105" i="6"/>
  <c r="AB105" i="6"/>
  <c r="AC105" i="6"/>
  <c r="AD105" i="6"/>
  <c r="AE105" i="6"/>
  <c r="AF105" i="6"/>
  <c r="E106" i="6"/>
  <c r="F106" i="6"/>
  <c r="G106" i="6"/>
  <c r="H106" i="6"/>
  <c r="I106" i="6"/>
  <c r="J106" i="6"/>
  <c r="K106" i="6"/>
  <c r="L106" i="6"/>
  <c r="M106" i="6"/>
  <c r="N106" i="6"/>
  <c r="O106" i="6"/>
  <c r="P106" i="6"/>
  <c r="Q106" i="6"/>
  <c r="R106" i="6"/>
  <c r="S106" i="6"/>
  <c r="T106" i="6"/>
  <c r="U106" i="6"/>
  <c r="V106" i="6"/>
  <c r="W106" i="6"/>
  <c r="X106" i="6"/>
  <c r="Y106" i="6"/>
  <c r="Z106" i="6"/>
  <c r="AA106" i="6"/>
  <c r="AB106" i="6"/>
  <c r="AC106" i="6"/>
  <c r="AD106" i="6"/>
  <c r="AE106" i="6"/>
  <c r="AF106" i="6"/>
  <c r="E107" i="6"/>
  <c r="F107" i="6"/>
  <c r="G107" i="6"/>
  <c r="H107" i="6"/>
  <c r="I107" i="6"/>
  <c r="J107" i="6"/>
  <c r="K107" i="6"/>
  <c r="L107" i="6"/>
  <c r="M107" i="6"/>
  <c r="N107" i="6"/>
  <c r="O107" i="6"/>
  <c r="P107" i="6"/>
  <c r="Q107" i="6"/>
  <c r="R107" i="6"/>
  <c r="S107" i="6"/>
  <c r="T107" i="6"/>
  <c r="U107" i="6"/>
  <c r="V107" i="6"/>
  <c r="W107" i="6"/>
  <c r="X107" i="6"/>
  <c r="Y107" i="6"/>
  <c r="Z107" i="6"/>
  <c r="AA107" i="6"/>
  <c r="AB107" i="6"/>
  <c r="AC107" i="6"/>
  <c r="AD107" i="6"/>
  <c r="AE107" i="6"/>
  <c r="AF107" i="6"/>
  <c r="F76" i="6"/>
  <c r="G76" i="6"/>
  <c r="H76" i="6"/>
  <c r="I76" i="6"/>
  <c r="J76" i="6"/>
  <c r="K76" i="6"/>
  <c r="L76" i="6"/>
  <c r="M76" i="6"/>
  <c r="N76" i="6"/>
  <c r="O76" i="6"/>
  <c r="P76" i="6"/>
  <c r="Q76" i="6"/>
  <c r="R76" i="6"/>
  <c r="S76" i="6"/>
  <c r="T76" i="6"/>
  <c r="U76" i="6"/>
  <c r="V76" i="6"/>
  <c r="W76" i="6"/>
  <c r="X76" i="6"/>
  <c r="Y76" i="6"/>
  <c r="Z76" i="6"/>
  <c r="AA76" i="6"/>
  <c r="AB76" i="6"/>
  <c r="AC76" i="6"/>
  <c r="AD76" i="6"/>
  <c r="AE76" i="6"/>
  <c r="AF76" i="6"/>
  <c r="E76"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AF75" i="6"/>
  <c r="AE75" i="6"/>
  <c r="AD75" i="6"/>
  <c r="AC75" i="6"/>
  <c r="AB75" i="6"/>
  <c r="AA75" i="6"/>
  <c r="Z75" i="6"/>
  <c r="Y75" i="6"/>
  <c r="X75" i="6"/>
  <c r="W75" i="6"/>
  <c r="V75" i="6"/>
  <c r="U75" i="6"/>
  <c r="T75" i="6"/>
  <c r="S75" i="6"/>
  <c r="E41" i="6"/>
  <c r="F41" i="6"/>
  <c r="G41" i="6"/>
  <c r="H41" i="6"/>
  <c r="I41" i="6"/>
  <c r="J41" i="6"/>
  <c r="K41" i="6"/>
  <c r="L41" i="6"/>
  <c r="M41" i="6"/>
  <c r="N41" i="6"/>
  <c r="O41" i="6"/>
  <c r="P41" i="6"/>
  <c r="Q41" i="6"/>
  <c r="R41" i="6"/>
  <c r="S41" i="6"/>
  <c r="T41" i="6"/>
  <c r="U41" i="6"/>
  <c r="V41" i="6"/>
  <c r="W41" i="6"/>
  <c r="X41" i="6"/>
  <c r="Y41" i="6"/>
  <c r="Z41" i="6"/>
  <c r="AA41" i="6"/>
  <c r="AB41" i="6"/>
  <c r="AC41" i="6"/>
  <c r="AD41" i="6"/>
  <c r="AE41" i="6"/>
  <c r="AF41" i="6"/>
  <c r="E42" i="6"/>
  <c r="F42" i="6"/>
  <c r="G42" i="6"/>
  <c r="H42" i="6"/>
  <c r="I42" i="6"/>
  <c r="J42" i="6"/>
  <c r="K42" i="6"/>
  <c r="L42" i="6"/>
  <c r="M42" i="6"/>
  <c r="N42" i="6"/>
  <c r="O42" i="6"/>
  <c r="P42" i="6"/>
  <c r="Q42" i="6"/>
  <c r="R42" i="6"/>
  <c r="S42" i="6"/>
  <c r="T42" i="6"/>
  <c r="U42" i="6"/>
  <c r="V42" i="6"/>
  <c r="W42" i="6"/>
  <c r="X42" i="6"/>
  <c r="Y42" i="6"/>
  <c r="Z42" i="6"/>
  <c r="AA42" i="6"/>
  <c r="AB42" i="6"/>
  <c r="AC42" i="6"/>
  <c r="AD42" i="6"/>
  <c r="AE42" i="6"/>
  <c r="AF42" i="6"/>
  <c r="E43" i="6"/>
  <c r="F43" i="6"/>
  <c r="G43" i="6"/>
  <c r="H43" i="6"/>
  <c r="I43" i="6"/>
  <c r="J43" i="6"/>
  <c r="K43" i="6"/>
  <c r="L43" i="6"/>
  <c r="M43" i="6"/>
  <c r="N43" i="6"/>
  <c r="O43" i="6"/>
  <c r="P43" i="6"/>
  <c r="Q43" i="6"/>
  <c r="R43" i="6"/>
  <c r="S43" i="6"/>
  <c r="T43" i="6"/>
  <c r="U43" i="6"/>
  <c r="V43" i="6"/>
  <c r="W43" i="6"/>
  <c r="X43" i="6"/>
  <c r="Y43" i="6"/>
  <c r="Z43" i="6"/>
  <c r="AA43" i="6"/>
  <c r="AB43" i="6"/>
  <c r="AC43" i="6"/>
  <c r="AD43" i="6"/>
  <c r="AE43" i="6"/>
  <c r="AF43" i="6"/>
  <c r="E44" i="6"/>
  <c r="F44" i="6"/>
  <c r="G44" i="6"/>
  <c r="H44" i="6"/>
  <c r="I44" i="6"/>
  <c r="J44" i="6"/>
  <c r="K44" i="6"/>
  <c r="L44" i="6"/>
  <c r="M44" i="6"/>
  <c r="N44" i="6"/>
  <c r="O44" i="6"/>
  <c r="P44" i="6"/>
  <c r="Q44" i="6"/>
  <c r="R44" i="6"/>
  <c r="S44" i="6"/>
  <c r="T44" i="6"/>
  <c r="U44" i="6"/>
  <c r="V44" i="6"/>
  <c r="W44" i="6"/>
  <c r="X44" i="6"/>
  <c r="Y44" i="6"/>
  <c r="Z44" i="6"/>
  <c r="AA44" i="6"/>
  <c r="AB44" i="6"/>
  <c r="AC44" i="6"/>
  <c r="AD44" i="6"/>
  <c r="AE44" i="6"/>
  <c r="AF44" i="6"/>
  <c r="E45" i="6"/>
  <c r="F45" i="6"/>
  <c r="G45" i="6"/>
  <c r="H45" i="6"/>
  <c r="I45" i="6"/>
  <c r="J45" i="6"/>
  <c r="K45" i="6"/>
  <c r="L45" i="6"/>
  <c r="M45" i="6"/>
  <c r="N45" i="6"/>
  <c r="O45" i="6"/>
  <c r="P45" i="6"/>
  <c r="Q45" i="6"/>
  <c r="R45" i="6"/>
  <c r="S45" i="6"/>
  <c r="T45" i="6"/>
  <c r="U45" i="6"/>
  <c r="V45" i="6"/>
  <c r="W45" i="6"/>
  <c r="X45" i="6"/>
  <c r="Y45" i="6"/>
  <c r="Z45" i="6"/>
  <c r="AA45" i="6"/>
  <c r="AB45" i="6"/>
  <c r="AC45" i="6"/>
  <c r="AD45" i="6"/>
  <c r="AE45" i="6"/>
  <c r="AF45" i="6"/>
  <c r="E46" i="6"/>
  <c r="F46" i="6"/>
  <c r="G46" i="6"/>
  <c r="H46" i="6"/>
  <c r="I46" i="6"/>
  <c r="J46" i="6"/>
  <c r="K46" i="6"/>
  <c r="L46" i="6"/>
  <c r="M46" i="6"/>
  <c r="N46" i="6"/>
  <c r="O46" i="6"/>
  <c r="P46" i="6"/>
  <c r="Q46" i="6"/>
  <c r="R46" i="6"/>
  <c r="S46" i="6"/>
  <c r="T46" i="6"/>
  <c r="U46" i="6"/>
  <c r="V46" i="6"/>
  <c r="W46" i="6"/>
  <c r="X46" i="6"/>
  <c r="Y46" i="6"/>
  <c r="Z46" i="6"/>
  <c r="AA46" i="6"/>
  <c r="AB46" i="6"/>
  <c r="AC46" i="6"/>
  <c r="AD46" i="6"/>
  <c r="AE46" i="6"/>
  <c r="AF46" i="6"/>
  <c r="E47" i="6"/>
  <c r="F47" i="6"/>
  <c r="G47" i="6"/>
  <c r="H47" i="6"/>
  <c r="I47" i="6"/>
  <c r="J47" i="6"/>
  <c r="K47" i="6"/>
  <c r="L47" i="6"/>
  <c r="M47" i="6"/>
  <c r="N47" i="6"/>
  <c r="O47" i="6"/>
  <c r="P47" i="6"/>
  <c r="Q47" i="6"/>
  <c r="R47" i="6"/>
  <c r="S47" i="6"/>
  <c r="T47" i="6"/>
  <c r="U47" i="6"/>
  <c r="V47" i="6"/>
  <c r="W47" i="6"/>
  <c r="X47" i="6"/>
  <c r="Y47" i="6"/>
  <c r="Z47" i="6"/>
  <c r="AA47" i="6"/>
  <c r="AB47" i="6"/>
  <c r="AC47" i="6"/>
  <c r="AD47" i="6"/>
  <c r="AE47" i="6"/>
  <c r="AF47" i="6"/>
  <c r="E48" i="6"/>
  <c r="F48" i="6"/>
  <c r="G48" i="6"/>
  <c r="H48" i="6"/>
  <c r="I48" i="6"/>
  <c r="J48" i="6"/>
  <c r="K48" i="6"/>
  <c r="L48" i="6"/>
  <c r="M48" i="6"/>
  <c r="N48" i="6"/>
  <c r="O48" i="6"/>
  <c r="P48" i="6"/>
  <c r="Q48" i="6"/>
  <c r="R48" i="6"/>
  <c r="S48" i="6"/>
  <c r="T48" i="6"/>
  <c r="U48" i="6"/>
  <c r="V48" i="6"/>
  <c r="W48" i="6"/>
  <c r="X48" i="6"/>
  <c r="Y48" i="6"/>
  <c r="Z48" i="6"/>
  <c r="AA48" i="6"/>
  <c r="AB48" i="6"/>
  <c r="AC48" i="6"/>
  <c r="AD48" i="6"/>
  <c r="AE48" i="6"/>
  <c r="AF48" i="6"/>
  <c r="E49" i="6"/>
  <c r="F49" i="6"/>
  <c r="G49" i="6"/>
  <c r="H49" i="6"/>
  <c r="I49" i="6"/>
  <c r="J49" i="6"/>
  <c r="K49" i="6"/>
  <c r="L49" i="6"/>
  <c r="M49" i="6"/>
  <c r="N49" i="6"/>
  <c r="O49" i="6"/>
  <c r="P49" i="6"/>
  <c r="Q49" i="6"/>
  <c r="R49" i="6"/>
  <c r="S49" i="6"/>
  <c r="T49" i="6"/>
  <c r="U49" i="6"/>
  <c r="V49" i="6"/>
  <c r="W49" i="6"/>
  <c r="X49" i="6"/>
  <c r="Y49" i="6"/>
  <c r="Z49" i="6"/>
  <c r="AA49" i="6"/>
  <c r="AB49" i="6"/>
  <c r="AC49" i="6"/>
  <c r="AD49" i="6"/>
  <c r="AE49" i="6"/>
  <c r="AF49" i="6"/>
  <c r="E50" i="6"/>
  <c r="F50" i="6"/>
  <c r="G50" i="6"/>
  <c r="H50" i="6"/>
  <c r="I50" i="6"/>
  <c r="J50" i="6"/>
  <c r="K50" i="6"/>
  <c r="L50" i="6"/>
  <c r="M50" i="6"/>
  <c r="N50" i="6"/>
  <c r="O50" i="6"/>
  <c r="P50" i="6"/>
  <c r="Q50" i="6"/>
  <c r="R50" i="6"/>
  <c r="S50" i="6"/>
  <c r="T50" i="6"/>
  <c r="U50" i="6"/>
  <c r="V50" i="6"/>
  <c r="W50" i="6"/>
  <c r="X50" i="6"/>
  <c r="Y50" i="6"/>
  <c r="Z50" i="6"/>
  <c r="AA50" i="6"/>
  <c r="AB50" i="6"/>
  <c r="AC50" i="6"/>
  <c r="AD50" i="6"/>
  <c r="AE50" i="6"/>
  <c r="AF50" i="6"/>
  <c r="E51" i="6"/>
  <c r="F51" i="6"/>
  <c r="G51" i="6"/>
  <c r="H51" i="6"/>
  <c r="I51" i="6"/>
  <c r="J51" i="6"/>
  <c r="K51" i="6"/>
  <c r="L51" i="6"/>
  <c r="M51" i="6"/>
  <c r="N51" i="6"/>
  <c r="O51" i="6"/>
  <c r="P51" i="6"/>
  <c r="Q51" i="6"/>
  <c r="R51" i="6"/>
  <c r="S51" i="6"/>
  <c r="T51" i="6"/>
  <c r="U51" i="6"/>
  <c r="V51" i="6"/>
  <c r="W51" i="6"/>
  <c r="X51" i="6"/>
  <c r="Y51" i="6"/>
  <c r="Z51" i="6"/>
  <c r="AA51" i="6"/>
  <c r="AB51" i="6"/>
  <c r="AC51" i="6"/>
  <c r="AD51" i="6"/>
  <c r="AE51" i="6"/>
  <c r="AF51" i="6"/>
  <c r="E52" i="6"/>
  <c r="F52" i="6"/>
  <c r="G52" i="6"/>
  <c r="H52" i="6"/>
  <c r="I52" i="6"/>
  <c r="J52" i="6"/>
  <c r="K52" i="6"/>
  <c r="L52" i="6"/>
  <c r="M52" i="6"/>
  <c r="N52" i="6"/>
  <c r="O52" i="6"/>
  <c r="P52" i="6"/>
  <c r="Q52" i="6"/>
  <c r="R52" i="6"/>
  <c r="S52" i="6"/>
  <c r="T52" i="6"/>
  <c r="U52" i="6"/>
  <c r="V52" i="6"/>
  <c r="W52" i="6"/>
  <c r="X52" i="6"/>
  <c r="Y52" i="6"/>
  <c r="Z52" i="6"/>
  <c r="AA52" i="6"/>
  <c r="AB52" i="6"/>
  <c r="AC52" i="6"/>
  <c r="AD52" i="6"/>
  <c r="AE52" i="6"/>
  <c r="AF52" i="6"/>
  <c r="E53" i="6"/>
  <c r="F53" i="6"/>
  <c r="G53" i="6"/>
  <c r="H53" i="6"/>
  <c r="I53" i="6"/>
  <c r="J53" i="6"/>
  <c r="K53" i="6"/>
  <c r="L53" i="6"/>
  <c r="M53" i="6"/>
  <c r="N53" i="6"/>
  <c r="O53" i="6"/>
  <c r="P53" i="6"/>
  <c r="Q53" i="6"/>
  <c r="R53" i="6"/>
  <c r="S53" i="6"/>
  <c r="T53" i="6"/>
  <c r="U53" i="6"/>
  <c r="V53" i="6"/>
  <c r="W53" i="6"/>
  <c r="X53" i="6"/>
  <c r="Y53" i="6"/>
  <c r="Z53" i="6"/>
  <c r="AA53" i="6"/>
  <c r="AB53" i="6"/>
  <c r="AC53" i="6"/>
  <c r="AD53" i="6"/>
  <c r="AE53" i="6"/>
  <c r="AF53" i="6"/>
  <c r="E54" i="6"/>
  <c r="F54" i="6"/>
  <c r="G54" i="6"/>
  <c r="H54" i="6"/>
  <c r="I54" i="6"/>
  <c r="J54" i="6"/>
  <c r="K54" i="6"/>
  <c r="L54" i="6"/>
  <c r="M54" i="6"/>
  <c r="N54" i="6"/>
  <c r="O54" i="6"/>
  <c r="P54" i="6"/>
  <c r="Q54" i="6"/>
  <c r="R54" i="6"/>
  <c r="S54" i="6"/>
  <c r="T54" i="6"/>
  <c r="U54" i="6"/>
  <c r="V54" i="6"/>
  <c r="W54" i="6"/>
  <c r="X54" i="6"/>
  <c r="Y54" i="6"/>
  <c r="Z54" i="6"/>
  <c r="AA54" i="6"/>
  <c r="AB54" i="6"/>
  <c r="AC54" i="6"/>
  <c r="AD54" i="6"/>
  <c r="AE54" i="6"/>
  <c r="AF54" i="6"/>
  <c r="E55" i="6"/>
  <c r="F55" i="6"/>
  <c r="G55" i="6"/>
  <c r="H55" i="6"/>
  <c r="I55" i="6"/>
  <c r="J55" i="6"/>
  <c r="K55" i="6"/>
  <c r="L55" i="6"/>
  <c r="M55" i="6"/>
  <c r="N55" i="6"/>
  <c r="O55" i="6"/>
  <c r="P55" i="6"/>
  <c r="Q55" i="6"/>
  <c r="R55" i="6"/>
  <c r="S55" i="6"/>
  <c r="T55" i="6"/>
  <c r="U55" i="6"/>
  <c r="V55" i="6"/>
  <c r="W55" i="6"/>
  <c r="X55" i="6"/>
  <c r="Y55" i="6"/>
  <c r="Z55" i="6"/>
  <c r="AA55" i="6"/>
  <c r="AB55" i="6"/>
  <c r="AC55" i="6"/>
  <c r="AD55" i="6"/>
  <c r="AE55" i="6"/>
  <c r="AF55" i="6"/>
  <c r="E56" i="6"/>
  <c r="F56" i="6"/>
  <c r="G56" i="6"/>
  <c r="H56" i="6"/>
  <c r="I56" i="6"/>
  <c r="J56" i="6"/>
  <c r="K56" i="6"/>
  <c r="L56" i="6"/>
  <c r="M56" i="6"/>
  <c r="N56" i="6"/>
  <c r="O56" i="6"/>
  <c r="P56" i="6"/>
  <c r="Q56" i="6"/>
  <c r="R56" i="6"/>
  <c r="S56" i="6"/>
  <c r="T56" i="6"/>
  <c r="U56" i="6"/>
  <c r="V56" i="6"/>
  <c r="W56" i="6"/>
  <c r="X56" i="6"/>
  <c r="Y56" i="6"/>
  <c r="Z56" i="6"/>
  <c r="AA56" i="6"/>
  <c r="AB56" i="6"/>
  <c r="AC56" i="6"/>
  <c r="AD56" i="6"/>
  <c r="AE56" i="6"/>
  <c r="AF56" i="6"/>
  <c r="E57" i="6"/>
  <c r="F57" i="6"/>
  <c r="G57" i="6"/>
  <c r="H57" i="6"/>
  <c r="I57" i="6"/>
  <c r="J57" i="6"/>
  <c r="K57" i="6"/>
  <c r="L57" i="6"/>
  <c r="M57" i="6"/>
  <c r="N57" i="6"/>
  <c r="O57" i="6"/>
  <c r="P57" i="6"/>
  <c r="Q57" i="6"/>
  <c r="R57" i="6"/>
  <c r="S57" i="6"/>
  <c r="T57" i="6"/>
  <c r="U57" i="6"/>
  <c r="V57" i="6"/>
  <c r="W57" i="6"/>
  <c r="X57" i="6"/>
  <c r="Y57" i="6"/>
  <c r="Z57" i="6"/>
  <c r="AA57" i="6"/>
  <c r="AB57" i="6"/>
  <c r="AC57" i="6"/>
  <c r="AD57" i="6"/>
  <c r="AE57" i="6"/>
  <c r="AF57" i="6"/>
  <c r="E58" i="6"/>
  <c r="F58" i="6"/>
  <c r="G58" i="6"/>
  <c r="H58" i="6"/>
  <c r="I58" i="6"/>
  <c r="J58" i="6"/>
  <c r="K58" i="6"/>
  <c r="L58" i="6"/>
  <c r="M58" i="6"/>
  <c r="N58" i="6"/>
  <c r="O58" i="6"/>
  <c r="P58" i="6"/>
  <c r="Q58" i="6"/>
  <c r="R58" i="6"/>
  <c r="S58" i="6"/>
  <c r="T58" i="6"/>
  <c r="U58" i="6"/>
  <c r="V58" i="6"/>
  <c r="W58" i="6"/>
  <c r="X58" i="6"/>
  <c r="Y58" i="6"/>
  <c r="Z58" i="6"/>
  <c r="AA58" i="6"/>
  <c r="AB58" i="6"/>
  <c r="AC58" i="6"/>
  <c r="AD58" i="6"/>
  <c r="AE58" i="6"/>
  <c r="AF58" i="6"/>
  <c r="E59" i="6"/>
  <c r="F59" i="6"/>
  <c r="G59" i="6"/>
  <c r="H59" i="6"/>
  <c r="I59" i="6"/>
  <c r="J59" i="6"/>
  <c r="K59" i="6"/>
  <c r="L59" i="6"/>
  <c r="M59" i="6"/>
  <c r="N59" i="6"/>
  <c r="O59" i="6"/>
  <c r="P59" i="6"/>
  <c r="Q59" i="6"/>
  <c r="R59" i="6"/>
  <c r="S59" i="6"/>
  <c r="T59" i="6"/>
  <c r="U59" i="6"/>
  <c r="V59" i="6"/>
  <c r="W59" i="6"/>
  <c r="X59" i="6"/>
  <c r="Y59" i="6"/>
  <c r="Z59" i="6"/>
  <c r="AA59" i="6"/>
  <c r="AB59" i="6"/>
  <c r="AC59" i="6"/>
  <c r="AD59" i="6"/>
  <c r="AE59" i="6"/>
  <c r="AF59" i="6"/>
  <c r="E60" i="6"/>
  <c r="F60" i="6"/>
  <c r="G60" i="6"/>
  <c r="H60" i="6"/>
  <c r="I60" i="6"/>
  <c r="J60" i="6"/>
  <c r="K60" i="6"/>
  <c r="L60" i="6"/>
  <c r="M60" i="6"/>
  <c r="N60" i="6"/>
  <c r="O60" i="6"/>
  <c r="P60" i="6"/>
  <c r="Q60" i="6"/>
  <c r="R60" i="6"/>
  <c r="S60" i="6"/>
  <c r="T60" i="6"/>
  <c r="U60" i="6"/>
  <c r="V60" i="6"/>
  <c r="W60" i="6"/>
  <c r="X60" i="6"/>
  <c r="Y60" i="6"/>
  <c r="Z60" i="6"/>
  <c r="AA60" i="6"/>
  <c r="AB60" i="6"/>
  <c r="AC60" i="6"/>
  <c r="AD60" i="6"/>
  <c r="AE60" i="6"/>
  <c r="AF60" i="6"/>
  <c r="E61" i="6"/>
  <c r="F61" i="6"/>
  <c r="G61" i="6"/>
  <c r="H61" i="6"/>
  <c r="I61" i="6"/>
  <c r="J61" i="6"/>
  <c r="K61" i="6"/>
  <c r="L61" i="6"/>
  <c r="M61" i="6"/>
  <c r="N61" i="6"/>
  <c r="O61" i="6"/>
  <c r="P61" i="6"/>
  <c r="Q61" i="6"/>
  <c r="R61" i="6"/>
  <c r="S61" i="6"/>
  <c r="T61" i="6"/>
  <c r="U61" i="6"/>
  <c r="V61" i="6"/>
  <c r="W61" i="6"/>
  <c r="X61" i="6"/>
  <c r="Y61" i="6"/>
  <c r="Z61" i="6"/>
  <c r="AA61" i="6"/>
  <c r="AB61" i="6"/>
  <c r="AC61" i="6"/>
  <c r="AD61" i="6"/>
  <c r="AE61" i="6"/>
  <c r="AF61" i="6"/>
  <c r="E62" i="6"/>
  <c r="F62" i="6"/>
  <c r="G62" i="6"/>
  <c r="H62" i="6"/>
  <c r="I62" i="6"/>
  <c r="J62" i="6"/>
  <c r="K62" i="6"/>
  <c r="L62" i="6"/>
  <c r="M62" i="6"/>
  <c r="N62" i="6"/>
  <c r="O62" i="6"/>
  <c r="P62" i="6"/>
  <c r="Q62" i="6"/>
  <c r="R62" i="6"/>
  <c r="S62" i="6"/>
  <c r="T62" i="6"/>
  <c r="U62" i="6"/>
  <c r="V62" i="6"/>
  <c r="W62" i="6"/>
  <c r="X62" i="6"/>
  <c r="Y62" i="6"/>
  <c r="Z62" i="6"/>
  <c r="AA62" i="6"/>
  <c r="AB62" i="6"/>
  <c r="AC62" i="6"/>
  <c r="AD62" i="6"/>
  <c r="AE62" i="6"/>
  <c r="AF62" i="6"/>
  <c r="E63" i="6"/>
  <c r="F63" i="6"/>
  <c r="G63" i="6"/>
  <c r="H63" i="6"/>
  <c r="I63" i="6"/>
  <c r="J63" i="6"/>
  <c r="K63" i="6"/>
  <c r="L63" i="6"/>
  <c r="M63" i="6"/>
  <c r="N63" i="6"/>
  <c r="O63" i="6"/>
  <c r="P63" i="6"/>
  <c r="Q63" i="6"/>
  <c r="R63" i="6"/>
  <c r="S63" i="6"/>
  <c r="T63" i="6"/>
  <c r="U63" i="6"/>
  <c r="V63" i="6"/>
  <c r="W63" i="6"/>
  <c r="X63" i="6"/>
  <c r="Y63" i="6"/>
  <c r="Z63" i="6"/>
  <c r="AA63" i="6"/>
  <c r="AB63" i="6"/>
  <c r="AC63" i="6"/>
  <c r="AD63" i="6"/>
  <c r="AE63" i="6"/>
  <c r="AF63" i="6"/>
  <c r="E64" i="6"/>
  <c r="F64" i="6"/>
  <c r="G64" i="6"/>
  <c r="H64" i="6"/>
  <c r="I64" i="6"/>
  <c r="J64" i="6"/>
  <c r="K64" i="6"/>
  <c r="L64" i="6"/>
  <c r="M64" i="6"/>
  <c r="N64" i="6"/>
  <c r="O64" i="6"/>
  <c r="P64" i="6"/>
  <c r="Q64" i="6"/>
  <c r="R64" i="6"/>
  <c r="S64" i="6"/>
  <c r="T64" i="6"/>
  <c r="U64" i="6"/>
  <c r="V64" i="6"/>
  <c r="W64" i="6"/>
  <c r="X64" i="6"/>
  <c r="Y64" i="6"/>
  <c r="Z64" i="6"/>
  <c r="AA64" i="6"/>
  <c r="AB64" i="6"/>
  <c r="AC64" i="6"/>
  <c r="AD64" i="6"/>
  <c r="AE64" i="6"/>
  <c r="AF64" i="6"/>
  <c r="E65" i="6"/>
  <c r="F65" i="6"/>
  <c r="G65" i="6"/>
  <c r="H65" i="6"/>
  <c r="I65" i="6"/>
  <c r="J65" i="6"/>
  <c r="K65" i="6"/>
  <c r="L65" i="6"/>
  <c r="M65" i="6"/>
  <c r="N65" i="6"/>
  <c r="O65" i="6"/>
  <c r="P65" i="6"/>
  <c r="Q65" i="6"/>
  <c r="R65" i="6"/>
  <c r="S65" i="6"/>
  <c r="T65" i="6"/>
  <c r="U65" i="6"/>
  <c r="V65" i="6"/>
  <c r="W65" i="6"/>
  <c r="X65" i="6"/>
  <c r="Y65" i="6"/>
  <c r="Z65" i="6"/>
  <c r="AA65" i="6"/>
  <c r="AB65" i="6"/>
  <c r="AC65" i="6"/>
  <c r="AD65" i="6"/>
  <c r="AE65" i="6"/>
  <c r="AF65" i="6"/>
  <c r="E66" i="6"/>
  <c r="F66" i="6"/>
  <c r="G66" i="6"/>
  <c r="H66" i="6"/>
  <c r="I66" i="6"/>
  <c r="J66" i="6"/>
  <c r="K66" i="6"/>
  <c r="L66" i="6"/>
  <c r="M66" i="6"/>
  <c r="N66" i="6"/>
  <c r="O66" i="6"/>
  <c r="P66" i="6"/>
  <c r="Q66" i="6"/>
  <c r="R66" i="6"/>
  <c r="S66" i="6"/>
  <c r="T66" i="6"/>
  <c r="U66" i="6"/>
  <c r="V66" i="6"/>
  <c r="W66" i="6"/>
  <c r="X66" i="6"/>
  <c r="Y66" i="6"/>
  <c r="Z66" i="6"/>
  <c r="AA66" i="6"/>
  <c r="AB66" i="6"/>
  <c r="AC66" i="6"/>
  <c r="AD66" i="6"/>
  <c r="AE66" i="6"/>
  <c r="AF66" i="6"/>
  <c r="E67" i="6"/>
  <c r="F67" i="6"/>
  <c r="G67" i="6"/>
  <c r="H67" i="6"/>
  <c r="I67" i="6"/>
  <c r="J67" i="6"/>
  <c r="K67" i="6"/>
  <c r="L67" i="6"/>
  <c r="M67" i="6"/>
  <c r="N67" i="6"/>
  <c r="O67" i="6"/>
  <c r="P67" i="6"/>
  <c r="Q67" i="6"/>
  <c r="R67" i="6"/>
  <c r="S67" i="6"/>
  <c r="T67" i="6"/>
  <c r="U67" i="6"/>
  <c r="V67" i="6"/>
  <c r="W67" i="6"/>
  <c r="X67" i="6"/>
  <c r="Y67" i="6"/>
  <c r="Z67" i="6"/>
  <c r="AA67" i="6"/>
  <c r="AB67" i="6"/>
  <c r="AC67" i="6"/>
  <c r="AD67" i="6"/>
  <c r="AE67" i="6"/>
  <c r="AF67" i="6"/>
  <c r="E68" i="6"/>
  <c r="F68" i="6"/>
  <c r="G68" i="6"/>
  <c r="H68" i="6"/>
  <c r="I68" i="6"/>
  <c r="J68" i="6"/>
  <c r="K68" i="6"/>
  <c r="L68" i="6"/>
  <c r="M68" i="6"/>
  <c r="N68" i="6"/>
  <c r="O68" i="6"/>
  <c r="P68" i="6"/>
  <c r="Q68" i="6"/>
  <c r="R68" i="6"/>
  <c r="S68" i="6"/>
  <c r="T68" i="6"/>
  <c r="U68" i="6"/>
  <c r="V68" i="6"/>
  <c r="W68" i="6"/>
  <c r="X68" i="6"/>
  <c r="Y68" i="6"/>
  <c r="Z68" i="6"/>
  <c r="AA68" i="6"/>
  <c r="AB68" i="6"/>
  <c r="AC68" i="6"/>
  <c r="AD68" i="6"/>
  <c r="AE68" i="6"/>
  <c r="AF68" i="6"/>
  <c r="E69" i="6"/>
  <c r="F69" i="6"/>
  <c r="G69" i="6"/>
  <c r="H69" i="6"/>
  <c r="I69" i="6"/>
  <c r="J69" i="6"/>
  <c r="K69" i="6"/>
  <c r="L69" i="6"/>
  <c r="M69" i="6"/>
  <c r="N69" i="6"/>
  <c r="O69" i="6"/>
  <c r="P69" i="6"/>
  <c r="Q69" i="6"/>
  <c r="R69" i="6"/>
  <c r="S69" i="6"/>
  <c r="T69" i="6"/>
  <c r="U69" i="6"/>
  <c r="V69" i="6"/>
  <c r="W69" i="6"/>
  <c r="X69" i="6"/>
  <c r="Y69" i="6"/>
  <c r="Z69" i="6"/>
  <c r="AA69" i="6"/>
  <c r="AB69" i="6"/>
  <c r="AC69" i="6"/>
  <c r="AD69" i="6"/>
  <c r="AE69" i="6"/>
  <c r="AF69" i="6"/>
  <c r="E70" i="6"/>
  <c r="F70" i="6"/>
  <c r="G70" i="6"/>
  <c r="H70" i="6"/>
  <c r="I70" i="6"/>
  <c r="J70" i="6"/>
  <c r="K70" i="6"/>
  <c r="L70" i="6"/>
  <c r="M70" i="6"/>
  <c r="N70" i="6"/>
  <c r="O70" i="6"/>
  <c r="P70" i="6"/>
  <c r="Q70" i="6"/>
  <c r="R70" i="6"/>
  <c r="S70" i="6"/>
  <c r="T70" i="6"/>
  <c r="U70" i="6"/>
  <c r="V70" i="6"/>
  <c r="W70" i="6"/>
  <c r="X70" i="6"/>
  <c r="Y70" i="6"/>
  <c r="Z70" i="6"/>
  <c r="AA70" i="6"/>
  <c r="AB70" i="6"/>
  <c r="AC70" i="6"/>
  <c r="AD70" i="6"/>
  <c r="AE70" i="6"/>
  <c r="AF70" i="6"/>
  <c r="E71" i="6"/>
  <c r="F71" i="6"/>
  <c r="G71" i="6"/>
  <c r="H71" i="6"/>
  <c r="I71" i="6"/>
  <c r="J71" i="6"/>
  <c r="K71" i="6"/>
  <c r="L71" i="6"/>
  <c r="M71" i="6"/>
  <c r="N71" i="6"/>
  <c r="O71" i="6"/>
  <c r="P71" i="6"/>
  <c r="Q71" i="6"/>
  <c r="R71" i="6"/>
  <c r="S71" i="6"/>
  <c r="T71" i="6"/>
  <c r="U71" i="6"/>
  <c r="V71" i="6"/>
  <c r="W71" i="6"/>
  <c r="X71" i="6"/>
  <c r="Y71" i="6"/>
  <c r="Z71" i="6"/>
  <c r="AA71" i="6"/>
  <c r="AB71" i="6"/>
  <c r="AC71" i="6"/>
  <c r="AD71" i="6"/>
  <c r="AE71" i="6"/>
  <c r="AF71" i="6"/>
  <c r="F40" i="6"/>
  <c r="G40" i="6"/>
  <c r="H40" i="6"/>
  <c r="I40" i="6"/>
  <c r="J40" i="6"/>
  <c r="K40" i="6"/>
  <c r="L40" i="6"/>
  <c r="M40" i="6"/>
  <c r="N40" i="6"/>
  <c r="O40" i="6"/>
  <c r="P40" i="6"/>
  <c r="Q40" i="6"/>
  <c r="R40" i="6"/>
  <c r="S40" i="6"/>
  <c r="T40" i="6"/>
  <c r="U40" i="6"/>
  <c r="V40" i="6"/>
  <c r="W40" i="6"/>
  <c r="X40" i="6"/>
  <c r="Y40" i="6"/>
  <c r="Z40" i="6"/>
  <c r="AA40" i="6"/>
  <c r="AB40" i="6"/>
  <c r="AC40" i="6"/>
  <c r="AD40" i="6"/>
  <c r="AE40" i="6"/>
  <c r="AF40" i="6"/>
  <c r="E40" i="6"/>
  <c r="AF39" i="6"/>
  <c r="AE39" i="6"/>
  <c r="AD39" i="6"/>
  <c r="AC39" i="6"/>
  <c r="AB39" i="6"/>
  <c r="AA39" i="6"/>
  <c r="Z39" i="6"/>
  <c r="Y39" i="6"/>
  <c r="X39" i="6"/>
  <c r="W39" i="6"/>
  <c r="V39" i="6"/>
  <c r="U39" i="6"/>
  <c r="T39" i="6"/>
  <c r="S39"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11" i="3"/>
  <c r="H28" i="3" l="1"/>
  <c r="F109" i="3"/>
  <c r="N109" i="3" s="1"/>
  <c r="D102" i="3"/>
  <c r="M102" i="3" s="1"/>
  <c r="F97" i="3"/>
  <c r="N97" i="3" s="1"/>
  <c r="F93" i="3"/>
  <c r="N93" i="3" s="1"/>
  <c r="D86" i="3"/>
  <c r="M86" i="3" s="1"/>
  <c r="F84" i="3"/>
  <c r="N84" i="3" s="1"/>
  <c r="D106" i="3"/>
  <c r="M106" i="3" s="1"/>
  <c r="D95" i="3"/>
  <c r="M95" i="3" s="1"/>
  <c r="D107" i="3"/>
  <c r="M107" i="3" s="1"/>
  <c r="F99" i="3"/>
  <c r="N99" i="3" s="1"/>
  <c r="D87" i="3"/>
  <c r="M87" i="3" s="1"/>
  <c r="F103" i="3"/>
  <c r="N103" i="3" s="1"/>
  <c r="F87" i="3"/>
  <c r="N87" i="3" s="1"/>
  <c r="D108" i="3"/>
  <c r="M108" i="3" s="1"/>
  <c r="D96" i="3"/>
  <c r="M96" i="3" s="1"/>
  <c r="F104" i="3"/>
  <c r="N104" i="3" s="1"/>
  <c r="F88" i="3"/>
  <c r="N88" i="3" s="1"/>
  <c r="D97" i="3"/>
  <c r="M97" i="3" s="1"/>
  <c r="F106" i="3"/>
  <c r="N106" i="3" s="1"/>
  <c r="D100" i="3"/>
  <c r="M100" i="3" s="1"/>
  <c r="F95" i="3"/>
  <c r="N95" i="3" s="1"/>
  <c r="F90" i="3"/>
  <c r="N90" i="3" s="1"/>
  <c r="D81" i="3"/>
  <c r="M81" i="3" s="1"/>
  <c r="F80" i="3"/>
  <c r="N80" i="3" s="1"/>
  <c r="F100" i="3"/>
  <c r="N100" i="3" s="1"/>
  <c r="D90" i="3"/>
  <c r="M90" i="3" s="1"/>
  <c r="F81" i="3"/>
  <c r="N81" i="3" s="1"/>
  <c r="D80" i="3"/>
  <c r="M80" i="3" s="1"/>
  <c r="D103" i="3"/>
  <c r="M103" i="3" s="1"/>
  <c r="D91" i="3"/>
  <c r="M91" i="3" s="1"/>
  <c r="D82" i="3"/>
  <c r="M82" i="3" s="1"/>
  <c r="F107" i="3"/>
  <c r="N107" i="3" s="1"/>
  <c r="D99" i="3"/>
  <c r="M99" i="3" s="1"/>
  <c r="F91" i="3"/>
  <c r="N91" i="3" s="1"/>
  <c r="D92" i="3"/>
  <c r="M92" i="3" s="1"/>
  <c r="F108" i="3"/>
  <c r="N108" i="3" s="1"/>
  <c r="F92" i="3"/>
  <c r="N92" i="3" s="1"/>
  <c r="F83" i="3"/>
  <c r="N83" i="3" s="1"/>
  <c r="F102" i="3"/>
  <c r="N102" i="3" s="1"/>
  <c r="F86" i="3"/>
  <c r="N86" i="3" s="1"/>
  <c r="F82" i="3"/>
  <c r="N82" i="3" s="1"/>
  <c r="D104" i="3"/>
  <c r="M104" i="3" s="1"/>
  <c r="D88" i="3"/>
  <c r="M88" i="3" s="1"/>
  <c r="D83" i="3"/>
  <c r="M83" i="3" s="1"/>
  <c r="F96" i="3"/>
  <c r="N96" i="3" s="1"/>
  <c r="D109" i="3"/>
  <c r="M109" i="3" s="1"/>
  <c r="D93" i="3"/>
  <c r="M93" i="3" s="1"/>
  <c r="D84" i="3"/>
  <c r="M84" i="3" s="1"/>
  <c r="F58" i="3"/>
  <c r="N58" i="3" s="1"/>
  <c r="F68" i="3"/>
  <c r="N68" i="3" s="1"/>
  <c r="F61" i="3"/>
  <c r="N61" i="3" s="1"/>
  <c r="D68" i="3"/>
  <c r="M68" i="3" s="1"/>
  <c r="F64" i="3"/>
  <c r="N64" i="3" s="1"/>
  <c r="F67" i="3"/>
  <c r="N67" i="3" s="1"/>
  <c r="F63" i="3"/>
  <c r="N63" i="3" s="1"/>
  <c r="D67" i="3"/>
  <c r="M67" i="3" s="1"/>
  <c r="F62" i="3"/>
  <c r="N62" i="3" s="1"/>
  <c r="D72" i="3"/>
  <c r="M72" i="3" s="1"/>
  <c r="D59" i="3"/>
  <c r="M59" i="3" s="1"/>
  <c r="F69" i="3"/>
  <c r="N69" i="3" s="1"/>
  <c r="D69" i="3"/>
  <c r="M69" i="3" s="1"/>
  <c r="D58" i="3"/>
  <c r="M58" i="3" s="1"/>
  <c r="F74" i="3"/>
  <c r="N74" i="3" s="1"/>
  <c r="D57" i="3"/>
  <c r="M57" i="3" s="1"/>
  <c r="D74" i="3"/>
  <c r="M74" i="3" s="1"/>
  <c r="F57" i="3"/>
  <c r="N57" i="3" s="1"/>
  <c r="F70" i="3"/>
  <c r="N70" i="3" s="1"/>
  <c r="F73" i="3"/>
  <c r="N73" i="3" s="1"/>
  <c r="D64" i="3"/>
  <c r="M64" i="3" s="1"/>
  <c r="F72" i="3"/>
  <c r="N72" i="3" s="1"/>
  <c r="F66" i="3"/>
  <c r="N66" i="3" s="1"/>
  <c r="D66" i="3"/>
  <c r="M66" i="3" s="1"/>
  <c r="F59" i="3"/>
  <c r="N59" i="3" s="1"/>
  <c r="D70" i="3"/>
  <c r="M70" i="3" s="1"/>
  <c r="D73" i="3"/>
  <c r="M73" i="3" s="1"/>
  <c r="F16" i="3"/>
  <c r="C16" i="3"/>
  <c r="F17" i="3"/>
  <c r="D56" i="3"/>
  <c r="M56" i="3" s="1"/>
  <c r="F56" i="3"/>
  <c r="N56" i="3" s="1"/>
  <c r="D60" i="3"/>
  <c r="M60" i="3" s="1"/>
  <c r="D65" i="3"/>
  <c r="M65" i="3" s="1"/>
  <c r="F65" i="3"/>
  <c r="N65" i="3" s="1"/>
  <c r="D71" i="3"/>
  <c r="M71" i="3" s="1"/>
  <c r="F60" i="3"/>
  <c r="N60" i="3" s="1"/>
  <c r="F71" i="3"/>
  <c r="N71" i="3" s="1"/>
  <c r="H18" i="3"/>
  <c r="G19" i="3"/>
  <c r="D26" i="3"/>
  <c r="E27" i="3"/>
  <c r="D28" i="3"/>
  <c r="C5" i="4"/>
  <c r="H19" i="3"/>
  <c r="C19" i="3"/>
  <c r="C21" i="3"/>
  <c r="G23" i="3"/>
  <c r="D20" i="3"/>
  <c r="E23" i="3"/>
  <c r="E21" i="3"/>
  <c r="E16" i="3"/>
  <c r="C25" i="3"/>
  <c r="D94" i="3" s="1"/>
  <c r="M94" i="3" s="1"/>
  <c r="D16" i="3"/>
  <c r="D2" i="4" s="1"/>
  <c r="H24" i="3"/>
  <c r="G17" i="3"/>
  <c r="H26" i="3"/>
  <c r="H16" i="3"/>
  <c r="E18" i="3"/>
  <c r="H21" i="3"/>
  <c r="D23" i="3"/>
  <c r="G26" i="3"/>
  <c r="C28" i="3"/>
  <c r="D105" i="3" s="1"/>
  <c r="M105" i="3" s="1"/>
  <c r="D21" i="3"/>
  <c r="D4" i="4" s="1"/>
  <c r="G24" i="3"/>
  <c r="C26" i="3"/>
  <c r="D98" i="3" s="1"/>
  <c r="M98" i="3" s="1"/>
  <c r="E28" i="3"/>
  <c r="G29" i="3"/>
  <c r="D7" i="4" s="1"/>
  <c r="H17" i="3"/>
  <c r="D19" i="3"/>
  <c r="G22" i="3"/>
  <c r="C24" i="3"/>
  <c r="D89" i="3" s="1"/>
  <c r="M89" i="3" s="1"/>
  <c r="E26" i="3"/>
  <c r="H29" i="3"/>
  <c r="C17" i="3"/>
  <c r="E19" i="3"/>
  <c r="H22" i="3"/>
  <c r="D24" i="3"/>
  <c r="G27" i="3"/>
  <c r="C29" i="3"/>
  <c r="C2" i="4"/>
  <c r="D17" i="3"/>
  <c r="G20" i="3"/>
  <c r="C22" i="3"/>
  <c r="D79" i="3" s="1"/>
  <c r="M79" i="3" s="1"/>
  <c r="E24" i="3"/>
  <c r="H27" i="3"/>
  <c r="D29" i="3"/>
  <c r="D6" i="4" s="1"/>
  <c r="C7" i="4"/>
  <c r="E17" i="3"/>
  <c r="H20" i="3"/>
  <c r="D22" i="3"/>
  <c r="G25" i="3"/>
  <c r="C27" i="3"/>
  <c r="D101" i="3" s="1"/>
  <c r="M101" i="3" s="1"/>
  <c r="E29" i="3"/>
  <c r="C6" i="4"/>
  <c r="G18" i="3"/>
  <c r="C20" i="3"/>
  <c r="E22" i="3"/>
  <c r="H25" i="3"/>
  <c r="D27" i="3"/>
  <c r="G16" i="3"/>
  <c r="D3" i="4" s="1"/>
  <c r="C4" i="4"/>
  <c r="C18" i="3"/>
  <c r="E20" i="3"/>
  <c r="H23" i="3"/>
  <c r="D25" i="3"/>
  <c r="G28" i="3"/>
  <c r="C3" i="4"/>
  <c r="D18" i="3"/>
  <c r="G21" i="3"/>
  <c r="D5" i="4" s="1"/>
  <c r="C23" i="3"/>
  <c r="D85" i="3" s="1"/>
  <c r="M85" i="3" s="1"/>
  <c r="E25" i="3"/>
  <c r="F20" i="3"/>
  <c r="F19" i="3"/>
  <c r="G11" i="3"/>
  <c r="F29" i="3"/>
  <c r="F28" i="3"/>
  <c r="F105" i="3" s="1"/>
  <c r="N105" i="3" s="1"/>
  <c r="F27" i="3"/>
  <c r="F101" i="3" s="1"/>
  <c r="N101" i="3" s="1"/>
  <c r="F26" i="3"/>
  <c r="F98" i="3" s="1"/>
  <c r="N98" i="3" s="1"/>
  <c r="F22" i="3"/>
  <c r="F79" i="3" s="1"/>
  <c r="N79" i="3" s="1"/>
  <c r="F18" i="3"/>
  <c r="F25" i="3"/>
  <c r="F94" i="3" s="1"/>
  <c r="N94" i="3" s="1"/>
  <c r="F24" i="3"/>
  <c r="F89" i="3" s="1"/>
  <c r="N89" i="3" s="1"/>
  <c r="F23" i="3"/>
  <c r="F85" i="3" s="1"/>
  <c r="N85" i="3" s="1"/>
  <c r="F21" i="3"/>
  <c r="T3" i="6"/>
  <c r="AF3" i="6"/>
  <c r="AE3" i="6"/>
  <c r="AD3" i="6"/>
  <c r="AC3" i="6"/>
  <c r="AB3" i="6"/>
  <c r="AA3" i="6"/>
  <c r="Z3" i="6"/>
  <c r="Y3" i="6"/>
  <c r="X3" i="6"/>
  <c r="W3" i="6"/>
  <c r="V3" i="6"/>
  <c r="U3" i="6"/>
  <c r="S3"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4" i="6"/>
  <c r="J25" i="3" l="1"/>
  <c r="I25" i="3" s="1"/>
  <c r="J21" i="3"/>
  <c r="I21" i="3" s="1"/>
  <c r="J22" i="3"/>
  <c r="I22" i="3" s="1"/>
  <c r="J17" i="3"/>
  <c r="I17" i="3" s="1"/>
  <c r="J18" i="3"/>
  <c r="I18" i="3" s="1"/>
  <c r="J26" i="3"/>
  <c r="I26" i="3" s="1"/>
  <c r="J19" i="3"/>
  <c r="I19" i="3" s="1"/>
  <c r="J29" i="3"/>
  <c r="I29" i="3" s="1"/>
  <c r="J28" i="3"/>
  <c r="I28" i="3" s="1"/>
  <c r="J23" i="3"/>
  <c r="I23" i="3" s="1"/>
  <c r="J27" i="3"/>
  <c r="I27" i="3" s="1"/>
  <c r="J20" i="3"/>
  <c r="I20" i="3" s="1"/>
  <c r="J24" i="3"/>
  <c r="I24" i="3" s="1"/>
  <c r="I15" i="3" l="1"/>
  <c r="J16" i="3" l="1"/>
  <c r="I16" i="3" s="1"/>
</calcChain>
</file>

<file path=xl/sharedStrings.xml><?xml version="1.0" encoding="utf-8"?>
<sst xmlns="http://schemas.openxmlformats.org/spreadsheetml/2006/main" count="789" uniqueCount="227">
  <si>
    <t>Puntaje</t>
  </si>
  <si>
    <t>Cambio de posición</t>
  </si>
  <si>
    <t>Vigencia actual</t>
  </si>
  <si>
    <t>Tendencia</t>
  </si>
  <si>
    <t>Educación</t>
  </si>
  <si>
    <t>Salud</t>
  </si>
  <si>
    <t>Servicios</t>
  </si>
  <si>
    <t>Año de comparación</t>
  </si>
  <si>
    <t>Ejecución de recursos</t>
  </si>
  <si>
    <t>Gobierno abierto y transparencia</t>
  </si>
  <si>
    <t>Componente de gestión</t>
  </si>
  <si>
    <t>Seguridad y convivencia</t>
  </si>
  <si>
    <t>Componente de resultados</t>
  </si>
  <si>
    <t>Gráfica barras</t>
  </si>
  <si>
    <t>Gestión</t>
  </si>
  <si>
    <t>Resultados</t>
  </si>
  <si>
    <t>Variables</t>
  </si>
  <si>
    <t>1. Movilización de recursos</t>
  </si>
  <si>
    <t>3. Gobierno abierto y transparencia</t>
  </si>
  <si>
    <t>1. Educación</t>
  </si>
  <si>
    <t>2. Salud</t>
  </si>
  <si>
    <t>3. Servicios</t>
  </si>
  <si>
    <t>4. Seguridad y convivencia</t>
  </si>
  <si>
    <t>Puntaje promedio prueba Saber 11 - Matemáticas</t>
  </si>
  <si>
    <t>Puntaje promedio prueba Saber 11 - Lenguaje</t>
  </si>
  <si>
    <t>Cobertura neta en educación transición</t>
  </si>
  <si>
    <t>Cobertura neta en educación media</t>
  </si>
  <si>
    <t>Cobertura en salud</t>
  </si>
  <si>
    <t>Cobertura en vacunación pentavalente</t>
  </si>
  <si>
    <t>Cobertura en energía eléctrica rural</t>
  </si>
  <si>
    <t>Petración de la banda ancha</t>
  </si>
  <si>
    <t>Cobertura en acueducto</t>
  </si>
  <si>
    <t>Cobertura en alcantarillado</t>
  </si>
  <si>
    <t>Tablero  de control - componente de Gestión</t>
  </si>
  <si>
    <t>Seleccione un departamento</t>
  </si>
  <si>
    <t>Código DANE</t>
  </si>
  <si>
    <t>Región</t>
  </si>
  <si>
    <t>RISARALDA</t>
  </si>
  <si>
    <t>CALDAS</t>
  </si>
  <si>
    <t>META</t>
  </si>
  <si>
    <t>SANTANDER</t>
  </si>
  <si>
    <t>NARIÑO</t>
  </si>
  <si>
    <t>ANTIOQUIA</t>
  </si>
  <si>
    <t>CAUCA</t>
  </si>
  <si>
    <t>CUNDINAMARCA</t>
  </si>
  <si>
    <t>HUILA</t>
  </si>
  <si>
    <t>CASANARE</t>
  </si>
  <si>
    <t>AMAZONAS</t>
  </si>
  <si>
    <t>ARAUCA</t>
  </si>
  <si>
    <t>MAGDALENA</t>
  </si>
  <si>
    <t>SUCRE</t>
  </si>
  <si>
    <t>PUTUMAYO</t>
  </si>
  <si>
    <t>CESAR</t>
  </si>
  <si>
    <t>VICHADA</t>
  </si>
  <si>
    <t>GUAVIARE</t>
  </si>
  <si>
    <t>CÓRDOBA</t>
  </si>
  <si>
    <t>BOYACÁ</t>
  </si>
  <si>
    <t>BOLÍVAR</t>
  </si>
  <si>
    <t>SAN ANDRÉS</t>
  </si>
  <si>
    <t>ATLÁNTICO</t>
  </si>
  <si>
    <t>CAQUETÁ</t>
  </si>
  <si>
    <t>CHOCÓ</t>
  </si>
  <si>
    <t>GUAINÍA</t>
  </si>
  <si>
    <t>QUINDÍO</t>
  </si>
  <si>
    <t>VAUPÉS</t>
  </si>
  <si>
    <t>Eje cafetero y Antioquia</t>
  </si>
  <si>
    <t>Indicador de eficiencia del IGPR*</t>
  </si>
  <si>
    <t>Caribe</t>
  </si>
  <si>
    <t>Central</t>
  </si>
  <si>
    <t>Amazonía</t>
  </si>
  <si>
    <t>Pacífico</t>
  </si>
  <si>
    <t>Llanos y orinoquia</t>
  </si>
  <si>
    <t>Santanderes</t>
  </si>
  <si>
    <t>Seaflower</t>
  </si>
  <si>
    <t>Tasa de mortalidad infantil</t>
  </si>
  <si>
    <t>Tasa de hurtos por 10.000 habitantes</t>
  </si>
  <si>
    <t>Tasa de homicidios por 10.000 habitantes</t>
  </si>
  <si>
    <t>Tasa de casos de violencia intrafamiliar por 10.000 habitantes</t>
  </si>
  <si>
    <t>2. Tablero de control. Grupo de capacidades iniciales</t>
  </si>
  <si>
    <t xml:space="preserve">El visor de resultados es una herramienta que permite al usuario identificar el desempeño de la entidad seleccionada medido a través de la Medición del Desempeño Municipal. En particular, con el visor es posible visualizar el puntaje alcanzado por la entidad en la vigencia más reciente y en todos los años anteriores disponibles. Además, permite identificar el desempeño por componentes, dimensiones y los valores específicos de cada una de las variables que conforman el indicador. </t>
  </si>
  <si>
    <t>En la primera sección el usuario debe escoger la entidad para la cual quiere visualizar los resultados. Para esto, debe seleccionar de las dos listas desplegables marcadas con amarillo tanto el departamento como el municipio de su búsqueda. Una vez seleccione estos datos la información del visor se actualizará en su totalidad.</t>
  </si>
  <si>
    <t>3. Resultados de la MDM</t>
  </si>
  <si>
    <t>1. Selección de entidad</t>
  </si>
  <si>
    <t xml:space="preserve">Introducción </t>
  </si>
  <si>
    <t>En la segunda sección se pueden identificar los resultados generales del proceso de actualización de los grupos de capacidades iniciales. En particular, se puede observar el valor alcanzado en cada una de las variables que conforman la clasificación tanto para la clasificación previa, como para la actualización realizada en 2020. Al final de la sección se identifica el grupo por capacidades iniciales al que pertenece la entidad para la nueva vigencia y el grupo al cual pertenecía anteriormente. El informe sobre la actualización de la clasificación por capacidades iniciales se encuentra disponible en la siguiente página: https://www.dnp.gov.co/programas/desarrollo-territorial/Estudios-Territoriales/Indicadores-y-Mediciones/Paginas/desempeno-integral.aspx.</t>
  </si>
  <si>
    <t xml:space="preserve">Por último, en las dos secciones restantes se puede identificar el valor de cada una de las variables que conforman los componentes de Gestión y Resultados. Las variables se encuentran agrupadas según la dimensión a la que pertenecen. Al final de cada fila se incluye una gráfica con la tendencia de la variable en los 5 años que tiene de vigente la medición. </t>
  </si>
  <si>
    <t>4. Tableros de control por componente</t>
  </si>
  <si>
    <t xml:space="preserve">En la tercera sección se encuentra el puntaje de la entidad en la MDM, en sus dos componentes y en las cuatro dimensiones que integran cada componente. En la tabla el usuario podrá visualizar los puntajes del municipio, el promedio de su grupo de capacidades y el puesto alcanzado en el ranking de su grupo de capacidades. En la parte derecha de la tabla se encuentra esta información para la vigencia más reciente (2020). Adicionalmente, en el cuadro amarillo puede seleccionar el año con el cual quiera comparar el desempeño de la entidad. Al final de cada fila se muestra el cambio en el puesto alcanzado en el ranking entre el 2020 y el año seleccionado por el usuario. Por otro lado, en la gráfica subsiguiente se visualiza el comportamiento histórico de la entidad en cuanto a su puntaje en la MDM y en los dos componentes (Gestión y Resultados). En la gráfica se incluye como referente el puntaje promedio del grupo de capacidades iniciales de la entidad. </t>
  </si>
  <si>
    <t>% de ejecución sectores de desarrollo económico</t>
  </si>
  <si>
    <t>% de ejecución sectores de desarrollo social</t>
  </si>
  <si>
    <t>% de ejecución otros sectores</t>
  </si>
  <si>
    <t>No aplica</t>
  </si>
  <si>
    <t>Datos dpto seleccionado</t>
  </si>
  <si>
    <t>Promedio region</t>
  </si>
  <si>
    <t>Departamento</t>
  </si>
  <si>
    <t>LA GUAJIRA</t>
  </si>
  <si>
    <t>NORTE DE SANTANDER</t>
  </si>
  <si>
    <t>TOLIMA</t>
  </si>
  <si>
    <t>VALLE DEL CAUCA</t>
  </si>
  <si>
    <t>cod_dpto</t>
  </si>
  <si>
    <t>05000</t>
  </si>
  <si>
    <t>08000</t>
  </si>
  <si>
    <t>13000</t>
  </si>
  <si>
    <t>15000</t>
  </si>
  <si>
    <t>17000</t>
  </si>
  <si>
    <t>18000</t>
  </si>
  <si>
    <t>19000</t>
  </si>
  <si>
    <t>20000</t>
  </si>
  <si>
    <t>23000</t>
  </si>
  <si>
    <t>25000</t>
  </si>
  <si>
    <t>27000</t>
  </si>
  <si>
    <t>41000</t>
  </si>
  <si>
    <t>44000</t>
  </si>
  <si>
    <t>47000</t>
  </si>
  <si>
    <t>50000</t>
  </si>
  <si>
    <t>52000</t>
  </si>
  <si>
    <t>54000</t>
  </si>
  <si>
    <t>63000</t>
  </si>
  <si>
    <t>66000</t>
  </si>
  <si>
    <t>68000</t>
  </si>
  <si>
    <t>70000</t>
  </si>
  <si>
    <t>73000</t>
  </si>
  <si>
    <t>76000</t>
  </si>
  <si>
    <t>81000</t>
  </si>
  <si>
    <t>85000</t>
  </si>
  <si>
    <t>86000</t>
  </si>
  <si>
    <t>88000</t>
  </si>
  <si>
    <t>91000</t>
  </si>
  <si>
    <t>94000</t>
  </si>
  <si>
    <t>95000</t>
  </si>
  <si>
    <t>97000</t>
  </si>
  <si>
    <t>99000</t>
  </si>
  <si>
    <t>Resultados MDD</t>
  </si>
  <si>
    <t>Planeación estratégica</t>
  </si>
  <si>
    <t>Promedio de la región</t>
  </si>
  <si>
    <t>Ranking departamental</t>
  </si>
  <si>
    <t>Niñez y juvetud</t>
  </si>
  <si>
    <t>Trabajo</t>
  </si>
  <si>
    <t>Medio ambiente</t>
  </si>
  <si>
    <t>Movilización de recursos 2020</t>
  </si>
  <si>
    <t>Ejecución Presupuestal 2020</t>
  </si>
  <si>
    <t>Gobieno Abierto 2020</t>
  </si>
  <si>
    <t>Gestión 2020</t>
  </si>
  <si>
    <t>cod_dpto2</t>
  </si>
  <si>
    <t>MDD 2020</t>
  </si>
  <si>
    <t>Educación 2020</t>
  </si>
  <si>
    <t>Salud 2020</t>
  </si>
  <si>
    <t>Seguridad 2020</t>
  </si>
  <si>
    <t>Servicios Públicos 2020</t>
  </si>
  <si>
    <t>Trabajo 2020</t>
  </si>
  <si>
    <t>Medio Ambiente 2020</t>
  </si>
  <si>
    <t>Niñez y Juventud 2020</t>
  </si>
  <si>
    <t>Resultados 2020</t>
  </si>
  <si>
    <t>Planeación estrategica 2020</t>
  </si>
  <si>
    <t>MDD</t>
  </si>
  <si>
    <t>Moviliación de recursos</t>
  </si>
  <si>
    <t>Region</t>
  </si>
  <si>
    <t>Ingr_trib_yno_pc</t>
  </si>
  <si>
    <t>Part_propios_inv</t>
  </si>
  <si>
    <t>Depen_transfer</t>
  </si>
  <si>
    <t>Ejecución ingresos propios</t>
  </si>
  <si>
    <t>Ejecución SGP</t>
  </si>
  <si>
    <t>Ejecución otras fuentes</t>
  </si>
  <si>
    <t>Eficiencia_IGPR</t>
  </si>
  <si>
    <t>Gob_digital</t>
  </si>
  <si>
    <t>Integridad</t>
  </si>
  <si>
    <t>Parti_ciudadana</t>
  </si>
  <si>
    <t>Servi_ciudadano</t>
  </si>
  <si>
    <t>Transparencia</t>
  </si>
  <si>
    <t>Talento_humano</t>
  </si>
  <si>
    <t>Planea_institucional</t>
  </si>
  <si>
    <t>Seguimiento</t>
  </si>
  <si>
    <t>porcentaje_DE</t>
  </si>
  <si>
    <t>porcentaje_DS</t>
  </si>
  <si>
    <t>porcentaje_O</t>
  </si>
  <si>
    <t>Ingreso tributario y no tributario per cápita</t>
  </si>
  <si>
    <t>Participación de los recursos propios en la inversión</t>
  </si>
  <si>
    <t>Dependencia a las transferencias</t>
  </si>
  <si>
    <t>Gobierno digital</t>
  </si>
  <si>
    <t>Participación ciudadana</t>
  </si>
  <si>
    <t>Servicio al ciudadano</t>
  </si>
  <si>
    <t>4. Planeación estratégica</t>
  </si>
  <si>
    <t>Talento humano</t>
  </si>
  <si>
    <t>Planeación institucional</t>
  </si>
  <si>
    <t>Punatje global MDD</t>
  </si>
  <si>
    <t>Cob_trans</t>
  </si>
  <si>
    <t>Cob_media</t>
  </si>
  <si>
    <t>Cob_superior</t>
  </si>
  <si>
    <t>mate</t>
  </si>
  <si>
    <t>lectura</t>
  </si>
  <si>
    <t>Pentavalente</t>
  </si>
  <si>
    <t>Cob_salud</t>
  </si>
  <si>
    <t>Mortalidad_2020</t>
  </si>
  <si>
    <t>ICEE_resto</t>
  </si>
  <si>
    <t>Acueducto</t>
  </si>
  <si>
    <t>Alcantarillado</t>
  </si>
  <si>
    <t>Penetracion</t>
  </si>
  <si>
    <t>Tasa_hurtos_10mil</t>
  </si>
  <si>
    <t>Tasa_homicidios_10mil</t>
  </si>
  <si>
    <t>Tasa_violencia_10mil</t>
  </si>
  <si>
    <t>Trabajo_infantil</t>
  </si>
  <si>
    <t>Cuidado_infancia</t>
  </si>
  <si>
    <t>Tasa_formalidad_2018</t>
  </si>
  <si>
    <t>Desempleo</t>
  </si>
  <si>
    <t>Pobreza_monetaria</t>
  </si>
  <si>
    <t>Tasa_deforestacion</t>
  </si>
  <si>
    <t>Disposicion_residuos</t>
  </si>
  <si>
    <t>Riesgo_desastres</t>
  </si>
  <si>
    <t>Co2</t>
  </si>
  <si>
    <t>Tasa_formalidad_2019</t>
  </si>
  <si>
    <t>5. Niñez y juventud</t>
  </si>
  <si>
    <t>6. Trabajo</t>
  </si>
  <si>
    <t>7. Medio ambiente</t>
  </si>
  <si>
    <t>Cobertura bruta en educación superior</t>
  </si>
  <si>
    <t>Tasa de trabajo infantil</t>
  </si>
  <si>
    <t>Cuidado a la primera infancia</t>
  </si>
  <si>
    <t>Tasa de formalidad</t>
  </si>
  <si>
    <t>Tasa de desempleo</t>
  </si>
  <si>
    <t>Tasa de pobreza monetaria</t>
  </si>
  <si>
    <t>Tasa de deforestación</t>
  </si>
  <si>
    <t>Disposición de residuos</t>
  </si>
  <si>
    <t>Tasa de riesgo de desastres</t>
  </si>
  <si>
    <t>Emisiones de CO2</t>
  </si>
  <si>
    <t>Tablero  de control - componente de Resultados</t>
  </si>
  <si>
    <t>2. Ejecución de recursos*</t>
  </si>
  <si>
    <t xml:space="preserve">* Para el año 2020 esas variables no aplican ya que se calculaban con una metodología diferente. Por lo tanto, el indicador de ejecución de recursos del 2021 en adelante no es completamente comparable con el valor del 2020.          </t>
  </si>
  <si>
    <t>Puntajes menores a 55 puntos son clasificados como bajos. Entre 55 y 70 son de nivel medio y superiores a 70 son de nivel alto.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</si>
</sst>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quot;$&quot;* #,##0_-;_-&quot;$&quot;* &quot;-&quot;_-;_-@_-"/>
    <numFmt numFmtId="164" formatCode="_-* #,##0.00\ _€_-;\-* #,##0.00\ _€_-;_-* &quot;-&quot;??\ _€_-;_-@_-"/>
    <numFmt numFmtId="165" formatCode="0.0%"/>
    <numFmt numFmtId="166" formatCode="&quot;$&quot;#,##0"/>
    <numFmt numFmtId="167" formatCode="0.0"/>
  </numFmts>
  <fonts count="20" x14ac:knownFonts="1">
    <font>
      <sz val="12"/>
      <color theme="1"/>
      <name val="Calibri"/>
      <family val="2"/>
      <scheme val="minor"/>
    </font>
    <font>
      <b/>
      <sz val="12"/>
      <color theme="1"/>
      <name val="Calibri"/>
      <family val="2"/>
      <scheme val="minor"/>
    </font>
    <font>
      <sz val="11"/>
      <color theme="1"/>
      <name val="Calibri"/>
      <family val="2"/>
      <scheme val="minor"/>
    </font>
    <font>
      <sz val="8"/>
      <name val="Calibri"/>
      <family val="2"/>
      <scheme val="minor"/>
    </font>
    <font>
      <b/>
      <sz val="10"/>
      <color theme="1"/>
      <name val="Gadugi"/>
      <family val="2"/>
    </font>
    <font>
      <sz val="12"/>
      <color theme="0"/>
      <name val="Calibri"/>
      <family val="2"/>
      <scheme val="minor"/>
    </font>
    <font>
      <b/>
      <sz val="11"/>
      <color theme="0"/>
      <name val="Gadugi"/>
      <family val="2"/>
    </font>
    <font>
      <b/>
      <sz val="11"/>
      <color theme="1"/>
      <name val="Calibri"/>
      <family val="2"/>
      <scheme val="minor"/>
    </font>
    <font>
      <sz val="12"/>
      <color theme="1"/>
      <name val="Calibri"/>
      <family val="2"/>
      <scheme val="minor"/>
    </font>
    <font>
      <b/>
      <sz val="16"/>
      <color theme="1"/>
      <name val="Gadugi"/>
    </font>
    <font>
      <sz val="12"/>
      <color theme="1"/>
      <name val="Gadugi"/>
    </font>
    <font>
      <sz val="11"/>
      <color theme="1"/>
      <name val="Gadugi"/>
    </font>
    <font>
      <b/>
      <sz val="11"/>
      <color theme="1"/>
      <name val="Gadugi"/>
    </font>
    <font>
      <b/>
      <sz val="14"/>
      <color theme="0"/>
      <name val="Gadugi"/>
      <family val="2"/>
    </font>
    <font>
      <b/>
      <sz val="11"/>
      <color theme="0"/>
      <name val="Gadugi"/>
    </font>
    <font>
      <b/>
      <sz val="11"/>
      <color theme="1"/>
      <name val="Gadugi"/>
      <family val="2"/>
    </font>
    <font>
      <sz val="9"/>
      <color theme="1"/>
      <name val="Gadugi"/>
      <family val="2"/>
    </font>
    <font>
      <b/>
      <sz val="12"/>
      <color theme="0"/>
      <name val="Gadugi"/>
    </font>
    <font>
      <sz val="11"/>
      <color theme="7" tint="0.79998168889431442"/>
      <name val="Gadugi"/>
      <family val="2"/>
    </font>
    <font>
      <sz val="11"/>
      <color theme="1"/>
      <name val="Gadugi"/>
      <family val="2"/>
    </font>
  </fonts>
  <fills count="1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rgb="FFB3CDB8"/>
        <bgColor indexed="64"/>
      </patternFill>
    </fill>
    <fill>
      <patternFill patternType="solid">
        <fgColor rgb="FF89A1BF"/>
        <bgColor indexed="64"/>
      </patternFill>
    </fill>
    <fill>
      <patternFill patternType="solid">
        <fgColor rgb="FF9411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s>
  <borders count="49">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top style="medium">
        <color indexed="64"/>
      </top>
      <bottom/>
      <diagonal/>
    </border>
    <border>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right style="medium">
        <color indexed="64"/>
      </right>
      <top/>
      <bottom style="medium">
        <color indexed="64"/>
      </bottom>
      <diagonal/>
    </border>
    <border>
      <left style="thin">
        <color theme="0"/>
      </left>
      <right style="medium">
        <color indexed="64"/>
      </right>
      <top style="thin">
        <color theme="0"/>
      </top>
      <bottom style="thin">
        <color theme="0"/>
      </bottom>
      <diagonal/>
    </border>
    <border>
      <left style="thin">
        <color theme="0"/>
      </left>
      <right style="medium">
        <color indexed="64"/>
      </right>
      <top style="thin">
        <color theme="0"/>
      </top>
      <bottom style="medium">
        <color indexed="64"/>
      </bottom>
      <diagonal/>
    </border>
    <border>
      <left style="thin">
        <color theme="0"/>
      </left>
      <right style="thin">
        <color theme="0"/>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theme="0"/>
      </left>
      <right style="medium">
        <color indexed="64"/>
      </right>
      <top/>
      <bottom/>
      <diagonal/>
    </border>
    <border>
      <left style="thin">
        <color theme="0"/>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medium">
        <color indexed="64"/>
      </left>
      <right style="thin">
        <color theme="0"/>
      </right>
      <top style="thin">
        <color theme="0"/>
      </top>
      <bottom/>
      <diagonal/>
    </border>
    <border>
      <left/>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thin">
        <color theme="0"/>
      </top>
      <bottom style="thin">
        <color theme="0"/>
      </bottom>
      <diagonal/>
    </border>
    <border>
      <left style="thin">
        <color theme="0"/>
      </left>
      <right/>
      <top style="thin">
        <color theme="0"/>
      </top>
      <bottom style="medium">
        <color indexed="64"/>
      </bottom>
      <diagonal/>
    </border>
    <border>
      <left/>
      <right style="thin">
        <color theme="0"/>
      </right>
      <top style="medium">
        <color indexed="64"/>
      </top>
      <bottom style="thin">
        <color theme="0"/>
      </bottom>
      <diagonal/>
    </border>
    <border>
      <left style="thin">
        <color theme="0"/>
      </left>
      <right/>
      <top style="medium">
        <color indexed="64"/>
      </top>
      <bottom style="thin">
        <color theme="0"/>
      </bottom>
      <diagonal/>
    </border>
    <border>
      <left/>
      <right style="thin">
        <color theme="0"/>
      </right>
      <top style="thin">
        <color theme="0"/>
      </top>
      <bottom style="medium">
        <color indexed="64"/>
      </bottom>
      <diagonal/>
    </border>
    <border>
      <left style="thin">
        <color theme="0"/>
      </left>
      <right/>
      <top style="thin">
        <color theme="0"/>
      </top>
      <bottom/>
      <diagonal/>
    </border>
    <border>
      <left/>
      <right/>
      <top style="thin">
        <color theme="0"/>
      </top>
      <bottom/>
      <diagonal/>
    </border>
    <border>
      <left/>
      <right style="medium">
        <color indexed="64"/>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medium">
        <color indexed="64"/>
      </right>
      <top/>
      <bottom style="thin">
        <color theme="0"/>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theme="0"/>
      </left>
      <right/>
      <top/>
      <bottom style="medium">
        <color indexed="64"/>
      </bottom>
      <diagonal/>
    </border>
    <border>
      <left/>
      <right style="thin">
        <color theme="0"/>
      </right>
      <top style="thin">
        <color theme="0"/>
      </top>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s>
  <cellStyleXfs count="4">
    <xf numFmtId="0" fontId="0" fillId="0" borderId="0"/>
    <xf numFmtId="164" fontId="2"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cellStyleXfs>
  <cellXfs count="216">
    <xf numFmtId="0" fontId="0" fillId="0" borderId="0" xfId="0"/>
    <xf numFmtId="0" fontId="0" fillId="2" borderId="0" xfId="0" applyFill="1" applyBorder="1"/>
    <xf numFmtId="0" fontId="0" fillId="2" borderId="0" xfId="0" applyFill="1"/>
    <xf numFmtId="0" fontId="4" fillId="2" borderId="0" xfId="0" applyFont="1" applyFill="1" applyBorder="1" applyAlignment="1">
      <alignment vertical="center" wrapText="1"/>
    </xf>
    <xf numFmtId="0" fontId="0" fillId="0" borderId="0" xfId="0" applyAlignment="1">
      <alignment wrapText="1"/>
    </xf>
    <xf numFmtId="2" fontId="0" fillId="0" borderId="0" xfId="0" applyNumberFormat="1"/>
    <xf numFmtId="2" fontId="11" fillId="11" borderId="1" xfId="0" applyNumberFormat="1" applyFont="1" applyFill="1" applyBorder="1" applyAlignment="1">
      <alignment horizontal="center" vertical="center"/>
    </xf>
    <xf numFmtId="2" fontId="11" fillId="4" borderId="1" xfId="0" applyNumberFormat="1" applyFont="1" applyFill="1" applyBorder="1" applyAlignment="1">
      <alignment horizontal="center" vertical="center"/>
    </xf>
    <xf numFmtId="166" fontId="11" fillId="0" borderId="1" xfId="2" applyNumberFormat="1" applyFont="1" applyFill="1" applyBorder="1" applyAlignment="1">
      <alignment horizontal="center" vertical="center"/>
    </xf>
    <xf numFmtId="165" fontId="11" fillId="0" borderId="1" xfId="3" applyNumberFormat="1" applyFont="1" applyFill="1" applyBorder="1" applyAlignment="1">
      <alignment horizontal="center" vertical="center"/>
    </xf>
    <xf numFmtId="10" fontId="11" fillId="0" borderId="1"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xf>
    <xf numFmtId="10" fontId="11" fillId="0" borderId="1" xfId="3" applyNumberFormat="1" applyFont="1" applyFill="1" applyBorder="1" applyAlignment="1">
      <alignment horizontal="center" vertical="center"/>
    </xf>
    <xf numFmtId="2" fontId="11" fillId="0" borderId="1" xfId="3" applyNumberFormat="1" applyFont="1" applyFill="1" applyBorder="1" applyAlignment="1">
      <alignment horizontal="center" vertical="center"/>
    </xf>
    <xf numFmtId="0" fontId="2" fillId="2" borderId="0" xfId="0" applyFont="1" applyFill="1"/>
    <xf numFmtId="0" fontId="0" fillId="2" borderId="0" xfId="0" applyFill="1" applyBorder="1" applyAlignment="1">
      <alignment horizontal="center" vertical="center"/>
    </xf>
    <xf numFmtId="0" fontId="0" fillId="2" borderId="0" xfId="0" applyFill="1" applyAlignment="1">
      <alignment vertical="center"/>
    </xf>
    <xf numFmtId="0" fontId="0" fillId="2" borderId="0" xfId="0" applyFill="1" applyAlignment="1"/>
    <xf numFmtId="0" fontId="5" fillId="2" borderId="0" xfId="0" applyFont="1" applyFill="1"/>
    <xf numFmtId="0" fontId="5" fillId="2" borderId="0" xfId="0" applyFont="1" applyFill="1" applyAlignment="1">
      <alignment vertical="center"/>
    </xf>
    <xf numFmtId="0" fontId="5" fillId="2" borderId="0" xfId="0" applyFont="1" applyFill="1" applyBorder="1"/>
    <xf numFmtId="0" fontId="5" fillId="2" borderId="0" xfId="0" applyFont="1" applyFill="1" applyAlignment="1"/>
    <xf numFmtId="0" fontId="16" fillId="2" borderId="0" xfId="0" applyFont="1" applyFill="1" applyAlignment="1">
      <alignment vertical="top"/>
    </xf>
    <xf numFmtId="2" fontId="11" fillId="0" borderId="1" xfId="2" applyNumberFormat="1" applyFont="1" applyFill="1" applyBorder="1" applyAlignment="1">
      <alignment horizontal="center" vertical="center"/>
    </xf>
    <xf numFmtId="0" fontId="10" fillId="2" borderId="0" xfId="0" applyFont="1" applyFill="1"/>
    <xf numFmtId="0" fontId="6" fillId="9" borderId="7" xfId="0" applyFont="1" applyFill="1" applyBorder="1" applyAlignment="1">
      <alignment horizontal="center" vertical="center" wrapText="1"/>
    </xf>
    <xf numFmtId="2" fontId="11" fillId="4" borderId="10" xfId="0" applyNumberFormat="1" applyFont="1" applyFill="1" applyBorder="1" applyAlignment="1">
      <alignment horizontal="center" vertical="center"/>
    </xf>
    <xf numFmtId="1" fontId="11" fillId="4" borderId="10" xfId="0" applyNumberFormat="1" applyFont="1" applyFill="1" applyBorder="1" applyAlignment="1">
      <alignment horizontal="center" vertical="center"/>
    </xf>
    <xf numFmtId="2" fontId="11" fillId="4" borderId="15" xfId="0" applyNumberFormat="1" applyFont="1" applyFill="1" applyBorder="1" applyAlignment="1">
      <alignment horizontal="center" vertical="center"/>
    </xf>
    <xf numFmtId="1" fontId="11" fillId="10" borderId="1" xfId="3" applyNumberFormat="1" applyFont="1" applyFill="1" applyBorder="1" applyAlignment="1">
      <alignment vertical="center"/>
    </xf>
    <xf numFmtId="0" fontId="11" fillId="0" borderId="26" xfId="0" applyFont="1" applyBorder="1" applyAlignment="1">
      <alignment horizontal="left" vertical="center" wrapText="1"/>
    </xf>
    <xf numFmtId="0" fontId="11" fillId="0" borderId="7" xfId="0" applyFont="1" applyBorder="1" applyAlignment="1">
      <alignment horizontal="left" vertical="center" wrapText="1"/>
    </xf>
    <xf numFmtId="1" fontId="0" fillId="0" borderId="0" xfId="0" applyNumberFormat="1"/>
    <xf numFmtId="0" fontId="0" fillId="12" borderId="0" xfId="0" applyFill="1"/>
    <xf numFmtId="2" fontId="0" fillId="12" borderId="0" xfId="0" applyNumberFormat="1" applyFill="1"/>
    <xf numFmtId="1" fontId="0" fillId="12" borderId="0" xfId="0" applyNumberFormat="1" applyFill="1"/>
    <xf numFmtId="1" fontId="11" fillId="11" borderId="1" xfId="0" applyNumberFormat="1" applyFont="1" applyFill="1" applyBorder="1" applyAlignment="1">
      <alignment horizontal="center" vertical="center"/>
    </xf>
    <xf numFmtId="1" fontId="11" fillId="4" borderId="1" xfId="0" applyNumberFormat="1" applyFont="1" applyFill="1" applyBorder="1" applyAlignment="1">
      <alignment horizontal="center" vertical="center"/>
    </xf>
    <xf numFmtId="1" fontId="18" fillId="10" borderId="17" xfId="3" applyNumberFormat="1" applyFont="1" applyFill="1" applyBorder="1" applyAlignment="1">
      <alignment vertical="center"/>
    </xf>
    <xf numFmtId="1" fontId="11" fillId="4" borderId="15" xfId="0" applyNumberFormat="1" applyFont="1" applyFill="1" applyBorder="1" applyAlignment="1">
      <alignment horizontal="center" vertical="center"/>
    </xf>
    <xf numFmtId="1" fontId="18" fillId="10" borderId="16" xfId="3" applyNumberFormat="1" applyFont="1" applyFill="1" applyBorder="1" applyAlignment="1">
      <alignment vertical="center"/>
    </xf>
    <xf numFmtId="0" fontId="12" fillId="4" borderId="14" xfId="0" applyFont="1" applyFill="1" applyBorder="1" applyAlignment="1">
      <alignment horizontal="center" vertical="center" wrapText="1"/>
    </xf>
    <xf numFmtId="1" fontId="11" fillId="10" borderId="11" xfId="3" applyNumberFormat="1" applyFont="1" applyFill="1" applyBorder="1" applyAlignment="1">
      <alignment vertical="center"/>
    </xf>
    <xf numFmtId="1" fontId="11" fillId="10" borderId="27" xfId="3" applyNumberFormat="1" applyFont="1" applyFill="1" applyBorder="1" applyAlignment="1">
      <alignment vertical="center"/>
    </xf>
    <xf numFmtId="1" fontId="18" fillId="10" borderId="20" xfId="3" applyNumberFormat="1" applyFont="1" applyFill="1" applyBorder="1" applyAlignment="1">
      <alignment vertical="center"/>
    </xf>
    <xf numFmtId="0" fontId="0" fillId="13" borderId="0" xfId="0" applyFill="1"/>
    <xf numFmtId="165" fontId="0" fillId="0" borderId="0" xfId="3" applyNumberFormat="1" applyFont="1"/>
    <xf numFmtId="10" fontId="0" fillId="0" borderId="0" xfId="3" applyNumberFormat="1" applyFont="1"/>
    <xf numFmtId="165" fontId="0" fillId="0" borderId="0" xfId="0" applyNumberFormat="1"/>
    <xf numFmtId="1" fontId="0" fillId="13" borderId="0" xfId="0" applyNumberFormat="1" applyFill="1"/>
    <xf numFmtId="165" fontId="0" fillId="13" borderId="0" xfId="3" applyNumberFormat="1" applyFont="1" applyFill="1" applyBorder="1"/>
    <xf numFmtId="2" fontId="0" fillId="13" borderId="0" xfId="0" applyNumberFormat="1" applyFill="1"/>
    <xf numFmtId="0" fontId="0" fillId="14" borderId="0" xfId="0" applyFill="1"/>
    <xf numFmtId="1" fontId="0" fillId="14" borderId="0" xfId="0" applyNumberFormat="1" applyFill="1"/>
    <xf numFmtId="2" fontId="0" fillId="14" borderId="0" xfId="0" applyNumberFormat="1" applyFill="1"/>
    <xf numFmtId="10" fontId="0" fillId="14" borderId="0" xfId="3" applyNumberFormat="1" applyFont="1" applyFill="1" applyBorder="1"/>
    <xf numFmtId="165" fontId="0" fillId="14" borderId="0" xfId="3" applyNumberFormat="1" applyFont="1" applyFill="1" applyBorder="1"/>
    <xf numFmtId="165" fontId="0" fillId="14" borderId="0" xfId="3" applyNumberFormat="1" applyFont="1" applyFill="1"/>
    <xf numFmtId="0" fontId="11" fillId="0" borderId="13" xfId="0" applyFont="1" applyFill="1" applyBorder="1" applyAlignment="1">
      <alignment vertical="center"/>
    </xf>
    <xf numFmtId="0" fontId="11" fillId="0" borderId="1" xfId="0" applyFont="1" applyFill="1" applyBorder="1" applyAlignment="1">
      <alignment vertical="center"/>
    </xf>
    <xf numFmtId="0" fontId="6" fillId="9" borderId="8" xfId="0" applyFont="1" applyFill="1" applyBorder="1" applyAlignment="1">
      <alignment horizontal="center" vertical="center" wrapText="1"/>
    </xf>
    <xf numFmtId="9" fontId="11" fillId="0" borderId="15" xfId="3" applyFont="1" applyFill="1" applyBorder="1" applyAlignment="1">
      <alignment horizontal="center" vertical="center"/>
    </xf>
    <xf numFmtId="0" fontId="11" fillId="0" borderId="14" xfId="0" applyFont="1" applyFill="1" applyBorder="1" applyAlignment="1">
      <alignment vertical="center"/>
    </xf>
    <xf numFmtId="0" fontId="0" fillId="2" borderId="27" xfId="0" applyFill="1" applyBorder="1"/>
    <xf numFmtId="0" fontId="5" fillId="0" borderId="2" xfId="0" applyFont="1" applyBorder="1"/>
    <xf numFmtId="0" fontId="5" fillId="0" borderId="1" xfId="0" applyFont="1" applyBorder="1"/>
    <xf numFmtId="2" fontId="11" fillId="0" borderId="7" xfId="3" applyNumberFormat="1" applyFont="1" applyFill="1" applyBorder="1" applyAlignment="1">
      <alignment horizontal="center" vertical="center"/>
    </xf>
    <xf numFmtId="2" fontId="5" fillId="2" borderId="0" xfId="0" applyNumberFormat="1" applyFont="1" applyFill="1"/>
    <xf numFmtId="166" fontId="5" fillId="2" borderId="0" xfId="0" applyNumberFormat="1" applyFont="1" applyFill="1"/>
    <xf numFmtId="165" fontId="5" fillId="2" borderId="0" xfId="3" applyNumberFormat="1" applyFont="1" applyFill="1"/>
    <xf numFmtId="2" fontId="5" fillId="2" borderId="0" xfId="3" applyNumberFormat="1" applyFont="1" applyFill="1"/>
    <xf numFmtId="167" fontId="0" fillId="0" borderId="0" xfId="0" applyNumberFormat="1"/>
    <xf numFmtId="0" fontId="10" fillId="2" borderId="4" xfId="0" applyFont="1" applyFill="1" applyBorder="1" applyAlignment="1">
      <alignment horizontal="center" wrapText="1"/>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0" fontId="17" fillId="9" borderId="4" xfId="0" applyFont="1" applyFill="1" applyBorder="1" applyAlignment="1">
      <alignment horizontal="center"/>
    </xf>
    <xf numFmtId="0" fontId="17" fillId="9" borderId="5" xfId="0" applyFont="1" applyFill="1" applyBorder="1" applyAlignment="1">
      <alignment horizontal="center"/>
    </xf>
    <xf numFmtId="0" fontId="17" fillId="9" borderId="6" xfId="0" applyFont="1" applyFill="1" applyBorder="1" applyAlignment="1">
      <alignment horizontal="center"/>
    </xf>
    <xf numFmtId="0" fontId="0" fillId="2" borderId="35" xfId="0"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38" xfId="0" applyFill="1" applyBorder="1" applyAlignment="1">
      <alignment horizontal="center"/>
    </xf>
    <xf numFmtId="0" fontId="0" fillId="2" borderId="0" xfId="0" applyFill="1" applyBorder="1" applyAlignment="1">
      <alignment horizontal="center"/>
    </xf>
    <xf numFmtId="0" fontId="0" fillId="2" borderId="21" xfId="0" applyFill="1" applyBorder="1" applyAlignment="1">
      <alignment horizontal="center"/>
    </xf>
    <xf numFmtId="0" fontId="0" fillId="2" borderId="44" xfId="0" applyFill="1" applyBorder="1" applyAlignment="1">
      <alignment horizontal="center"/>
    </xf>
    <xf numFmtId="0" fontId="0" fillId="2" borderId="27" xfId="0" applyFill="1" applyBorder="1" applyAlignment="1">
      <alignment horizontal="center"/>
    </xf>
    <xf numFmtId="0" fontId="0" fillId="2" borderId="16" xfId="0" applyFill="1" applyBorder="1" applyAlignment="1">
      <alignment horizontal="center"/>
    </xf>
    <xf numFmtId="0" fontId="16" fillId="2" borderId="11" xfId="0" applyFont="1" applyFill="1" applyBorder="1" applyAlignment="1">
      <alignment horizontal="left" vertical="center" wrapText="1"/>
    </xf>
    <xf numFmtId="0" fontId="2" fillId="7" borderId="3" xfId="0" applyFont="1" applyFill="1" applyBorder="1" applyAlignment="1">
      <alignment horizontal="center"/>
    </xf>
    <xf numFmtId="0" fontId="2" fillId="7" borderId="25" xfId="0" applyFont="1" applyFill="1" applyBorder="1" applyAlignment="1">
      <alignment horizontal="center"/>
    </xf>
    <xf numFmtId="0" fontId="2" fillId="7" borderId="30" xfId="0" applyFont="1" applyFill="1" applyBorder="1" applyAlignment="1">
      <alignment horizontal="center"/>
    </xf>
    <xf numFmtId="0" fontId="2" fillId="8" borderId="3" xfId="0" applyFont="1" applyFill="1" applyBorder="1" applyAlignment="1">
      <alignment horizontal="center"/>
    </xf>
    <xf numFmtId="0" fontId="2" fillId="8" borderId="25" xfId="0" applyFont="1" applyFill="1" applyBorder="1" applyAlignment="1">
      <alignment horizontal="center"/>
    </xf>
    <xf numFmtId="0" fontId="2" fillId="8" borderId="30" xfId="0" applyFont="1" applyFill="1" applyBorder="1" applyAlignment="1">
      <alignment horizontal="center"/>
    </xf>
    <xf numFmtId="0" fontId="2" fillId="0" borderId="3" xfId="0" applyFont="1" applyFill="1" applyBorder="1" applyAlignment="1">
      <alignment horizontal="center"/>
    </xf>
    <xf numFmtId="0" fontId="2" fillId="0" borderId="25" xfId="0" applyFont="1" applyFill="1" applyBorder="1" applyAlignment="1">
      <alignment horizontal="center"/>
    </xf>
    <xf numFmtId="0" fontId="2" fillId="0" borderId="30" xfId="0" applyFont="1" applyFill="1" applyBorder="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0" fillId="2" borderId="41" xfId="0" applyFill="1" applyBorder="1" applyAlignment="1">
      <alignment horizontal="center"/>
    </xf>
    <xf numFmtId="0" fontId="12" fillId="7" borderId="13" xfId="0" applyFont="1" applyFill="1" applyBorder="1" applyAlignment="1">
      <alignment horizontal="left" vertical="center"/>
    </xf>
    <xf numFmtId="0" fontId="12" fillId="7" borderId="1" xfId="0" applyFont="1" applyFill="1" applyBorder="1" applyAlignment="1">
      <alignment horizontal="left" vertical="center"/>
    </xf>
    <xf numFmtId="0" fontId="0" fillId="0" borderId="1" xfId="0" applyBorder="1" applyAlignment="1">
      <alignment horizontal="left" vertical="center"/>
    </xf>
    <xf numFmtId="2" fontId="12" fillId="7" borderId="1" xfId="0" applyNumberFormat="1" applyFont="1" applyFill="1" applyBorder="1" applyAlignment="1">
      <alignment horizontal="center" vertical="center"/>
    </xf>
    <xf numFmtId="0" fontId="2" fillId="7" borderId="1" xfId="0" applyFont="1" applyFill="1" applyBorder="1" applyAlignment="1">
      <alignment horizontal="center"/>
    </xf>
    <xf numFmtId="0" fontId="2" fillId="7" borderId="17" xfId="0" applyFont="1" applyFill="1" applyBorder="1" applyAlignment="1">
      <alignment horizontal="center"/>
    </xf>
    <xf numFmtId="0" fontId="15" fillId="7" borderId="24" xfId="0" applyFont="1" applyFill="1" applyBorder="1" applyAlignment="1">
      <alignment horizontal="left" vertical="center"/>
    </xf>
    <xf numFmtId="0" fontId="12" fillId="7" borderId="25" xfId="0" applyFont="1" applyFill="1" applyBorder="1" applyAlignment="1">
      <alignment horizontal="left" vertical="center"/>
    </xf>
    <xf numFmtId="0" fontId="0" fillId="0" borderId="2" xfId="0" applyBorder="1" applyAlignment="1">
      <alignment horizontal="left" vertical="center"/>
    </xf>
    <xf numFmtId="2" fontId="12" fillId="7" borderId="3" xfId="0" applyNumberFormat="1" applyFont="1" applyFill="1" applyBorder="1" applyAlignment="1">
      <alignment horizontal="center" vertical="center"/>
    </xf>
    <xf numFmtId="2" fontId="12" fillId="7" borderId="2" xfId="0" applyNumberFormat="1" applyFont="1" applyFill="1" applyBorder="1" applyAlignment="1">
      <alignment horizontal="center" vertical="center"/>
    </xf>
    <xf numFmtId="0" fontId="6" fillId="6" borderId="3" xfId="0" applyFont="1" applyFill="1" applyBorder="1" applyAlignment="1">
      <alignment horizontal="center" vertical="center" wrapText="1"/>
    </xf>
    <xf numFmtId="0" fontId="6" fillId="6" borderId="2" xfId="0" applyFont="1" applyFill="1" applyBorder="1" applyAlignment="1">
      <alignment horizontal="center" vertical="center" wrapText="1"/>
    </xf>
    <xf numFmtId="10" fontId="11" fillId="0" borderId="3" xfId="0" applyNumberFormat="1" applyFont="1" applyFill="1" applyBorder="1" applyAlignment="1">
      <alignment horizontal="center" vertical="center"/>
    </xf>
    <xf numFmtId="10" fontId="11" fillId="0" borderId="2" xfId="0" applyNumberFormat="1" applyFont="1" applyFill="1" applyBorder="1" applyAlignment="1">
      <alignment horizontal="center" vertical="center"/>
    </xf>
    <xf numFmtId="10" fontId="11" fillId="0" borderId="3" xfId="3" applyNumberFormat="1" applyFont="1" applyFill="1" applyBorder="1" applyAlignment="1">
      <alignment horizontal="center" vertical="center"/>
    </xf>
    <xf numFmtId="10" fontId="11" fillId="0" borderId="2" xfId="3" applyNumberFormat="1" applyFont="1" applyFill="1" applyBorder="1" applyAlignment="1">
      <alignment horizontal="center" vertical="center"/>
    </xf>
    <xf numFmtId="2" fontId="11" fillId="0" borderId="3" xfId="3" applyNumberFormat="1" applyFont="1" applyFill="1" applyBorder="1" applyAlignment="1">
      <alignment horizontal="center" vertical="center"/>
    </xf>
    <xf numFmtId="2" fontId="11" fillId="0" borderId="2" xfId="3" applyNumberFormat="1" applyFont="1" applyFill="1" applyBorder="1" applyAlignment="1">
      <alignment horizontal="center" vertical="center"/>
    </xf>
    <xf numFmtId="2" fontId="11" fillId="0" borderId="3" xfId="0" applyNumberFormat="1" applyFont="1" applyFill="1" applyBorder="1" applyAlignment="1">
      <alignment horizontal="center" vertical="center"/>
    </xf>
    <xf numFmtId="2" fontId="11" fillId="0" borderId="2" xfId="0" applyNumberFormat="1" applyFont="1" applyFill="1" applyBorder="1" applyAlignment="1">
      <alignment horizontal="center" vertical="center"/>
    </xf>
    <xf numFmtId="2" fontId="11" fillId="0" borderId="31" xfId="3" applyNumberFormat="1" applyFont="1" applyFill="1" applyBorder="1" applyAlignment="1">
      <alignment horizontal="center" vertical="center"/>
    </xf>
    <xf numFmtId="2" fontId="11" fillId="0" borderId="34" xfId="3" applyNumberFormat="1" applyFont="1" applyFill="1" applyBorder="1" applyAlignment="1">
      <alignment horizontal="center" vertical="center"/>
    </xf>
    <xf numFmtId="0" fontId="7" fillId="8" borderId="3" xfId="0" applyFont="1" applyFill="1" applyBorder="1" applyAlignment="1">
      <alignment horizontal="center" vertical="center"/>
    </xf>
    <xf numFmtId="0" fontId="7" fillId="8" borderId="25" xfId="0" applyFont="1" applyFill="1" applyBorder="1" applyAlignment="1">
      <alignment horizontal="center" vertical="center"/>
    </xf>
    <xf numFmtId="0" fontId="7" fillId="8" borderId="30" xfId="0" applyFont="1" applyFill="1" applyBorder="1" applyAlignment="1">
      <alignment horizontal="center" vertical="center"/>
    </xf>
    <xf numFmtId="0" fontId="11" fillId="0" borderId="13" xfId="0" applyFont="1" applyBorder="1" applyAlignment="1">
      <alignment horizontal="left" vertical="center" wrapText="1"/>
    </xf>
    <xf numFmtId="0" fontId="11" fillId="0" borderId="1" xfId="0" applyFont="1" applyBorder="1" applyAlignment="1">
      <alignment horizontal="left" vertical="center" wrapText="1"/>
    </xf>
    <xf numFmtId="0" fontId="12" fillId="7" borderId="24" xfId="0" applyFont="1" applyFill="1" applyBorder="1" applyAlignment="1">
      <alignment horizontal="left" vertical="center"/>
    </xf>
    <xf numFmtId="0" fontId="6" fillId="5" borderId="28"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2" xfId="0" applyFont="1" applyFill="1" applyBorder="1" applyAlignment="1">
      <alignment horizontal="center" vertical="center"/>
    </xf>
    <xf numFmtId="0" fontId="6" fillId="6" borderId="24" xfId="0" applyFont="1" applyFill="1" applyBorder="1" applyAlignment="1">
      <alignment horizontal="left" vertical="center"/>
    </xf>
    <xf numFmtId="0" fontId="6" fillId="6" borderId="25" xfId="0" applyFont="1" applyFill="1" applyBorder="1" applyAlignment="1">
      <alignment horizontal="left" vertical="center"/>
    </xf>
    <xf numFmtId="0" fontId="6" fillId="5" borderId="33" xfId="0" applyFont="1" applyFill="1" applyBorder="1" applyAlignment="1">
      <alignment horizontal="center" wrapText="1"/>
    </xf>
    <xf numFmtId="0" fontId="6" fillId="5" borderId="32" xfId="0" applyFont="1" applyFill="1" applyBorder="1" applyAlignment="1">
      <alignment horizontal="center" wrapText="1"/>
    </xf>
    <xf numFmtId="2" fontId="12" fillId="8" borderId="3" xfId="0" applyNumberFormat="1" applyFont="1" applyFill="1" applyBorder="1" applyAlignment="1">
      <alignment horizontal="center" vertical="center"/>
    </xf>
    <xf numFmtId="2" fontId="12" fillId="8" borderId="2" xfId="0" applyNumberFormat="1" applyFont="1" applyFill="1" applyBorder="1" applyAlignment="1">
      <alignment horizontal="center" vertical="center"/>
    </xf>
    <xf numFmtId="166" fontId="11" fillId="0" borderId="3" xfId="2" applyNumberFormat="1" applyFont="1" applyFill="1" applyBorder="1" applyAlignment="1">
      <alignment horizontal="center" vertical="center"/>
    </xf>
    <xf numFmtId="166" fontId="11" fillId="0" borderId="2" xfId="2" applyNumberFormat="1" applyFont="1" applyFill="1" applyBorder="1" applyAlignment="1">
      <alignment horizontal="center" vertical="center"/>
    </xf>
    <xf numFmtId="0" fontId="19"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11" fillId="0" borderId="2" xfId="0" applyFont="1" applyFill="1" applyBorder="1" applyAlignment="1">
      <alignment horizontal="left" vertical="center"/>
    </xf>
    <xf numFmtId="0" fontId="6" fillId="6" borderId="1"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30" xfId="0" applyFont="1" applyFill="1" applyBorder="1" applyAlignment="1">
      <alignment horizontal="center" vertical="center"/>
    </xf>
    <xf numFmtId="0" fontId="11" fillId="0" borderId="2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4" xfId="0" applyFont="1" applyBorder="1" applyAlignment="1">
      <alignment horizontal="left" vertical="center" wrapText="1"/>
    </xf>
    <xf numFmtId="0" fontId="0" fillId="0" borderId="2" xfId="0" applyBorder="1" applyAlignment="1">
      <alignment horizontal="left" vertical="center" wrapText="1"/>
    </xf>
    <xf numFmtId="0" fontId="15" fillId="8" borderId="24" xfId="0" applyFont="1" applyFill="1" applyBorder="1" applyAlignment="1">
      <alignment horizontal="left" vertical="center"/>
    </xf>
    <xf numFmtId="0" fontId="12" fillId="8" borderId="25" xfId="0" applyFont="1" applyFill="1" applyBorder="1" applyAlignment="1">
      <alignment horizontal="left" vertical="center"/>
    </xf>
    <xf numFmtId="0" fontId="12" fillId="8" borderId="2" xfId="0" applyFont="1" applyFill="1" applyBorder="1" applyAlignment="1">
      <alignment horizontal="left" vertical="center"/>
    </xf>
    <xf numFmtId="0" fontId="12" fillId="4" borderId="13" xfId="0" applyFont="1" applyFill="1" applyBorder="1" applyAlignment="1">
      <alignment horizontal="left" vertical="center" wrapText="1"/>
    </xf>
    <xf numFmtId="0" fontId="11" fillId="0" borderId="13" xfId="0" applyFont="1" applyFill="1" applyBorder="1" applyAlignment="1">
      <alignment vertical="center"/>
    </xf>
    <xf numFmtId="0" fontId="11" fillId="0" borderId="1" xfId="0" applyFont="1" applyFill="1" applyBorder="1" applyAlignment="1">
      <alignment vertical="center"/>
    </xf>
    <xf numFmtId="0" fontId="2" fillId="0" borderId="31"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7" xfId="0" applyFont="1" applyFill="1" applyBorder="1" applyAlignment="1">
      <alignment horizontal="center"/>
    </xf>
    <xf numFmtId="0" fontId="12" fillId="4" borderId="28"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3" fillId="5" borderId="46" xfId="0" applyFont="1" applyFill="1" applyBorder="1" applyAlignment="1">
      <alignment horizontal="center" wrapText="1"/>
    </xf>
    <xf numFmtId="0" fontId="13" fillId="5" borderId="47" xfId="0" applyFont="1" applyFill="1" applyBorder="1" applyAlignment="1">
      <alignment horizontal="center" wrapText="1"/>
    </xf>
    <xf numFmtId="0" fontId="13" fillId="5" borderId="48" xfId="0" applyFont="1" applyFill="1" applyBorder="1" applyAlignment="1">
      <alignment horizontal="center" wrapText="1"/>
    </xf>
    <xf numFmtId="0" fontId="6" fillId="9" borderId="19" xfId="0" applyFont="1" applyFill="1" applyBorder="1" applyAlignment="1">
      <alignment horizontal="center" vertical="center" wrapText="1"/>
    </xf>
    <xf numFmtId="0" fontId="14" fillId="9" borderId="1" xfId="0" applyFont="1" applyFill="1" applyBorder="1" applyAlignment="1">
      <alignment horizontal="center"/>
    </xf>
    <xf numFmtId="0" fontId="6" fillId="9" borderId="11" xfId="0" applyFont="1" applyFill="1" applyBorder="1" applyAlignment="1">
      <alignment horizontal="center" wrapText="1"/>
    </xf>
    <xf numFmtId="0" fontId="6" fillId="9" borderId="20" xfId="0" applyFont="1" applyFill="1" applyBorder="1" applyAlignment="1">
      <alignment horizontal="center" wrapText="1"/>
    </xf>
    <xf numFmtId="0" fontId="6" fillId="9" borderId="0" xfId="0" applyFont="1" applyFill="1" applyBorder="1" applyAlignment="1">
      <alignment horizontal="center" wrapText="1"/>
    </xf>
    <xf numFmtId="0" fontId="6" fillId="9" borderId="21" xfId="0" applyFont="1" applyFill="1" applyBorder="1" applyAlignment="1">
      <alignment horizontal="center" wrapText="1"/>
    </xf>
    <xf numFmtId="0" fontId="6" fillId="9" borderId="8"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14" fillId="9" borderId="3" xfId="0" applyFont="1" applyFill="1" applyBorder="1" applyAlignment="1">
      <alignment horizontal="center"/>
    </xf>
    <xf numFmtId="0" fontId="11" fillId="0" borderId="15" xfId="0" applyFont="1" applyBorder="1" applyAlignment="1">
      <alignment horizontal="center"/>
    </xf>
    <xf numFmtId="0" fontId="12" fillId="4" borderId="15" xfId="0" applyFont="1" applyFill="1" applyBorder="1" applyAlignment="1">
      <alignment horizontal="center" vertical="center" wrapText="1"/>
    </xf>
    <xf numFmtId="0" fontId="11" fillId="0" borderId="18" xfId="0" applyFont="1" applyBorder="1" applyAlignment="1">
      <alignment horizontal="center"/>
    </xf>
    <xf numFmtId="0" fontId="19" fillId="0" borderId="13" xfId="0" applyFont="1" applyFill="1" applyBorder="1" applyAlignment="1">
      <alignment horizontal="left" vertical="center"/>
    </xf>
    <xf numFmtId="0" fontId="11" fillId="0" borderId="1" xfId="0" applyFont="1" applyFill="1" applyBorder="1" applyAlignment="1">
      <alignment horizontal="left" vertical="center"/>
    </xf>
    <xf numFmtId="0" fontId="12" fillId="4" borderId="14" xfId="0" applyFont="1" applyFill="1" applyBorder="1" applyAlignment="1">
      <alignment horizontal="left" vertical="center" wrapText="1"/>
    </xf>
    <xf numFmtId="0" fontId="11" fillId="0" borderId="15" xfId="0" applyFont="1" applyBorder="1" applyAlignment="1">
      <alignment horizontal="left" vertical="center" wrapText="1"/>
    </xf>
    <xf numFmtId="0" fontId="13" fillId="9" borderId="9" xfId="0" applyFont="1" applyFill="1" applyBorder="1" applyAlignment="1">
      <alignment horizontal="center" vertical="center" wrapText="1"/>
    </xf>
    <xf numFmtId="0" fontId="13" fillId="9" borderId="10"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9" borderId="26"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6" fillId="5" borderId="10" xfId="0" applyFont="1" applyFill="1" applyBorder="1" applyAlignment="1">
      <alignment horizontal="center" wrapText="1"/>
    </xf>
    <xf numFmtId="0" fontId="6" fillId="5" borderId="23" xfId="0" applyFont="1" applyFill="1" applyBorder="1" applyAlignment="1">
      <alignment horizontal="center" wrapText="1"/>
    </xf>
    <xf numFmtId="0" fontId="19" fillId="0" borderId="13"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5" fillId="4" borderId="9"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9" fillId="0" borderId="13" xfId="0" applyFont="1" applyBorder="1" applyAlignment="1">
      <alignment horizontal="left" vertical="center" wrapText="1"/>
    </xf>
    <xf numFmtId="0" fontId="11" fillId="0" borderId="13" xfId="0" applyFont="1" applyFill="1" applyBorder="1" applyAlignment="1">
      <alignment horizontal="left" vertical="center"/>
    </xf>
    <xf numFmtId="0" fontId="12" fillId="8" borderId="24" xfId="0" applyFont="1" applyFill="1" applyBorder="1" applyAlignment="1">
      <alignment horizontal="left" vertical="center"/>
    </xf>
    <xf numFmtId="0" fontId="11" fillId="0" borderId="26" xfId="0" applyFont="1" applyFill="1" applyBorder="1" applyAlignment="1">
      <alignment vertical="center" wrapText="1"/>
    </xf>
    <xf numFmtId="0" fontId="11" fillId="0" borderId="7" xfId="0" applyFont="1" applyFill="1" applyBorder="1" applyAlignment="1">
      <alignment vertical="center" wrapText="1"/>
    </xf>
    <xf numFmtId="0" fontId="19" fillId="0" borderId="14" xfId="0" applyFont="1" applyFill="1" applyBorder="1" applyAlignment="1">
      <alignment horizontal="left" vertical="center"/>
    </xf>
    <xf numFmtId="0" fontId="11" fillId="0" borderId="15" xfId="0" applyFont="1" applyFill="1" applyBorder="1" applyAlignment="1">
      <alignment horizontal="left" vertical="center"/>
    </xf>
    <xf numFmtId="10" fontId="11" fillId="0" borderId="31" xfId="3" applyNumberFormat="1" applyFont="1" applyFill="1" applyBorder="1" applyAlignment="1">
      <alignment horizontal="center" vertical="center"/>
    </xf>
    <xf numFmtId="10" fontId="11" fillId="0" borderId="34" xfId="3" applyNumberFormat="1" applyFont="1" applyFill="1" applyBorder="1" applyAlignment="1">
      <alignment horizontal="center" vertical="center"/>
    </xf>
    <xf numFmtId="2" fontId="11" fillId="0" borderId="35" xfId="3" applyNumberFormat="1" applyFont="1" applyFill="1" applyBorder="1" applyAlignment="1">
      <alignment horizontal="center" vertical="center"/>
    </xf>
    <xf numFmtId="2" fontId="11" fillId="0" borderId="45" xfId="3" applyNumberFormat="1" applyFont="1" applyFill="1" applyBorder="1" applyAlignment="1">
      <alignment horizontal="center" vertical="center"/>
    </xf>
    <xf numFmtId="0" fontId="0" fillId="0" borderId="0" xfId="0" applyAlignment="1">
      <alignment horizontal="center"/>
    </xf>
    <xf numFmtId="0" fontId="0" fillId="14" borderId="0" xfId="0" applyFill="1" applyAlignment="1">
      <alignment horizontal="center"/>
    </xf>
    <xf numFmtId="0" fontId="1" fillId="0" borderId="0" xfId="0" applyFont="1" applyAlignment="1">
      <alignment horizontal="center"/>
    </xf>
    <xf numFmtId="0" fontId="0" fillId="0" borderId="0" xfId="0" applyAlignment="1">
      <alignment horizontal="left" vertical="center"/>
    </xf>
  </cellXfs>
  <cellStyles count="4">
    <cellStyle name="Millares 2" xfId="1"/>
    <cellStyle name="Moneda [0]" xfId="2" builtinId="7"/>
    <cellStyle name="Normal" xfId="0" builtinId="0"/>
    <cellStyle name="Porcentaje" xfId="3" builtinId="5"/>
  </cellStyles>
  <dxfs count="0"/>
  <tableStyles count="0" defaultTableStyle="TableStyleMedium2" defaultPivotStyle="PivotStyleLight16"/>
  <colors>
    <mruColors>
      <color rgb="FF941100"/>
      <color rgb="FFFF8F89"/>
      <color rgb="FFCC423C"/>
      <color rgb="FFBF712F"/>
      <color rgb="FFFF7E79"/>
      <color rgb="FFFFA5B2"/>
      <color rgb="FF7C421A"/>
      <color rgb="FF89A1BF"/>
      <color rgb="FF9FA6BF"/>
      <color rgb="FFB3CD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Apoyo!$A$8</c:f>
          <c:strCache>
            <c:ptCount val="1"/>
            <c:pt idx="0">
              <c:v>COMPARACIÓN DE INDICADORES - QUINDÍO</c:v>
            </c:pt>
          </c:strCache>
        </c:strRef>
      </c:tx>
      <c:layout/>
      <c:overlay val="0"/>
      <c:spPr>
        <a:noFill/>
        <a:ln>
          <a:noFill/>
        </a:ln>
        <a:effectLst/>
      </c:spPr>
      <c:txPr>
        <a:bodyPr rot="0" vert="horz"/>
        <a:lstStyle/>
        <a:p>
          <a:pPr>
            <a:defRPr/>
          </a:pPr>
          <a:endParaRPr lang="es-CO"/>
        </a:p>
      </c:txPr>
    </c:title>
    <c:autoTitleDeleted val="0"/>
    <c:plotArea>
      <c:layout>
        <c:manualLayout>
          <c:layoutTarget val="inner"/>
          <c:xMode val="edge"/>
          <c:yMode val="edge"/>
          <c:x val="6.5287566597880792E-2"/>
          <c:y val="0.17670232560166285"/>
          <c:w val="0.82664677993393154"/>
          <c:h val="0.66554911128637961"/>
        </c:manualLayout>
      </c:layout>
      <c:barChart>
        <c:barDir val="col"/>
        <c:grouping val="clustered"/>
        <c:varyColors val="0"/>
        <c:ser>
          <c:idx val="0"/>
          <c:order val="0"/>
          <c:tx>
            <c:v>Datos mpio</c:v>
          </c:tx>
          <c:invertIfNegative val="0"/>
          <c:dPt>
            <c:idx val="0"/>
            <c:invertIfNegative val="0"/>
            <c:bubble3D val="0"/>
            <c:spPr>
              <a:solidFill>
                <a:srgbClr val="C00000"/>
              </a:solidFill>
            </c:spPr>
            <c:extLst>
              <c:ext xmlns:c16="http://schemas.microsoft.com/office/drawing/2014/chart" uri="{C3380CC4-5D6E-409C-BE32-E72D297353CC}">
                <c16:uniqueId val="{00000014-4D35-6F4A-AB0B-7F51653D10C7}"/>
              </c:ext>
            </c:extLst>
          </c:dPt>
          <c:dPt>
            <c:idx val="1"/>
            <c:invertIfNegative val="0"/>
            <c:bubble3D val="0"/>
            <c:spPr>
              <a:solidFill>
                <a:srgbClr val="C00000"/>
              </a:solidFill>
            </c:spPr>
            <c:extLst>
              <c:ext xmlns:c16="http://schemas.microsoft.com/office/drawing/2014/chart" uri="{C3380CC4-5D6E-409C-BE32-E72D297353CC}">
                <c16:uniqueId val="{00000015-4D35-6F4A-AB0B-7F51653D10C7}"/>
              </c:ext>
            </c:extLst>
          </c:dPt>
          <c:dPt>
            <c:idx val="4"/>
            <c:invertIfNegative val="0"/>
            <c:bubble3D val="0"/>
            <c:spPr>
              <a:solidFill>
                <a:schemeClr val="accent6">
                  <a:lumMod val="75000"/>
                </a:schemeClr>
              </a:solidFill>
            </c:spPr>
            <c:extLst>
              <c:ext xmlns:c16="http://schemas.microsoft.com/office/drawing/2014/chart" uri="{C3380CC4-5D6E-409C-BE32-E72D297353CC}">
                <c16:uniqueId val="{00000003-4D35-6F4A-AB0B-7F51653D10C7}"/>
              </c:ext>
            </c:extLst>
          </c:dPt>
          <c:dPt>
            <c:idx val="5"/>
            <c:invertIfNegative val="0"/>
            <c:bubble3D val="0"/>
            <c:spPr>
              <a:solidFill>
                <a:schemeClr val="accent6">
                  <a:lumMod val="75000"/>
                </a:schemeClr>
              </a:solidFill>
            </c:spPr>
            <c:extLst>
              <c:ext xmlns:c16="http://schemas.microsoft.com/office/drawing/2014/chart" uri="{C3380CC4-5D6E-409C-BE32-E72D297353CC}">
                <c16:uniqueId val="{00000007-3B8C-424B-8CEB-38BD53A2153C}"/>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Apoyo!$A$2:$B$7</c:f>
              <c:multiLvlStrCache>
                <c:ptCount val="6"/>
                <c:lvl>
                  <c:pt idx="0">
                    <c:v>2020</c:v>
                  </c:pt>
                  <c:pt idx="1">
                    <c:v>2021</c:v>
                  </c:pt>
                  <c:pt idx="2">
                    <c:v>2020</c:v>
                  </c:pt>
                  <c:pt idx="3">
                    <c:v>2021</c:v>
                  </c:pt>
                  <c:pt idx="4">
                    <c:v>2020</c:v>
                  </c:pt>
                  <c:pt idx="5">
                    <c:v>2021</c:v>
                  </c:pt>
                </c:lvl>
                <c:lvl>
                  <c:pt idx="0">
                    <c:v>MDD</c:v>
                  </c:pt>
                  <c:pt idx="2">
                    <c:v>Gestión</c:v>
                  </c:pt>
                  <c:pt idx="4">
                    <c:v>Resultados</c:v>
                  </c:pt>
                </c:lvl>
              </c:multiLvlStrCache>
            </c:multiLvlStrRef>
          </c:cat>
          <c:val>
            <c:numRef>
              <c:f>Apoyo!$C$2:$C$7</c:f>
              <c:numCache>
                <c:formatCode>0.00</c:formatCode>
                <c:ptCount val="6"/>
                <c:pt idx="0">
                  <c:v>76.412435331836434</c:v>
                </c:pt>
                <c:pt idx="1">
                  <c:v>84.990531921386719</c:v>
                </c:pt>
                <c:pt idx="2">
                  <c:v>75.995158987674699</c:v>
                </c:pt>
                <c:pt idx="3">
                  <c:v>85.397834777832031</c:v>
                </c:pt>
                <c:pt idx="4">
                  <c:v>71.767678294040607</c:v>
                </c:pt>
                <c:pt idx="5">
                  <c:v>70.216407775878906</c:v>
                </c:pt>
              </c:numCache>
            </c:numRef>
          </c:val>
          <c:extLst>
            <c:ext xmlns:c16="http://schemas.microsoft.com/office/drawing/2014/chart" uri="{C3380CC4-5D6E-409C-BE32-E72D297353CC}">
              <c16:uniqueId val="{00000011-4D35-6F4A-AB0B-7F51653D10C7}"/>
            </c:ext>
          </c:extLst>
        </c:ser>
        <c:dLbls>
          <c:dLblPos val="outEnd"/>
          <c:showLegendKey val="0"/>
          <c:showVal val="1"/>
          <c:showCatName val="0"/>
          <c:showSerName val="0"/>
          <c:showPercent val="0"/>
          <c:showBubbleSize val="0"/>
        </c:dLbls>
        <c:gapWidth val="78"/>
        <c:axId val="98796672"/>
        <c:axId val="98798592"/>
      </c:barChart>
      <c:lineChart>
        <c:grouping val="standard"/>
        <c:varyColors val="0"/>
        <c:ser>
          <c:idx val="1"/>
          <c:order val="1"/>
          <c:tx>
            <c:v>Promedio región</c:v>
          </c:tx>
          <c:marker>
            <c:symbol val="dash"/>
            <c:size val="40"/>
            <c:spPr>
              <a:blipFill>
                <a:blip xmlns:r="http://schemas.openxmlformats.org/officeDocument/2006/relationships" r:embed="rId1"/>
                <a:stretch>
                  <a:fillRect/>
                </a:stretch>
              </a:blipFill>
              <a:ln w="25400">
                <a:noFill/>
              </a:ln>
            </c:spPr>
          </c:marker>
          <c:cat>
            <c:multiLvlStrRef>
              <c:f>Apoyo!$A$2:$B$7</c:f>
              <c:multiLvlStrCache>
                <c:ptCount val="6"/>
                <c:lvl>
                  <c:pt idx="0">
                    <c:v>2020</c:v>
                  </c:pt>
                  <c:pt idx="1">
                    <c:v>2021</c:v>
                  </c:pt>
                  <c:pt idx="2">
                    <c:v>2020</c:v>
                  </c:pt>
                  <c:pt idx="3">
                    <c:v>2021</c:v>
                  </c:pt>
                  <c:pt idx="4">
                    <c:v>2020</c:v>
                  </c:pt>
                  <c:pt idx="5">
                    <c:v>2021</c:v>
                  </c:pt>
                </c:lvl>
                <c:lvl>
                  <c:pt idx="0">
                    <c:v>MDD</c:v>
                  </c:pt>
                  <c:pt idx="2">
                    <c:v>Gestión</c:v>
                  </c:pt>
                  <c:pt idx="4">
                    <c:v>Resultados</c:v>
                  </c:pt>
                </c:lvl>
              </c:multiLvlStrCache>
            </c:multiLvlStrRef>
          </c:cat>
          <c:val>
            <c:numRef>
              <c:f>Apoyo!$D$2:$D$7</c:f>
              <c:numCache>
                <c:formatCode>0.00</c:formatCode>
                <c:ptCount val="6"/>
                <c:pt idx="0">
                  <c:v>78.309360362055784</c:v>
                </c:pt>
                <c:pt idx="1">
                  <c:v>84.163915634155273</c:v>
                </c:pt>
                <c:pt idx="2">
                  <c:v>78.050418351962421</c:v>
                </c:pt>
                <c:pt idx="3">
                  <c:v>83.355312347412109</c:v>
                </c:pt>
                <c:pt idx="4">
                  <c:v>69.853404746065422</c:v>
                </c:pt>
                <c:pt idx="5">
                  <c:v>71.225927352905273</c:v>
                </c:pt>
              </c:numCache>
            </c:numRef>
          </c:val>
          <c:smooth val="0"/>
          <c:extLst>
            <c:ext xmlns:c16="http://schemas.microsoft.com/office/drawing/2014/chart" uri="{C3380CC4-5D6E-409C-BE32-E72D297353CC}">
              <c16:uniqueId val="{00000012-4D35-6F4A-AB0B-7F51653D10C7}"/>
            </c:ext>
          </c:extLst>
        </c:ser>
        <c:dLbls>
          <c:showLegendKey val="0"/>
          <c:showVal val="0"/>
          <c:showCatName val="0"/>
          <c:showSerName val="0"/>
          <c:showPercent val="0"/>
          <c:showBubbleSize val="0"/>
        </c:dLbls>
        <c:marker val="1"/>
        <c:smooth val="0"/>
        <c:axId val="98796672"/>
        <c:axId val="98798592"/>
      </c:lineChart>
      <c:catAx>
        <c:axId val="987966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vert="horz"/>
          <a:lstStyle/>
          <a:p>
            <a:pPr>
              <a:defRPr/>
            </a:pPr>
            <a:endParaRPr lang="es-CO"/>
          </a:p>
        </c:txPr>
        <c:crossAx val="98798592"/>
        <c:crosses val="autoZero"/>
        <c:auto val="1"/>
        <c:lblAlgn val="ctr"/>
        <c:lblOffset val="100"/>
        <c:noMultiLvlLbl val="0"/>
      </c:catAx>
      <c:valAx>
        <c:axId val="98798592"/>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a:lstStyle/>
              <a:p>
                <a:pPr>
                  <a:defRPr/>
                </a:pPr>
                <a:r>
                  <a:rPr lang="es-ES"/>
                  <a:t>Puntaje</a:t>
                </a:r>
              </a:p>
            </c:rich>
          </c:tx>
          <c:layout>
            <c:manualLayout>
              <c:xMode val="edge"/>
              <c:yMode val="edge"/>
              <c:x val="7.4699085441142657E-3"/>
              <c:y val="9.5817054412194055E-2"/>
            </c:manualLayout>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a:pPr>
            <a:endParaRPr lang="es-CO"/>
          </a:p>
        </c:txPr>
        <c:crossAx val="98796672"/>
        <c:crosses val="autoZero"/>
        <c:crossBetween val="between"/>
        <c:majorUnit val="10"/>
        <c:minorUnit val="2"/>
      </c:valAx>
      <c:spPr>
        <a:noFill/>
        <a:ln>
          <a:noFill/>
        </a:ln>
        <a:effectLst/>
      </c:spPr>
    </c:plotArea>
    <c:legend>
      <c:legendPos val="r"/>
      <c:legendEntry>
        <c:idx val="0"/>
        <c:delete val="1"/>
      </c:legendEntry>
      <c:layout>
        <c:manualLayout>
          <c:xMode val="edge"/>
          <c:yMode val="edge"/>
          <c:x val="0.89776362738867121"/>
          <c:y val="0.23739000984251968"/>
          <c:w val="0.10110129873008471"/>
          <c:h val="0.39632923228346456"/>
        </c:manualLayout>
      </c:layout>
      <c:overlay val="0"/>
    </c:legend>
    <c:plotVisOnly val="1"/>
    <c:dispBlanksAs val="gap"/>
    <c:showDLblsOverMax val="0"/>
  </c:chart>
  <c:spPr>
    <a:ln w="38100">
      <a:solidFill>
        <a:schemeClr val="tx1">
          <a:alpha val="95000"/>
        </a:schemeClr>
      </a:solidFill>
    </a:ln>
    <a:effectLst>
      <a:outerShdw blurRad="50800" dist="38100" dir="2700000" algn="tl" rotWithShape="0">
        <a:prstClr val="black">
          <a:alpha val="40000"/>
        </a:prstClr>
      </a:outerShdw>
    </a:effectLst>
  </c:spPr>
  <c:txPr>
    <a:bodyPr/>
    <a:lstStyle/>
    <a:p>
      <a:pPr>
        <a:defRPr sz="1050">
          <a:latin typeface="Gadugi" panose="020B0502040204020203" pitchFamily="34" charset="0"/>
        </a:defRPr>
      </a:pPr>
      <a:endParaRPr lang="es-CO"/>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12701</xdr:colOff>
      <xdr:row>31</xdr:row>
      <xdr:rowOff>12700</xdr:rowOff>
    </xdr:from>
    <xdr:to>
      <xdr:col>10</xdr:col>
      <xdr:colOff>12700</xdr:colOff>
      <xdr:row>51</xdr:row>
      <xdr:rowOff>12700</xdr:rowOff>
    </xdr:to>
    <xdr:graphicFrame macro="">
      <xdr:nvGraphicFramePr>
        <xdr:cNvPr id="2" name="Gráfico 1">
          <a:extLst>
            <a:ext uri="{FF2B5EF4-FFF2-40B4-BE49-F238E27FC236}">
              <a16:creationId xmlns:a16="http://schemas.microsoft.com/office/drawing/2014/main" id="{7C2965EF-3244-214F-B538-11AC9FA3A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0</xdr:row>
      <xdr:rowOff>130175</xdr:rowOff>
    </xdr:from>
    <xdr:ext cx="11029950" cy="1371600"/>
    <xdr:sp macro="" textlink="">
      <xdr:nvSpPr>
        <xdr:cNvPr id="3" name="Rectángulo 2">
          <a:extLst>
            <a:ext uri="{FF2B5EF4-FFF2-40B4-BE49-F238E27FC236}">
              <a16:creationId xmlns:a16="http://schemas.microsoft.com/office/drawing/2014/main" id="{266E89C0-B053-9342-BB81-F4ACFFF585AB}"/>
            </a:ext>
          </a:extLst>
        </xdr:cNvPr>
        <xdr:cNvSpPr/>
      </xdr:nvSpPr>
      <xdr:spPr>
        <a:xfrm>
          <a:off x="0" y="130175"/>
          <a:ext cx="11029950" cy="1371600"/>
        </a:xfrm>
        <a:prstGeom prst="rect">
          <a:avLst/>
        </a:prstGeom>
        <a:noFill/>
      </xdr:spPr>
      <xdr:txBody>
        <a:bodyPr wrap="square" lIns="91440" tIns="45720" rIns="91440" bIns="45720" anchor="ctr">
          <a:noAutofit/>
        </a:bodyPr>
        <a:lstStyle/>
        <a:p>
          <a:pPr algn="ctr"/>
          <a:r>
            <a:rPr lang="es-CO" sz="4000" b="1" cap="none" spc="0">
              <a:ln w="9525">
                <a:solidFill>
                  <a:schemeClr val="tx1"/>
                </a:solidFill>
                <a:prstDash val="solid"/>
              </a:ln>
              <a:solidFill>
                <a:srgbClr val="C00000"/>
              </a:solidFill>
              <a:effectLst>
                <a:outerShdw blurRad="12700" dist="38100" dir="2700000" algn="tl" rotWithShape="0">
                  <a:schemeClr val="accent5">
                    <a:lumMod val="60000"/>
                    <a:lumOff val="40000"/>
                  </a:schemeClr>
                </a:outerShdw>
              </a:effectLst>
              <a:latin typeface="Gadugi" panose="020B0502040204020203" pitchFamily="34" charset="0"/>
              <a:ea typeface="+mn-ea"/>
              <a:cs typeface="+mn-cs"/>
            </a:rPr>
            <a:t>VISOR DE RESULTADOS - MEDICIÓN DEL DESEMPEÑO DEPARTAMENTAL </a:t>
          </a:r>
          <a:endParaRPr lang="es-ES" sz="4000" b="1" cap="none" spc="0">
            <a:ln w="9525">
              <a:solidFill>
                <a:schemeClr val="tx1"/>
              </a:solidFill>
              <a:prstDash val="solid"/>
            </a:ln>
            <a:solidFill>
              <a:srgbClr val="C00000"/>
            </a:solidFill>
            <a:effectLst>
              <a:outerShdw blurRad="12700" dist="38100" dir="2700000" algn="tl" rotWithShape="0">
                <a:schemeClr val="accent5">
                  <a:lumMod val="60000"/>
                  <a:lumOff val="40000"/>
                </a:schemeClr>
              </a:outerShdw>
            </a:effectLst>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0.91143</cdr:x>
      <cdr:y>0.39494</cdr:y>
    </cdr:from>
    <cdr:to>
      <cdr:x>0.93527</cdr:x>
      <cdr:y>0.43244</cdr:y>
    </cdr:to>
    <cdr:sp macro="" textlink="">
      <cdr:nvSpPr>
        <cdr:cNvPr id="3" name="Rectángulo redondeado 2">
          <a:extLst xmlns:a="http://schemas.openxmlformats.org/drawingml/2006/main">
            <a:ext uri="{FF2B5EF4-FFF2-40B4-BE49-F238E27FC236}">
              <a16:creationId xmlns:a16="http://schemas.microsoft.com/office/drawing/2014/main" id="{83E9F2BA-4761-4A40-B70E-6C852EDFA76F}"/>
            </a:ext>
          </a:extLst>
        </cdr:cNvPr>
        <cdr:cNvSpPr/>
      </cdr:nvSpPr>
      <cdr:spPr>
        <a:xfrm xmlns:a="http://schemas.openxmlformats.org/drawingml/2006/main">
          <a:off x="10244013" y="1579959"/>
          <a:ext cx="267949" cy="150019"/>
        </a:xfrm>
        <a:prstGeom xmlns:a="http://schemas.openxmlformats.org/drawingml/2006/main" prst="roundRect">
          <a:avLst/>
        </a:prstGeom>
        <a:solidFill xmlns:a="http://schemas.openxmlformats.org/drawingml/2006/main">
          <a:srgbClr val="FFC000"/>
        </a:solidFill>
        <a:ln xmlns:a="http://schemas.openxmlformats.org/drawingml/2006/main">
          <a:solidFill>
            <a:srgbClr val="FFC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marL="0" indent="0"/>
          <a:endParaRPr lang="es-CO" sz="1100">
            <a:solidFill>
              <a:schemeClr val="lt1"/>
            </a:solidFill>
            <a:latin typeface="+mn-lt"/>
            <a:ea typeface="+mn-ea"/>
            <a:cs typeface="+mn-cs"/>
          </a:endParaRPr>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5" sqref="A5:H5"/>
    </sheetView>
  </sheetViews>
  <sheetFormatPr baseColWidth="10" defaultColWidth="10.875" defaultRowHeight="15.75" x14ac:dyDescent="0.25"/>
  <cols>
    <col min="1" max="7" width="10.875" style="2"/>
    <col min="8" max="8" width="49" style="2" customWidth="1"/>
    <col min="9" max="16384" width="10.875" style="2"/>
  </cols>
  <sheetData>
    <row r="1" spans="1:8" ht="16.5" thickBot="1" x14ac:dyDescent="0.3">
      <c r="A1" s="75" t="s">
        <v>83</v>
      </c>
      <c r="B1" s="76"/>
      <c r="C1" s="76"/>
      <c r="D1" s="76"/>
      <c r="E1" s="76"/>
      <c r="F1" s="76"/>
      <c r="G1" s="76"/>
      <c r="H1" s="77"/>
    </row>
    <row r="2" spans="1:8" ht="66" customHeight="1" thickBot="1" x14ac:dyDescent="0.3">
      <c r="A2" s="72" t="s">
        <v>79</v>
      </c>
      <c r="B2" s="73"/>
      <c r="C2" s="73"/>
      <c r="D2" s="73"/>
      <c r="E2" s="73"/>
      <c r="F2" s="73"/>
      <c r="G2" s="73"/>
      <c r="H2" s="74"/>
    </row>
    <row r="3" spans="1:8" ht="16.5" thickBot="1" x14ac:dyDescent="0.3">
      <c r="A3" s="24"/>
      <c r="B3" s="24"/>
      <c r="C3" s="24"/>
      <c r="D3" s="24"/>
      <c r="E3" s="24"/>
      <c r="F3" s="24"/>
      <c r="G3" s="24"/>
      <c r="H3" s="24"/>
    </row>
    <row r="4" spans="1:8" ht="16.5" thickBot="1" x14ac:dyDescent="0.3">
      <c r="A4" s="75" t="s">
        <v>82</v>
      </c>
      <c r="B4" s="76"/>
      <c r="C4" s="76"/>
      <c r="D4" s="76"/>
      <c r="E4" s="76"/>
      <c r="F4" s="76"/>
      <c r="G4" s="76"/>
      <c r="H4" s="77"/>
    </row>
    <row r="5" spans="1:8" ht="51" customHeight="1" thickBot="1" x14ac:dyDescent="0.3">
      <c r="A5" s="72" t="s">
        <v>80</v>
      </c>
      <c r="B5" s="73"/>
      <c r="C5" s="73"/>
      <c r="D5" s="73"/>
      <c r="E5" s="73"/>
      <c r="F5" s="73"/>
      <c r="G5" s="73"/>
      <c r="H5" s="74"/>
    </row>
    <row r="6" spans="1:8" ht="16.5" thickBot="1" x14ac:dyDescent="0.3">
      <c r="A6" s="24"/>
      <c r="B6" s="24"/>
      <c r="C6" s="24"/>
      <c r="D6" s="24"/>
      <c r="E6" s="24"/>
      <c r="F6" s="24"/>
      <c r="G6" s="24"/>
      <c r="H6" s="24"/>
    </row>
    <row r="7" spans="1:8" ht="16.5" thickBot="1" x14ac:dyDescent="0.3">
      <c r="A7" s="75" t="s">
        <v>78</v>
      </c>
      <c r="B7" s="76"/>
      <c r="C7" s="76"/>
      <c r="D7" s="76"/>
      <c r="E7" s="76"/>
      <c r="F7" s="76"/>
      <c r="G7" s="76"/>
      <c r="H7" s="77"/>
    </row>
    <row r="8" spans="1:8" ht="104.1" customHeight="1" thickBot="1" x14ac:dyDescent="0.3">
      <c r="A8" s="72" t="s">
        <v>84</v>
      </c>
      <c r="B8" s="73"/>
      <c r="C8" s="73"/>
      <c r="D8" s="73"/>
      <c r="E8" s="73"/>
      <c r="F8" s="73"/>
      <c r="G8" s="73"/>
      <c r="H8" s="74"/>
    </row>
    <row r="9" spans="1:8" ht="16.5" thickBot="1" x14ac:dyDescent="0.3">
      <c r="A9" s="24"/>
      <c r="B9" s="24"/>
      <c r="C9" s="24"/>
      <c r="D9" s="24"/>
      <c r="E9" s="24"/>
      <c r="F9" s="24"/>
      <c r="G9" s="24"/>
      <c r="H9" s="24"/>
    </row>
    <row r="10" spans="1:8" ht="16.5" thickBot="1" x14ac:dyDescent="0.3">
      <c r="A10" s="75" t="s">
        <v>81</v>
      </c>
      <c r="B10" s="76"/>
      <c r="C10" s="76"/>
      <c r="D10" s="76"/>
      <c r="E10" s="76"/>
      <c r="F10" s="76"/>
      <c r="G10" s="76"/>
      <c r="H10" s="77"/>
    </row>
    <row r="11" spans="1:8" ht="115.15" customHeight="1" thickBot="1" x14ac:dyDescent="0.3">
      <c r="A11" s="72" t="s">
        <v>87</v>
      </c>
      <c r="B11" s="73"/>
      <c r="C11" s="73"/>
      <c r="D11" s="73"/>
      <c r="E11" s="73"/>
      <c r="F11" s="73"/>
      <c r="G11" s="73"/>
      <c r="H11" s="74"/>
    </row>
    <row r="12" spans="1:8" ht="16.5" thickBot="1" x14ac:dyDescent="0.3">
      <c r="A12" s="24"/>
      <c r="B12" s="24"/>
      <c r="C12" s="24"/>
      <c r="D12" s="24"/>
      <c r="E12" s="24"/>
      <c r="F12" s="24"/>
      <c r="G12" s="24"/>
      <c r="H12" s="24"/>
    </row>
    <row r="13" spans="1:8" ht="16.5" thickBot="1" x14ac:dyDescent="0.3">
      <c r="A13" s="75" t="s">
        <v>86</v>
      </c>
      <c r="B13" s="76"/>
      <c r="C13" s="76"/>
      <c r="D13" s="76"/>
      <c r="E13" s="76"/>
      <c r="F13" s="76"/>
      <c r="G13" s="76"/>
      <c r="H13" s="77"/>
    </row>
    <row r="14" spans="1:8" ht="51" customHeight="1" thickBot="1" x14ac:dyDescent="0.3">
      <c r="A14" s="72" t="s">
        <v>85</v>
      </c>
      <c r="B14" s="73"/>
      <c r="C14" s="73"/>
      <c r="D14" s="73"/>
      <c r="E14" s="73"/>
      <c r="F14" s="73"/>
      <c r="G14" s="73"/>
      <c r="H14" s="74"/>
    </row>
  </sheetData>
  <mergeCells count="10">
    <mergeCell ref="A1:H1"/>
    <mergeCell ref="A2:H2"/>
    <mergeCell ref="A4:H4"/>
    <mergeCell ref="A5:H5"/>
    <mergeCell ref="A7:H7"/>
    <mergeCell ref="A8:H8"/>
    <mergeCell ref="A10:H10"/>
    <mergeCell ref="A11:H11"/>
    <mergeCell ref="A13:H13"/>
    <mergeCell ref="A14:H14"/>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tabSelected="1" zoomScale="80" zoomScaleNormal="80" workbookViewId="0">
      <selection activeCell="C111" sqref="C111"/>
    </sheetView>
  </sheetViews>
  <sheetFormatPr baseColWidth="10" defaultColWidth="10.875" defaultRowHeight="15.75" x14ac:dyDescent="0.25"/>
  <cols>
    <col min="1" max="1" width="28.875" style="18" customWidth="1"/>
    <col min="2" max="8" width="14.625" style="18" customWidth="1"/>
    <col min="9" max="10" width="7.625" style="18" customWidth="1"/>
    <col min="11" max="16384" width="10.875" style="18"/>
  </cols>
  <sheetData>
    <row r="1" spans="1:15" s="2" customFormat="1" x14ac:dyDescent="0.25">
      <c r="K1" s="18"/>
      <c r="L1" s="18"/>
      <c r="M1" s="18"/>
      <c r="N1" s="18"/>
      <c r="O1" s="18"/>
    </row>
    <row r="2" spans="1:15" s="2" customFormat="1" x14ac:dyDescent="0.25">
      <c r="K2" s="18"/>
      <c r="L2" s="18"/>
      <c r="M2" s="18"/>
      <c r="N2" s="18"/>
      <c r="O2" s="18"/>
    </row>
    <row r="3" spans="1:15" s="2" customFormat="1" x14ac:dyDescent="0.25">
      <c r="K3" s="18"/>
      <c r="L3" s="18"/>
      <c r="M3" s="18"/>
      <c r="N3" s="18"/>
      <c r="O3" s="18"/>
    </row>
    <row r="4" spans="1:15" s="2" customFormat="1" x14ac:dyDescent="0.25">
      <c r="K4" s="18"/>
      <c r="L4" s="18"/>
      <c r="M4" s="18"/>
      <c r="N4" s="18"/>
      <c r="O4" s="18"/>
    </row>
    <row r="5" spans="1:15" s="2" customFormat="1" x14ac:dyDescent="0.25">
      <c r="K5" s="18"/>
      <c r="L5" s="18"/>
      <c r="M5" s="18"/>
      <c r="N5" s="18"/>
      <c r="O5" s="18"/>
    </row>
    <row r="6" spans="1:15" s="2" customFormat="1" x14ac:dyDescent="0.25">
      <c r="K6" s="18"/>
      <c r="L6" s="18"/>
      <c r="M6" s="18"/>
      <c r="N6" s="18"/>
      <c r="O6" s="18"/>
    </row>
    <row r="7" spans="1:15" s="2" customFormat="1" x14ac:dyDescent="0.25">
      <c r="K7" s="18"/>
      <c r="L7" s="18"/>
      <c r="M7" s="18"/>
      <c r="N7" s="18"/>
      <c r="O7" s="18"/>
    </row>
    <row r="8" spans="1:15" s="2" customFormat="1" ht="16.5" thickBot="1" x14ac:dyDescent="0.3">
      <c r="K8" s="18"/>
      <c r="L8" s="18"/>
      <c r="M8" s="18"/>
      <c r="N8" s="18"/>
      <c r="O8" s="18"/>
    </row>
    <row r="9" spans="1:15" s="2" customFormat="1" ht="25.15" customHeight="1" x14ac:dyDescent="0.25">
      <c r="A9" s="167" t="s">
        <v>34</v>
      </c>
      <c r="B9" s="168"/>
      <c r="C9" s="168"/>
      <c r="D9" s="168"/>
      <c r="E9" s="168"/>
      <c r="F9" s="168"/>
      <c r="G9" s="168"/>
      <c r="H9" s="168"/>
      <c r="I9" s="168"/>
      <c r="J9" s="169"/>
      <c r="K9" s="18"/>
      <c r="L9" s="18"/>
      <c r="M9" s="18"/>
      <c r="N9" s="18"/>
      <c r="O9" s="18"/>
    </row>
    <row r="10" spans="1:15" s="16" customFormat="1" ht="30" customHeight="1" x14ac:dyDescent="0.25">
      <c r="A10" s="148" t="s">
        <v>63</v>
      </c>
      <c r="B10" s="149"/>
      <c r="C10" s="149"/>
      <c r="D10" s="149"/>
      <c r="E10" s="149"/>
      <c r="F10" s="149"/>
      <c r="G10" s="149"/>
      <c r="H10" s="149"/>
      <c r="I10" s="149"/>
      <c r="J10" s="150"/>
      <c r="K10" s="19"/>
      <c r="L10" s="19"/>
      <c r="M10" s="19"/>
      <c r="N10" s="19"/>
      <c r="O10" s="19"/>
    </row>
    <row r="11" spans="1:15" s="1" customFormat="1" ht="16.5" thickBot="1" x14ac:dyDescent="0.3">
      <c r="A11" s="41" t="s">
        <v>35</v>
      </c>
      <c r="B11" s="182" t="str">
        <f>VLOOKUP(A10,Apoyo!$F$2:$G$33,2,FALSE)</f>
        <v>63000</v>
      </c>
      <c r="C11" s="182"/>
      <c r="D11" s="182"/>
      <c r="E11" s="183" t="s">
        <v>36</v>
      </c>
      <c r="F11" s="183"/>
      <c r="G11" s="182" t="str">
        <f>VLOOKUP(B11,MDD!$A$4:$D$35,4,FALSE)</f>
        <v>Eje cafetero y Antioquia</v>
      </c>
      <c r="H11" s="182"/>
      <c r="I11" s="182"/>
      <c r="J11" s="184"/>
      <c r="K11" s="20"/>
      <c r="L11" s="20"/>
      <c r="M11" s="20"/>
      <c r="N11" s="20"/>
      <c r="O11" s="20"/>
    </row>
    <row r="12" spans="1:15" s="2" customFormat="1" ht="16.5" thickBot="1" x14ac:dyDescent="0.3">
      <c r="K12" s="18"/>
      <c r="L12" s="18"/>
      <c r="M12" s="18"/>
      <c r="N12" s="18"/>
      <c r="O12" s="18"/>
    </row>
    <row r="13" spans="1:15" s="2" customFormat="1" ht="17.100000000000001" customHeight="1" x14ac:dyDescent="0.25">
      <c r="A13" s="189" t="s">
        <v>132</v>
      </c>
      <c r="B13" s="190"/>
      <c r="C13" s="173" t="s">
        <v>7</v>
      </c>
      <c r="D13" s="173"/>
      <c r="E13" s="173"/>
      <c r="F13" s="173" t="s">
        <v>2</v>
      </c>
      <c r="G13" s="173"/>
      <c r="H13" s="173"/>
      <c r="I13" s="175" t="s">
        <v>1</v>
      </c>
      <c r="J13" s="176"/>
      <c r="K13" s="18"/>
      <c r="L13" s="18"/>
      <c r="M13" s="18"/>
      <c r="N13" s="18"/>
      <c r="O13" s="18"/>
    </row>
    <row r="14" spans="1:15" s="2" customFormat="1" ht="17.100000000000001" customHeight="1" x14ac:dyDescent="0.25">
      <c r="A14" s="191"/>
      <c r="B14" s="192"/>
      <c r="C14" s="174">
        <v>2020</v>
      </c>
      <c r="D14" s="174"/>
      <c r="E14" s="181"/>
      <c r="F14" s="174">
        <v>2021</v>
      </c>
      <c r="G14" s="174"/>
      <c r="H14" s="174"/>
      <c r="I14" s="177"/>
      <c r="J14" s="178"/>
      <c r="K14" s="18"/>
      <c r="L14" s="18"/>
      <c r="M14" s="18"/>
      <c r="N14" s="18"/>
      <c r="O14" s="18"/>
    </row>
    <row r="15" spans="1:15" s="2" customFormat="1" ht="40.15" customHeight="1" thickBot="1" x14ac:dyDescent="0.3">
      <c r="A15" s="193"/>
      <c r="B15" s="194"/>
      <c r="C15" s="25" t="s">
        <v>0</v>
      </c>
      <c r="D15" s="25" t="s">
        <v>134</v>
      </c>
      <c r="E15" s="25" t="s">
        <v>135</v>
      </c>
      <c r="F15" s="60" t="s">
        <v>0</v>
      </c>
      <c r="G15" s="60" t="s">
        <v>134</v>
      </c>
      <c r="H15" s="60" t="s">
        <v>135</v>
      </c>
      <c r="I15" s="179" t="str">
        <f>C14&amp;"-2021"</f>
        <v>2020-2021</v>
      </c>
      <c r="J15" s="180"/>
      <c r="K15" s="18"/>
      <c r="L15" s="18"/>
      <c r="M15" s="18"/>
      <c r="N15" s="18"/>
      <c r="O15" s="18"/>
    </row>
    <row r="16" spans="1:15" s="2" customFormat="1" ht="20.100000000000001" customHeight="1" x14ac:dyDescent="0.25">
      <c r="A16" s="199" t="s">
        <v>184</v>
      </c>
      <c r="B16" s="200"/>
      <c r="C16" s="26">
        <f>VLOOKUP($B$11,MDD!$A$4:$AF$35,Visor!L16,FALSE)</f>
        <v>76.412435331836434</v>
      </c>
      <c r="D16" s="26">
        <f>VLOOKUP($B$11,MDD!$A$40:$AF$71,Visor!$L16,FALSE)</f>
        <v>78.309360362055784</v>
      </c>
      <c r="E16" s="27">
        <f>VLOOKUP($B$11,MDD!$A$76:$AF$107,Visor!$L16,FALSE)</f>
        <v>5</v>
      </c>
      <c r="F16" s="26">
        <f>VLOOKUP($B$11,MDD!$A$4:$AF$35,Visor!K16,FALSE)</f>
        <v>84.990531921386719</v>
      </c>
      <c r="G16" s="26">
        <f>VLOOKUP($B$11,MDD!$A$40:$AF$71,Visor!$K16,FALSE)</f>
        <v>84.163915634155273</v>
      </c>
      <c r="H16" s="27">
        <f>VLOOKUP($B$11,MDD!$A$76:$AF$107,Visor!$K16,FALSE)</f>
        <v>4</v>
      </c>
      <c r="I16" s="42">
        <f>ABS(J16)</f>
        <v>1</v>
      </c>
      <c r="J16" s="44">
        <f t="shared" ref="J16:J29" si="0">E16-H16</f>
        <v>1</v>
      </c>
      <c r="K16" s="18">
        <v>19</v>
      </c>
      <c r="L16" s="18">
        <v>5</v>
      </c>
      <c r="M16" s="18"/>
      <c r="N16" s="18"/>
      <c r="O16" s="18"/>
    </row>
    <row r="17" spans="1:15" s="2" customFormat="1" ht="20.100000000000001" customHeight="1" x14ac:dyDescent="0.25">
      <c r="A17" s="201" t="s">
        <v>155</v>
      </c>
      <c r="B17" s="127"/>
      <c r="C17" s="6">
        <f>VLOOKUP($B$11,MDD!$A$4:$AF$35,Visor!L17,FALSE)</f>
        <v>44.52572561046</v>
      </c>
      <c r="D17" s="6">
        <f>VLOOKUP($B$11,MDD!$A$40:$AF$71,Visor!$L17,FALSE)</f>
        <v>55.783276983987712</v>
      </c>
      <c r="E17" s="36">
        <f>VLOOKUP($B$11,MDD!$A$76:$AF$107,Visor!$L17,FALSE)</f>
        <v>12</v>
      </c>
      <c r="F17" s="6">
        <f>VLOOKUP($B$11,MDD!$A$4:$AF$35,Visor!K17,FALSE)</f>
        <v>76.996208190917969</v>
      </c>
      <c r="G17" s="6">
        <f>VLOOKUP($B$11,MDD!$A$40:$AF$71,Visor!$K17,FALSE)</f>
        <v>67.7713623046875</v>
      </c>
      <c r="H17" s="36">
        <f>VLOOKUP($B$11,MDD!$A$76:$AF$107,Visor!$K17,FALSE)</f>
        <v>3</v>
      </c>
      <c r="I17" s="29">
        <f>ABS(J17)</f>
        <v>9</v>
      </c>
      <c r="J17" s="38">
        <f t="shared" si="0"/>
        <v>9</v>
      </c>
      <c r="K17" s="18">
        <v>20</v>
      </c>
      <c r="L17" s="18">
        <v>6</v>
      </c>
      <c r="M17" s="18"/>
      <c r="N17" s="18"/>
      <c r="O17" s="18"/>
    </row>
    <row r="18" spans="1:15" s="2" customFormat="1" ht="20.100000000000001" customHeight="1" x14ac:dyDescent="0.25">
      <c r="A18" s="126" t="s">
        <v>8</v>
      </c>
      <c r="B18" s="127"/>
      <c r="C18" s="6">
        <f>VLOOKUP($B$11,MDD!$A$4:$AF$35,Visor!L18,FALSE)</f>
        <v>75.203097142857132</v>
      </c>
      <c r="D18" s="6">
        <f>VLOOKUP($B$11,MDD!$A$40:$AF$71,Visor!$L18,FALSE)</f>
        <v>75.571704945586816</v>
      </c>
      <c r="E18" s="36">
        <f>VLOOKUP($B$11,MDD!$A$76:$AF$107,Visor!$L18,FALSE)</f>
        <v>8</v>
      </c>
      <c r="F18" s="6">
        <f>VLOOKUP($B$11,MDD!$A$4:$AF$35,Visor!K18,FALSE)</f>
        <v>75.214401245117188</v>
      </c>
      <c r="G18" s="6">
        <f>VLOOKUP($B$11,MDD!$A$40:$AF$71,Visor!$K18,FALSE)</f>
        <v>80.544773101806641</v>
      </c>
      <c r="H18" s="36">
        <f>VLOOKUP($B$11,MDD!$A$76:$AF$107,Visor!$K18,FALSE)</f>
        <v>9</v>
      </c>
      <c r="I18" s="29">
        <f t="shared" ref="I18:I29" si="1">ABS(J18)</f>
        <v>1</v>
      </c>
      <c r="J18" s="38">
        <f t="shared" si="0"/>
        <v>-1</v>
      </c>
      <c r="K18" s="18">
        <v>21</v>
      </c>
      <c r="L18" s="18">
        <v>7</v>
      </c>
      <c r="M18" s="18"/>
      <c r="N18" s="18"/>
      <c r="O18" s="18"/>
    </row>
    <row r="19" spans="1:15" s="2" customFormat="1" ht="20.100000000000001" customHeight="1" x14ac:dyDescent="0.25">
      <c r="A19" s="126" t="s">
        <v>9</v>
      </c>
      <c r="B19" s="127"/>
      <c r="C19" s="6">
        <f>VLOOKUP($B$11,MDD!$A$4:$AF$35,Visor!L19,FALSE)</f>
        <v>89.692329196909384</v>
      </c>
      <c r="D19" s="6">
        <f>VLOOKUP($B$11,MDD!$A$40:$AF$71,Visor!$L19,FALSE)</f>
        <v>89.394857396499617</v>
      </c>
      <c r="E19" s="36">
        <f>VLOOKUP($B$11,MDD!$A$76:$AF$107,Visor!$L19,FALSE)</f>
        <v>5</v>
      </c>
      <c r="F19" s="6">
        <f>VLOOKUP($B$11,MDD!$A$4:$AF$35,Visor!K19,FALSE)</f>
        <v>93.064605712890625</v>
      </c>
      <c r="G19" s="6">
        <f>VLOOKUP($B$11,MDD!$A$40:$AF$71,Visor!$K19,FALSE)</f>
        <v>92.174402236938477</v>
      </c>
      <c r="H19" s="36">
        <f>VLOOKUP($B$11,MDD!$A$76:$AF$107,Visor!$K19,FALSE)</f>
        <v>5</v>
      </c>
      <c r="I19" s="29">
        <f t="shared" si="1"/>
        <v>0</v>
      </c>
      <c r="J19" s="38">
        <f t="shared" si="0"/>
        <v>0</v>
      </c>
      <c r="K19" s="18">
        <v>22</v>
      </c>
      <c r="L19" s="18">
        <v>8</v>
      </c>
      <c r="M19" s="18"/>
      <c r="N19" s="18"/>
      <c r="O19" s="18"/>
    </row>
    <row r="20" spans="1:15" s="2" customFormat="1" ht="20.100000000000001" customHeight="1" x14ac:dyDescent="0.25">
      <c r="A20" s="126" t="s">
        <v>133</v>
      </c>
      <c r="B20" s="127"/>
      <c r="C20" s="6">
        <f>VLOOKUP($B$11,MDD!$A$4:$AF$35,Visor!L20,FALSE)</f>
        <v>94.559484000472295</v>
      </c>
      <c r="D20" s="6">
        <f>VLOOKUP($B$11,MDD!$A$40:$AF$71,Visor!$L20,FALSE)</f>
        <v>91.451834081775559</v>
      </c>
      <c r="E20" s="36">
        <f>VLOOKUP($B$11,MDD!$A$76:$AF$107,Visor!$L20,FALSE)</f>
        <v>4</v>
      </c>
      <c r="F20" s="6">
        <f>VLOOKUP($B$11,MDD!$A$4:$AF$35,Visor!K20,FALSE)</f>
        <v>96.316131591796875</v>
      </c>
      <c r="G20" s="6">
        <f>VLOOKUP($B$11,MDD!$A$40:$AF$71,Visor!$K20,FALSE)</f>
        <v>92.930709838867188</v>
      </c>
      <c r="H20" s="36">
        <f>VLOOKUP($B$11,MDD!$A$76:$AF$107,Visor!$K20,FALSE)</f>
        <v>3</v>
      </c>
      <c r="I20" s="29">
        <f t="shared" si="1"/>
        <v>1</v>
      </c>
      <c r="J20" s="38">
        <f t="shared" si="0"/>
        <v>1</v>
      </c>
      <c r="K20" s="18">
        <v>23</v>
      </c>
      <c r="L20" s="18">
        <v>9</v>
      </c>
      <c r="M20" s="18"/>
      <c r="N20" s="18"/>
      <c r="O20" s="18"/>
    </row>
    <row r="21" spans="1:15" s="2" customFormat="1" ht="20.100000000000001" customHeight="1" x14ac:dyDescent="0.25">
      <c r="A21" s="158" t="s">
        <v>10</v>
      </c>
      <c r="B21" s="127"/>
      <c r="C21" s="7">
        <f>VLOOKUP($B$11,MDD!$A$4:$AF$35,Visor!L21,FALSE)</f>
        <v>75.995158987674699</v>
      </c>
      <c r="D21" s="7">
        <f>VLOOKUP($B$11,MDD!$A$40:$AF$71,Visor!$L21,FALSE)</f>
        <v>78.050418351962421</v>
      </c>
      <c r="E21" s="37">
        <f>VLOOKUP($B$11,MDD!$A$76:$AF$107,Visor!$L21,FALSE)</f>
        <v>5</v>
      </c>
      <c r="F21" s="7">
        <f>VLOOKUP($B$11,MDD!$A$4:$AF$35,Visor!K21,FALSE)</f>
        <v>85.397834777832031</v>
      </c>
      <c r="G21" s="7">
        <f>VLOOKUP($B$11,MDD!$A$40:$AF$71,Visor!$K21,FALSE)</f>
        <v>83.355312347412109</v>
      </c>
      <c r="H21" s="37">
        <f>VLOOKUP($B$11,MDD!$A$76:$AF$107,Visor!$K21,FALSE)</f>
        <v>3</v>
      </c>
      <c r="I21" s="29">
        <f t="shared" si="1"/>
        <v>2</v>
      </c>
      <c r="J21" s="38">
        <f t="shared" si="0"/>
        <v>2</v>
      </c>
      <c r="K21" s="18">
        <v>24</v>
      </c>
      <c r="L21" s="18">
        <v>10</v>
      </c>
      <c r="M21" s="18"/>
      <c r="N21" s="18"/>
      <c r="O21" s="18"/>
    </row>
    <row r="22" spans="1:15" s="2" customFormat="1" ht="20.100000000000001" customHeight="1" x14ac:dyDescent="0.25">
      <c r="A22" s="126" t="s">
        <v>4</v>
      </c>
      <c r="B22" s="127"/>
      <c r="C22" s="6">
        <f>VLOOKUP($B$11,MDD!$A$4:$AF$35,Visor!L22,FALSE)</f>
        <v>62.89729587782012</v>
      </c>
      <c r="D22" s="6">
        <f>VLOOKUP($B$11,MDD!$A$40:$AF$71,Visor!$L22,FALSE)</f>
        <v>59.362689115553664</v>
      </c>
      <c r="E22" s="36">
        <f>VLOOKUP($B$11,MDD!$A$76:$AF$107,Visor!$L22,FALSE)</f>
        <v>2</v>
      </c>
      <c r="F22" s="6">
        <f>VLOOKUP($B$11,MDD!$A$4:$AF$35,Visor!K22,FALSE)</f>
        <v>60.308692932128906</v>
      </c>
      <c r="G22" s="6">
        <f>VLOOKUP($B$11,MDD!$A$40:$AF$71,Visor!$K22,FALSE)</f>
        <v>57.806251525878906</v>
      </c>
      <c r="H22" s="36">
        <f>VLOOKUP($B$11,MDD!$A$76:$AF$107,Visor!$K22,FALSE)</f>
        <v>2</v>
      </c>
      <c r="I22" s="29">
        <f t="shared" si="1"/>
        <v>0</v>
      </c>
      <c r="J22" s="38">
        <f t="shared" si="0"/>
        <v>0</v>
      </c>
      <c r="K22" s="18">
        <v>25</v>
      </c>
      <c r="L22" s="18">
        <v>11</v>
      </c>
      <c r="M22" s="18"/>
      <c r="N22" s="18"/>
      <c r="O22" s="18"/>
    </row>
    <row r="23" spans="1:15" s="2" customFormat="1" ht="20.100000000000001" customHeight="1" x14ac:dyDescent="0.25">
      <c r="A23" s="126" t="s">
        <v>5</v>
      </c>
      <c r="B23" s="127"/>
      <c r="C23" s="6">
        <f>VLOOKUP($B$11,MDD!$A$4:$AF$35,Visor!L23,FALSE)</f>
        <v>91.880439648672578</v>
      </c>
      <c r="D23" s="6">
        <f>VLOOKUP($B$11,MDD!$A$40:$AF$71,Visor!$L23,FALSE)</f>
        <v>92.626262246645737</v>
      </c>
      <c r="E23" s="36">
        <f>VLOOKUP($B$11,MDD!$A$76:$AF$107,Visor!$L23,FALSE)</f>
        <v>7</v>
      </c>
      <c r="F23" s="6">
        <f>VLOOKUP($B$11,MDD!$A$4:$AF$35,Visor!K23,FALSE)</f>
        <v>92.303428649902344</v>
      </c>
      <c r="G23" s="6">
        <f>VLOOKUP($B$11,MDD!$A$40:$AF$71,Visor!$K23,FALSE)</f>
        <v>92.757907867431641</v>
      </c>
      <c r="H23" s="36">
        <f>VLOOKUP($B$11,MDD!$A$76:$AF$107,Visor!$K23,FALSE)</f>
        <v>7</v>
      </c>
      <c r="I23" s="29">
        <f t="shared" si="1"/>
        <v>0</v>
      </c>
      <c r="J23" s="38">
        <f t="shared" si="0"/>
        <v>0</v>
      </c>
      <c r="K23" s="18">
        <v>26</v>
      </c>
      <c r="L23" s="18">
        <v>12</v>
      </c>
      <c r="M23" s="18"/>
      <c r="N23" s="18"/>
      <c r="O23" s="18"/>
    </row>
    <row r="24" spans="1:15" s="2" customFormat="1" ht="20.100000000000001" customHeight="1" x14ac:dyDescent="0.25">
      <c r="A24" s="126" t="s">
        <v>6</v>
      </c>
      <c r="B24" s="127"/>
      <c r="C24" s="6">
        <f>VLOOKUP($B$11,MDD!$A$4:$AF$35,Visor!L24,FALSE)</f>
        <v>87.183211351794114</v>
      </c>
      <c r="D24" s="6">
        <f>VLOOKUP($B$11,MDD!$A$40:$AF$71,Visor!$L24,FALSE)</f>
        <v>82.40307899314638</v>
      </c>
      <c r="E24" s="36">
        <f>VLOOKUP($B$11,MDD!$A$76:$AF$107,Visor!$L24,FALSE)</f>
        <v>1</v>
      </c>
      <c r="F24" s="6">
        <f>VLOOKUP($B$11,MDD!$A$4:$AF$35,Visor!K24,FALSE)</f>
        <v>84.779029846191406</v>
      </c>
      <c r="G24" s="6">
        <f>VLOOKUP($B$11,MDD!$A$40:$AF$71,Visor!$K24,FALSE)</f>
        <v>83.000286102294922</v>
      </c>
      <c r="H24" s="36">
        <f>VLOOKUP($B$11,MDD!$A$76:$AF$107,Visor!$K24,FALSE)</f>
        <v>2</v>
      </c>
      <c r="I24" s="29">
        <f t="shared" si="1"/>
        <v>1</v>
      </c>
      <c r="J24" s="38">
        <f t="shared" si="0"/>
        <v>-1</v>
      </c>
      <c r="K24" s="18">
        <v>27</v>
      </c>
      <c r="L24" s="18">
        <v>13</v>
      </c>
      <c r="M24" s="18"/>
      <c r="N24" s="18"/>
      <c r="O24" s="18"/>
    </row>
    <row r="25" spans="1:15" s="2" customFormat="1" ht="20.100000000000001" customHeight="1" x14ac:dyDescent="0.25">
      <c r="A25" s="126" t="s">
        <v>11</v>
      </c>
      <c r="B25" s="127"/>
      <c r="C25" s="6">
        <f>VLOOKUP($B$11,MDD!$A$4:$AF$35,Visor!L25,FALSE)</f>
        <v>54.914212107104333</v>
      </c>
      <c r="D25" s="6">
        <f>VLOOKUP($B$11,MDD!$A$40:$AF$71,Visor!$L25,FALSE)</f>
        <v>59.535649319914121</v>
      </c>
      <c r="E25" s="36">
        <f>VLOOKUP($B$11,MDD!$A$76:$AF$107,Visor!$L25,FALSE)</f>
        <v>26</v>
      </c>
      <c r="F25" s="6">
        <f>VLOOKUP($B$11,MDD!$A$4:$AF$35,Visor!K25,FALSE)</f>
        <v>51.94482421875</v>
      </c>
      <c r="G25" s="6">
        <f>VLOOKUP($B$11,MDD!$A$40:$AF$71,Visor!$K25,FALSE)</f>
        <v>54.24282169342041</v>
      </c>
      <c r="H25" s="36">
        <f>VLOOKUP($B$11,MDD!$A$76:$AF$107,Visor!$K25,FALSE)</f>
        <v>22</v>
      </c>
      <c r="I25" s="29">
        <f t="shared" si="1"/>
        <v>4</v>
      </c>
      <c r="J25" s="38">
        <f t="shared" si="0"/>
        <v>4</v>
      </c>
      <c r="K25" s="18">
        <v>28</v>
      </c>
      <c r="L25" s="18">
        <v>14</v>
      </c>
      <c r="M25" s="18"/>
      <c r="N25" s="18"/>
      <c r="O25" s="18"/>
    </row>
    <row r="26" spans="1:15" s="2" customFormat="1" ht="20.100000000000001" customHeight="1" x14ac:dyDescent="0.25">
      <c r="A26" s="30" t="s">
        <v>136</v>
      </c>
      <c r="B26" s="31"/>
      <c r="C26" s="6">
        <f>VLOOKUP($B$11,MDD!$A$4:$AF$35,Visor!L26,FALSE)</f>
        <v>82.759927092800012</v>
      </c>
      <c r="D26" s="6">
        <f>VLOOKUP($B$11,MDD!$A$40:$AF$71,Visor!$L26,FALSE)</f>
        <v>68.349265886541872</v>
      </c>
      <c r="E26" s="36">
        <f>VLOOKUP($B$11,MDD!$A$76:$AF$107,Visor!$L26,FALSE)</f>
        <v>2</v>
      </c>
      <c r="F26" s="6">
        <f>VLOOKUP($B$11,MDD!$A$4:$AF$35,Visor!K26,FALSE)</f>
        <v>75.0699462890625</v>
      </c>
      <c r="G26" s="6">
        <f>VLOOKUP($B$11,MDD!$A$40:$AF$71,Visor!$K26,FALSE)</f>
        <v>78.644514083862305</v>
      </c>
      <c r="H26" s="36">
        <f>VLOOKUP($B$11,MDD!$A$76:$AF$107,Visor!$K26,FALSE)</f>
        <v>15</v>
      </c>
      <c r="I26" s="29">
        <f t="shared" si="1"/>
        <v>13</v>
      </c>
      <c r="J26" s="38">
        <f t="shared" si="0"/>
        <v>-13</v>
      </c>
      <c r="K26" s="18">
        <v>29</v>
      </c>
      <c r="L26" s="18">
        <v>15</v>
      </c>
      <c r="M26" s="18"/>
      <c r="N26" s="18"/>
      <c r="O26" s="18"/>
    </row>
    <row r="27" spans="1:15" s="2" customFormat="1" ht="20.100000000000001" customHeight="1" x14ac:dyDescent="0.25">
      <c r="A27" s="151" t="s">
        <v>137</v>
      </c>
      <c r="B27" s="152"/>
      <c r="C27" s="6">
        <f>VLOOKUP($B$11,MDD!$A$4:$AF$35,Visor!L27,FALSE)</f>
        <v>52.248585206314949</v>
      </c>
      <c r="D27" s="6">
        <f>VLOOKUP($B$11,MDD!$A$40:$AF$71,Visor!$L27,FALSE)</f>
        <v>56.35165966776804</v>
      </c>
      <c r="E27" s="36">
        <f>VLOOKUP($B$11,MDD!$A$76:$AF$107,Visor!$L27,FALSE)</f>
        <v>13</v>
      </c>
      <c r="F27" s="6">
        <f>VLOOKUP($B$11,MDD!$A$4:$AF$35,Visor!K27,FALSE)</f>
        <v>52.751495361328125</v>
      </c>
      <c r="G27" s="6">
        <f>VLOOKUP($B$11,MDD!$A$40:$AF$71,Visor!$K27,FALSE)</f>
        <v>59.73948860168457</v>
      </c>
      <c r="H27" s="36">
        <f>VLOOKUP($B$11,MDD!$A$76:$AF$107,Visor!$K27,FALSE)</f>
        <v>13</v>
      </c>
      <c r="I27" s="29">
        <f t="shared" si="1"/>
        <v>0</v>
      </c>
      <c r="J27" s="38">
        <f t="shared" si="0"/>
        <v>0</v>
      </c>
      <c r="K27" s="18">
        <v>30</v>
      </c>
      <c r="L27" s="18">
        <v>16</v>
      </c>
      <c r="M27" s="18"/>
      <c r="N27" s="18"/>
      <c r="O27" s="18"/>
    </row>
    <row r="28" spans="1:15" s="2" customFormat="1" ht="20.100000000000001" customHeight="1" x14ac:dyDescent="0.25">
      <c r="A28" s="153" t="s">
        <v>138</v>
      </c>
      <c r="B28" s="154"/>
      <c r="C28" s="6">
        <f>VLOOKUP($B$11,MDD!$A$4:$AF$35,Visor!L28,FALSE)</f>
        <v>70.490076773778156</v>
      </c>
      <c r="D28" s="6">
        <f>VLOOKUP($B$11,MDD!$A$40:$AF$71,Visor!$L28,FALSE)</f>
        <v>70.345227992888127</v>
      </c>
      <c r="E28" s="36">
        <f>VLOOKUP($B$11,MDD!$A$76:$AF$107,Visor!$L28,FALSE)</f>
        <v>16</v>
      </c>
      <c r="F28" s="6">
        <f>VLOOKUP($B$11,MDD!$A$4:$AF$35,Visor!K28,FALSE)</f>
        <v>74.357452392578125</v>
      </c>
      <c r="G28" s="6">
        <f>VLOOKUP($B$11,MDD!$A$40:$AF$71,Visor!$K28,FALSE)</f>
        <v>72.390220642089844</v>
      </c>
      <c r="H28" s="36">
        <f>VLOOKUP($B$11,MDD!$A$76:$AF$107,Visor!$K28,FALSE)</f>
        <v>12</v>
      </c>
      <c r="I28" s="29">
        <f t="shared" si="1"/>
        <v>4</v>
      </c>
      <c r="J28" s="38">
        <f t="shared" si="0"/>
        <v>4</v>
      </c>
      <c r="K28" s="18">
        <v>31</v>
      </c>
      <c r="L28" s="18">
        <v>17</v>
      </c>
      <c r="M28" s="18"/>
      <c r="N28" s="18"/>
      <c r="O28" s="18"/>
    </row>
    <row r="29" spans="1:15" s="2" customFormat="1" ht="20.100000000000001" customHeight="1" thickBot="1" x14ac:dyDescent="0.3">
      <c r="A29" s="187" t="s">
        <v>12</v>
      </c>
      <c r="B29" s="188"/>
      <c r="C29" s="28">
        <f>VLOOKUP($B$11,MDD!$A$4:$AF$35,Visor!L29,FALSE)</f>
        <v>71.767678294040607</v>
      </c>
      <c r="D29" s="28">
        <f>VLOOKUP($B$11,MDD!$A$40:$AF$71,Visor!$L29,FALSE)</f>
        <v>69.853404746065422</v>
      </c>
      <c r="E29" s="39">
        <f>VLOOKUP($B$11,MDD!$A$76:$AF$107,Visor!$L29,FALSE)</f>
        <v>1</v>
      </c>
      <c r="F29" s="28">
        <f>VLOOKUP($B$11,MDD!$A$4:$AF$35,Visor!K29,FALSE)</f>
        <v>70.216407775878906</v>
      </c>
      <c r="G29" s="28">
        <f>VLOOKUP($B$11,MDD!$A$40:$AF$71,Visor!$K29,FALSE)</f>
        <v>71.225927352905273</v>
      </c>
      <c r="H29" s="39">
        <f>VLOOKUP($B$11,MDD!$A$76:$AF$107,Visor!$K29,FALSE)</f>
        <v>3</v>
      </c>
      <c r="I29" s="43">
        <f t="shared" si="1"/>
        <v>2</v>
      </c>
      <c r="J29" s="40">
        <f t="shared" si="0"/>
        <v>-2</v>
      </c>
      <c r="K29" s="18">
        <v>32</v>
      </c>
      <c r="L29" s="18">
        <v>18</v>
      </c>
      <c r="M29" s="18"/>
      <c r="N29" s="18"/>
      <c r="O29" s="18"/>
    </row>
    <row r="30" spans="1:15" s="2" customFormat="1" x14ac:dyDescent="0.25">
      <c r="A30" s="22" t="s">
        <v>226</v>
      </c>
      <c r="B30" s="1"/>
      <c r="C30" s="1"/>
      <c r="D30" s="1"/>
      <c r="E30" s="1"/>
      <c r="F30" s="1"/>
      <c r="G30" s="1"/>
      <c r="H30" s="1"/>
      <c r="I30" s="1"/>
      <c r="J30" s="1"/>
      <c r="K30" s="18"/>
      <c r="L30" s="18"/>
      <c r="M30" s="18"/>
      <c r="N30" s="18"/>
      <c r="O30" s="18"/>
    </row>
    <row r="31" spans="1:15" s="2" customFormat="1" x14ac:dyDescent="0.25">
      <c r="A31" s="3"/>
      <c r="B31" s="1"/>
      <c r="C31" s="1"/>
      <c r="D31" s="1"/>
      <c r="E31" s="1"/>
      <c r="F31" s="1"/>
      <c r="G31" s="1"/>
      <c r="H31" s="1"/>
      <c r="I31" s="1"/>
      <c r="J31" s="1"/>
      <c r="K31" s="18"/>
      <c r="L31" s="18"/>
      <c r="M31" s="18"/>
      <c r="N31" s="18"/>
      <c r="O31" s="18"/>
    </row>
    <row r="32" spans="1:15" s="2" customFormat="1" x14ac:dyDescent="0.25">
      <c r="A32" s="3"/>
      <c r="B32" s="1"/>
      <c r="C32" s="1"/>
      <c r="D32" s="1"/>
      <c r="E32" s="1"/>
      <c r="F32" s="1"/>
      <c r="G32" s="1"/>
      <c r="H32" s="1"/>
      <c r="I32" s="1"/>
      <c r="J32" s="1"/>
      <c r="K32" s="18"/>
      <c r="L32" s="18"/>
      <c r="M32" s="18"/>
      <c r="N32" s="18"/>
      <c r="O32" s="18"/>
    </row>
    <row r="33" spans="1:15" s="2" customFormat="1" x14ac:dyDescent="0.25">
      <c r="A33" s="15"/>
      <c r="B33" s="15"/>
      <c r="C33" s="15"/>
      <c r="D33" s="15"/>
      <c r="E33" s="15"/>
      <c r="F33" s="15"/>
      <c r="G33" s="15"/>
      <c r="H33" s="15"/>
      <c r="I33" s="15"/>
      <c r="J33" s="15"/>
      <c r="K33" s="18"/>
      <c r="L33" s="18"/>
      <c r="M33" s="18"/>
      <c r="N33" s="18"/>
      <c r="O33" s="18"/>
    </row>
    <row r="34" spans="1:15" s="2" customFormat="1" x14ac:dyDescent="0.25">
      <c r="A34" s="15"/>
      <c r="B34" s="15"/>
      <c r="C34" s="15"/>
      <c r="D34" s="15"/>
      <c r="E34" s="15"/>
      <c r="F34" s="15"/>
      <c r="G34" s="15"/>
      <c r="H34" s="15"/>
      <c r="I34" s="15"/>
      <c r="J34" s="15"/>
      <c r="K34" s="18"/>
      <c r="L34" s="18"/>
      <c r="M34" s="18"/>
      <c r="N34" s="18"/>
      <c r="O34" s="18"/>
    </row>
    <row r="35" spans="1:15" s="2" customFormat="1" x14ac:dyDescent="0.25">
      <c r="A35" s="15"/>
      <c r="B35" s="15"/>
      <c r="C35" s="15"/>
      <c r="D35" s="15"/>
      <c r="E35" s="15"/>
      <c r="F35" s="15"/>
      <c r="G35" s="15"/>
      <c r="H35" s="15"/>
      <c r="I35" s="15"/>
      <c r="J35" s="15"/>
      <c r="K35" s="18"/>
      <c r="L35" s="18"/>
      <c r="M35" s="18"/>
      <c r="N35" s="18"/>
      <c r="O35" s="18"/>
    </row>
    <row r="36" spans="1:15" s="2" customFormat="1" x14ac:dyDescent="0.25">
      <c r="A36" s="15"/>
      <c r="B36" s="15"/>
      <c r="C36" s="15"/>
      <c r="D36" s="15"/>
      <c r="E36" s="15"/>
      <c r="F36" s="15"/>
      <c r="G36" s="15"/>
      <c r="H36" s="15"/>
      <c r="I36" s="15"/>
      <c r="J36" s="15"/>
      <c r="K36" s="18"/>
      <c r="L36" s="18"/>
      <c r="M36" s="18"/>
      <c r="N36" s="18"/>
      <c r="O36" s="18"/>
    </row>
    <row r="37" spans="1:15" s="2" customFormat="1" x14ac:dyDescent="0.25">
      <c r="A37" s="15"/>
      <c r="B37" s="15"/>
      <c r="C37" s="15"/>
      <c r="D37" s="15"/>
      <c r="E37" s="15"/>
      <c r="F37" s="15"/>
      <c r="G37" s="15"/>
      <c r="H37" s="15"/>
      <c r="I37" s="15"/>
      <c r="J37" s="15"/>
      <c r="K37" s="18"/>
      <c r="L37" s="18"/>
      <c r="M37" s="18"/>
      <c r="N37" s="18"/>
      <c r="O37" s="18"/>
    </row>
    <row r="38" spans="1:15" s="2" customFormat="1" x14ac:dyDescent="0.25">
      <c r="A38" s="15"/>
      <c r="B38" s="15"/>
      <c r="C38" s="15"/>
      <c r="D38" s="15"/>
      <c r="E38" s="15"/>
      <c r="F38" s="15"/>
      <c r="G38" s="15"/>
      <c r="H38" s="15"/>
      <c r="I38" s="15"/>
      <c r="J38" s="15"/>
      <c r="K38" s="18"/>
      <c r="L38" s="18"/>
      <c r="M38" s="18"/>
      <c r="N38" s="18"/>
      <c r="O38" s="18"/>
    </row>
    <row r="39" spans="1:15" s="2" customFormat="1" x14ac:dyDescent="0.25">
      <c r="A39" s="15"/>
      <c r="B39" s="15"/>
      <c r="C39" s="15"/>
      <c r="D39" s="15"/>
      <c r="E39" s="15"/>
      <c r="F39" s="15"/>
      <c r="G39" s="15"/>
      <c r="H39" s="15"/>
      <c r="I39" s="15"/>
      <c r="J39" s="15"/>
      <c r="K39" s="18"/>
      <c r="L39" s="18"/>
      <c r="M39" s="18"/>
      <c r="N39" s="18"/>
      <c r="O39" s="18"/>
    </row>
    <row r="40" spans="1:15" s="2" customFormat="1" x14ac:dyDescent="0.25">
      <c r="A40" s="15"/>
      <c r="B40" s="15"/>
      <c r="C40" s="15"/>
      <c r="D40" s="15"/>
      <c r="E40" s="15"/>
      <c r="F40" s="15"/>
      <c r="G40" s="15"/>
      <c r="H40" s="15"/>
      <c r="I40" s="15"/>
      <c r="J40" s="15"/>
      <c r="K40" s="18"/>
      <c r="L40" s="18"/>
      <c r="M40" s="18"/>
      <c r="N40" s="18"/>
      <c r="O40" s="18"/>
    </row>
    <row r="41" spans="1:15" s="2" customFormat="1" x14ac:dyDescent="0.25">
      <c r="A41" s="15"/>
      <c r="B41" s="15"/>
      <c r="C41" s="15"/>
      <c r="D41" s="15"/>
      <c r="E41" s="15"/>
      <c r="F41" s="15"/>
      <c r="G41" s="15"/>
      <c r="H41" s="15"/>
      <c r="I41" s="15"/>
      <c r="J41" s="15"/>
      <c r="K41" s="18"/>
      <c r="L41" s="18"/>
      <c r="M41" s="18"/>
      <c r="N41" s="18"/>
      <c r="O41" s="18"/>
    </row>
    <row r="42" spans="1:15" s="2" customFormat="1" x14ac:dyDescent="0.25">
      <c r="A42" s="15"/>
      <c r="B42" s="15"/>
      <c r="C42" s="15"/>
      <c r="D42" s="15"/>
      <c r="E42" s="15"/>
      <c r="F42" s="15"/>
      <c r="G42" s="15"/>
      <c r="H42" s="15"/>
      <c r="I42" s="15"/>
      <c r="J42" s="15"/>
      <c r="K42" s="18"/>
      <c r="L42" s="18"/>
      <c r="M42" s="18"/>
      <c r="N42" s="18"/>
      <c r="O42" s="18"/>
    </row>
    <row r="43" spans="1:15" s="2" customFormat="1" x14ac:dyDescent="0.25">
      <c r="A43" s="15"/>
      <c r="B43" s="15"/>
      <c r="C43" s="15"/>
      <c r="D43" s="15"/>
      <c r="E43" s="15"/>
      <c r="F43" s="15"/>
      <c r="G43" s="15"/>
      <c r="H43" s="15"/>
      <c r="I43" s="15"/>
      <c r="J43" s="15"/>
      <c r="K43" s="18"/>
      <c r="L43" s="18"/>
      <c r="M43" s="18"/>
      <c r="N43" s="18"/>
      <c r="O43" s="18"/>
    </row>
    <row r="44" spans="1:15" s="2" customFormat="1" x14ac:dyDescent="0.25">
      <c r="A44" s="15"/>
      <c r="B44" s="15"/>
      <c r="C44" s="15"/>
      <c r="D44" s="15"/>
      <c r="E44" s="15"/>
      <c r="F44" s="15"/>
      <c r="G44" s="15"/>
      <c r="H44" s="15"/>
      <c r="I44" s="15"/>
      <c r="J44" s="15"/>
      <c r="K44" s="18"/>
      <c r="L44" s="18"/>
      <c r="M44" s="18"/>
      <c r="N44" s="18"/>
      <c r="O44" s="18"/>
    </row>
    <row r="45" spans="1:15" s="2" customFormat="1" x14ac:dyDescent="0.25">
      <c r="A45" s="15"/>
      <c r="B45" s="15"/>
      <c r="C45" s="15"/>
      <c r="D45" s="15"/>
      <c r="E45" s="15"/>
      <c r="F45" s="15"/>
      <c r="G45" s="15"/>
      <c r="H45" s="15"/>
      <c r="I45" s="15"/>
      <c r="J45" s="15"/>
      <c r="K45" s="18"/>
      <c r="L45" s="18"/>
      <c r="M45" s="18"/>
      <c r="N45" s="18"/>
      <c r="O45" s="18"/>
    </row>
    <row r="46" spans="1:15" s="2" customFormat="1" x14ac:dyDescent="0.25">
      <c r="K46" s="18"/>
      <c r="L46" s="18"/>
      <c r="M46" s="18"/>
      <c r="N46" s="18"/>
      <c r="O46" s="18"/>
    </row>
    <row r="47" spans="1:15" s="2" customFormat="1" x14ac:dyDescent="0.25">
      <c r="K47" s="18"/>
      <c r="L47" s="18"/>
      <c r="M47" s="18"/>
      <c r="N47" s="18"/>
      <c r="O47" s="18"/>
    </row>
    <row r="48" spans="1:15" s="2" customFormat="1" x14ac:dyDescent="0.25">
      <c r="K48" s="18"/>
      <c r="L48" s="18"/>
      <c r="M48" s="18"/>
      <c r="N48" s="18"/>
      <c r="O48" s="18"/>
    </row>
    <row r="49" spans="1:15" s="2" customFormat="1" x14ac:dyDescent="0.25">
      <c r="K49" s="18"/>
      <c r="L49" s="18"/>
      <c r="M49" s="18"/>
      <c r="N49" s="18"/>
      <c r="O49" s="18"/>
    </row>
    <row r="50" spans="1:15" s="2" customFormat="1" x14ac:dyDescent="0.25">
      <c r="K50" s="18"/>
      <c r="L50" s="18"/>
      <c r="M50" s="18"/>
      <c r="N50" s="18"/>
      <c r="O50" s="18"/>
    </row>
    <row r="51" spans="1:15" s="2" customFormat="1" x14ac:dyDescent="0.25">
      <c r="K51" s="18"/>
      <c r="L51" s="18"/>
      <c r="M51" s="18"/>
      <c r="N51" s="18"/>
      <c r="O51" s="18"/>
    </row>
    <row r="52" spans="1:15" s="2" customFormat="1" x14ac:dyDescent="0.25">
      <c r="K52" s="18"/>
      <c r="L52" s="18"/>
      <c r="M52" s="18"/>
      <c r="N52" s="18"/>
      <c r="O52" s="18"/>
    </row>
    <row r="53" spans="1:15" s="2" customFormat="1" ht="16.5" thickBot="1" x14ac:dyDescent="0.3">
      <c r="K53" s="18"/>
      <c r="L53" s="18"/>
      <c r="M53" s="18"/>
      <c r="N53" s="18"/>
      <c r="O53" s="18"/>
    </row>
    <row r="54" spans="1:15" s="17" customFormat="1" ht="20.100000000000001" customHeight="1" thickBot="1" x14ac:dyDescent="0.3">
      <c r="A54" s="170" t="s">
        <v>33</v>
      </c>
      <c r="B54" s="171"/>
      <c r="C54" s="171"/>
      <c r="D54" s="171"/>
      <c r="E54" s="171"/>
      <c r="F54" s="171"/>
      <c r="G54" s="171"/>
      <c r="H54" s="171"/>
      <c r="I54" s="171"/>
      <c r="J54" s="172"/>
      <c r="K54" s="21"/>
      <c r="L54" s="21"/>
      <c r="M54" s="21"/>
      <c r="N54" s="21"/>
      <c r="O54" s="21"/>
    </row>
    <row r="55" spans="1:15" s="17" customFormat="1" ht="18" customHeight="1" x14ac:dyDescent="0.25">
      <c r="A55" s="129" t="s">
        <v>16</v>
      </c>
      <c r="B55" s="130"/>
      <c r="C55" s="131"/>
      <c r="D55" s="134">
        <v>2020</v>
      </c>
      <c r="E55" s="135"/>
      <c r="F55" s="134">
        <v>2021</v>
      </c>
      <c r="G55" s="135"/>
      <c r="H55" s="195" t="s">
        <v>3</v>
      </c>
      <c r="I55" s="195"/>
      <c r="J55" s="196"/>
      <c r="K55" s="21"/>
      <c r="L55" s="21"/>
      <c r="M55" s="21"/>
      <c r="N55" s="21"/>
      <c r="O55" s="21"/>
    </row>
    <row r="56" spans="1:15" s="2" customFormat="1" ht="30" customHeight="1" x14ac:dyDescent="0.25">
      <c r="A56" s="155" t="s">
        <v>17</v>
      </c>
      <c r="B56" s="156"/>
      <c r="C56" s="157"/>
      <c r="D56" s="136">
        <f>VLOOKUP($B$11,MDD!$A$4:$AF$35,Visor!L17,FALSE)</f>
        <v>44.52572561046</v>
      </c>
      <c r="E56" s="137"/>
      <c r="F56" s="136">
        <f>VLOOKUP($B$11,MDD!$A$4:$AF$35,Visor!K17,FALSE)</f>
        <v>76.996208190917969</v>
      </c>
      <c r="G56" s="137"/>
      <c r="H56" s="91"/>
      <c r="I56" s="92"/>
      <c r="J56" s="93"/>
      <c r="K56" s="18"/>
      <c r="L56" s="18"/>
      <c r="M56" s="67">
        <f>D56</f>
        <v>44.52572561046</v>
      </c>
      <c r="N56" s="67">
        <f>F56</f>
        <v>76.996208190917969</v>
      </c>
      <c r="O56" s="18"/>
    </row>
    <row r="57" spans="1:15" s="2" customFormat="1" ht="30" customHeight="1" x14ac:dyDescent="0.25">
      <c r="A57" s="197" t="s">
        <v>175</v>
      </c>
      <c r="B57" s="198"/>
      <c r="C57" s="8"/>
      <c r="D57" s="138">
        <f>VLOOKUP($B$11,Gestión!$B$3:$AH$35,Visor!K57,FALSE)</f>
        <v>244731.73225471325</v>
      </c>
      <c r="E57" s="139"/>
      <c r="F57" s="138">
        <f>VLOOKUP($B$11,Gestión!$B$3:$AH$35,Visor!L57,FALSE)</f>
        <v>320475.25</v>
      </c>
      <c r="G57" s="139"/>
      <c r="H57" s="94"/>
      <c r="I57" s="95"/>
      <c r="J57" s="96"/>
      <c r="K57" s="18">
        <v>4</v>
      </c>
      <c r="L57" s="18">
        <v>19</v>
      </c>
      <c r="M57" s="68">
        <f>D57</f>
        <v>244731.73225471325</v>
      </c>
      <c r="N57" s="68">
        <f>F57</f>
        <v>320475.25</v>
      </c>
      <c r="O57" s="18"/>
    </row>
    <row r="58" spans="1:15" s="2" customFormat="1" ht="30" customHeight="1" x14ac:dyDescent="0.25">
      <c r="A58" s="185" t="s">
        <v>176</v>
      </c>
      <c r="B58" s="186"/>
      <c r="C58" s="8"/>
      <c r="D58" s="115">
        <f>VLOOKUP($B$11,Gestión!$B$3:$AH$35,Visor!K58,FALSE)</f>
        <v>4.8385520594680868E-2</v>
      </c>
      <c r="E58" s="116"/>
      <c r="F58" s="115">
        <f>VLOOKUP($B$11,Gestión!$B$3:$AH$35,Visor!L58,FALSE)</f>
        <v>0.19938108325004578</v>
      </c>
      <c r="G58" s="116"/>
      <c r="H58" s="94"/>
      <c r="I58" s="95"/>
      <c r="J58" s="96"/>
      <c r="K58" s="18">
        <v>5</v>
      </c>
      <c r="L58" s="18">
        <v>20</v>
      </c>
      <c r="M58" s="69">
        <f t="shared" ref="M58:M59" si="2">D58</f>
        <v>4.8385520594680868E-2</v>
      </c>
      <c r="N58" s="69">
        <f t="shared" ref="N58:N59" si="3">F58</f>
        <v>0.19938108325004578</v>
      </c>
      <c r="O58" s="18"/>
    </row>
    <row r="59" spans="1:15" s="2" customFormat="1" ht="30" customHeight="1" x14ac:dyDescent="0.25">
      <c r="A59" s="185" t="s">
        <v>177</v>
      </c>
      <c r="B59" s="186"/>
      <c r="C59" s="9"/>
      <c r="D59" s="115">
        <f>VLOOKUP($B$11,Gestión!$B$3:$AH$35,Visor!K59,FALSE)</f>
        <v>0.55957895766567944</v>
      </c>
      <c r="E59" s="116"/>
      <c r="F59" s="115">
        <f>VLOOKUP($B$11,Gestión!$B$3:$AH$35,Visor!L59,FALSE)</f>
        <v>0.52276368714786758</v>
      </c>
      <c r="G59" s="116"/>
      <c r="H59" s="94"/>
      <c r="I59" s="95"/>
      <c r="J59" s="96"/>
      <c r="K59" s="18">
        <v>6</v>
      </c>
      <c r="L59" s="18">
        <v>21</v>
      </c>
      <c r="M59" s="69">
        <f t="shared" si="2"/>
        <v>0.55957895766567944</v>
      </c>
      <c r="N59" s="69">
        <f t="shared" si="3"/>
        <v>0.52276368714786758</v>
      </c>
      <c r="O59" s="18"/>
    </row>
    <row r="60" spans="1:15" s="2" customFormat="1" ht="30" customHeight="1" x14ac:dyDescent="0.25">
      <c r="A60" s="155" t="s">
        <v>224</v>
      </c>
      <c r="B60" s="156"/>
      <c r="C60" s="108"/>
      <c r="D60" s="136">
        <f>VLOOKUP($B$11,MDD!$A$4:$AF$35,Visor!L18,FALSE)</f>
        <v>75.203097142857132</v>
      </c>
      <c r="E60" s="137"/>
      <c r="F60" s="136">
        <f>VLOOKUP($B$11,MDD!$A$4:$AF$35,Visor!K18,FALSE)</f>
        <v>75.214401245117188</v>
      </c>
      <c r="G60" s="137"/>
      <c r="H60" s="123"/>
      <c r="I60" s="124"/>
      <c r="J60" s="125"/>
      <c r="K60" s="18"/>
      <c r="L60" s="18"/>
      <c r="M60" s="70">
        <f t="shared" ref="M60:M64" si="4">D60</f>
        <v>75.203097142857132</v>
      </c>
      <c r="N60" s="70">
        <f t="shared" ref="N60:N64" si="5">F60</f>
        <v>75.214401245117188</v>
      </c>
      <c r="O60" s="18"/>
    </row>
    <row r="61" spans="1:15" s="2" customFormat="1" ht="30" customHeight="1" x14ac:dyDescent="0.25">
      <c r="A61" s="202" t="s">
        <v>88</v>
      </c>
      <c r="B61" s="186"/>
      <c r="C61" s="12"/>
      <c r="D61" s="115" t="s">
        <v>91</v>
      </c>
      <c r="E61" s="116"/>
      <c r="F61" s="115">
        <f>VLOOKUP($B$11,Gestión!$B$3:$AH$35,Visor!L61,FALSE)</f>
        <v>0.39110416173934937</v>
      </c>
      <c r="G61" s="116"/>
      <c r="H61" s="94"/>
      <c r="I61" s="95"/>
      <c r="J61" s="96"/>
      <c r="K61" s="18"/>
      <c r="L61" s="18">
        <v>22</v>
      </c>
      <c r="M61" s="69" t="str">
        <f t="shared" si="4"/>
        <v>No aplica</v>
      </c>
      <c r="N61" s="69">
        <f t="shared" si="5"/>
        <v>0.39110416173934937</v>
      </c>
      <c r="O61" s="18"/>
    </row>
    <row r="62" spans="1:15" s="2" customFormat="1" ht="30" customHeight="1" x14ac:dyDescent="0.25">
      <c r="A62" s="202" t="s">
        <v>89</v>
      </c>
      <c r="B62" s="186"/>
      <c r="C62" s="12"/>
      <c r="D62" s="115" t="s">
        <v>91</v>
      </c>
      <c r="E62" s="116"/>
      <c r="F62" s="115">
        <f>VLOOKUP($B$11,Gestión!$B$3:$AH$35,Visor!L62,FALSE)</f>
        <v>0.91029649972915649</v>
      </c>
      <c r="G62" s="116"/>
      <c r="H62" s="94"/>
      <c r="I62" s="95"/>
      <c r="J62" s="96"/>
      <c r="K62" s="18"/>
      <c r="L62" s="18">
        <v>23</v>
      </c>
      <c r="M62" s="69" t="str">
        <f t="shared" si="4"/>
        <v>No aplica</v>
      </c>
      <c r="N62" s="69">
        <f t="shared" si="5"/>
        <v>0.91029649972915649</v>
      </c>
      <c r="O62" s="18"/>
    </row>
    <row r="63" spans="1:15" s="2" customFormat="1" ht="30" customHeight="1" x14ac:dyDescent="0.25">
      <c r="A63" s="202" t="s">
        <v>90</v>
      </c>
      <c r="B63" s="186"/>
      <c r="C63" s="12"/>
      <c r="D63" s="115" t="s">
        <v>91</v>
      </c>
      <c r="E63" s="116"/>
      <c r="F63" s="115">
        <f>VLOOKUP($B$11,Gestión!$B$3:$AH$35,Visor!L63,FALSE)</f>
        <v>0.49013707041740417</v>
      </c>
      <c r="G63" s="116"/>
      <c r="H63" s="94"/>
      <c r="I63" s="95"/>
      <c r="J63" s="96"/>
      <c r="K63" s="18"/>
      <c r="L63" s="18">
        <v>24</v>
      </c>
      <c r="M63" s="69" t="str">
        <f t="shared" si="4"/>
        <v>No aplica</v>
      </c>
      <c r="N63" s="69">
        <f t="shared" si="5"/>
        <v>0.49013707041740417</v>
      </c>
      <c r="O63" s="18"/>
    </row>
    <row r="64" spans="1:15" s="2" customFormat="1" ht="30" customHeight="1" x14ac:dyDescent="0.25">
      <c r="A64" s="202" t="s">
        <v>66</v>
      </c>
      <c r="B64" s="186"/>
      <c r="C64" s="23"/>
      <c r="D64" s="117">
        <f>VLOOKUP($B$11,Gestión!$B$3:$AH$35,Visor!K64,FALSE)</f>
        <v>50.571428571428569</v>
      </c>
      <c r="E64" s="118"/>
      <c r="F64" s="117">
        <f>VLOOKUP($B$11,Gestión!$B$3:$AH$35,Visor!L64,FALSE)</f>
        <v>81.95</v>
      </c>
      <c r="G64" s="118"/>
      <c r="H64" s="94"/>
      <c r="I64" s="95"/>
      <c r="J64" s="96"/>
      <c r="K64" s="18">
        <v>10</v>
      </c>
      <c r="L64" s="18">
        <v>25</v>
      </c>
      <c r="M64" s="69">
        <f t="shared" si="4"/>
        <v>50.571428571428569</v>
      </c>
      <c r="N64" s="69">
        <f t="shared" si="5"/>
        <v>81.95</v>
      </c>
      <c r="O64" s="18"/>
    </row>
    <row r="65" spans="1:15" s="2" customFormat="1" ht="30" customHeight="1" x14ac:dyDescent="0.25">
      <c r="A65" s="203" t="s">
        <v>18</v>
      </c>
      <c r="B65" s="156"/>
      <c r="C65" s="108"/>
      <c r="D65" s="136">
        <f>VLOOKUP($B$11,MDD!$A$4:$AF$35,Visor!L19,FALSE)</f>
        <v>89.692329196909384</v>
      </c>
      <c r="E65" s="137"/>
      <c r="F65" s="136">
        <f>VLOOKUP($B$11,MDD!$A$4:$AF$35,Visor!K19,FALSE)</f>
        <v>93.064605712890625</v>
      </c>
      <c r="G65" s="137"/>
      <c r="H65" s="123"/>
      <c r="I65" s="124"/>
      <c r="J65" s="125"/>
      <c r="K65" s="18"/>
      <c r="L65" s="18"/>
      <c r="M65" s="70">
        <f t="shared" ref="M65" si="6">D65</f>
        <v>89.692329196909384</v>
      </c>
      <c r="N65" s="70">
        <f t="shared" ref="N65" si="7">F65</f>
        <v>93.064605712890625</v>
      </c>
      <c r="O65" s="18"/>
    </row>
    <row r="66" spans="1:15" s="2" customFormat="1" ht="30" customHeight="1" x14ac:dyDescent="0.25">
      <c r="A66" s="185" t="s">
        <v>178</v>
      </c>
      <c r="B66" s="186"/>
      <c r="C66" s="23"/>
      <c r="D66" s="117">
        <f>VLOOKUP($B$11,Gestión!$B$3:$AH$35,Visor!K66,FALSE)</f>
        <v>87.26</v>
      </c>
      <c r="E66" s="118"/>
      <c r="F66" s="117">
        <f>VLOOKUP($B$11,Gestión!$B$3:$AH$35,Visor!L66,FALSE)</f>
        <v>91.441666666666706</v>
      </c>
      <c r="G66" s="118"/>
      <c r="H66" s="94"/>
      <c r="I66" s="95"/>
      <c r="J66" s="96"/>
      <c r="K66" s="18">
        <v>11</v>
      </c>
      <c r="L66" s="18">
        <v>26</v>
      </c>
      <c r="M66" s="70">
        <f t="shared" ref="M66:M74" si="8">D66</f>
        <v>87.26</v>
      </c>
      <c r="N66" s="70">
        <f t="shared" ref="N66:N74" si="9">F66</f>
        <v>91.441666666666706</v>
      </c>
      <c r="O66" s="18"/>
    </row>
    <row r="67" spans="1:15" s="2" customFormat="1" ht="30" customHeight="1" x14ac:dyDescent="0.25">
      <c r="A67" s="185" t="s">
        <v>165</v>
      </c>
      <c r="B67" s="186"/>
      <c r="C67" s="23"/>
      <c r="D67" s="117">
        <f>VLOOKUP($B$11,Gestión!$B$3:$AH$35,Visor!K67,FALSE)</f>
        <v>81.58</v>
      </c>
      <c r="E67" s="118"/>
      <c r="F67" s="117">
        <f>VLOOKUP($B$11,Gestión!$B$3:$AH$35,Visor!L67,FALSE)</f>
        <v>87.6535333333333</v>
      </c>
      <c r="G67" s="118"/>
      <c r="H67" s="94"/>
      <c r="I67" s="95"/>
      <c r="J67" s="96"/>
      <c r="K67" s="18">
        <v>12</v>
      </c>
      <c r="L67" s="18">
        <v>27</v>
      </c>
      <c r="M67" s="70">
        <f t="shared" si="8"/>
        <v>81.58</v>
      </c>
      <c r="N67" s="70">
        <f t="shared" si="9"/>
        <v>87.6535333333333</v>
      </c>
      <c r="O67" s="18"/>
    </row>
    <row r="68" spans="1:15" s="2" customFormat="1" ht="30" customHeight="1" x14ac:dyDescent="0.25">
      <c r="A68" s="140" t="s">
        <v>179</v>
      </c>
      <c r="B68" s="141"/>
      <c r="C68" s="142"/>
      <c r="D68" s="117">
        <f>VLOOKUP($B$11,Gestión!$B$3:$AH$35,Visor!K68,FALSE)</f>
        <v>92.71</v>
      </c>
      <c r="E68" s="118"/>
      <c r="F68" s="117">
        <f>VLOOKUP($B$11,Gestión!$B$3:$AH$35,Visor!L68,FALSE)</f>
        <v>95.075500000000005</v>
      </c>
      <c r="G68" s="118"/>
      <c r="H68" s="94"/>
      <c r="I68" s="95"/>
      <c r="J68" s="96"/>
      <c r="K68" s="18">
        <v>13</v>
      </c>
      <c r="L68" s="18">
        <v>28</v>
      </c>
      <c r="M68" s="70">
        <f t="shared" si="8"/>
        <v>92.71</v>
      </c>
      <c r="N68" s="70">
        <f t="shared" si="9"/>
        <v>95.075500000000005</v>
      </c>
      <c r="O68" s="18"/>
    </row>
    <row r="69" spans="1:15" s="2" customFormat="1" ht="30" customHeight="1" x14ac:dyDescent="0.25">
      <c r="A69" s="140" t="s">
        <v>180</v>
      </c>
      <c r="B69" s="141"/>
      <c r="C69" s="142"/>
      <c r="D69" s="117">
        <f>VLOOKUP($B$11,Gestión!$B$3:$AH$35,Visor!K69,FALSE)</f>
        <v>97.071645984546905</v>
      </c>
      <c r="E69" s="118"/>
      <c r="F69" s="117">
        <f>VLOOKUP($B$11,Gestión!$B$3:$AH$35,Visor!L69,FALSE)</f>
        <v>97.986930656364606</v>
      </c>
      <c r="G69" s="118"/>
      <c r="H69" s="94"/>
      <c r="I69" s="95"/>
      <c r="J69" s="96"/>
      <c r="K69" s="18">
        <v>14</v>
      </c>
      <c r="L69" s="18">
        <v>29</v>
      </c>
      <c r="M69" s="70">
        <f t="shared" si="8"/>
        <v>97.071645984546905</v>
      </c>
      <c r="N69" s="70">
        <f t="shared" si="9"/>
        <v>97.986930656364606</v>
      </c>
      <c r="O69" s="18"/>
    </row>
    <row r="70" spans="1:15" s="2" customFormat="1" ht="30" customHeight="1" x14ac:dyDescent="0.25">
      <c r="A70" s="185" t="s">
        <v>168</v>
      </c>
      <c r="B70" s="186"/>
      <c r="C70" s="23"/>
      <c r="D70" s="117">
        <f>VLOOKUP($B$11,Gestión!$B$3:$AH$35,Visor!K70,FALSE)</f>
        <v>89.84</v>
      </c>
      <c r="E70" s="118"/>
      <c r="F70" s="117">
        <f>VLOOKUP($B$11,Gestión!$B$3:$AH$35,Visor!L70,FALSE)</f>
        <v>93.165400000000005</v>
      </c>
      <c r="G70" s="118"/>
      <c r="H70" s="94"/>
      <c r="I70" s="95"/>
      <c r="J70" s="96"/>
      <c r="K70" s="18">
        <v>15</v>
      </c>
      <c r="L70" s="18">
        <v>30</v>
      </c>
      <c r="M70" s="70">
        <f t="shared" si="8"/>
        <v>89.84</v>
      </c>
      <c r="N70" s="70">
        <f t="shared" si="9"/>
        <v>93.165400000000005</v>
      </c>
      <c r="O70" s="18"/>
    </row>
    <row r="71" spans="1:15" s="2" customFormat="1" ht="30" customHeight="1" x14ac:dyDescent="0.25">
      <c r="A71" s="155" t="s">
        <v>181</v>
      </c>
      <c r="B71" s="156"/>
      <c r="C71" s="157"/>
      <c r="D71" s="136">
        <f>VLOOKUP($B$11,MDD!$A$4:$AF$35,Visor!L20,FALSE)</f>
        <v>94.559484000472295</v>
      </c>
      <c r="E71" s="137"/>
      <c r="F71" s="136">
        <f>VLOOKUP($B$11,MDD!$A$4:$AF$35,Visor!K20,FALSE)</f>
        <v>96.316131591796875</v>
      </c>
      <c r="G71" s="137"/>
      <c r="H71" s="123"/>
      <c r="I71" s="124"/>
      <c r="J71" s="125"/>
      <c r="K71" s="18"/>
      <c r="L71" s="18"/>
      <c r="M71" s="70">
        <f t="shared" si="8"/>
        <v>94.559484000472295</v>
      </c>
      <c r="N71" s="70">
        <f t="shared" si="9"/>
        <v>96.316131591796875</v>
      </c>
      <c r="O71" s="18"/>
    </row>
    <row r="72" spans="1:15" s="2" customFormat="1" ht="30" customHeight="1" x14ac:dyDescent="0.25">
      <c r="A72" s="140" t="s">
        <v>182</v>
      </c>
      <c r="B72" s="141"/>
      <c r="C72" s="142"/>
      <c r="D72" s="117">
        <f>VLOOKUP($B$11,Gestión!$B$3:$AH$35,Visor!K72,FALSE)</f>
        <v>97.188452001416906</v>
      </c>
      <c r="E72" s="118"/>
      <c r="F72" s="117">
        <f>VLOOKUP($B$11,Gestión!$B$3:$AH$35,Visor!L72,FALSE)</f>
        <v>98.066268000944604</v>
      </c>
      <c r="G72" s="118"/>
      <c r="H72" s="94"/>
      <c r="I72" s="95"/>
      <c r="J72" s="96"/>
      <c r="K72" s="18">
        <v>16</v>
      </c>
      <c r="L72" s="18">
        <v>31</v>
      </c>
      <c r="M72" s="70">
        <f t="shared" si="8"/>
        <v>97.188452001416906</v>
      </c>
      <c r="N72" s="70">
        <f t="shared" si="9"/>
        <v>98.066268000944604</v>
      </c>
      <c r="O72" s="18"/>
    </row>
    <row r="73" spans="1:15" s="2" customFormat="1" ht="30" customHeight="1" x14ac:dyDescent="0.25">
      <c r="A73" s="140" t="s">
        <v>183</v>
      </c>
      <c r="B73" s="141"/>
      <c r="C73" s="142"/>
      <c r="D73" s="117">
        <f>VLOOKUP($B$11,Gestión!$B$3:$AH$35,Visor!K73,FALSE)</f>
        <v>94.58</v>
      </c>
      <c r="E73" s="118"/>
      <c r="F73" s="117">
        <f>VLOOKUP($B$11,Gestión!$B$3:$AH$35,Visor!L73,FALSE)</f>
        <v>96.336666666666702</v>
      </c>
      <c r="G73" s="118"/>
      <c r="H73" s="94"/>
      <c r="I73" s="95"/>
      <c r="J73" s="96"/>
      <c r="K73" s="18">
        <v>17</v>
      </c>
      <c r="L73" s="18">
        <v>32</v>
      </c>
      <c r="M73" s="70">
        <f t="shared" si="8"/>
        <v>94.58</v>
      </c>
      <c r="N73" s="70">
        <f t="shared" si="9"/>
        <v>96.336666666666702</v>
      </c>
      <c r="O73" s="18"/>
    </row>
    <row r="74" spans="1:15" s="2" customFormat="1" ht="30" customHeight="1" thickBot="1" x14ac:dyDescent="0.3">
      <c r="A74" s="206" t="s">
        <v>171</v>
      </c>
      <c r="B74" s="207"/>
      <c r="C74" s="61"/>
      <c r="D74" s="121">
        <f>VLOOKUP($B$11,Gestión!$B$3:$AH$35,Visor!K74,FALSE)</f>
        <v>91.91</v>
      </c>
      <c r="E74" s="122"/>
      <c r="F74" s="121">
        <f>VLOOKUP($B$11,Gestión!$B$3:$AH$35,Visor!L74,FALSE)</f>
        <v>94.545466666666698</v>
      </c>
      <c r="G74" s="122"/>
      <c r="H74" s="161"/>
      <c r="I74" s="162"/>
      <c r="J74" s="163"/>
      <c r="K74" s="18">
        <v>18</v>
      </c>
      <c r="L74" s="18">
        <v>33</v>
      </c>
      <c r="M74" s="70">
        <f t="shared" si="8"/>
        <v>91.91</v>
      </c>
      <c r="N74" s="70">
        <f t="shared" si="9"/>
        <v>94.545466666666698</v>
      </c>
      <c r="O74" s="18"/>
    </row>
    <row r="75" spans="1:15" s="2" customFormat="1" ht="27.75" customHeight="1" x14ac:dyDescent="0.25">
      <c r="A75" s="87" t="s">
        <v>225</v>
      </c>
      <c r="B75" s="87"/>
      <c r="C75" s="87"/>
      <c r="D75" s="87"/>
      <c r="E75" s="87"/>
      <c r="F75" s="87"/>
      <c r="G75" s="87"/>
      <c r="H75" s="87"/>
      <c r="I75" s="87"/>
      <c r="J75" s="87"/>
      <c r="K75" s="18"/>
      <c r="L75" s="18"/>
      <c r="M75" s="70"/>
      <c r="N75" s="70"/>
      <c r="O75" s="18"/>
    </row>
    <row r="76" spans="1:15" s="2" customFormat="1" ht="16.149999999999999" customHeight="1" thickBot="1" x14ac:dyDescent="0.3">
      <c r="A76" s="14"/>
      <c r="B76" s="14"/>
      <c r="C76" s="14"/>
      <c r="D76" s="14"/>
      <c r="E76" s="14"/>
      <c r="F76" s="14"/>
      <c r="G76" s="14"/>
      <c r="H76" s="14"/>
      <c r="I76" s="14"/>
      <c r="J76" s="14"/>
      <c r="K76" s="18"/>
      <c r="L76" s="18"/>
      <c r="M76" s="70"/>
      <c r="N76" s="70"/>
      <c r="O76" s="18"/>
    </row>
    <row r="77" spans="1:15" s="2" customFormat="1" ht="20.100000000000001" customHeight="1" x14ac:dyDescent="0.25">
      <c r="A77" s="145" t="s">
        <v>223</v>
      </c>
      <c r="B77" s="146"/>
      <c r="C77" s="146"/>
      <c r="D77" s="146"/>
      <c r="E77" s="146"/>
      <c r="F77" s="146"/>
      <c r="G77" s="146"/>
      <c r="H77" s="146"/>
      <c r="I77" s="146"/>
      <c r="J77" s="147"/>
      <c r="K77" s="18"/>
      <c r="L77" s="18"/>
      <c r="M77" s="70"/>
      <c r="N77" s="70"/>
      <c r="O77" s="18"/>
    </row>
    <row r="78" spans="1:15" s="2" customFormat="1" ht="18" customHeight="1" x14ac:dyDescent="0.25">
      <c r="A78" s="132" t="s">
        <v>16</v>
      </c>
      <c r="B78" s="133"/>
      <c r="C78" s="108"/>
      <c r="D78" s="111">
        <v>2020</v>
      </c>
      <c r="E78" s="112"/>
      <c r="F78" s="111">
        <v>2021</v>
      </c>
      <c r="G78" s="112"/>
      <c r="H78" s="143" t="s">
        <v>3</v>
      </c>
      <c r="I78" s="143"/>
      <c r="J78" s="144"/>
      <c r="K78" s="18"/>
      <c r="L78" s="18"/>
      <c r="M78" s="70"/>
      <c r="N78" s="70"/>
      <c r="O78" s="18"/>
    </row>
    <row r="79" spans="1:15" s="2" customFormat="1" ht="30" customHeight="1" x14ac:dyDescent="0.25">
      <c r="A79" s="128" t="s">
        <v>19</v>
      </c>
      <c r="B79" s="107"/>
      <c r="C79" s="108"/>
      <c r="D79" s="109">
        <f>C22</f>
        <v>62.89729587782012</v>
      </c>
      <c r="E79" s="110"/>
      <c r="F79" s="109">
        <f>F22</f>
        <v>60.308692932128906</v>
      </c>
      <c r="G79" s="110"/>
      <c r="H79" s="88"/>
      <c r="I79" s="89"/>
      <c r="J79" s="90"/>
      <c r="K79" s="18"/>
      <c r="L79" s="18"/>
      <c r="M79" s="70">
        <f t="shared" ref="M79" si="10">D79</f>
        <v>62.89729587782012</v>
      </c>
      <c r="N79" s="70">
        <f t="shared" ref="N79" si="11">F79</f>
        <v>60.308692932128906</v>
      </c>
      <c r="O79" s="18"/>
    </row>
    <row r="80" spans="1:15" s="2" customFormat="1" ht="30" customHeight="1" x14ac:dyDescent="0.25">
      <c r="A80" s="159" t="s">
        <v>25</v>
      </c>
      <c r="B80" s="160"/>
      <c r="C80" s="10"/>
      <c r="D80" s="113">
        <f>VLOOKUP($B$11,Resultados!$B$3:$AZ$35,Visor!K80,FALSE)</f>
        <v>0.71489999999999998</v>
      </c>
      <c r="E80" s="114"/>
      <c r="F80" s="113">
        <f>VLOOKUP($B$11,Resultados!$B$3:$AZ$35,Visor!L80,FALSE)</f>
        <v>0.7035190616</v>
      </c>
      <c r="G80" s="114"/>
      <c r="H80" s="94"/>
      <c r="I80" s="95"/>
      <c r="J80" s="96"/>
      <c r="K80" s="64">
        <v>4</v>
      </c>
      <c r="L80" s="65">
        <v>28</v>
      </c>
      <c r="M80" s="70">
        <f t="shared" ref="M80:M109" si="12">D80</f>
        <v>0.71489999999999998</v>
      </c>
      <c r="N80" s="70">
        <f t="shared" ref="N80:N109" si="13">F80</f>
        <v>0.7035190616</v>
      </c>
      <c r="O80" s="18"/>
    </row>
    <row r="81" spans="1:15" s="2" customFormat="1" ht="30" customHeight="1" x14ac:dyDescent="0.25">
      <c r="A81" s="159" t="s">
        <v>26</v>
      </c>
      <c r="B81" s="160"/>
      <c r="C81" s="11"/>
      <c r="D81" s="113">
        <f>VLOOKUP($B$11,Resultados!$B$3:$AZ$35,Visor!K81,FALSE)</f>
        <v>0.56399999999999995</v>
      </c>
      <c r="E81" s="114"/>
      <c r="F81" s="113">
        <f>VLOOKUP($B$11,Resultados!$B$3:$AZ$35,Visor!L81,FALSE)</f>
        <v>0.5702363466</v>
      </c>
      <c r="G81" s="114"/>
      <c r="H81" s="94"/>
      <c r="I81" s="95"/>
      <c r="J81" s="96"/>
      <c r="K81" s="64">
        <v>5</v>
      </c>
      <c r="L81" s="65">
        <v>29</v>
      </c>
      <c r="M81" s="70">
        <f t="shared" si="12"/>
        <v>0.56399999999999995</v>
      </c>
      <c r="N81" s="70">
        <f t="shared" si="13"/>
        <v>0.5702363466</v>
      </c>
      <c r="O81" s="18"/>
    </row>
    <row r="82" spans="1:15" s="2" customFormat="1" ht="30" customHeight="1" x14ac:dyDescent="0.25">
      <c r="A82" s="159" t="s">
        <v>213</v>
      </c>
      <c r="B82" s="160"/>
      <c r="C82" s="11"/>
      <c r="D82" s="113">
        <f>VLOOKUP($B$11,Resultados!$B$3:$AZ$35,Visor!K82,FALSE)</f>
        <v>0.64039046171385139</v>
      </c>
      <c r="E82" s="114"/>
      <c r="F82" s="113">
        <f>VLOOKUP($B$11,Resultados!$B$3:$AZ$35,Visor!L82,FALSE)</f>
        <v>0.6115202015308594</v>
      </c>
      <c r="G82" s="114"/>
      <c r="H82" s="94"/>
      <c r="I82" s="95"/>
      <c r="J82" s="96"/>
      <c r="K82" s="64">
        <v>6</v>
      </c>
      <c r="L82" s="65">
        <v>30</v>
      </c>
      <c r="M82" s="70">
        <f t="shared" si="12"/>
        <v>0.64039046171385139</v>
      </c>
      <c r="N82" s="70">
        <f t="shared" si="13"/>
        <v>0.6115202015308594</v>
      </c>
      <c r="O82" s="18"/>
    </row>
    <row r="83" spans="1:15" s="2" customFormat="1" ht="30" customHeight="1" x14ac:dyDescent="0.25">
      <c r="A83" s="159" t="s">
        <v>23</v>
      </c>
      <c r="B83" s="160"/>
      <c r="C83" s="11"/>
      <c r="D83" s="119">
        <f>VLOOKUP($B$11,Resultados!$B$3:$AZ$35,Visor!K83,FALSE)</f>
        <v>52.251213725956561</v>
      </c>
      <c r="E83" s="120"/>
      <c r="F83" s="119">
        <f>VLOOKUP($B$11,Resultados!$B$3:$AZ$35,Visor!L83,FALSE)</f>
        <v>51.492729187011719</v>
      </c>
      <c r="G83" s="120"/>
      <c r="H83" s="94"/>
      <c r="I83" s="95"/>
      <c r="J83" s="96"/>
      <c r="K83" s="64">
        <v>7</v>
      </c>
      <c r="L83" s="65">
        <v>31</v>
      </c>
      <c r="M83" s="70">
        <f t="shared" si="12"/>
        <v>52.251213725956561</v>
      </c>
      <c r="N83" s="70">
        <f t="shared" si="13"/>
        <v>51.492729187011719</v>
      </c>
      <c r="O83" s="18"/>
    </row>
    <row r="84" spans="1:15" s="2" customFormat="1" ht="30" customHeight="1" x14ac:dyDescent="0.25">
      <c r="A84" s="159" t="s">
        <v>24</v>
      </c>
      <c r="B84" s="160"/>
      <c r="C84" s="10"/>
      <c r="D84" s="119">
        <f>VLOOKUP($B$11,Resultados!$B$3:$AZ$35,Visor!K84,FALSE)</f>
        <v>53.633199295049877</v>
      </c>
      <c r="E84" s="120"/>
      <c r="F84" s="119">
        <f>VLOOKUP($B$11,Resultados!$B$3:$AZ$35,Visor!L84,FALSE)</f>
        <v>53.921676635742188</v>
      </c>
      <c r="G84" s="120"/>
      <c r="H84" s="94"/>
      <c r="I84" s="95"/>
      <c r="J84" s="96"/>
      <c r="K84" s="64">
        <v>8</v>
      </c>
      <c r="L84" s="65">
        <v>32</v>
      </c>
      <c r="M84" s="70">
        <f t="shared" si="12"/>
        <v>53.633199295049877</v>
      </c>
      <c r="N84" s="70">
        <f t="shared" si="13"/>
        <v>53.921676635742188</v>
      </c>
      <c r="O84" s="18"/>
    </row>
    <row r="85" spans="1:15" s="2" customFormat="1" ht="30" customHeight="1" x14ac:dyDescent="0.25">
      <c r="A85" s="128" t="s">
        <v>20</v>
      </c>
      <c r="B85" s="107"/>
      <c r="C85" s="108"/>
      <c r="D85" s="109">
        <f>C23</f>
        <v>91.880439648672578</v>
      </c>
      <c r="E85" s="110"/>
      <c r="F85" s="109">
        <f>F23</f>
        <v>92.303428649902344</v>
      </c>
      <c r="G85" s="110"/>
      <c r="H85" s="88"/>
      <c r="I85" s="89"/>
      <c r="J85" s="90"/>
      <c r="K85" s="64"/>
      <c r="L85" s="65"/>
      <c r="M85" s="70">
        <f t="shared" si="12"/>
        <v>91.880439648672578</v>
      </c>
      <c r="N85" s="70">
        <f t="shared" si="13"/>
        <v>92.303428649902344</v>
      </c>
    </row>
    <row r="86" spans="1:15" s="2" customFormat="1" ht="30" customHeight="1" x14ac:dyDescent="0.25">
      <c r="A86" s="159" t="s">
        <v>28</v>
      </c>
      <c r="B86" s="160"/>
      <c r="C86" s="10"/>
      <c r="D86" s="115">
        <f>VLOOKUP($B$11,Resultados!$B$3:$AZ$35,Visor!K86,FALSE)</f>
        <v>0.92339996337890629</v>
      </c>
      <c r="E86" s="116"/>
      <c r="F86" s="115">
        <f>VLOOKUP($B$11,Resultados!$B$3:$AZ$35,Visor!L86,FALSE)</f>
        <v>0.92339996337890629</v>
      </c>
      <c r="G86" s="116"/>
      <c r="H86" s="94"/>
      <c r="I86" s="95"/>
      <c r="J86" s="96"/>
      <c r="K86" s="64">
        <v>9</v>
      </c>
      <c r="L86" s="65">
        <v>33</v>
      </c>
      <c r="M86" s="70">
        <f t="shared" si="12"/>
        <v>0.92339996337890629</v>
      </c>
      <c r="N86" s="70">
        <f t="shared" si="13"/>
        <v>0.92339996337890629</v>
      </c>
      <c r="O86" s="18"/>
    </row>
    <row r="87" spans="1:15" s="2" customFormat="1" ht="30" customHeight="1" x14ac:dyDescent="0.25">
      <c r="A87" s="159" t="s">
        <v>27</v>
      </c>
      <c r="B87" s="160"/>
      <c r="C87" s="10"/>
      <c r="D87" s="115">
        <f>VLOOKUP($B$11,Resultados!$B$3:$AZ$35,Visor!K87,FALSE)</f>
        <v>0.98131260116564423</v>
      </c>
      <c r="E87" s="116"/>
      <c r="F87" s="115">
        <f>VLOOKUP($B$11,Resultados!$B$3:$AZ$35,Visor!L87,FALSE)</f>
        <v>1.0087935429812656</v>
      </c>
      <c r="G87" s="116"/>
      <c r="H87" s="94"/>
      <c r="I87" s="95"/>
      <c r="J87" s="96"/>
      <c r="K87" s="64">
        <v>10</v>
      </c>
      <c r="L87" s="65">
        <v>34</v>
      </c>
      <c r="M87" s="70">
        <f t="shared" si="12"/>
        <v>0.98131260116564423</v>
      </c>
      <c r="N87" s="70">
        <f t="shared" si="13"/>
        <v>1.0087935429812656</v>
      </c>
      <c r="O87" s="18"/>
    </row>
    <row r="88" spans="1:15" s="2" customFormat="1" ht="30" customHeight="1" x14ac:dyDescent="0.25">
      <c r="A88" s="159" t="s">
        <v>74</v>
      </c>
      <c r="B88" s="160"/>
      <c r="C88" s="11"/>
      <c r="D88" s="119">
        <f>VLOOKUP($B$11,Resultados!$B$3:$AZ$35,Visor!K88,FALSE)</f>
        <v>13.50612799344543</v>
      </c>
      <c r="E88" s="120"/>
      <c r="F88" s="119">
        <f>VLOOKUP($B$11,Resultados!$B$3:$AZ$35,Visor!L88,FALSE)</f>
        <v>13.729027885722701</v>
      </c>
      <c r="G88" s="120"/>
      <c r="H88" s="94"/>
      <c r="I88" s="95"/>
      <c r="J88" s="96"/>
      <c r="K88" s="64">
        <v>11</v>
      </c>
      <c r="L88" s="65">
        <v>35</v>
      </c>
      <c r="M88" s="70">
        <f t="shared" si="12"/>
        <v>13.50612799344543</v>
      </c>
      <c r="N88" s="70">
        <f t="shared" si="13"/>
        <v>13.729027885722701</v>
      </c>
      <c r="O88" s="18"/>
    </row>
    <row r="89" spans="1:15" s="2" customFormat="1" ht="30" customHeight="1" x14ac:dyDescent="0.25">
      <c r="A89" s="128" t="s">
        <v>21</v>
      </c>
      <c r="B89" s="107"/>
      <c r="C89" s="108"/>
      <c r="D89" s="109">
        <f>C24</f>
        <v>87.183211351794114</v>
      </c>
      <c r="E89" s="110"/>
      <c r="F89" s="109">
        <f>F24</f>
        <v>84.779029846191406</v>
      </c>
      <c r="G89" s="110"/>
      <c r="H89" s="88"/>
      <c r="I89" s="89"/>
      <c r="J89" s="90"/>
      <c r="K89" s="64"/>
      <c r="L89" s="65"/>
      <c r="M89" s="70">
        <f t="shared" si="12"/>
        <v>87.183211351794114</v>
      </c>
      <c r="N89" s="70">
        <f t="shared" si="13"/>
        <v>84.779029846191406</v>
      </c>
      <c r="O89" s="18"/>
    </row>
    <row r="90" spans="1:15" s="2" customFormat="1" ht="30" customHeight="1" x14ac:dyDescent="0.25">
      <c r="A90" s="159" t="s">
        <v>29</v>
      </c>
      <c r="B90" s="160"/>
      <c r="C90" s="12"/>
      <c r="D90" s="115">
        <f>VLOOKUP($B$11,Resultados!$B$3:$AZ$35,Visor!K90,FALSE)</f>
        <v>0.95058809963099633</v>
      </c>
      <c r="E90" s="116"/>
      <c r="F90" s="115">
        <f>VLOOKUP($B$11,Resultados!$B$3:$AZ$35,Visor!L90,FALSE)</f>
        <v>0.95058809963099633</v>
      </c>
      <c r="G90" s="116"/>
      <c r="H90" s="94"/>
      <c r="I90" s="95"/>
      <c r="J90" s="96"/>
      <c r="K90" s="64">
        <v>12</v>
      </c>
      <c r="L90" s="65">
        <v>36</v>
      </c>
      <c r="M90" s="70">
        <f t="shared" si="12"/>
        <v>0.95058809963099633</v>
      </c>
      <c r="N90" s="70">
        <f t="shared" si="13"/>
        <v>0.95058809963099633</v>
      </c>
    </row>
    <row r="91" spans="1:15" s="2" customFormat="1" ht="30" customHeight="1" x14ac:dyDescent="0.25">
      <c r="A91" s="58" t="s">
        <v>31</v>
      </c>
      <c r="B91" s="59"/>
      <c r="C91" s="12"/>
      <c r="D91" s="115">
        <f>VLOOKUP($B$11,Resultados!$B$3:$AZ$35,Visor!K91,FALSE)</f>
        <v>0.89777105262684087</v>
      </c>
      <c r="E91" s="116"/>
      <c r="F91" s="115">
        <f>VLOOKUP($B$11,Resultados!$B$3:$AZ$35,Visor!L91,FALSE)</f>
        <v>0.82072357177734379</v>
      </c>
      <c r="G91" s="116"/>
      <c r="H91" s="94"/>
      <c r="I91" s="95"/>
      <c r="J91" s="96"/>
      <c r="K91" s="64">
        <v>13</v>
      </c>
      <c r="L91" s="65">
        <v>37</v>
      </c>
      <c r="M91" s="70">
        <f t="shared" si="12"/>
        <v>0.89777105262684087</v>
      </c>
      <c r="N91" s="70">
        <f t="shared" si="13"/>
        <v>0.82072357177734379</v>
      </c>
      <c r="O91" s="18"/>
    </row>
    <row r="92" spans="1:15" s="2" customFormat="1" ht="30" customHeight="1" x14ac:dyDescent="0.25">
      <c r="A92" s="159" t="s">
        <v>32</v>
      </c>
      <c r="B92" s="160"/>
      <c r="C92" s="12"/>
      <c r="D92" s="115">
        <f>VLOOKUP($B$11,Resultados!$B$3:$AZ$35,Visor!K92,FALSE)</f>
        <v>0.79123598571122489</v>
      </c>
      <c r="E92" s="116"/>
      <c r="F92" s="115">
        <f>VLOOKUP($B$11,Resultados!$B$3:$AZ$35,Visor!L92,FALSE)</f>
        <v>0.72722885131835935</v>
      </c>
      <c r="G92" s="116"/>
      <c r="H92" s="94"/>
      <c r="I92" s="95"/>
      <c r="J92" s="96"/>
      <c r="K92" s="64">
        <v>14</v>
      </c>
      <c r="L92" s="65">
        <v>38</v>
      </c>
      <c r="M92" s="70">
        <f t="shared" si="12"/>
        <v>0.79123598571122489</v>
      </c>
      <c r="N92" s="70">
        <f t="shared" si="13"/>
        <v>0.72722885131835935</v>
      </c>
      <c r="O92" s="18"/>
    </row>
    <row r="93" spans="1:15" s="2" customFormat="1" ht="30" customHeight="1" x14ac:dyDescent="0.25">
      <c r="A93" s="159" t="s">
        <v>30</v>
      </c>
      <c r="B93" s="160"/>
      <c r="C93" s="12"/>
      <c r="D93" s="115">
        <f>VLOOKUP($B$11,Resultados!$B$3:$AZ$35,Visor!K93,FALSE)</f>
        <v>0.21510000000000001</v>
      </c>
      <c r="E93" s="116"/>
      <c r="F93" s="115">
        <f>VLOOKUP($B$11,Resultados!$B$3:$AZ$35,Visor!L93,FALSE)</f>
        <v>0.22500000000000001</v>
      </c>
      <c r="G93" s="116"/>
      <c r="H93" s="94"/>
      <c r="I93" s="95"/>
      <c r="J93" s="96"/>
      <c r="K93" s="64">
        <v>15</v>
      </c>
      <c r="L93" s="65">
        <v>39</v>
      </c>
      <c r="M93" s="70">
        <f t="shared" si="12"/>
        <v>0.21510000000000001</v>
      </c>
      <c r="N93" s="70">
        <f t="shared" si="13"/>
        <v>0.22500000000000001</v>
      </c>
      <c r="O93" s="18"/>
    </row>
    <row r="94" spans="1:15" s="2" customFormat="1" ht="30" customHeight="1" x14ac:dyDescent="0.25">
      <c r="A94" s="128" t="s">
        <v>22</v>
      </c>
      <c r="B94" s="107"/>
      <c r="C94" s="108"/>
      <c r="D94" s="109">
        <f>C25</f>
        <v>54.914212107104333</v>
      </c>
      <c r="E94" s="110"/>
      <c r="F94" s="109">
        <f>F25</f>
        <v>51.94482421875</v>
      </c>
      <c r="G94" s="110"/>
      <c r="H94" s="88"/>
      <c r="I94" s="89"/>
      <c r="J94" s="90"/>
      <c r="K94" s="64"/>
      <c r="L94" s="65"/>
      <c r="M94" s="70">
        <f t="shared" si="12"/>
        <v>54.914212107104333</v>
      </c>
      <c r="N94" s="70">
        <f t="shared" si="13"/>
        <v>51.94482421875</v>
      </c>
      <c r="O94" s="18"/>
    </row>
    <row r="95" spans="1:15" s="2" customFormat="1" ht="30" customHeight="1" x14ac:dyDescent="0.25">
      <c r="A95" s="159" t="s">
        <v>75</v>
      </c>
      <c r="B95" s="160"/>
      <c r="C95" s="13"/>
      <c r="D95" s="117">
        <f>VLOOKUP($B$11,Resultados!$B$3:$AZ$35,Visor!K95,FALSE)</f>
        <v>54.321112133395502</v>
      </c>
      <c r="E95" s="118"/>
      <c r="F95" s="117">
        <f>VLOOKUP($B$11,Resultados!$B$3:$AZ$35,Visor!L95,FALSE)</f>
        <v>65.840385437011719</v>
      </c>
      <c r="G95" s="118"/>
      <c r="H95" s="94"/>
      <c r="I95" s="95"/>
      <c r="J95" s="96"/>
      <c r="K95" s="64">
        <v>16</v>
      </c>
      <c r="L95" s="65">
        <v>40</v>
      </c>
      <c r="M95" s="70">
        <f t="shared" si="12"/>
        <v>54.321112133395502</v>
      </c>
      <c r="N95" s="70">
        <f t="shared" si="13"/>
        <v>65.840385437011719</v>
      </c>
      <c r="O95" s="18"/>
    </row>
    <row r="96" spans="1:15" s="2" customFormat="1" ht="30" customHeight="1" x14ac:dyDescent="0.25">
      <c r="A96" s="159" t="s">
        <v>76</v>
      </c>
      <c r="B96" s="160"/>
      <c r="C96" s="13"/>
      <c r="D96" s="117">
        <f>VLOOKUP($B$11,Resultados!$B$3:$AZ$35,Visor!K96,FALSE)</f>
        <v>3.1868865918498526</v>
      </c>
      <c r="E96" s="118"/>
      <c r="F96" s="117">
        <f>VLOOKUP($B$11,Resultados!$B$3:$AZ$35,Visor!L96,FALSE)</f>
        <v>3.3978691101074219</v>
      </c>
      <c r="G96" s="118"/>
      <c r="H96" s="94"/>
      <c r="I96" s="95"/>
      <c r="J96" s="96"/>
      <c r="K96" s="64">
        <v>17</v>
      </c>
      <c r="L96" s="65">
        <v>41</v>
      </c>
      <c r="M96" s="70">
        <f t="shared" si="12"/>
        <v>3.1868865918498526</v>
      </c>
      <c r="N96" s="70">
        <f t="shared" si="13"/>
        <v>3.3978691101074219</v>
      </c>
      <c r="O96" s="18"/>
    </row>
    <row r="97" spans="1:15" s="2" customFormat="1" ht="30" customHeight="1" x14ac:dyDescent="0.25">
      <c r="A97" s="204" t="s">
        <v>77</v>
      </c>
      <c r="B97" s="205"/>
      <c r="C97" s="66"/>
      <c r="D97" s="210">
        <f>VLOOKUP($B$11,Resultados!$B$3:$AZ$35,Visor!K97,FALSE)</f>
        <v>14.548047266749609</v>
      </c>
      <c r="E97" s="211"/>
      <c r="F97" s="210">
        <f>VLOOKUP($B$11,Resultados!$B$3:$AZ$35,Visor!L97,FALSE)</f>
        <v>14.142963409423828</v>
      </c>
      <c r="G97" s="211"/>
      <c r="H97" s="164"/>
      <c r="I97" s="165"/>
      <c r="J97" s="166"/>
      <c r="K97" s="64">
        <v>18</v>
      </c>
      <c r="L97" s="65">
        <v>42</v>
      </c>
      <c r="M97" s="70">
        <f t="shared" si="12"/>
        <v>14.548047266749609</v>
      </c>
      <c r="N97" s="70">
        <f t="shared" si="13"/>
        <v>14.142963409423828</v>
      </c>
      <c r="O97" s="18"/>
    </row>
    <row r="98" spans="1:15" s="2" customFormat="1" ht="30.75" customHeight="1" x14ac:dyDescent="0.25">
      <c r="A98" s="100" t="s">
        <v>210</v>
      </c>
      <c r="B98" s="101"/>
      <c r="C98" s="102"/>
      <c r="D98" s="103">
        <f>C26</f>
        <v>82.759927092800012</v>
      </c>
      <c r="E98" s="103"/>
      <c r="F98" s="103">
        <f>F26</f>
        <v>75.0699462890625</v>
      </c>
      <c r="G98" s="103"/>
      <c r="H98" s="104"/>
      <c r="I98" s="104"/>
      <c r="J98" s="105"/>
      <c r="K98" s="64"/>
      <c r="L98" s="65"/>
      <c r="M98" s="70">
        <f t="shared" si="12"/>
        <v>82.759927092800012</v>
      </c>
      <c r="N98" s="70">
        <f t="shared" si="13"/>
        <v>75.0699462890625</v>
      </c>
      <c r="O98" s="18"/>
    </row>
    <row r="99" spans="1:15" s="2" customFormat="1" ht="30.75" customHeight="1" x14ac:dyDescent="0.25">
      <c r="A99" s="58" t="s">
        <v>214</v>
      </c>
      <c r="B99" s="1"/>
      <c r="C99" s="1"/>
      <c r="D99" s="115">
        <f>VLOOKUP($B$11,Resultados!$B$3:$AZ$35,Visor!K99,FALSE)</f>
        <v>8.0000000000000002E-3</v>
      </c>
      <c r="E99" s="116"/>
      <c r="F99" s="115">
        <f>VLOOKUP($B$11,Resultados!$B$3:$AZ$35,Visor!L99,FALSE)</f>
        <v>9.9999997764825821E-3</v>
      </c>
      <c r="G99" s="116"/>
      <c r="H99" s="78"/>
      <c r="I99" s="79"/>
      <c r="J99" s="80"/>
      <c r="K99" s="64">
        <v>19</v>
      </c>
      <c r="L99" s="65">
        <v>43</v>
      </c>
      <c r="M99" s="70">
        <f t="shared" si="12"/>
        <v>8.0000000000000002E-3</v>
      </c>
      <c r="N99" s="70">
        <f t="shared" si="13"/>
        <v>9.9999997764825821E-3</v>
      </c>
      <c r="O99" s="18"/>
    </row>
    <row r="100" spans="1:15" s="2" customFormat="1" ht="30.75" customHeight="1" x14ac:dyDescent="0.25">
      <c r="A100" s="58" t="s">
        <v>215</v>
      </c>
      <c r="B100" s="1"/>
      <c r="C100" s="1"/>
      <c r="D100" s="115">
        <f>VLOOKUP($B$11,Resultados!$B$3:$AZ$35,Visor!K100,FALSE)</f>
        <v>1.49692396E-2</v>
      </c>
      <c r="E100" s="116"/>
      <c r="F100" s="115">
        <f>VLOOKUP($B$11,Resultados!$B$3:$AZ$35,Visor!L100,FALSE)</f>
        <v>4.3823890300000008E-2</v>
      </c>
      <c r="G100" s="116"/>
      <c r="H100" s="97"/>
      <c r="I100" s="98"/>
      <c r="J100" s="99"/>
      <c r="K100" s="64">
        <v>20</v>
      </c>
      <c r="L100" s="65">
        <v>44</v>
      </c>
      <c r="M100" s="70">
        <f t="shared" si="12"/>
        <v>1.49692396E-2</v>
      </c>
      <c r="N100" s="70">
        <f t="shared" si="13"/>
        <v>4.3823890300000008E-2</v>
      </c>
      <c r="O100" s="18"/>
    </row>
    <row r="101" spans="1:15" s="2" customFormat="1" ht="30.75" customHeight="1" x14ac:dyDescent="0.25">
      <c r="A101" s="106" t="s">
        <v>211</v>
      </c>
      <c r="B101" s="107"/>
      <c r="C101" s="108"/>
      <c r="D101" s="109">
        <f>C27</f>
        <v>52.248585206314949</v>
      </c>
      <c r="E101" s="110"/>
      <c r="F101" s="109">
        <f>F27</f>
        <v>52.751495361328125</v>
      </c>
      <c r="G101" s="110"/>
      <c r="H101" s="88"/>
      <c r="I101" s="89"/>
      <c r="J101" s="90"/>
      <c r="K101" s="64"/>
      <c r="L101" s="65"/>
      <c r="M101" s="70">
        <f t="shared" si="12"/>
        <v>52.248585206314949</v>
      </c>
      <c r="N101" s="70">
        <f t="shared" si="13"/>
        <v>52.751495361328125</v>
      </c>
      <c r="O101" s="18"/>
    </row>
    <row r="102" spans="1:15" s="2" customFormat="1" ht="30.75" customHeight="1" x14ac:dyDescent="0.25">
      <c r="A102" s="58" t="s">
        <v>216</v>
      </c>
      <c r="B102" s="1"/>
      <c r="C102" s="1"/>
      <c r="D102" s="115">
        <f>VLOOKUP($B$11,Resultados!$B$3:$AZ$35,Visor!K102,FALSE)</f>
        <v>0.36299999999999999</v>
      </c>
      <c r="E102" s="116"/>
      <c r="F102" s="115">
        <f>VLOOKUP($B$11,Resultados!$B$3:$AZ$35,Visor!L102,FALSE)</f>
        <v>0.36399999999999999</v>
      </c>
      <c r="G102" s="116"/>
      <c r="H102" s="78"/>
      <c r="I102" s="79"/>
      <c r="J102" s="80"/>
      <c r="K102" s="64">
        <v>21</v>
      </c>
      <c r="L102" s="65">
        <v>45</v>
      </c>
      <c r="M102" s="70">
        <f t="shared" si="12"/>
        <v>0.36299999999999999</v>
      </c>
      <c r="N102" s="70">
        <f t="shared" si="13"/>
        <v>0.36399999999999999</v>
      </c>
      <c r="O102" s="18"/>
    </row>
    <row r="103" spans="1:15" s="2" customFormat="1" ht="30.75" customHeight="1" x14ac:dyDescent="0.25">
      <c r="A103" s="58" t="s">
        <v>217</v>
      </c>
      <c r="B103" s="1"/>
      <c r="C103" s="1"/>
      <c r="D103" s="115">
        <f>VLOOKUP($B$11,Resultados!$B$3:$AZ$35,Visor!K103,FALSE)</f>
        <v>0.2120794956</v>
      </c>
      <c r="E103" s="116"/>
      <c r="F103" s="115">
        <f>VLOOKUP($B$11,Resultados!$B$3:$AZ$35,Visor!L103,FALSE)</f>
        <v>0.17451879593</v>
      </c>
      <c r="G103" s="116"/>
      <c r="H103" s="81"/>
      <c r="I103" s="82"/>
      <c r="J103" s="83"/>
      <c r="K103" s="64">
        <v>22</v>
      </c>
      <c r="L103" s="65">
        <v>46</v>
      </c>
      <c r="M103" s="70">
        <f t="shared" si="12"/>
        <v>0.2120794956</v>
      </c>
      <c r="N103" s="70">
        <f t="shared" si="13"/>
        <v>0.17451879593</v>
      </c>
      <c r="O103" s="18"/>
    </row>
    <row r="104" spans="1:15" s="2" customFormat="1" ht="30.75" customHeight="1" x14ac:dyDescent="0.25">
      <c r="A104" s="58" t="s">
        <v>218</v>
      </c>
      <c r="B104" s="1"/>
      <c r="C104" s="1"/>
      <c r="D104" s="115">
        <f>VLOOKUP($B$11,Resultados!$B$3:$AZ$35,Visor!K104,FALSE)</f>
        <v>0.38299999999999995</v>
      </c>
      <c r="E104" s="116"/>
      <c r="F104" s="115">
        <f>VLOOKUP($B$11,Resultados!$B$3:$AZ$35,Visor!L104,FALSE)</f>
        <v>0.35700000000000004</v>
      </c>
      <c r="G104" s="116"/>
      <c r="H104" s="97"/>
      <c r="I104" s="98"/>
      <c r="J104" s="99"/>
      <c r="K104" s="64">
        <v>23</v>
      </c>
      <c r="L104" s="65">
        <v>47</v>
      </c>
      <c r="M104" s="70">
        <f t="shared" si="12"/>
        <v>0.38299999999999995</v>
      </c>
      <c r="N104" s="70">
        <f t="shared" si="13"/>
        <v>0.35700000000000004</v>
      </c>
      <c r="O104" s="18"/>
    </row>
    <row r="105" spans="1:15" s="2" customFormat="1" ht="30.75" customHeight="1" x14ac:dyDescent="0.25">
      <c r="A105" s="106" t="s">
        <v>212</v>
      </c>
      <c r="B105" s="107"/>
      <c r="C105" s="108"/>
      <c r="D105" s="109">
        <f>C28</f>
        <v>70.490076773778156</v>
      </c>
      <c r="E105" s="110"/>
      <c r="F105" s="109">
        <f>F28</f>
        <v>74.357452392578125</v>
      </c>
      <c r="G105" s="110"/>
      <c r="H105" s="88"/>
      <c r="I105" s="89"/>
      <c r="J105" s="90"/>
      <c r="K105" s="64"/>
      <c r="L105" s="65"/>
      <c r="M105" s="70">
        <f t="shared" si="12"/>
        <v>70.490076773778156</v>
      </c>
      <c r="N105" s="70">
        <f t="shared" si="13"/>
        <v>74.357452392578125</v>
      </c>
      <c r="O105" s="18"/>
    </row>
    <row r="106" spans="1:15" s="2" customFormat="1" ht="30.75" customHeight="1" x14ac:dyDescent="0.25">
      <c r="A106" s="58" t="s">
        <v>219</v>
      </c>
      <c r="B106" s="1"/>
      <c r="C106" s="1"/>
      <c r="D106" s="117">
        <f>VLOOKUP($B$11,Resultados!$B$3:$AZ$35,Visor!K106,FALSE)</f>
        <v>-0.05</v>
      </c>
      <c r="E106" s="118"/>
      <c r="F106" s="117">
        <f>VLOOKUP($B$11,Resultados!$B$3:$AZ$35,Visor!L106,FALSE)</f>
        <v>0</v>
      </c>
      <c r="G106" s="118"/>
      <c r="H106" s="78"/>
      <c r="I106" s="79"/>
      <c r="J106" s="80"/>
      <c r="K106" s="64">
        <v>24</v>
      </c>
      <c r="L106" s="65">
        <v>48</v>
      </c>
      <c r="M106" s="70">
        <f t="shared" si="12"/>
        <v>-0.05</v>
      </c>
      <c r="N106" s="70">
        <f t="shared" si="13"/>
        <v>0</v>
      </c>
      <c r="O106" s="18"/>
    </row>
    <row r="107" spans="1:15" s="2" customFormat="1" ht="30.75" customHeight="1" x14ac:dyDescent="0.25">
      <c r="A107" s="58" t="s">
        <v>220</v>
      </c>
      <c r="B107" s="1"/>
      <c r="C107" s="1"/>
      <c r="D107" s="115">
        <f>VLOOKUP($B$11,Resultados!$B$3:$AZ$35,Visor!K107,FALSE)</f>
        <v>1</v>
      </c>
      <c r="E107" s="116"/>
      <c r="F107" s="115">
        <f>VLOOKUP($B$11,Resultados!$B$3:$AZ$35,Visor!L107,FALSE)</f>
        <v>1</v>
      </c>
      <c r="G107" s="116"/>
      <c r="H107" s="81"/>
      <c r="I107" s="82"/>
      <c r="J107" s="83"/>
      <c r="K107" s="64">
        <v>25</v>
      </c>
      <c r="L107" s="65">
        <v>49</v>
      </c>
      <c r="M107" s="70">
        <f t="shared" si="12"/>
        <v>1</v>
      </c>
      <c r="N107" s="70">
        <f t="shared" si="13"/>
        <v>1</v>
      </c>
      <c r="O107" s="18"/>
    </row>
    <row r="108" spans="1:15" s="2" customFormat="1" ht="30.75" customHeight="1" x14ac:dyDescent="0.25">
      <c r="A108" s="58" t="s">
        <v>221</v>
      </c>
      <c r="B108" s="1"/>
      <c r="C108" s="1"/>
      <c r="D108" s="117">
        <f>VLOOKUP($B$11,Resultados!$B$3:$AZ$35,Visor!K108,FALSE)</f>
        <v>45.323</v>
      </c>
      <c r="E108" s="118"/>
      <c r="F108" s="117">
        <f>VLOOKUP($B$11,Resultados!$B$3:$AZ$35,Visor!L108,FALSE)</f>
        <v>45.323</v>
      </c>
      <c r="G108" s="118"/>
      <c r="H108" s="81"/>
      <c r="I108" s="82"/>
      <c r="J108" s="83"/>
      <c r="K108" s="64">
        <v>26</v>
      </c>
      <c r="L108" s="65">
        <v>50</v>
      </c>
      <c r="M108" s="70">
        <f t="shared" si="12"/>
        <v>45.323</v>
      </c>
      <c r="N108" s="70">
        <f t="shared" si="13"/>
        <v>45.323</v>
      </c>
      <c r="O108" s="18"/>
    </row>
    <row r="109" spans="1:15" s="2" customFormat="1" ht="30.75" customHeight="1" thickBot="1" x14ac:dyDescent="0.3">
      <c r="A109" s="62" t="s">
        <v>222</v>
      </c>
      <c r="B109" s="63"/>
      <c r="C109" s="63"/>
      <c r="D109" s="208">
        <f>VLOOKUP($B$11,Resultados!$B$3:$AZ$35,Visor!K109,FALSE)</f>
        <v>0.24471620889838841</v>
      </c>
      <c r="E109" s="209"/>
      <c r="F109" s="208">
        <f>VLOOKUP($B$11,Resultados!$B$3:$AZ$35,Visor!L109,FALSE)</f>
        <v>0.23789292724941899</v>
      </c>
      <c r="G109" s="209"/>
      <c r="H109" s="84"/>
      <c r="I109" s="85"/>
      <c r="J109" s="86"/>
      <c r="K109" s="64">
        <v>27</v>
      </c>
      <c r="L109" s="65">
        <v>51</v>
      </c>
      <c r="M109" s="70">
        <f t="shared" si="12"/>
        <v>0.24471620889838841</v>
      </c>
      <c r="N109" s="70">
        <f t="shared" si="13"/>
        <v>0.23789292724941899</v>
      </c>
      <c r="O109" s="18"/>
    </row>
    <row r="110" spans="1:15" s="2" customFormat="1" ht="30.75" customHeight="1" x14ac:dyDescent="0.25">
      <c r="K110" s="18"/>
      <c r="L110" s="18"/>
      <c r="M110" s="18"/>
      <c r="N110" s="18"/>
      <c r="O110" s="18"/>
    </row>
    <row r="111" spans="1:15" s="2" customFormat="1" x14ac:dyDescent="0.25">
      <c r="K111" s="18"/>
      <c r="L111" s="18"/>
      <c r="M111" s="18"/>
      <c r="N111" s="18"/>
      <c r="O111" s="18"/>
    </row>
  </sheetData>
  <mergeCells count="226">
    <mergeCell ref="D107:E107"/>
    <mergeCell ref="F107:G107"/>
    <mergeCell ref="D108:E108"/>
    <mergeCell ref="F108:G108"/>
    <mergeCell ref="D109:E109"/>
    <mergeCell ref="F109:G109"/>
    <mergeCell ref="A82:B82"/>
    <mergeCell ref="D104:E104"/>
    <mergeCell ref="F104:G104"/>
    <mergeCell ref="D97:E97"/>
    <mergeCell ref="F97:G97"/>
    <mergeCell ref="D99:E99"/>
    <mergeCell ref="F99:G99"/>
    <mergeCell ref="D100:E100"/>
    <mergeCell ref="F100:G100"/>
    <mergeCell ref="D102:E102"/>
    <mergeCell ref="F102:G102"/>
    <mergeCell ref="D103:E103"/>
    <mergeCell ref="F103:G103"/>
    <mergeCell ref="D91:E91"/>
    <mergeCell ref="F91:G91"/>
    <mergeCell ref="D92:E92"/>
    <mergeCell ref="F83:G83"/>
    <mergeCell ref="D84:E84"/>
    <mergeCell ref="F84:G84"/>
    <mergeCell ref="D86:E86"/>
    <mergeCell ref="F86:G86"/>
    <mergeCell ref="D87:E87"/>
    <mergeCell ref="F87:G87"/>
    <mergeCell ref="D106:E106"/>
    <mergeCell ref="F106:G106"/>
    <mergeCell ref="A61:B61"/>
    <mergeCell ref="A62:B62"/>
    <mergeCell ref="A63:B63"/>
    <mergeCell ref="A64:B64"/>
    <mergeCell ref="A65:C65"/>
    <mergeCell ref="A71:C71"/>
    <mergeCell ref="F61:G61"/>
    <mergeCell ref="F62:G62"/>
    <mergeCell ref="F63:G63"/>
    <mergeCell ref="F64:G64"/>
    <mergeCell ref="A97:B97"/>
    <mergeCell ref="A74:B74"/>
    <mergeCell ref="A67:B67"/>
    <mergeCell ref="A66:B66"/>
    <mergeCell ref="A70:B70"/>
    <mergeCell ref="A81:B81"/>
    <mergeCell ref="F65:G65"/>
    <mergeCell ref="A9:J9"/>
    <mergeCell ref="H58:J58"/>
    <mergeCell ref="H59:J59"/>
    <mergeCell ref="A54:J54"/>
    <mergeCell ref="F13:H13"/>
    <mergeCell ref="F14:H14"/>
    <mergeCell ref="C13:E13"/>
    <mergeCell ref="I13:J14"/>
    <mergeCell ref="I15:J15"/>
    <mergeCell ref="C14:E14"/>
    <mergeCell ref="B11:D11"/>
    <mergeCell ref="E11:F11"/>
    <mergeCell ref="G11:J11"/>
    <mergeCell ref="A58:B58"/>
    <mergeCell ref="A59:B59"/>
    <mergeCell ref="A24:B24"/>
    <mergeCell ref="A25:B25"/>
    <mergeCell ref="A29:B29"/>
    <mergeCell ref="A13:B15"/>
    <mergeCell ref="H55:J55"/>
    <mergeCell ref="H57:J57"/>
    <mergeCell ref="A57:B57"/>
    <mergeCell ref="A16:B16"/>
    <mergeCell ref="A17:B17"/>
    <mergeCell ref="H97:J97"/>
    <mergeCell ref="A95:B95"/>
    <mergeCell ref="H95:J95"/>
    <mergeCell ref="A96:B96"/>
    <mergeCell ref="H96:J96"/>
    <mergeCell ref="A87:B87"/>
    <mergeCell ref="H86:J86"/>
    <mergeCell ref="A86:B86"/>
    <mergeCell ref="H87:J87"/>
    <mergeCell ref="A88:B88"/>
    <mergeCell ref="H88:J88"/>
    <mergeCell ref="A90:B90"/>
    <mergeCell ref="H90:J90"/>
    <mergeCell ref="A93:B93"/>
    <mergeCell ref="H91:J91"/>
    <mergeCell ref="A92:B92"/>
    <mergeCell ref="H89:J89"/>
    <mergeCell ref="H92:J92"/>
    <mergeCell ref="H94:J94"/>
    <mergeCell ref="D88:E88"/>
    <mergeCell ref="F88:G88"/>
    <mergeCell ref="D90:E90"/>
    <mergeCell ref="F90:G90"/>
    <mergeCell ref="H93:J93"/>
    <mergeCell ref="H80:J80"/>
    <mergeCell ref="A80:B80"/>
    <mergeCell ref="H84:J84"/>
    <mergeCell ref="A83:B83"/>
    <mergeCell ref="H81:J81"/>
    <mergeCell ref="A84:B84"/>
    <mergeCell ref="H82:J82"/>
    <mergeCell ref="H74:J74"/>
    <mergeCell ref="H66:J66"/>
    <mergeCell ref="H67:J67"/>
    <mergeCell ref="H70:J70"/>
    <mergeCell ref="A73:C73"/>
    <mergeCell ref="A72:C72"/>
    <mergeCell ref="F66:G66"/>
    <mergeCell ref="F67:G67"/>
    <mergeCell ref="F70:G70"/>
    <mergeCell ref="F71:G71"/>
    <mergeCell ref="F72:G72"/>
    <mergeCell ref="A68:C68"/>
    <mergeCell ref="D68:E68"/>
    <mergeCell ref="F68:G68"/>
    <mergeCell ref="H68:J68"/>
    <mergeCell ref="H69:J69"/>
    <mergeCell ref="F69:G69"/>
    <mergeCell ref="H85:J85"/>
    <mergeCell ref="H72:J72"/>
    <mergeCell ref="H71:J71"/>
    <mergeCell ref="H78:J78"/>
    <mergeCell ref="A77:J77"/>
    <mergeCell ref="A79:C79"/>
    <mergeCell ref="A85:C85"/>
    <mergeCell ref="A10:J10"/>
    <mergeCell ref="A27:B27"/>
    <mergeCell ref="A28:B28"/>
    <mergeCell ref="A56:C56"/>
    <mergeCell ref="A60:C60"/>
    <mergeCell ref="F55:G55"/>
    <mergeCell ref="F56:G56"/>
    <mergeCell ref="F57:G57"/>
    <mergeCell ref="F58:G58"/>
    <mergeCell ref="F59:G59"/>
    <mergeCell ref="F60:G60"/>
    <mergeCell ref="H60:J60"/>
    <mergeCell ref="A18:B18"/>
    <mergeCell ref="A19:B19"/>
    <mergeCell ref="A20:B20"/>
    <mergeCell ref="A21:B21"/>
    <mergeCell ref="A22:B22"/>
    <mergeCell ref="A23:B23"/>
    <mergeCell ref="A89:C89"/>
    <mergeCell ref="A94:C94"/>
    <mergeCell ref="A55:C55"/>
    <mergeCell ref="A78:C78"/>
    <mergeCell ref="D55:E55"/>
    <mergeCell ref="D56:E56"/>
    <mergeCell ref="D57:E57"/>
    <mergeCell ref="D58:E58"/>
    <mergeCell ref="D59:E59"/>
    <mergeCell ref="D60:E60"/>
    <mergeCell ref="D61:E61"/>
    <mergeCell ref="D62:E62"/>
    <mergeCell ref="D63:E63"/>
    <mergeCell ref="D64:E64"/>
    <mergeCell ref="D65:E65"/>
    <mergeCell ref="D66:E66"/>
    <mergeCell ref="D67:E67"/>
    <mergeCell ref="D70:E70"/>
    <mergeCell ref="D71:E71"/>
    <mergeCell ref="D72:E72"/>
    <mergeCell ref="D74:E74"/>
    <mergeCell ref="D78:E78"/>
    <mergeCell ref="A69:C69"/>
    <mergeCell ref="D69:E69"/>
    <mergeCell ref="F74:G74"/>
    <mergeCell ref="H61:J61"/>
    <mergeCell ref="H62:J62"/>
    <mergeCell ref="H63:J63"/>
    <mergeCell ref="H64:J64"/>
    <mergeCell ref="D73:E73"/>
    <mergeCell ref="F73:G73"/>
    <mergeCell ref="H73:J73"/>
    <mergeCell ref="H65:J65"/>
    <mergeCell ref="H104:J104"/>
    <mergeCell ref="F78:G78"/>
    <mergeCell ref="D79:E79"/>
    <mergeCell ref="F79:G79"/>
    <mergeCell ref="D85:E85"/>
    <mergeCell ref="F85:G85"/>
    <mergeCell ref="D89:E89"/>
    <mergeCell ref="F89:G89"/>
    <mergeCell ref="D94:E94"/>
    <mergeCell ref="F94:G94"/>
    <mergeCell ref="D80:E80"/>
    <mergeCell ref="F80:G80"/>
    <mergeCell ref="D81:E81"/>
    <mergeCell ref="F81:G81"/>
    <mergeCell ref="D82:E82"/>
    <mergeCell ref="F92:G92"/>
    <mergeCell ref="D93:E93"/>
    <mergeCell ref="F93:G93"/>
    <mergeCell ref="D95:E95"/>
    <mergeCell ref="F95:G95"/>
    <mergeCell ref="D96:E96"/>
    <mergeCell ref="F96:G96"/>
    <mergeCell ref="F82:G82"/>
    <mergeCell ref="D83:E83"/>
    <mergeCell ref="H106:J106"/>
    <mergeCell ref="H107:J107"/>
    <mergeCell ref="H108:J108"/>
    <mergeCell ref="H109:J109"/>
    <mergeCell ref="A75:J75"/>
    <mergeCell ref="H79:J79"/>
    <mergeCell ref="H56:J56"/>
    <mergeCell ref="H83:J83"/>
    <mergeCell ref="H99:J99"/>
    <mergeCell ref="H100:J100"/>
    <mergeCell ref="H102:J102"/>
    <mergeCell ref="H103:J103"/>
    <mergeCell ref="A98:C98"/>
    <mergeCell ref="D98:E98"/>
    <mergeCell ref="F98:G98"/>
    <mergeCell ref="H98:J98"/>
    <mergeCell ref="A101:C101"/>
    <mergeCell ref="D101:E101"/>
    <mergeCell ref="F101:G101"/>
    <mergeCell ref="H101:J101"/>
    <mergeCell ref="A105:C105"/>
    <mergeCell ref="D105:E105"/>
    <mergeCell ref="F105:G105"/>
    <mergeCell ref="H105:J105"/>
  </mergeCells>
  <phoneticPr fontId="3" type="noConversion"/>
  <conditionalFormatting sqref="J16:J29">
    <cfRule type="iconSet" priority="1">
      <iconSet iconSet="3Arrows">
        <cfvo type="percent" val="0"/>
        <cfvo type="num" val="0"/>
        <cfvo type="num" val="0" gte="0"/>
      </iconSet>
    </cfRule>
  </conditionalFormatting>
  <pageMargins left="0.7" right="0.7" top="0.75" bottom="0.75" header="0.3" footer="0.3"/>
  <pageSetup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Apoyo!$F$2:$F$33</xm:f>
          </x14:formula1>
          <xm:sqref>A10:J10</xm:sqref>
        </x14:dataValidation>
      </x14:dataValidations>
    </ex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Visor!M56:N56</xm:f>
              <xm:sqref>H56</xm:sqref>
            </x14:sparkline>
            <x14:sparkline>
              <xm:f>Visor!M57:N57</xm:f>
              <xm:sqref>H57</xm:sqref>
            </x14:sparkline>
            <x14:sparkline>
              <xm:f>Visor!M58:N58</xm:f>
              <xm:sqref>H58</xm:sqref>
            </x14:sparkline>
            <x14:sparkline>
              <xm:f>Visor!M59:N59</xm:f>
              <xm:sqref>H59</xm:sqref>
            </x14:sparkline>
            <x14:sparkline>
              <xm:f>Visor!M60:N60</xm:f>
              <xm:sqref>H60</xm:sqref>
            </x14:sparkline>
            <x14:sparkline>
              <xm:f>Visor!M61:N61</xm:f>
              <xm:sqref>H61</xm:sqref>
            </x14:sparkline>
            <x14:sparkline>
              <xm:f>Visor!M62:N62</xm:f>
              <xm:sqref>H62</xm:sqref>
            </x14:sparkline>
            <x14:sparkline>
              <xm:f>Visor!M63:N63</xm:f>
              <xm:sqref>H63</xm:sqref>
            </x14:sparkline>
            <x14:sparkline>
              <xm:f>Visor!M64:N64</xm:f>
              <xm:sqref>H64</xm:sqref>
            </x14:sparkline>
            <x14:sparkline>
              <xm:f>Visor!M65:N65</xm:f>
              <xm:sqref>H65</xm:sqref>
            </x14:sparkline>
            <x14:sparkline>
              <xm:f>Visor!M66:N66</xm:f>
              <xm:sqref>H66</xm:sqref>
            </x14:sparkline>
            <x14:sparkline>
              <xm:f>Visor!M67:N67</xm:f>
              <xm:sqref>H67</xm:sqref>
            </x14:sparkline>
            <x14:sparkline>
              <xm:f>Visor!M68:N68</xm:f>
              <xm:sqref>H68</xm:sqref>
            </x14:sparkline>
            <x14:sparkline>
              <xm:f>Visor!M69:N69</xm:f>
              <xm:sqref>H69</xm:sqref>
            </x14:sparkline>
            <x14:sparkline>
              <xm:f>Visor!M70:N70</xm:f>
              <xm:sqref>H70</xm:sqref>
            </x14:sparkline>
            <x14:sparkline>
              <xm:f>Visor!M71:N71</xm:f>
              <xm:sqref>H71</xm:sqref>
            </x14:sparkline>
            <x14:sparkline>
              <xm:f>Visor!M72:N72</xm:f>
              <xm:sqref>H72</xm:sqref>
            </x14:sparkline>
            <x14:sparkline>
              <xm:f>Visor!M73:N73</xm:f>
              <xm:sqref>H73</xm:sqref>
            </x14:sparkline>
            <x14:sparkline>
              <xm:f>Visor!M74:N74</xm:f>
              <xm:sqref>H74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Visor!M79:N79</xm:f>
              <xm:sqref>H79</xm:sqref>
            </x14:sparkline>
            <x14:sparkline>
              <xm:f>Visor!M80:N80</xm:f>
              <xm:sqref>H80</xm:sqref>
            </x14:sparkline>
            <x14:sparkline>
              <xm:f>Visor!M81:N81</xm:f>
              <xm:sqref>H81</xm:sqref>
            </x14:sparkline>
            <x14:sparkline>
              <xm:f>Visor!M82:N82</xm:f>
              <xm:sqref>H82</xm:sqref>
            </x14:sparkline>
            <x14:sparkline>
              <xm:f>Visor!M83:N83</xm:f>
              <xm:sqref>H83</xm:sqref>
            </x14:sparkline>
            <x14:sparkline>
              <xm:f>Visor!M84:N84</xm:f>
              <xm:sqref>H84</xm:sqref>
            </x14:sparkline>
            <x14:sparkline>
              <xm:f>Visor!M85:N85</xm:f>
              <xm:sqref>H85</xm:sqref>
            </x14:sparkline>
            <x14:sparkline>
              <xm:f>Visor!M86:N86</xm:f>
              <xm:sqref>H86</xm:sqref>
            </x14:sparkline>
            <x14:sparkline>
              <xm:f>Visor!M87:N87</xm:f>
              <xm:sqref>H87</xm:sqref>
            </x14:sparkline>
            <x14:sparkline>
              <xm:f>Visor!M88:N88</xm:f>
              <xm:sqref>H88</xm:sqref>
            </x14:sparkline>
            <x14:sparkline>
              <xm:f>Visor!M89:N89</xm:f>
              <xm:sqref>H89</xm:sqref>
            </x14:sparkline>
            <x14:sparkline>
              <xm:f>Visor!M90:N90</xm:f>
              <xm:sqref>H90</xm:sqref>
            </x14:sparkline>
            <x14:sparkline>
              <xm:f>Visor!M91:N91</xm:f>
              <xm:sqref>H91</xm:sqref>
            </x14:sparkline>
            <x14:sparkline>
              <xm:f>Visor!M92:N92</xm:f>
              <xm:sqref>H92</xm:sqref>
            </x14:sparkline>
            <x14:sparkline>
              <xm:f>Visor!M93:N93</xm:f>
              <xm:sqref>H93</xm:sqref>
            </x14:sparkline>
            <x14:sparkline>
              <xm:f>Visor!M94:N94</xm:f>
              <xm:sqref>H94</xm:sqref>
            </x14:sparkline>
            <x14:sparkline>
              <xm:f>Visor!M95:N95</xm:f>
              <xm:sqref>H95</xm:sqref>
            </x14:sparkline>
            <x14:sparkline>
              <xm:f>Visor!M96:N96</xm:f>
              <xm:sqref>H96</xm:sqref>
            </x14:sparkline>
            <x14:sparkline>
              <xm:f>Visor!M97:N97</xm:f>
              <xm:sqref>H97</xm:sqref>
            </x14:sparkline>
            <x14:sparkline>
              <xm:f>Visor!M98:N98</xm:f>
              <xm:sqref>H98</xm:sqref>
            </x14:sparkline>
            <x14:sparkline>
              <xm:f>Visor!M99:N99</xm:f>
              <xm:sqref>H99</xm:sqref>
            </x14:sparkline>
            <x14:sparkline>
              <xm:f>Visor!M100:N100</xm:f>
              <xm:sqref>H100</xm:sqref>
            </x14:sparkline>
            <x14:sparkline>
              <xm:f>Visor!M101:N101</xm:f>
              <xm:sqref>H101</xm:sqref>
            </x14:sparkline>
            <x14:sparkline>
              <xm:f>Visor!M102:N102</xm:f>
              <xm:sqref>H102</xm:sqref>
            </x14:sparkline>
            <x14:sparkline>
              <xm:f>Visor!M103:N103</xm:f>
              <xm:sqref>H103</xm:sqref>
            </x14:sparkline>
            <x14:sparkline>
              <xm:f>Visor!M104:N104</xm:f>
              <xm:sqref>H104</xm:sqref>
            </x14:sparkline>
            <x14:sparkline>
              <xm:f>Visor!M105:N105</xm:f>
              <xm:sqref>H105</xm:sqref>
            </x14:sparkline>
            <x14:sparkline>
              <xm:f>Visor!M106:N106</xm:f>
              <xm:sqref>H106</xm:sqref>
            </x14:sparkline>
            <x14:sparkline>
              <xm:f>Visor!M107:N107</xm:f>
              <xm:sqref>H107</xm:sqref>
            </x14:sparkline>
            <x14:sparkline>
              <xm:f>Visor!M108:N108</xm:f>
              <xm:sqref>H108</xm:sqref>
            </x14:sparkline>
            <x14:sparkline>
              <xm:f>Visor!M109:N109</xm:f>
              <xm:sqref>H109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topLeftCell="AG9" zoomScale="80" zoomScaleNormal="80" workbookViewId="0">
      <selection activeCell="C1" sqref="C1"/>
    </sheetView>
  </sheetViews>
  <sheetFormatPr baseColWidth="10" defaultColWidth="10.875" defaultRowHeight="15.75" x14ac:dyDescent="0.25"/>
  <sheetData>
    <row r="1" spans="1:52" x14ac:dyDescent="0.2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row>
    <row r="2" spans="1:52" x14ac:dyDescent="0.25">
      <c r="E2" s="212"/>
      <c r="F2" s="212"/>
      <c r="G2" s="212"/>
      <c r="H2" s="212"/>
      <c r="I2" s="212"/>
      <c r="J2" s="212"/>
      <c r="K2" s="212"/>
      <c r="L2" s="212"/>
      <c r="M2" s="212"/>
      <c r="N2" s="212"/>
      <c r="O2" s="212"/>
      <c r="P2" s="212"/>
      <c r="Q2" s="212"/>
      <c r="R2" s="212"/>
      <c r="S2" s="212"/>
      <c r="T2" s="212"/>
      <c r="U2" s="212"/>
      <c r="V2" s="212"/>
      <c r="W2" s="212"/>
      <c r="X2" s="212"/>
      <c r="Y2" s="212"/>
      <c r="Z2" s="212"/>
      <c r="AA2" s="212"/>
      <c r="AB2" s="212"/>
      <c r="AC2" s="213">
        <v>2021</v>
      </c>
      <c r="AD2" s="213"/>
      <c r="AE2" s="213"/>
      <c r="AF2" s="213"/>
      <c r="AG2" s="213"/>
      <c r="AH2" s="213"/>
      <c r="AI2" s="213"/>
      <c r="AJ2" s="213"/>
      <c r="AK2" s="213"/>
      <c r="AL2" s="213"/>
      <c r="AM2" s="213"/>
      <c r="AN2" s="213"/>
      <c r="AO2" s="213"/>
      <c r="AP2" s="213"/>
      <c r="AQ2" s="213"/>
      <c r="AR2" s="213"/>
      <c r="AS2" s="213"/>
      <c r="AT2" s="213"/>
      <c r="AU2" s="213"/>
      <c r="AV2" s="213"/>
      <c r="AW2" s="213"/>
      <c r="AX2" s="213"/>
      <c r="AY2" s="213"/>
      <c r="AZ2" s="213"/>
    </row>
    <row r="3" spans="1:52" x14ac:dyDescent="0.25">
      <c r="B3" t="s">
        <v>99</v>
      </c>
      <c r="C3" t="s">
        <v>94</v>
      </c>
      <c r="D3" t="s">
        <v>156</v>
      </c>
      <c r="E3" t="s">
        <v>185</v>
      </c>
      <c r="F3" t="s">
        <v>186</v>
      </c>
      <c r="G3" t="s">
        <v>187</v>
      </c>
      <c r="H3" t="s">
        <v>188</v>
      </c>
      <c r="I3" t="s">
        <v>189</v>
      </c>
      <c r="J3" t="s">
        <v>190</v>
      </c>
      <c r="K3" t="s">
        <v>191</v>
      </c>
      <c r="L3" t="s">
        <v>192</v>
      </c>
      <c r="M3" t="s">
        <v>193</v>
      </c>
      <c r="N3" t="s">
        <v>194</v>
      </c>
      <c r="O3" t="s">
        <v>195</v>
      </c>
      <c r="P3" t="s">
        <v>196</v>
      </c>
      <c r="Q3" t="s">
        <v>197</v>
      </c>
      <c r="R3" t="s">
        <v>198</v>
      </c>
      <c r="S3" t="s">
        <v>199</v>
      </c>
      <c r="T3" t="s">
        <v>200</v>
      </c>
      <c r="U3" t="s">
        <v>201</v>
      </c>
      <c r="V3" t="s">
        <v>202</v>
      </c>
      <c r="W3" t="s">
        <v>203</v>
      </c>
      <c r="X3" t="s">
        <v>204</v>
      </c>
      <c r="Y3" t="s">
        <v>205</v>
      </c>
      <c r="Z3" t="s">
        <v>206</v>
      </c>
      <c r="AA3" t="s">
        <v>207</v>
      </c>
      <c r="AB3" t="s">
        <v>208</v>
      </c>
      <c r="AC3" s="52" t="s">
        <v>185</v>
      </c>
      <c r="AD3" s="52" t="s">
        <v>186</v>
      </c>
      <c r="AE3" s="52" t="s">
        <v>187</v>
      </c>
      <c r="AF3" s="52" t="s">
        <v>188</v>
      </c>
      <c r="AG3" s="52" t="s">
        <v>189</v>
      </c>
      <c r="AH3" s="52" t="s">
        <v>190</v>
      </c>
      <c r="AI3" s="52" t="s">
        <v>191</v>
      </c>
      <c r="AJ3" s="52" t="s">
        <v>192</v>
      </c>
      <c r="AK3" s="52" t="s">
        <v>193</v>
      </c>
      <c r="AL3" s="52" t="s">
        <v>194</v>
      </c>
      <c r="AM3" s="52" t="s">
        <v>195</v>
      </c>
      <c r="AN3" s="52" t="s">
        <v>196</v>
      </c>
      <c r="AO3" s="52" t="s">
        <v>197</v>
      </c>
      <c r="AP3" s="52" t="s">
        <v>198</v>
      </c>
      <c r="AQ3" s="52" t="s">
        <v>199</v>
      </c>
      <c r="AR3" s="52" t="s">
        <v>200</v>
      </c>
      <c r="AS3" s="52" t="s">
        <v>201</v>
      </c>
      <c r="AT3" s="52" t="s">
        <v>209</v>
      </c>
      <c r="AU3" s="52" t="s">
        <v>203</v>
      </c>
      <c r="AV3" s="52" t="s">
        <v>204</v>
      </c>
      <c r="AW3" s="52" t="s">
        <v>205</v>
      </c>
      <c r="AX3" s="52" t="s">
        <v>206</v>
      </c>
      <c r="AY3" s="52" t="s">
        <v>207</v>
      </c>
      <c r="AZ3" s="52" t="s">
        <v>208</v>
      </c>
    </row>
    <row r="4" spans="1:52" x14ac:dyDescent="0.25">
      <c r="A4">
        <v>5</v>
      </c>
      <c r="B4" t="s">
        <v>100</v>
      </c>
      <c r="C4" t="s">
        <v>42</v>
      </c>
      <c r="D4" t="s">
        <v>65</v>
      </c>
      <c r="E4" s="5">
        <v>0.70250000000000001</v>
      </c>
      <c r="F4" s="5">
        <v>0.47450000000000003</v>
      </c>
      <c r="G4" s="5">
        <v>0.55286997901457158</v>
      </c>
      <c r="H4" s="5">
        <v>49.824719297722496</v>
      </c>
      <c r="I4" s="5">
        <v>52.033085187023516</v>
      </c>
      <c r="J4" s="5">
        <v>0.95110000610351564</v>
      </c>
      <c r="K4" s="5">
        <v>0.98772329149901239</v>
      </c>
      <c r="L4" s="5">
        <v>12.09689737164015</v>
      </c>
      <c r="M4" s="5">
        <v>0.97135187475817497</v>
      </c>
      <c r="N4" s="5">
        <v>0.72354373622078216</v>
      </c>
      <c r="O4" s="5">
        <v>0.63051918968061993</v>
      </c>
      <c r="P4" s="5">
        <v>0.20280000000000001</v>
      </c>
      <c r="Q4" s="5">
        <v>54.856819403617585</v>
      </c>
      <c r="R4" s="5">
        <v>3.0443565595925683</v>
      </c>
      <c r="S4" s="5">
        <v>24.423736097862662</v>
      </c>
      <c r="T4" s="47">
        <v>1.1000000000000001E-2</v>
      </c>
      <c r="U4" s="47">
        <v>4.7823964150000002E-2</v>
      </c>
      <c r="V4" s="5">
        <v>0.48</v>
      </c>
      <c r="W4" s="5">
        <v>0.16225125717</v>
      </c>
      <c r="X4" s="5">
        <v>0.34</v>
      </c>
      <c r="Y4" s="5">
        <v>-0.57999999999999996</v>
      </c>
      <c r="Z4" s="5">
        <v>0.99557000000000007</v>
      </c>
      <c r="AA4" s="5">
        <v>50.292000000000002</v>
      </c>
      <c r="AB4" s="5">
        <v>0.26715230256383576</v>
      </c>
      <c r="AC4" s="53">
        <v>0.69224020799999997</v>
      </c>
      <c r="AD4" s="53">
        <v>0.49852613489999997</v>
      </c>
      <c r="AE4" s="53">
        <v>0.56176462334309318</v>
      </c>
      <c r="AF4" s="53">
        <v>49.029441833496094</v>
      </c>
      <c r="AG4" s="53">
        <v>52.640289306640625</v>
      </c>
      <c r="AH4" s="53">
        <v>0.95110000610351564</v>
      </c>
      <c r="AI4" s="53">
        <v>1.0028847412726478</v>
      </c>
      <c r="AJ4" s="54">
        <v>12.6120850935852</v>
      </c>
      <c r="AK4" s="53">
        <v>0.97135187475817497</v>
      </c>
      <c r="AL4" s="53">
        <v>0.81985984802246092</v>
      </c>
      <c r="AM4" s="53">
        <v>0.7615343475341797</v>
      </c>
      <c r="AN4" s="53">
        <v>0.22270000000000001</v>
      </c>
      <c r="AO4" s="53">
        <v>67.406463623046875</v>
      </c>
      <c r="AP4" s="53">
        <v>3.2273836135864258</v>
      </c>
      <c r="AQ4" s="53">
        <v>26.475160598754883</v>
      </c>
      <c r="AR4" s="55">
        <v>1.2000000104308128E-2</v>
      </c>
      <c r="AS4" s="55">
        <v>4.5432037500000001E-2</v>
      </c>
      <c r="AT4" s="56">
        <v>0.46799999999999997</v>
      </c>
      <c r="AU4" s="56">
        <v>0.13408530372999999</v>
      </c>
      <c r="AV4" s="56">
        <v>0.29299999999999998</v>
      </c>
      <c r="AW4" s="54">
        <v>-0.52</v>
      </c>
      <c r="AX4" s="54">
        <v>0.99663999999999997</v>
      </c>
      <c r="AY4" s="54">
        <v>50.292000000000002</v>
      </c>
      <c r="AZ4" s="54">
        <v>0.28680286809977451</v>
      </c>
    </row>
    <row r="5" spans="1:52" x14ac:dyDescent="0.25">
      <c r="A5">
        <v>8</v>
      </c>
      <c r="B5" t="s">
        <v>101</v>
      </c>
      <c r="C5" t="s">
        <v>59</v>
      </c>
      <c r="D5" t="s">
        <v>67</v>
      </c>
      <c r="E5" s="5">
        <v>0.64159999999999995</v>
      </c>
      <c r="F5" s="5">
        <v>0.49829999999999997</v>
      </c>
      <c r="G5" s="5">
        <v>0.51822125261031227</v>
      </c>
      <c r="H5" s="5">
        <v>50.304435494242</v>
      </c>
      <c r="I5" s="5">
        <v>51.5927058086247</v>
      </c>
      <c r="J5" s="5">
        <v>0.98449996948242191</v>
      </c>
      <c r="K5" s="5">
        <v>0.97259680661600045</v>
      </c>
      <c r="L5" s="5">
        <v>11.75553599243143</v>
      </c>
      <c r="M5" s="5">
        <v>0.94791144946408901</v>
      </c>
      <c r="N5" s="5">
        <v>0.91344507837250877</v>
      </c>
      <c r="O5" s="5">
        <v>0.77123468734754563</v>
      </c>
      <c r="P5" s="5">
        <v>0.1431</v>
      </c>
      <c r="Q5" s="5">
        <v>52.807950250686226</v>
      </c>
      <c r="R5" s="5">
        <v>1.9433325692252532</v>
      </c>
      <c r="S5" s="5">
        <v>10.458729347040256</v>
      </c>
      <c r="T5" s="47">
        <v>0.01</v>
      </c>
      <c r="U5" s="47">
        <v>7.898786750000001E-3</v>
      </c>
      <c r="V5" s="5">
        <v>0.33200000000000002</v>
      </c>
      <c r="W5" s="5">
        <v>0.10591256646</v>
      </c>
      <c r="X5" s="5">
        <v>0.40200000000000002</v>
      </c>
      <c r="Y5" s="5">
        <v>0</v>
      </c>
      <c r="Z5" s="5">
        <v>1</v>
      </c>
      <c r="AA5" s="5">
        <v>40.209000000000003</v>
      </c>
      <c r="AB5" s="5">
        <v>0.34455837401345851</v>
      </c>
      <c r="AC5" s="53">
        <v>0.61676672759999995</v>
      </c>
      <c r="AD5" s="53">
        <v>0.51483817369999996</v>
      </c>
      <c r="AE5" s="53">
        <v>0.51780033969952266</v>
      </c>
      <c r="AF5" s="53">
        <v>48.596652984619141</v>
      </c>
      <c r="AG5" s="53">
        <v>51.810310363769531</v>
      </c>
      <c r="AH5" s="53">
        <v>0.98449996948242191</v>
      </c>
      <c r="AI5" s="53">
        <v>0.97946295728940336</v>
      </c>
      <c r="AJ5" s="54">
        <v>12.0521581922479</v>
      </c>
      <c r="AK5" s="53">
        <v>0.94791144946408901</v>
      </c>
      <c r="AL5" s="53">
        <v>0.91762130737304692</v>
      </c>
      <c r="AM5" s="53">
        <v>0.78650825500488286</v>
      </c>
      <c r="AN5" s="53">
        <v>0.1535</v>
      </c>
      <c r="AO5" s="53">
        <v>64.247947692871094</v>
      </c>
      <c r="AP5" s="53">
        <v>2.6487302780151367</v>
      </c>
      <c r="AQ5" s="53">
        <v>13.236434936523438</v>
      </c>
      <c r="AR5" s="55">
        <v>6.0000000521540642E-3</v>
      </c>
      <c r="AS5" s="55">
        <v>1.1965824559999999E-2</v>
      </c>
      <c r="AT5" s="56">
        <v>0.33200000000000002</v>
      </c>
      <c r="AU5" s="56">
        <v>9.2712391660000004E-2</v>
      </c>
      <c r="AV5" s="56">
        <v>0.35600000000000004</v>
      </c>
      <c r="AW5" s="54">
        <v>-0.38</v>
      </c>
      <c r="AX5" s="54">
        <v>1</v>
      </c>
      <c r="AY5" s="54">
        <v>40.209000000000003</v>
      </c>
      <c r="AZ5" s="54">
        <v>0.4512789894886518</v>
      </c>
    </row>
    <row r="6" spans="1:52" x14ac:dyDescent="0.25">
      <c r="A6">
        <v>13</v>
      </c>
      <c r="B6" t="s">
        <v>102</v>
      </c>
      <c r="C6" t="s">
        <v>57</v>
      </c>
      <c r="D6" t="s">
        <v>67</v>
      </c>
      <c r="E6" s="5">
        <v>0.66159999999999997</v>
      </c>
      <c r="F6" s="5">
        <v>0.47789999999999999</v>
      </c>
      <c r="G6" s="5">
        <v>0.3803159734143679</v>
      </c>
      <c r="H6" s="5">
        <v>47.021141840414572</v>
      </c>
      <c r="I6" s="5">
        <v>48.806271005361822</v>
      </c>
      <c r="J6" s="5">
        <v>0.87300003051757813</v>
      </c>
      <c r="K6" s="5">
        <v>1.0052192229533934</v>
      </c>
      <c r="L6" s="5">
        <v>17.190882651203879</v>
      </c>
      <c r="M6" s="5">
        <v>0.8308092590688736</v>
      </c>
      <c r="N6" s="5">
        <v>0.42332720121075063</v>
      </c>
      <c r="O6" s="5">
        <v>0.28819861595669471</v>
      </c>
      <c r="P6" s="5">
        <v>9.0300000000000005E-2</v>
      </c>
      <c r="Q6" s="5">
        <v>35.617081526802679</v>
      </c>
      <c r="R6" s="5">
        <v>1.9257433369280543</v>
      </c>
      <c r="S6" s="5">
        <v>14.534777090623647</v>
      </c>
      <c r="T6" s="47">
        <v>1.3999999999999999E-2</v>
      </c>
      <c r="U6" s="47">
        <v>2.9151076380000002E-2</v>
      </c>
      <c r="V6" s="5">
        <v>0.248</v>
      </c>
      <c r="W6" s="5">
        <v>9.7576348999999993E-2</v>
      </c>
      <c r="X6" s="5">
        <v>0.52700000000000002</v>
      </c>
      <c r="Y6" s="5">
        <v>-0.44</v>
      </c>
      <c r="Z6" s="5">
        <v>0.86604999999999999</v>
      </c>
      <c r="AA6" s="5">
        <v>52.88900000000001</v>
      </c>
      <c r="AB6" s="5">
        <v>0.28608114296311482</v>
      </c>
      <c r="AC6" s="53">
        <v>0.6181518399</v>
      </c>
      <c r="AD6" s="53">
        <v>0.50465818470000001</v>
      </c>
      <c r="AE6" s="53">
        <v>0.36194003093723431</v>
      </c>
      <c r="AF6" s="53">
        <v>45.050571441650391</v>
      </c>
      <c r="AG6" s="53">
        <v>48.439441680908203</v>
      </c>
      <c r="AH6" s="53">
        <v>0.87300003051757813</v>
      </c>
      <c r="AI6" s="53">
        <v>1.0225642221339584</v>
      </c>
      <c r="AJ6" s="54">
        <v>17.6089019292553</v>
      </c>
      <c r="AK6" s="53">
        <v>0.8308092590688736</v>
      </c>
      <c r="AL6" s="53">
        <v>0.36623371124267579</v>
      </c>
      <c r="AM6" s="53">
        <v>0.24599470138549806</v>
      </c>
      <c r="AN6" s="53">
        <v>0.10539999999999999</v>
      </c>
      <c r="AO6" s="53">
        <v>39.804595947265625</v>
      </c>
      <c r="AP6" s="53">
        <v>2.0107896327972412</v>
      </c>
      <c r="AQ6" s="53">
        <v>17.234048843383789</v>
      </c>
      <c r="AR6" s="55">
        <v>1.4000000432133675E-2</v>
      </c>
      <c r="AS6" s="55">
        <v>2.0934349129999998E-2</v>
      </c>
      <c r="AT6" s="56">
        <v>0.24600000000000002</v>
      </c>
      <c r="AU6" s="56">
        <v>9.6084043559999999E-2</v>
      </c>
      <c r="AV6" s="56">
        <v>0.48499999999999999</v>
      </c>
      <c r="AW6" s="54">
        <v>-0.48</v>
      </c>
      <c r="AX6" s="54">
        <v>0.95337999999999989</v>
      </c>
      <c r="AY6" s="54">
        <v>52.889000000000003</v>
      </c>
      <c r="AZ6" s="54">
        <v>0.35835517922557453</v>
      </c>
    </row>
    <row r="7" spans="1:52" x14ac:dyDescent="0.25">
      <c r="A7">
        <v>15</v>
      </c>
      <c r="B7" t="s">
        <v>103</v>
      </c>
      <c r="C7" t="s">
        <v>56</v>
      </c>
      <c r="D7" t="s">
        <v>68</v>
      </c>
      <c r="E7" s="5">
        <v>0.68859999999999999</v>
      </c>
      <c r="F7" s="5">
        <v>0.58719999999999994</v>
      </c>
      <c r="G7" s="5">
        <v>0.6371313591187171</v>
      </c>
      <c r="H7" s="5">
        <v>54.121681850590775</v>
      </c>
      <c r="I7" s="5">
        <v>53.606836585938112</v>
      </c>
      <c r="J7" s="5">
        <v>0.97970001220703129</v>
      </c>
      <c r="K7" s="5">
        <v>0.93317540159535728</v>
      </c>
      <c r="L7" s="5">
        <v>15.128924009309999</v>
      </c>
      <c r="M7" s="5">
        <v>0.95167924069116572</v>
      </c>
      <c r="N7" s="5">
        <v>0.66175502382485929</v>
      </c>
      <c r="O7" s="5">
        <v>0.46529976880882173</v>
      </c>
      <c r="P7" s="5">
        <v>0.1084</v>
      </c>
      <c r="Q7" s="5">
        <v>27.801672284669813</v>
      </c>
      <c r="R7" s="5">
        <v>0.61155632232558776</v>
      </c>
      <c r="S7" s="5">
        <v>33.088415755300225</v>
      </c>
      <c r="T7" s="47">
        <v>1.2E-2</v>
      </c>
      <c r="U7" s="47">
        <v>3.2084240270000002E-2</v>
      </c>
      <c r="V7" s="5">
        <v>0.28899999999999998</v>
      </c>
      <c r="W7" s="5">
        <v>0.11974854386</v>
      </c>
      <c r="X7" s="5">
        <v>0.39799999999999996</v>
      </c>
      <c r="Y7" s="5">
        <v>-0.11</v>
      </c>
      <c r="Z7" s="5">
        <v>0.99813999999999992</v>
      </c>
      <c r="AA7" s="5">
        <v>54.588999999999999</v>
      </c>
      <c r="AB7" s="5">
        <v>0.21898882683626236</v>
      </c>
      <c r="AC7" s="53">
        <v>0.69779179810000003</v>
      </c>
      <c r="AD7" s="53">
        <v>0.59262714640000003</v>
      </c>
      <c r="AE7" s="53">
        <v>0.64859246515724045</v>
      </c>
      <c r="AF7" s="53">
        <v>53.478096008300781</v>
      </c>
      <c r="AG7" s="53">
        <v>54.143608093261719</v>
      </c>
      <c r="AH7" s="53">
        <v>0.97970001220703129</v>
      </c>
      <c r="AI7" s="53">
        <v>0.94246110212315493</v>
      </c>
      <c r="AJ7" s="54">
        <v>15.023344761958001</v>
      </c>
      <c r="AK7" s="53">
        <v>0.95167924069116572</v>
      </c>
      <c r="AL7" s="53">
        <v>0.5899557495117187</v>
      </c>
      <c r="AM7" s="53">
        <v>0.40139354705810548</v>
      </c>
      <c r="AN7" s="53">
        <v>0.1236</v>
      </c>
      <c r="AO7" s="53">
        <v>37.605609893798828</v>
      </c>
      <c r="AP7" s="53">
        <v>0.68707931041717529</v>
      </c>
      <c r="AQ7" s="53">
        <v>35.336647033691406</v>
      </c>
      <c r="AR7" s="55">
        <v>1.2000000104308128E-2</v>
      </c>
      <c r="AS7" s="55">
        <v>3.5565580110000002E-2</v>
      </c>
      <c r="AT7" s="56">
        <v>0.29699999999999999</v>
      </c>
      <c r="AU7" s="56">
        <v>0.10604292599000001</v>
      </c>
      <c r="AV7" s="56">
        <v>0.38400000000000001</v>
      </c>
      <c r="AW7" s="54">
        <v>-7.0000000000000007E-2</v>
      </c>
      <c r="AX7" s="54">
        <v>0.99968000000000001</v>
      </c>
      <c r="AY7" s="54">
        <v>54.588999999999999</v>
      </c>
      <c r="AZ7" s="54">
        <v>0.2273284878125241</v>
      </c>
    </row>
    <row r="8" spans="1:52" x14ac:dyDescent="0.25">
      <c r="A8">
        <v>17</v>
      </c>
      <c r="B8" t="s">
        <v>104</v>
      </c>
      <c r="C8" t="s">
        <v>38</v>
      </c>
      <c r="D8" t="s">
        <v>65</v>
      </c>
      <c r="E8" s="5">
        <v>0.63319999999999999</v>
      </c>
      <c r="F8" s="5">
        <v>0.49020000000000002</v>
      </c>
      <c r="G8" s="5">
        <v>0.58032416231777373</v>
      </c>
      <c r="H8" s="5">
        <v>51.433337379132865</v>
      </c>
      <c r="I8" s="5">
        <v>52.861158009687237</v>
      </c>
      <c r="J8" s="5">
        <v>0.96239997863769533</v>
      </c>
      <c r="K8" s="5">
        <v>0.88788780631015862</v>
      </c>
      <c r="L8" s="5">
        <v>13.16378196680806</v>
      </c>
      <c r="M8" s="5">
        <v>0.99613954989303088</v>
      </c>
      <c r="N8" s="5">
        <v>0.83677709516295795</v>
      </c>
      <c r="O8" s="5">
        <v>0.75245516052287142</v>
      </c>
      <c r="P8" s="5">
        <v>0.14929999999999999</v>
      </c>
      <c r="Q8" s="5">
        <v>24.802322738506341</v>
      </c>
      <c r="R8" s="5">
        <v>1.472822015350733</v>
      </c>
      <c r="S8" s="5">
        <v>15.533362855232397</v>
      </c>
      <c r="T8" s="47">
        <v>1.1000000000000001E-2</v>
      </c>
      <c r="U8" s="47">
        <v>4.2079218299999999E-2</v>
      </c>
      <c r="V8" s="5">
        <v>0.42700000000000005</v>
      </c>
      <c r="W8" s="5">
        <v>0.16670088781</v>
      </c>
      <c r="X8" s="5">
        <v>0.307</v>
      </c>
      <c r="Y8" s="5">
        <v>-0.21</v>
      </c>
      <c r="Z8" s="5">
        <v>1</v>
      </c>
      <c r="AA8" s="5">
        <v>51.554999999999993</v>
      </c>
      <c r="AB8" s="5">
        <v>0.21336512802317781</v>
      </c>
      <c r="AC8" s="53">
        <v>0.63047604589999995</v>
      </c>
      <c r="AD8" s="53">
        <v>0.50835967689999995</v>
      </c>
      <c r="AE8" s="53">
        <v>0.55659358965815953</v>
      </c>
      <c r="AF8" s="53">
        <v>50.170940399169922</v>
      </c>
      <c r="AG8" s="53">
        <v>52.55499267578125</v>
      </c>
      <c r="AH8" s="53">
        <v>0.96239997863769533</v>
      </c>
      <c r="AI8" s="53">
        <v>0.90271912969160351</v>
      </c>
      <c r="AJ8" s="54">
        <v>13.48507607028</v>
      </c>
      <c r="AK8" s="53">
        <v>0.99613954989303088</v>
      </c>
      <c r="AL8" s="53">
        <v>0.83823745727539067</v>
      </c>
      <c r="AM8" s="53">
        <v>0.75388679504394529</v>
      </c>
      <c r="AN8" s="53">
        <v>0.151</v>
      </c>
      <c r="AO8" s="53">
        <v>27.158201217651367</v>
      </c>
      <c r="AP8" s="53">
        <v>1.7326737642288208</v>
      </c>
      <c r="AQ8" s="53">
        <v>15.759543418884277</v>
      </c>
      <c r="AR8" s="55">
        <v>9.9999997764825821E-3</v>
      </c>
      <c r="AS8" s="55">
        <v>2.8490121899999998E-2</v>
      </c>
      <c r="AT8" s="56">
        <v>0.42399999999999999</v>
      </c>
      <c r="AU8" s="56">
        <v>0.12225364967999999</v>
      </c>
      <c r="AV8" s="56">
        <v>0.28399999999999997</v>
      </c>
      <c r="AW8" s="54">
        <v>-0.2</v>
      </c>
      <c r="AX8" s="54">
        <v>1</v>
      </c>
      <c r="AY8" s="54">
        <v>51.555</v>
      </c>
      <c r="AZ8" s="54">
        <v>0.21852483390309532</v>
      </c>
    </row>
    <row r="9" spans="1:52" x14ac:dyDescent="0.25">
      <c r="A9">
        <v>18</v>
      </c>
      <c r="B9" t="s">
        <v>105</v>
      </c>
      <c r="C9" t="s">
        <v>60</v>
      </c>
      <c r="D9" t="s">
        <v>69</v>
      </c>
      <c r="E9" s="5">
        <v>0.5746</v>
      </c>
      <c r="F9" s="5">
        <v>0.33549999999999996</v>
      </c>
      <c r="G9" s="5">
        <v>0.29202622509005155</v>
      </c>
      <c r="H9" s="5">
        <v>48.384773538600939</v>
      </c>
      <c r="I9" s="5">
        <v>49.430356742359088</v>
      </c>
      <c r="J9" s="5">
        <v>0.90839996337890627</v>
      </c>
      <c r="K9" s="5">
        <v>0.98726009144477389</v>
      </c>
      <c r="L9" s="5">
        <v>19.022104686709248</v>
      </c>
      <c r="M9" s="5">
        <v>0.63883638754211525</v>
      </c>
      <c r="N9" s="5">
        <v>0.67979022656575427</v>
      </c>
      <c r="O9" s="5">
        <v>0.65268222234672535</v>
      </c>
      <c r="P9" s="5">
        <v>7.0599999999999996E-2</v>
      </c>
      <c r="Q9" s="5">
        <v>31.423483816905833</v>
      </c>
      <c r="R9" s="5">
        <v>3.3615819897155079</v>
      </c>
      <c r="S9" s="5">
        <v>13.98223233403407</v>
      </c>
      <c r="T9" s="47">
        <v>2.5000000000000001E-2</v>
      </c>
      <c r="U9" s="47">
        <v>3.1778978159999999E-2</v>
      </c>
      <c r="V9" s="5">
        <v>0.19800000000000001</v>
      </c>
      <c r="W9" s="5">
        <v>0.17839246647999998</v>
      </c>
      <c r="X9" s="5">
        <v>0.439</v>
      </c>
      <c r="Y9" s="5">
        <v>-0.72</v>
      </c>
      <c r="Z9" s="5">
        <v>0.93896000000000002</v>
      </c>
      <c r="AA9" s="5">
        <v>48.097000000000001</v>
      </c>
      <c r="AB9" s="5">
        <v>0.11470533664588024</v>
      </c>
      <c r="AC9" s="53">
        <v>0.55385941149999995</v>
      </c>
      <c r="AD9" s="53">
        <v>0.32824941810000002</v>
      </c>
      <c r="AE9" s="53">
        <v>0.33744432142949099</v>
      </c>
      <c r="AF9" s="53">
        <v>48.065864562988281</v>
      </c>
      <c r="AG9" s="53">
        <v>50.011363983154297</v>
      </c>
      <c r="AH9" s="53">
        <v>0.90839996337890627</v>
      </c>
      <c r="AI9" s="53">
        <v>0.99358790476351178</v>
      </c>
      <c r="AJ9" s="54">
        <v>19.045021832265601</v>
      </c>
      <c r="AK9" s="53">
        <v>0.63883638754211525</v>
      </c>
      <c r="AL9" s="53">
        <v>0.58973396301269532</v>
      </c>
      <c r="AM9" s="53">
        <v>0.55727691650390621</v>
      </c>
      <c r="AN9" s="53">
        <v>8.5900000000000004E-2</v>
      </c>
      <c r="AO9" s="53">
        <v>37.869930267333984</v>
      </c>
      <c r="AP9" s="53">
        <v>3.4712095260620117</v>
      </c>
      <c r="AQ9" s="53">
        <v>15.789181709289551</v>
      </c>
      <c r="AR9" s="55">
        <v>3.5999998450279236E-2</v>
      </c>
      <c r="AS9" s="55">
        <v>3.9978194469999999E-2</v>
      </c>
      <c r="AT9" s="56">
        <v>0.218</v>
      </c>
      <c r="AU9" s="56">
        <v>0.16390841668</v>
      </c>
      <c r="AV9" s="56">
        <v>0.44799999999999995</v>
      </c>
      <c r="AW9" s="54">
        <v>-0.47</v>
      </c>
      <c r="AX9" s="54">
        <v>0.91808999999999996</v>
      </c>
      <c r="AY9" s="54">
        <v>48.097000000000001</v>
      </c>
      <c r="AZ9" s="54">
        <v>0.11631667972315569</v>
      </c>
    </row>
    <row r="10" spans="1:52" x14ac:dyDescent="0.25">
      <c r="A10">
        <v>19</v>
      </c>
      <c r="B10" t="s">
        <v>106</v>
      </c>
      <c r="C10" t="s">
        <v>43</v>
      </c>
      <c r="D10" t="s">
        <v>70</v>
      </c>
      <c r="E10" s="5">
        <v>0.54920000000000002</v>
      </c>
      <c r="F10" s="5">
        <v>0.38719999999999999</v>
      </c>
      <c r="G10" s="5">
        <v>0.36615604165273041</v>
      </c>
      <c r="H10" s="5">
        <v>47.284267910783093</v>
      </c>
      <c r="I10" s="5">
        <v>48.570741733531634</v>
      </c>
      <c r="J10" s="5">
        <v>0.90300003051757816</v>
      </c>
      <c r="K10" s="5">
        <v>0.86637840605870087</v>
      </c>
      <c r="L10" s="5">
        <v>19.314956121981432</v>
      </c>
      <c r="M10" s="5">
        <v>0.93927892786771816</v>
      </c>
      <c r="N10" s="5">
        <v>0.62975187115497577</v>
      </c>
      <c r="O10" s="5">
        <v>0.51313327433360123</v>
      </c>
      <c r="P10" s="5">
        <v>5.6399999999999999E-2</v>
      </c>
      <c r="Q10" s="5">
        <v>30.410131258893639</v>
      </c>
      <c r="R10" s="5">
        <v>5.3420486253776129</v>
      </c>
      <c r="S10" s="5">
        <v>16.381388758372506</v>
      </c>
      <c r="T10" s="47">
        <v>2.7000000000000003E-2</v>
      </c>
      <c r="U10" s="47">
        <v>3.7546086120000002E-2</v>
      </c>
      <c r="V10" s="5">
        <v>0.17399999999999999</v>
      </c>
      <c r="W10" s="5">
        <v>0.13573776033999999</v>
      </c>
      <c r="X10" s="5">
        <v>0.55600000000000005</v>
      </c>
      <c r="Y10" s="5">
        <v>-0.09</v>
      </c>
      <c r="Z10" s="5">
        <v>0.96444999999999992</v>
      </c>
      <c r="AA10" s="5">
        <v>56.037999999999997</v>
      </c>
      <c r="AB10" s="5">
        <v>0.10832668735453653</v>
      </c>
      <c r="AC10" s="53">
        <v>0.55476605999999995</v>
      </c>
      <c r="AD10" s="53">
        <v>0.4053022892</v>
      </c>
      <c r="AE10" s="53">
        <v>0.33951713653536431</v>
      </c>
      <c r="AF10" s="53">
        <v>45.9219970703125</v>
      </c>
      <c r="AG10" s="53">
        <v>48.383537292480469</v>
      </c>
      <c r="AH10" s="53">
        <v>0.90300003051757816</v>
      </c>
      <c r="AI10" s="53">
        <v>0.87878014207031174</v>
      </c>
      <c r="AJ10" s="54">
        <v>19.638646200999201</v>
      </c>
      <c r="AK10" s="53">
        <v>0.93927892786771816</v>
      </c>
      <c r="AL10" s="53">
        <v>0.60268871307373051</v>
      </c>
      <c r="AM10" s="53">
        <v>0.48053813934326173</v>
      </c>
      <c r="AN10" s="53">
        <v>6.13E-2</v>
      </c>
      <c r="AO10" s="53">
        <v>38.396484375</v>
      </c>
      <c r="AP10" s="53">
        <v>5.6048893928527832</v>
      </c>
      <c r="AQ10" s="53">
        <v>18.383769989013672</v>
      </c>
      <c r="AR10" s="55">
        <v>2.4000000208616257E-2</v>
      </c>
      <c r="AS10" s="55">
        <v>2.9834028969999999E-2</v>
      </c>
      <c r="AT10" s="56">
        <v>0.187</v>
      </c>
      <c r="AU10" s="56">
        <v>0.10730375596</v>
      </c>
      <c r="AV10" s="56">
        <v>0.58299999999999996</v>
      </c>
      <c r="AW10" s="54">
        <v>-0.12</v>
      </c>
      <c r="AX10" s="54">
        <v>0.93818000000000001</v>
      </c>
      <c r="AY10" s="54">
        <v>56.037999999999997</v>
      </c>
      <c r="AZ10" s="54">
        <v>9.1639880829793477E-2</v>
      </c>
    </row>
    <row r="11" spans="1:52" x14ac:dyDescent="0.25">
      <c r="A11">
        <v>20</v>
      </c>
      <c r="B11" t="s">
        <v>107</v>
      </c>
      <c r="C11" t="s">
        <v>52</v>
      </c>
      <c r="D11" t="s">
        <v>67</v>
      </c>
      <c r="E11" s="5">
        <v>0.5665</v>
      </c>
      <c r="F11" s="5">
        <v>0.40409999999999996</v>
      </c>
      <c r="G11" s="5">
        <v>0.32837546954796776</v>
      </c>
      <c r="H11" s="5">
        <v>49.303528319884322</v>
      </c>
      <c r="I11" s="5">
        <v>50.625265372216958</v>
      </c>
      <c r="J11" s="5">
        <v>1.0143000030517577</v>
      </c>
      <c r="K11" s="5">
        <v>0.94009512215268487</v>
      </c>
      <c r="L11" s="5">
        <v>20.653446625613299</v>
      </c>
      <c r="M11" s="5">
        <v>0.78557904910696552</v>
      </c>
      <c r="N11" s="5">
        <v>0.79612659681236653</v>
      </c>
      <c r="O11" s="5">
        <v>0.77811321070589368</v>
      </c>
      <c r="P11" s="5">
        <v>8.5599999999999996E-2</v>
      </c>
      <c r="Q11" s="5">
        <v>33.951243913980917</v>
      </c>
      <c r="R11" s="5">
        <v>1.6288568589927179</v>
      </c>
      <c r="S11" s="5">
        <v>12.428718213167185</v>
      </c>
      <c r="T11" s="47">
        <v>8.0000000000000002E-3</v>
      </c>
      <c r="U11" s="47">
        <v>2.0756772200000002E-2</v>
      </c>
      <c r="V11" s="5">
        <v>0.23300000000000001</v>
      </c>
      <c r="W11" s="5">
        <v>0.14946722302999998</v>
      </c>
      <c r="X11" s="5">
        <v>0.58299999999999996</v>
      </c>
      <c r="Y11" s="5">
        <v>-0.18</v>
      </c>
      <c r="Z11" s="5">
        <v>0.96683000000000008</v>
      </c>
      <c r="AA11" s="5">
        <v>51.061</v>
      </c>
      <c r="AB11" s="5">
        <v>0.24127096938907319</v>
      </c>
      <c r="AC11" s="53">
        <v>0.53138123230000001</v>
      </c>
      <c r="AD11" s="53">
        <v>0.40473483310000002</v>
      </c>
      <c r="AE11" s="53">
        <v>0.33210094436683923</v>
      </c>
      <c r="AF11" s="53">
        <v>47.774570465087891</v>
      </c>
      <c r="AG11" s="53">
        <v>50.608058929443359</v>
      </c>
      <c r="AH11" s="53">
        <v>1.0143000030517577</v>
      </c>
      <c r="AI11" s="53">
        <v>0.94625268248862349</v>
      </c>
      <c r="AJ11" s="54">
        <v>21.778841229769899</v>
      </c>
      <c r="AK11" s="53">
        <v>0.78557904910696552</v>
      </c>
      <c r="AL11" s="53">
        <v>0.75313858032226566</v>
      </c>
      <c r="AM11" s="53">
        <v>0.72923820495605474</v>
      </c>
      <c r="AN11" s="53">
        <v>8.9800000000000005E-2</v>
      </c>
      <c r="AO11" s="53">
        <v>45.89154052734375</v>
      </c>
      <c r="AP11" s="53">
        <v>2.1853113174438477</v>
      </c>
      <c r="AQ11" s="53">
        <v>16.181890487670898</v>
      </c>
      <c r="AR11" s="55">
        <v>1.4000000432133675E-2</v>
      </c>
      <c r="AS11" s="55">
        <v>3.0563816799999997E-2</v>
      </c>
      <c r="AT11" s="56">
        <v>0.22800000000000001</v>
      </c>
      <c r="AU11" s="56">
        <v>0.14523842889999999</v>
      </c>
      <c r="AV11" s="56">
        <v>0.56000000000000005</v>
      </c>
      <c r="AW11" s="54">
        <v>-0.23</v>
      </c>
      <c r="AX11" s="54">
        <v>0.98805999999999994</v>
      </c>
      <c r="AY11" s="54">
        <v>51.061</v>
      </c>
      <c r="AZ11" s="54">
        <v>0.26918458573103721</v>
      </c>
    </row>
    <row r="12" spans="1:52" x14ac:dyDescent="0.25">
      <c r="A12">
        <v>23</v>
      </c>
      <c r="B12" t="s">
        <v>108</v>
      </c>
      <c r="C12" t="s">
        <v>55</v>
      </c>
      <c r="D12" t="s">
        <v>67</v>
      </c>
      <c r="E12" s="5">
        <v>0.54059999999999997</v>
      </c>
      <c r="F12" s="5">
        <v>0.46299999999999997</v>
      </c>
      <c r="G12" s="5">
        <v>0.26341562816406322</v>
      </c>
      <c r="H12" s="5">
        <v>48.091410174991417</v>
      </c>
      <c r="I12" s="5">
        <v>49.70564113541289</v>
      </c>
      <c r="J12" s="5">
        <v>0.87040000915527349</v>
      </c>
      <c r="K12" s="5">
        <v>0.9209916963148741</v>
      </c>
      <c r="L12" s="5">
        <v>22.852625029775261</v>
      </c>
      <c r="M12" s="5">
        <v>0.91863289094439615</v>
      </c>
      <c r="N12" s="5">
        <v>0.67952239137646187</v>
      </c>
      <c r="O12" s="5">
        <v>0.43109378413457045</v>
      </c>
      <c r="P12" s="5">
        <v>6.13E-2</v>
      </c>
      <c r="Q12" s="5">
        <v>14.23770070975266</v>
      </c>
      <c r="R12" s="5">
        <v>1.6457557272025924</v>
      </c>
      <c r="S12" s="5">
        <v>8.9723759081044996</v>
      </c>
      <c r="T12" s="47">
        <v>1.2E-2</v>
      </c>
      <c r="U12" s="47">
        <v>2.2154691000000001E-2</v>
      </c>
      <c r="V12" s="5">
        <v>0.161</v>
      </c>
      <c r="W12" s="5">
        <v>0.15164909253</v>
      </c>
      <c r="X12" s="5">
        <v>0.59399999999999997</v>
      </c>
      <c r="Y12" s="5">
        <v>-0.32</v>
      </c>
      <c r="Z12" s="5">
        <v>1</v>
      </c>
      <c r="AA12" s="5">
        <v>47.015999999999998</v>
      </c>
      <c r="AB12" s="5">
        <v>0.20338429605072497</v>
      </c>
      <c r="AC12" s="53">
        <v>0.50089391230000002</v>
      </c>
      <c r="AD12" s="53">
        <v>0.49598909540000002</v>
      </c>
      <c r="AE12" s="53">
        <v>0.26678734536708926</v>
      </c>
      <c r="AF12" s="53">
        <v>46.690113067626953</v>
      </c>
      <c r="AG12" s="53">
        <v>49.474315643310547</v>
      </c>
      <c r="AH12" s="53">
        <v>0.87040000915527349</v>
      </c>
      <c r="AI12" s="53">
        <v>0.92295274164405372</v>
      </c>
      <c r="AJ12" s="54">
        <v>22.858608414109199</v>
      </c>
      <c r="AK12" s="53">
        <v>0.91863289094439615</v>
      </c>
      <c r="AL12" s="53">
        <v>0.63822956085205074</v>
      </c>
      <c r="AM12" s="53">
        <v>0.45755710601806643</v>
      </c>
      <c r="AN12" s="53">
        <v>6.5199999999999994E-2</v>
      </c>
      <c r="AO12" s="53">
        <v>16.631635665893555</v>
      </c>
      <c r="AP12" s="53">
        <v>1.9359289407730103</v>
      </c>
      <c r="AQ12" s="53">
        <v>12.15785026550293</v>
      </c>
      <c r="AR12" s="55">
        <v>1.3000000268220901E-2</v>
      </c>
      <c r="AS12" s="55">
        <v>2.54768683E-2</v>
      </c>
      <c r="AT12" s="56">
        <v>0.16800000000000001</v>
      </c>
      <c r="AU12" s="56">
        <v>0.13202202421000001</v>
      </c>
      <c r="AV12" s="56">
        <v>0.58599999999999997</v>
      </c>
      <c r="AW12" s="54">
        <v>-0.4</v>
      </c>
      <c r="AX12" s="54">
        <v>1</v>
      </c>
      <c r="AY12" s="54">
        <v>47.015999999999998</v>
      </c>
      <c r="AZ12" s="54">
        <v>0.18597439584956113</v>
      </c>
    </row>
    <row r="13" spans="1:52" x14ac:dyDescent="0.25">
      <c r="A13">
        <v>25</v>
      </c>
      <c r="B13" t="s">
        <v>109</v>
      </c>
      <c r="C13" t="s">
        <v>44</v>
      </c>
      <c r="D13" t="s">
        <v>68</v>
      </c>
      <c r="E13" s="5">
        <v>0.64469999999999994</v>
      </c>
      <c r="F13" s="5">
        <v>0.50350000000000006</v>
      </c>
      <c r="G13" s="5">
        <v>0.31865324472970813</v>
      </c>
      <c r="H13" s="5">
        <v>53.208100894027403</v>
      </c>
      <c r="I13" s="5">
        <v>53.69100619879935</v>
      </c>
      <c r="J13" s="5">
        <v>0.97099998474121096</v>
      </c>
      <c r="K13" s="5">
        <v>0.75611031640774484</v>
      </c>
      <c r="L13" s="5">
        <v>13.82404285342184</v>
      </c>
      <c r="M13" s="5">
        <v>0.97677185119433063</v>
      </c>
      <c r="N13" s="5">
        <v>0.76165782043582519</v>
      </c>
      <c r="O13" s="5">
        <v>0.60673120318528373</v>
      </c>
      <c r="P13" s="5">
        <v>0.1575</v>
      </c>
      <c r="Q13" s="5">
        <v>52.294188188155466</v>
      </c>
      <c r="R13" s="5">
        <v>1.0453287219638365</v>
      </c>
      <c r="S13" s="5">
        <v>29.324708394914708</v>
      </c>
      <c r="T13" s="47">
        <v>6.0000000000000001E-3</v>
      </c>
      <c r="U13" s="47">
        <v>4.9008763700000006E-2</v>
      </c>
      <c r="V13" s="5">
        <v>0.39600000000000002</v>
      </c>
      <c r="W13" s="5">
        <v>0.15899486145</v>
      </c>
      <c r="X13" s="5">
        <v>0.27</v>
      </c>
      <c r="Y13" s="5">
        <v>-0.1</v>
      </c>
      <c r="Z13" s="5">
        <v>1</v>
      </c>
      <c r="AA13" s="5">
        <v>51.844999999999999</v>
      </c>
      <c r="AB13" s="5">
        <v>0.26101210101379507</v>
      </c>
      <c r="AC13" s="53">
        <v>0.60690615319999996</v>
      </c>
      <c r="AD13" s="53">
        <v>0.50416935169999999</v>
      </c>
      <c r="AE13" s="53">
        <v>0.28838673147487703</v>
      </c>
      <c r="AF13" s="53">
        <v>52.114025115966797</v>
      </c>
      <c r="AG13" s="53">
        <v>54.21728515625</v>
      </c>
      <c r="AH13" s="53">
        <v>0.97099998474121096</v>
      </c>
      <c r="AI13" s="53">
        <v>0.76517138111648075</v>
      </c>
      <c r="AJ13" s="54">
        <v>14.0255118379274</v>
      </c>
      <c r="AK13" s="53">
        <v>0.97677185119433063</v>
      </c>
      <c r="AL13" s="53">
        <v>0.66863769531249995</v>
      </c>
      <c r="AM13" s="53">
        <v>0.52154842376708987</v>
      </c>
      <c r="AN13" s="53">
        <v>0.16850000000000001</v>
      </c>
      <c r="AO13" s="53">
        <v>68.580917358398438</v>
      </c>
      <c r="AP13" s="53">
        <v>1.3077434301376343</v>
      </c>
      <c r="AQ13" s="53">
        <v>31.012203216552734</v>
      </c>
      <c r="AR13" s="55">
        <v>7.0000002160668373E-3</v>
      </c>
      <c r="AS13" s="55">
        <v>2.986090634E-2</v>
      </c>
      <c r="AT13" s="56">
        <v>0.42200000000000004</v>
      </c>
      <c r="AU13" s="56">
        <v>0.14101112288000001</v>
      </c>
      <c r="AV13" s="56">
        <v>0.22800000000000001</v>
      </c>
      <c r="AW13" s="54">
        <v>-7.0000000000000007E-2</v>
      </c>
      <c r="AX13" s="54">
        <v>1</v>
      </c>
      <c r="AY13" s="54">
        <v>51.844999999999999</v>
      </c>
      <c r="AZ13" s="54">
        <v>0.27803622113680049</v>
      </c>
    </row>
    <row r="14" spans="1:52" x14ac:dyDescent="0.25">
      <c r="A14">
        <v>27</v>
      </c>
      <c r="B14" t="s">
        <v>110</v>
      </c>
      <c r="C14" t="s">
        <v>61</v>
      </c>
      <c r="D14" t="s">
        <v>70</v>
      </c>
      <c r="E14" s="5">
        <v>0.53170000000000006</v>
      </c>
      <c r="F14" s="5">
        <v>0.2601</v>
      </c>
      <c r="G14" s="5">
        <v>0.2645273365913256</v>
      </c>
      <c r="H14" s="5">
        <v>40.993504862729544</v>
      </c>
      <c r="I14" s="5">
        <v>43.00756352888591</v>
      </c>
      <c r="J14" s="5">
        <v>0.82860000610351559</v>
      </c>
      <c r="K14" s="5">
        <v>0.79667158622816481</v>
      </c>
      <c r="L14" s="5">
        <v>57.344968996409719</v>
      </c>
      <c r="M14" s="5">
        <v>0.72253752280708183</v>
      </c>
      <c r="N14" s="5">
        <v>0.56701291149718847</v>
      </c>
      <c r="O14" s="5">
        <v>0.4552657315337324</v>
      </c>
      <c r="P14" s="5">
        <v>4.7600000000000003E-2</v>
      </c>
      <c r="Q14" s="5">
        <v>12.812887782599438</v>
      </c>
      <c r="R14" s="5">
        <v>5.0847706529800059</v>
      </c>
      <c r="S14" s="5">
        <v>6.1678084454919926</v>
      </c>
      <c r="T14" s="47">
        <v>1.2E-2</v>
      </c>
      <c r="U14" s="47">
        <v>3.6175197160000006E-2</v>
      </c>
      <c r="V14" s="5">
        <v>0.19600000000000001</v>
      </c>
      <c r="W14" s="5">
        <v>0.11561004259</v>
      </c>
      <c r="X14" s="5">
        <v>0.64599999999999991</v>
      </c>
      <c r="Y14" s="5">
        <v>-0.13</v>
      </c>
      <c r="Z14" s="5">
        <v>0.26562999999999998</v>
      </c>
      <c r="AA14" s="5">
        <v>56.100999999999999</v>
      </c>
      <c r="AB14" s="5">
        <v>6.5851974741662392E-2</v>
      </c>
      <c r="AC14" s="53">
        <v>0.5185494652</v>
      </c>
      <c r="AD14" s="53">
        <v>0.2911502124</v>
      </c>
      <c r="AE14" s="53">
        <v>0.31557021677662583</v>
      </c>
      <c r="AF14" s="53">
        <v>38.643459320068359</v>
      </c>
      <c r="AG14" s="53">
        <v>42.366107940673828</v>
      </c>
      <c r="AH14" s="53">
        <v>0.82860000610351559</v>
      </c>
      <c r="AI14" s="53">
        <v>0.80144203195411712</v>
      </c>
      <c r="AJ14" s="54">
        <v>57.577792924395297</v>
      </c>
      <c r="AK14" s="53">
        <v>0.72253752280708183</v>
      </c>
      <c r="AL14" s="53">
        <v>0.56096977233886713</v>
      </c>
      <c r="AM14" s="53">
        <v>0.4121165084838867</v>
      </c>
      <c r="AN14" s="53">
        <v>4.9700000000000001E-2</v>
      </c>
      <c r="AO14" s="53">
        <v>17.460968017578125</v>
      </c>
      <c r="AP14" s="53">
        <v>5.6079020500183105</v>
      </c>
      <c r="AQ14" s="53">
        <v>5.8445992469787598</v>
      </c>
      <c r="AR14" s="55">
        <v>1.6000000759959221E-2</v>
      </c>
      <c r="AS14" s="55">
        <v>4.505178411E-2</v>
      </c>
      <c r="AT14" s="56">
        <v>0.20899999999999999</v>
      </c>
      <c r="AU14" s="56">
        <v>0.11814509771000001</v>
      </c>
      <c r="AV14" s="56">
        <v>0.63400000000000001</v>
      </c>
      <c r="AW14" s="54">
        <v>-0.28999999999999998</v>
      </c>
      <c r="AX14" s="54">
        <v>0.28094999999999998</v>
      </c>
      <c r="AY14" s="54">
        <v>56.100999999999999</v>
      </c>
      <c r="AZ14" s="54">
        <v>5.3821472117207121E-2</v>
      </c>
    </row>
    <row r="15" spans="1:52" x14ac:dyDescent="0.25">
      <c r="A15">
        <v>41</v>
      </c>
      <c r="B15" t="s">
        <v>111</v>
      </c>
      <c r="C15" t="s">
        <v>45</v>
      </c>
      <c r="D15" t="s">
        <v>68</v>
      </c>
      <c r="E15" s="5">
        <v>0.6522</v>
      </c>
      <c r="F15" s="5">
        <v>0.46270000000000006</v>
      </c>
      <c r="G15" s="5">
        <v>0.44762641100974176</v>
      </c>
      <c r="H15" s="5">
        <v>51.808231454817381</v>
      </c>
      <c r="I15" s="5">
        <v>52.525385430563446</v>
      </c>
      <c r="J15" s="5">
        <v>0.92300003051757817</v>
      </c>
      <c r="K15" s="5">
        <v>1.0198490676291754</v>
      </c>
      <c r="L15" s="5">
        <v>16.279406915299841</v>
      </c>
      <c r="M15" s="5">
        <v>0.91963510303099905</v>
      </c>
      <c r="N15" s="5">
        <v>0.80792347865852521</v>
      </c>
      <c r="O15" s="5">
        <v>0.72868129064670351</v>
      </c>
      <c r="P15" s="5">
        <v>0.113</v>
      </c>
      <c r="Q15" s="5">
        <v>49.241864135924651</v>
      </c>
      <c r="R15" s="5">
        <v>2.1289445601458015</v>
      </c>
      <c r="S15" s="5">
        <v>26.874584677656415</v>
      </c>
      <c r="T15" s="47">
        <v>3.4000000000000002E-2</v>
      </c>
      <c r="U15" s="47">
        <v>3.4643461600000001E-2</v>
      </c>
      <c r="V15" s="5">
        <v>0.23800000000000002</v>
      </c>
      <c r="W15" s="5">
        <v>0.13886313002</v>
      </c>
      <c r="X15" s="5">
        <v>0.55600000000000005</v>
      </c>
      <c r="Y15" s="5">
        <v>-0.1</v>
      </c>
      <c r="Z15" s="5">
        <v>1</v>
      </c>
      <c r="AA15" s="5">
        <v>51.402000000000001</v>
      </c>
      <c r="AB15" s="5">
        <v>0.18890299550760842</v>
      </c>
      <c r="AC15" s="53">
        <v>0.64343292949999997</v>
      </c>
      <c r="AD15" s="53">
        <v>0.48193928359999999</v>
      </c>
      <c r="AE15" s="53">
        <v>0.42900008277460477</v>
      </c>
      <c r="AF15" s="53">
        <v>50.50146484375</v>
      </c>
      <c r="AG15" s="53">
        <v>52.100200653076172</v>
      </c>
      <c r="AH15" s="53">
        <v>0.92300003051757817</v>
      </c>
      <c r="AI15" s="53">
        <v>1.0345938897497557</v>
      </c>
      <c r="AJ15" s="54">
        <v>16.653731266739499</v>
      </c>
      <c r="AK15" s="53">
        <v>0.91963510303099905</v>
      </c>
      <c r="AL15" s="53">
        <v>0.73767921447753904</v>
      </c>
      <c r="AM15" s="53">
        <v>0.6539952850341797</v>
      </c>
      <c r="AN15" s="53">
        <v>0.1268</v>
      </c>
      <c r="AO15" s="53">
        <v>62.212108612060547</v>
      </c>
      <c r="AP15" s="53">
        <v>2.844688892364502</v>
      </c>
      <c r="AQ15" s="53">
        <v>28.287868499755859</v>
      </c>
      <c r="AR15" s="55">
        <v>3.4000001847743988E-2</v>
      </c>
      <c r="AS15" s="55">
        <v>5.0611826249999999E-2</v>
      </c>
      <c r="AT15" s="56">
        <v>0.20499999999999999</v>
      </c>
      <c r="AU15" s="56">
        <v>8.7152450940000001E-2</v>
      </c>
      <c r="AV15" s="56">
        <v>0.43700000000000006</v>
      </c>
      <c r="AW15" s="54">
        <v>-0.03</v>
      </c>
      <c r="AX15" s="54">
        <v>1</v>
      </c>
      <c r="AY15" s="54">
        <v>51.402000000000001</v>
      </c>
      <c r="AZ15" s="54">
        <v>0.2053964651932387</v>
      </c>
    </row>
    <row r="16" spans="1:52" x14ac:dyDescent="0.25">
      <c r="A16">
        <v>44</v>
      </c>
      <c r="B16" t="s">
        <v>112</v>
      </c>
      <c r="C16" t="s">
        <v>95</v>
      </c>
      <c r="D16" t="s">
        <v>67</v>
      </c>
      <c r="E16" s="5">
        <v>0.77870000000000006</v>
      </c>
      <c r="F16" s="5">
        <v>0.27060000000000001</v>
      </c>
      <c r="G16" s="5">
        <v>0.20624916599090545</v>
      </c>
      <c r="H16" s="5">
        <v>45.402461346159022</v>
      </c>
      <c r="I16" s="5">
        <v>46.519799529189683</v>
      </c>
      <c r="J16" s="5">
        <v>0.95730003356933591</v>
      </c>
      <c r="K16" s="5">
        <v>0.98016812361372574</v>
      </c>
      <c r="L16" s="5">
        <v>53.574992860054628</v>
      </c>
      <c r="M16" s="5">
        <v>0.30243481853372012</v>
      </c>
      <c r="N16" s="5">
        <v>0.76304924988454204</v>
      </c>
      <c r="O16" s="5">
        <v>0.71320625720966158</v>
      </c>
      <c r="P16" s="5">
        <v>5.3199999999999997E-2</v>
      </c>
      <c r="Q16" s="5">
        <v>22.843107408166773</v>
      </c>
      <c r="R16" s="5">
        <v>1.9156731053992988</v>
      </c>
      <c r="S16" s="5">
        <v>5.7884392752335572</v>
      </c>
      <c r="T16" s="47">
        <v>1.3999999999999999E-2</v>
      </c>
      <c r="U16" s="47">
        <v>3.25233246E-2</v>
      </c>
      <c r="V16" s="5">
        <v>0.154</v>
      </c>
      <c r="W16" s="5">
        <v>0.10438570107</v>
      </c>
      <c r="X16" s="5">
        <v>0.66299999999999992</v>
      </c>
      <c r="Y16" s="5">
        <v>-0.34</v>
      </c>
      <c r="Z16" s="5">
        <v>0.98436999999999997</v>
      </c>
      <c r="AA16" s="5">
        <v>54.388000000000005</v>
      </c>
      <c r="AB16" s="5">
        <v>0.20093332376989315</v>
      </c>
      <c r="AC16" s="53">
        <v>0.79167773350000004</v>
      </c>
      <c r="AD16" s="53">
        <v>0.27942763189999997</v>
      </c>
      <c r="AE16" s="53">
        <v>0.20449621908849377</v>
      </c>
      <c r="AF16" s="53">
        <v>43.389408111572266</v>
      </c>
      <c r="AG16" s="53">
        <v>46.265983581542969</v>
      </c>
      <c r="AH16" s="53">
        <v>0.95730003356933591</v>
      </c>
      <c r="AI16" s="53">
        <v>0.99978335278771302</v>
      </c>
      <c r="AJ16" s="54">
        <v>56.041976683437298</v>
      </c>
      <c r="AK16" s="53">
        <v>0.30243481853372012</v>
      </c>
      <c r="AL16" s="53">
        <v>0.79320632934570312</v>
      </c>
      <c r="AM16" s="53">
        <v>0.66373329162597661</v>
      </c>
      <c r="AN16" s="53">
        <v>5.8400000000000001E-2</v>
      </c>
      <c r="AO16" s="53">
        <v>21.867195129394531</v>
      </c>
      <c r="AP16" s="53">
        <v>1.7918951511383057</v>
      </c>
      <c r="AQ16" s="53">
        <v>6.0944681167602539</v>
      </c>
      <c r="AR16" s="55">
        <v>2.4000000208616257E-2</v>
      </c>
      <c r="AS16" s="55">
        <v>2.391901519E-2</v>
      </c>
      <c r="AT16" s="56">
        <v>0.154</v>
      </c>
      <c r="AU16" s="56">
        <v>0.12610131429999999</v>
      </c>
      <c r="AV16" s="56">
        <v>0.67400000000000004</v>
      </c>
      <c r="AW16" s="54">
        <v>-0.31</v>
      </c>
      <c r="AX16" s="54">
        <v>0.99758999999999998</v>
      </c>
      <c r="AY16" s="54">
        <v>54.387999999999998</v>
      </c>
      <c r="AZ16" s="54">
        <v>0.18277125490672763</v>
      </c>
    </row>
    <row r="17" spans="1:52" x14ac:dyDescent="0.25">
      <c r="A17">
        <v>47</v>
      </c>
      <c r="B17" t="s">
        <v>113</v>
      </c>
      <c r="C17" t="s">
        <v>49</v>
      </c>
      <c r="D17" t="s">
        <v>67</v>
      </c>
      <c r="E17" s="5">
        <v>0.61180000000000001</v>
      </c>
      <c r="F17" s="5">
        <v>0.42609999999999998</v>
      </c>
      <c r="G17" s="5">
        <v>0.29395825817296989</v>
      </c>
      <c r="H17" s="5">
        <v>45.858335392508607</v>
      </c>
      <c r="I17" s="5">
        <v>47.881254107514508</v>
      </c>
      <c r="J17" s="5">
        <v>0.9477999877929687</v>
      </c>
      <c r="K17" s="5">
        <v>0.95681438179822931</v>
      </c>
      <c r="L17" s="5">
        <v>18.613117896245889</v>
      </c>
      <c r="M17" s="5">
        <v>0.7941465484512138</v>
      </c>
      <c r="N17" s="5">
        <v>0.61660050163531543</v>
      </c>
      <c r="O17" s="5">
        <v>0.39543019999455126</v>
      </c>
      <c r="P17" s="5">
        <v>7.5200000000000003E-2</v>
      </c>
      <c r="Q17" s="5">
        <v>29.445854525425606</v>
      </c>
      <c r="R17" s="5">
        <v>2.0462135938658439</v>
      </c>
      <c r="S17" s="5">
        <v>10.931826049420263</v>
      </c>
      <c r="T17" s="47">
        <v>6.9999999999999993E-3</v>
      </c>
      <c r="U17" s="47">
        <v>1.7824669000000001E-2</v>
      </c>
      <c r="V17" s="5">
        <v>0.22399999999999998</v>
      </c>
      <c r="W17" s="5">
        <v>0.11632828170999999</v>
      </c>
      <c r="X17" s="5">
        <v>0.59799999999999998</v>
      </c>
      <c r="Y17" s="5">
        <v>-0.16</v>
      </c>
      <c r="Z17" s="5">
        <v>0.88773999999999997</v>
      </c>
      <c r="AA17" s="5">
        <v>51.460999999999999</v>
      </c>
      <c r="AB17" s="5">
        <v>0.26182390004163431</v>
      </c>
      <c r="AC17" s="53">
        <v>0.60036737689999997</v>
      </c>
      <c r="AD17" s="53">
        <v>0.43385296559999997</v>
      </c>
      <c r="AE17" s="53">
        <v>0.31384221865269984</v>
      </c>
      <c r="AF17" s="53">
        <v>44.647415161132813</v>
      </c>
      <c r="AG17" s="53">
        <v>48.123516082763672</v>
      </c>
      <c r="AH17" s="53">
        <v>0.9477999877929687</v>
      </c>
      <c r="AI17" s="53">
        <v>0.96058276694221945</v>
      </c>
      <c r="AJ17" s="54">
        <v>18.7608441710485</v>
      </c>
      <c r="AK17" s="53">
        <v>0.7941465484512138</v>
      </c>
      <c r="AL17" s="53">
        <v>0.49931617736816408</v>
      </c>
      <c r="AM17" s="53">
        <v>0.2870988082885742</v>
      </c>
      <c r="AN17" s="53">
        <v>0.10050000000000001</v>
      </c>
      <c r="AO17" s="53">
        <v>36.636859893798828</v>
      </c>
      <c r="AP17" s="53">
        <v>2.6430435180664063</v>
      </c>
      <c r="AQ17" s="53">
        <v>13.622370719909668</v>
      </c>
      <c r="AR17" s="55">
        <v>9.9999997764825821E-3</v>
      </c>
      <c r="AS17" s="55">
        <v>4.1663623380000001E-2</v>
      </c>
      <c r="AT17" s="56">
        <v>0.22699999999999998</v>
      </c>
      <c r="AU17" s="56">
        <v>0.10966778440000001</v>
      </c>
      <c r="AV17" s="56">
        <v>0.61099999999999999</v>
      </c>
      <c r="AW17" s="54">
        <v>-0.18</v>
      </c>
      <c r="AX17" s="54">
        <v>0.90811999999999993</v>
      </c>
      <c r="AY17" s="54">
        <v>51.460999999999999</v>
      </c>
      <c r="AZ17" s="54">
        <v>0.3069985337181213</v>
      </c>
    </row>
    <row r="18" spans="1:52" x14ac:dyDescent="0.25">
      <c r="A18">
        <v>50</v>
      </c>
      <c r="B18" t="s">
        <v>114</v>
      </c>
      <c r="C18" t="s">
        <v>39</v>
      </c>
      <c r="D18" t="s">
        <v>71</v>
      </c>
      <c r="E18" s="5">
        <v>0.65639999999999998</v>
      </c>
      <c r="F18" s="5">
        <v>0.47119999999999995</v>
      </c>
      <c r="G18" s="5">
        <v>0.36650156610705886</v>
      </c>
      <c r="H18" s="5">
        <v>51.961847450637265</v>
      </c>
      <c r="I18" s="5">
        <v>52.478998878249548</v>
      </c>
      <c r="J18" s="5">
        <v>0.92040000915527342</v>
      </c>
      <c r="K18" s="5">
        <v>0.94781720695018312</v>
      </c>
      <c r="L18" s="5">
        <v>16.596626960321242</v>
      </c>
      <c r="M18" s="5">
        <v>0.69102638597118549</v>
      </c>
      <c r="N18" s="5">
        <v>0.54458044626283797</v>
      </c>
      <c r="O18" s="5">
        <v>0.53239267011079006</v>
      </c>
      <c r="P18" s="5">
        <v>0.13439999999999999</v>
      </c>
      <c r="Q18" s="5">
        <v>57.031145681900675</v>
      </c>
      <c r="R18" s="5">
        <v>2.6047200913250599</v>
      </c>
      <c r="S18" s="5">
        <v>29.084473799524943</v>
      </c>
      <c r="T18" s="47">
        <v>1.3999999999999999E-2</v>
      </c>
      <c r="U18" s="47">
        <v>5.5420591000000005E-2</v>
      </c>
      <c r="V18" s="5">
        <v>0.32600000000000001</v>
      </c>
      <c r="W18" s="5">
        <v>0.20226033988</v>
      </c>
      <c r="X18" s="5">
        <v>0.4</v>
      </c>
      <c r="Y18" s="5">
        <v>-1.47</v>
      </c>
      <c r="Z18" s="5">
        <v>0.98653999999999997</v>
      </c>
      <c r="AA18" s="5">
        <v>43.042999999999999</v>
      </c>
      <c r="AB18" s="5">
        <v>0.2347074623184775</v>
      </c>
      <c r="AC18" s="53">
        <v>0.65074107339999998</v>
      </c>
      <c r="AD18" s="53">
        <v>0.4796349271</v>
      </c>
      <c r="AE18" s="53">
        <v>0.37938982162168067</v>
      </c>
      <c r="AF18" s="53">
        <v>50.368759155273438</v>
      </c>
      <c r="AG18" s="53">
        <v>52.502330780029297</v>
      </c>
      <c r="AH18" s="53">
        <v>0.92040000915527342</v>
      </c>
      <c r="AI18" s="53">
        <v>0.97014113978582861</v>
      </c>
      <c r="AJ18" s="54">
        <v>16.719906088287001</v>
      </c>
      <c r="AK18" s="53">
        <v>0.69102638597118549</v>
      </c>
      <c r="AL18" s="53">
        <v>0.51234066009521484</v>
      </c>
      <c r="AM18" s="53">
        <v>0.50828571319580074</v>
      </c>
      <c r="AN18" s="53">
        <v>0.14130000000000001</v>
      </c>
      <c r="AO18" s="53">
        <v>73.581794738769531</v>
      </c>
      <c r="AP18" s="53">
        <v>3.0212268829345703</v>
      </c>
      <c r="AQ18" s="53">
        <v>32.813880920410156</v>
      </c>
      <c r="AR18" s="55">
        <v>1.2000000104308128E-2</v>
      </c>
      <c r="AS18" s="55">
        <v>4.4350565299999999E-2</v>
      </c>
      <c r="AT18" s="56">
        <v>0.33700000000000002</v>
      </c>
      <c r="AU18" s="56">
        <v>0.18074691372000001</v>
      </c>
      <c r="AV18" s="56">
        <v>0.33799999999999997</v>
      </c>
      <c r="AW18" s="54">
        <v>-0.95</v>
      </c>
      <c r="AX18" s="54">
        <v>0.98703000000000007</v>
      </c>
      <c r="AY18" s="54">
        <v>43.042999999999999</v>
      </c>
      <c r="AZ18" s="54">
        <v>0.34759247564817308</v>
      </c>
    </row>
    <row r="19" spans="1:52" x14ac:dyDescent="0.25">
      <c r="A19">
        <v>52</v>
      </c>
      <c r="B19" t="s">
        <v>115</v>
      </c>
      <c r="C19" t="s">
        <v>41</v>
      </c>
      <c r="D19" t="s">
        <v>70</v>
      </c>
      <c r="E19" s="5">
        <v>0.55010000000000003</v>
      </c>
      <c r="F19" s="5">
        <v>0.41009999999999996</v>
      </c>
      <c r="G19" s="5">
        <v>0.30673616969120182</v>
      </c>
      <c r="H19" s="5">
        <v>49.989678425265851</v>
      </c>
      <c r="I19" s="5">
        <v>50.732965386071051</v>
      </c>
      <c r="J19" s="5">
        <v>0.86029998779296879</v>
      </c>
      <c r="K19" s="5">
        <v>0.89052703108708653</v>
      </c>
      <c r="L19" s="5">
        <v>21.497572097185849</v>
      </c>
      <c r="M19" s="5">
        <v>0.87182685043971553</v>
      </c>
      <c r="N19" s="5">
        <v>0.70366921200622545</v>
      </c>
      <c r="O19" s="5">
        <v>0.44964761933141589</v>
      </c>
      <c r="P19" s="5">
        <v>6.7400000000000002E-2</v>
      </c>
      <c r="Q19" s="5">
        <v>33.786170833054292</v>
      </c>
      <c r="R19" s="5">
        <v>3.4713923478224538</v>
      </c>
      <c r="S19" s="5">
        <v>13.627518986672925</v>
      </c>
      <c r="T19" s="47">
        <v>3.4000000000000002E-2</v>
      </c>
      <c r="U19" s="47">
        <v>1.9919276070000002E-2</v>
      </c>
      <c r="V19" s="5">
        <v>0.16600000000000001</v>
      </c>
      <c r="W19" s="5">
        <v>8.2690647490000005E-2</v>
      </c>
      <c r="X19" s="5">
        <v>0.499</v>
      </c>
      <c r="Y19" s="5">
        <v>-0.15</v>
      </c>
      <c r="Z19" s="5">
        <v>0.96861999999999993</v>
      </c>
      <c r="AA19" s="5">
        <v>53.075000000000003</v>
      </c>
      <c r="AB19" s="5">
        <v>7.9210580981834713E-2</v>
      </c>
      <c r="AC19" s="53">
        <v>0.55178213860000003</v>
      </c>
      <c r="AD19" s="53">
        <v>0.4294552559</v>
      </c>
      <c r="AE19" s="53">
        <v>0.31385239852398522</v>
      </c>
      <c r="AF19" s="53">
        <v>48.835933685302734</v>
      </c>
      <c r="AG19" s="53">
        <v>50.639968872070313</v>
      </c>
      <c r="AH19" s="53">
        <v>0.86029998779296879</v>
      </c>
      <c r="AI19" s="53">
        <v>0.90590431526386483</v>
      </c>
      <c r="AJ19" s="54">
        <v>21.116272641610902</v>
      </c>
      <c r="AK19" s="53">
        <v>0.87182685043971553</v>
      </c>
      <c r="AL19" s="53">
        <v>0.66395332336425783</v>
      </c>
      <c r="AM19" s="53">
        <v>0.43617897033691405</v>
      </c>
      <c r="AN19" s="53">
        <v>7.5499999999999998E-2</v>
      </c>
      <c r="AO19" s="53">
        <v>41.551296234130859</v>
      </c>
      <c r="AP19" s="53">
        <v>3.6438803672790527</v>
      </c>
      <c r="AQ19" s="53">
        <v>16.302217483520508</v>
      </c>
      <c r="AR19" s="55">
        <v>2.500000037252903E-2</v>
      </c>
      <c r="AS19" s="55">
        <v>4.2002509180000001E-2</v>
      </c>
      <c r="AT19" s="56">
        <v>0.16500000000000001</v>
      </c>
      <c r="AU19" s="56">
        <v>7.2173453079999991E-2</v>
      </c>
      <c r="AV19" s="56">
        <v>0.47600000000000003</v>
      </c>
      <c r="AW19" s="54">
        <v>-0.18</v>
      </c>
      <c r="AX19" s="54">
        <v>0.94215000000000004</v>
      </c>
      <c r="AY19" s="54">
        <v>53.075000000000003</v>
      </c>
      <c r="AZ19" s="54">
        <v>6.6643767550757668E-2</v>
      </c>
    </row>
    <row r="20" spans="1:52" x14ac:dyDescent="0.25">
      <c r="A20">
        <v>54</v>
      </c>
      <c r="B20" t="s">
        <v>116</v>
      </c>
      <c r="C20" t="s">
        <v>96</v>
      </c>
      <c r="D20" t="s">
        <v>72</v>
      </c>
      <c r="E20" s="5">
        <v>0.66900000000000004</v>
      </c>
      <c r="F20" s="5">
        <v>0.41200000000000003</v>
      </c>
      <c r="G20" s="5">
        <v>0.49555207071067076</v>
      </c>
      <c r="H20" s="5">
        <v>53.064852399917804</v>
      </c>
      <c r="I20" s="5">
        <v>52.983986895516807</v>
      </c>
      <c r="J20" s="5">
        <v>0.99839996337890624</v>
      </c>
      <c r="K20" s="5">
        <v>0.95622711097451241</v>
      </c>
      <c r="L20" s="5">
        <v>15.38020355310794</v>
      </c>
      <c r="M20" s="5">
        <v>0.78961538902191719</v>
      </c>
      <c r="N20" s="5">
        <v>0.64730281438581816</v>
      </c>
      <c r="O20" s="5">
        <v>0.64209514737230577</v>
      </c>
      <c r="P20" s="5">
        <v>0.10780000000000001</v>
      </c>
      <c r="Q20" s="5">
        <v>31.765369513885545</v>
      </c>
      <c r="R20" s="5">
        <v>3.4622833295686402</v>
      </c>
      <c r="S20" s="5">
        <v>16.212866856999675</v>
      </c>
      <c r="T20" s="47">
        <v>2.6000000000000002E-2</v>
      </c>
      <c r="U20" s="47">
        <v>6.2116514639999988E-2</v>
      </c>
      <c r="V20" s="5">
        <v>0.22399999999999998</v>
      </c>
      <c r="W20" s="5">
        <v>0.20887305912999998</v>
      </c>
      <c r="X20" s="5">
        <v>0.56299999999999994</v>
      </c>
      <c r="Y20" s="5">
        <v>-0.8</v>
      </c>
      <c r="Z20" s="5">
        <v>1</v>
      </c>
      <c r="AA20" s="5">
        <v>61.182000000000002</v>
      </c>
      <c r="AB20" s="5">
        <v>0.20612462225988712</v>
      </c>
      <c r="AC20" s="53">
        <v>0.65579955160000003</v>
      </c>
      <c r="AD20" s="53">
        <v>0.44634407809999999</v>
      </c>
      <c r="AE20" s="53">
        <v>0.4974779864243612</v>
      </c>
      <c r="AF20" s="53">
        <v>51.618942260742188</v>
      </c>
      <c r="AG20" s="53">
        <v>53.336982727050781</v>
      </c>
      <c r="AH20" s="53">
        <v>0.99839996337890624</v>
      </c>
      <c r="AI20" s="53">
        <v>0.97384623064064679</v>
      </c>
      <c r="AJ20" s="54">
        <v>15.3583416398533</v>
      </c>
      <c r="AK20" s="53">
        <v>0.78961538902191719</v>
      </c>
      <c r="AL20" s="53">
        <v>0.68178451538085938</v>
      </c>
      <c r="AM20" s="53">
        <v>0.67411407470703122</v>
      </c>
      <c r="AN20" s="53">
        <v>0.11990000000000001</v>
      </c>
      <c r="AO20" s="53">
        <v>35.075416564941406</v>
      </c>
      <c r="AP20" s="53">
        <v>3.7498188018798828</v>
      </c>
      <c r="AQ20" s="53">
        <v>17.677717208862305</v>
      </c>
      <c r="AR20" s="55">
        <v>2.8999999165534973E-2</v>
      </c>
      <c r="AS20" s="55">
        <v>3.2009000109999998E-2</v>
      </c>
      <c r="AT20" s="56">
        <v>0.22399999999999998</v>
      </c>
      <c r="AU20" s="56">
        <v>0.18111501500999999</v>
      </c>
      <c r="AV20" s="56">
        <v>0.52500000000000002</v>
      </c>
      <c r="AW20" s="54">
        <v>-1.06</v>
      </c>
      <c r="AX20" s="54">
        <v>1</v>
      </c>
      <c r="AY20" s="54">
        <v>61.182000000000002</v>
      </c>
      <c r="AZ20" s="54">
        <v>0.21119454585187303</v>
      </c>
    </row>
    <row r="21" spans="1:52" x14ac:dyDescent="0.25">
      <c r="A21">
        <v>63</v>
      </c>
      <c r="B21" t="s">
        <v>117</v>
      </c>
      <c r="C21" t="s">
        <v>63</v>
      </c>
      <c r="D21" t="s">
        <v>65</v>
      </c>
      <c r="E21" s="5">
        <v>0.71489999999999998</v>
      </c>
      <c r="F21" s="5">
        <v>0.56399999999999995</v>
      </c>
      <c r="G21" s="5">
        <v>0.64039046171385139</v>
      </c>
      <c r="H21" s="5">
        <v>52.251213725956561</v>
      </c>
      <c r="I21" s="5">
        <v>53.633199295049877</v>
      </c>
      <c r="J21" s="5">
        <v>0.92339996337890629</v>
      </c>
      <c r="K21" s="5">
        <v>0.98131260116564423</v>
      </c>
      <c r="L21" s="5">
        <v>13.50612799344543</v>
      </c>
      <c r="M21" s="5">
        <v>0.95058809963099633</v>
      </c>
      <c r="N21" s="5">
        <v>0.89777105262684087</v>
      </c>
      <c r="O21" s="5">
        <v>0.79123598571122489</v>
      </c>
      <c r="P21" s="5">
        <v>0.21510000000000001</v>
      </c>
      <c r="Q21" s="5">
        <v>54.321112133395502</v>
      </c>
      <c r="R21" s="5">
        <v>3.1868865918498526</v>
      </c>
      <c r="S21" s="5">
        <v>14.548047266749609</v>
      </c>
      <c r="T21" s="47">
        <v>8.0000000000000002E-3</v>
      </c>
      <c r="U21" s="47">
        <v>1.49692396E-2</v>
      </c>
      <c r="V21" s="5">
        <v>0.36299999999999999</v>
      </c>
      <c r="W21" s="5">
        <v>0.2120794956</v>
      </c>
      <c r="X21" s="5">
        <v>0.38299999999999995</v>
      </c>
      <c r="Y21" s="5">
        <v>-0.05</v>
      </c>
      <c r="Z21" s="5">
        <v>1</v>
      </c>
      <c r="AA21" s="5">
        <v>45.323</v>
      </c>
      <c r="AB21" s="5">
        <v>0.24471620889838841</v>
      </c>
      <c r="AC21" s="53">
        <v>0.7035190616</v>
      </c>
      <c r="AD21" s="53">
        <v>0.5702363466</v>
      </c>
      <c r="AE21" s="53">
        <v>0.6115202015308594</v>
      </c>
      <c r="AF21" s="53">
        <v>51.492729187011719</v>
      </c>
      <c r="AG21" s="53">
        <v>53.921676635742188</v>
      </c>
      <c r="AH21" s="53">
        <v>0.92339996337890629</v>
      </c>
      <c r="AI21" s="53">
        <v>1.0087935429812656</v>
      </c>
      <c r="AJ21" s="54">
        <v>13.729027885722701</v>
      </c>
      <c r="AK21" s="53">
        <v>0.95058809963099633</v>
      </c>
      <c r="AL21" s="53">
        <v>0.82072357177734379</v>
      </c>
      <c r="AM21" s="53">
        <v>0.72722885131835935</v>
      </c>
      <c r="AN21" s="53">
        <v>0.22500000000000001</v>
      </c>
      <c r="AO21" s="53">
        <v>65.840385437011719</v>
      </c>
      <c r="AP21" s="53">
        <v>3.3978691101074219</v>
      </c>
      <c r="AQ21" s="53">
        <v>14.142963409423828</v>
      </c>
      <c r="AR21" s="55">
        <v>9.9999997764825821E-3</v>
      </c>
      <c r="AS21" s="55">
        <v>4.3823890300000008E-2</v>
      </c>
      <c r="AT21" s="56">
        <v>0.36399999999999999</v>
      </c>
      <c r="AU21" s="56">
        <v>0.17451879593</v>
      </c>
      <c r="AV21" s="56">
        <v>0.35700000000000004</v>
      </c>
      <c r="AW21" s="54">
        <v>0</v>
      </c>
      <c r="AX21" s="54">
        <v>1</v>
      </c>
      <c r="AY21" s="54">
        <v>45.323</v>
      </c>
      <c r="AZ21" s="54">
        <v>0.23789292724941899</v>
      </c>
    </row>
    <row r="22" spans="1:52" x14ac:dyDescent="0.25">
      <c r="A22">
        <v>66</v>
      </c>
      <c r="B22" t="s">
        <v>118</v>
      </c>
      <c r="C22" t="s">
        <v>37</v>
      </c>
      <c r="D22" t="s">
        <v>65</v>
      </c>
      <c r="E22" s="5">
        <v>0.69930000000000003</v>
      </c>
      <c r="F22" s="5">
        <v>0.52259999999999995</v>
      </c>
      <c r="G22" s="5">
        <v>0.63895059625212947</v>
      </c>
      <c r="H22" s="5">
        <v>51.639570942370625</v>
      </c>
      <c r="I22" s="5">
        <v>53.211400082908895</v>
      </c>
      <c r="J22" s="5">
        <v>0.98750000000000004</v>
      </c>
      <c r="K22" s="5">
        <v>1.0369926799194635</v>
      </c>
      <c r="L22" s="5">
        <v>13.106216003906541</v>
      </c>
      <c r="M22" s="5">
        <v>0.97807426758723648</v>
      </c>
      <c r="N22" s="5">
        <v>0.733290977623549</v>
      </c>
      <c r="O22" s="5">
        <v>0.62972273938536294</v>
      </c>
      <c r="P22" s="5">
        <v>0.21829999999999999</v>
      </c>
      <c r="Q22" s="5">
        <v>42.921580970912174</v>
      </c>
      <c r="R22" s="5">
        <v>2.091451581855357</v>
      </c>
      <c r="S22" s="5">
        <v>19.010358408207647</v>
      </c>
      <c r="T22" s="47">
        <v>0.01</v>
      </c>
      <c r="U22" s="47">
        <v>5.1305603660000004E-2</v>
      </c>
      <c r="V22" s="5">
        <v>0.37</v>
      </c>
      <c r="W22" s="5">
        <v>0.13871669689000002</v>
      </c>
      <c r="X22" s="5">
        <v>0.35799999999999998</v>
      </c>
      <c r="Y22" s="5">
        <v>-0.04</v>
      </c>
      <c r="Z22" s="5">
        <v>1</v>
      </c>
      <c r="AA22" s="5">
        <v>50.358999999999995</v>
      </c>
      <c r="AB22" s="5">
        <v>0.2491324801468448</v>
      </c>
      <c r="AC22" s="53">
        <v>0.68066097410000004</v>
      </c>
      <c r="AD22" s="53">
        <v>0.54178525229999996</v>
      </c>
      <c r="AE22" s="53">
        <v>0.62363171639717729</v>
      </c>
      <c r="AF22" s="53">
        <v>50.651149749755859</v>
      </c>
      <c r="AG22" s="53">
        <v>53.476043701171875</v>
      </c>
      <c r="AH22" s="53">
        <v>0.98750000000000004</v>
      </c>
      <c r="AI22" s="53">
        <v>1.0699836675868706</v>
      </c>
      <c r="AJ22" s="54">
        <v>13.451310365494599</v>
      </c>
      <c r="AK22" s="53">
        <v>0.97807426758723648</v>
      </c>
      <c r="AL22" s="53">
        <v>0.73965782165527338</v>
      </c>
      <c r="AM22" s="53">
        <v>0.64630531311035155</v>
      </c>
      <c r="AN22" s="53">
        <v>0.2288</v>
      </c>
      <c r="AO22" s="53">
        <v>58.939155578613281</v>
      </c>
      <c r="AP22" s="53">
        <v>2.3744974136352539</v>
      </c>
      <c r="AQ22" s="53">
        <v>25.448419570922852</v>
      </c>
      <c r="AR22" s="55">
        <v>8.0000003799796104E-3</v>
      </c>
      <c r="AS22" s="55">
        <v>2.0937340540000002E-2</v>
      </c>
      <c r="AT22" s="56">
        <v>0.39299999999999996</v>
      </c>
      <c r="AU22" s="56">
        <v>0.12449984508</v>
      </c>
      <c r="AV22" s="56">
        <v>0.29799999999999999</v>
      </c>
      <c r="AW22" s="54">
        <v>-0.04</v>
      </c>
      <c r="AX22" s="54">
        <v>1</v>
      </c>
      <c r="AY22" s="54">
        <v>50.359000000000002</v>
      </c>
      <c r="AZ22" s="54">
        <v>0.24367461715002461</v>
      </c>
    </row>
    <row r="23" spans="1:52" x14ac:dyDescent="0.25">
      <c r="A23">
        <v>68</v>
      </c>
      <c r="B23" t="s">
        <v>119</v>
      </c>
      <c r="C23" t="s">
        <v>40</v>
      </c>
      <c r="D23" t="s">
        <v>72</v>
      </c>
      <c r="E23" s="5">
        <v>0.68010000000000004</v>
      </c>
      <c r="F23" s="5">
        <v>0.51229999999999998</v>
      </c>
      <c r="G23" s="5">
        <v>0.6124588591730421</v>
      </c>
      <c r="H23" s="5">
        <v>55.133204345322127</v>
      </c>
      <c r="I23" s="5">
        <v>54.935500002314889</v>
      </c>
      <c r="J23" s="5">
        <v>0.86419998168945311</v>
      </c>
      <c r="K23" s="5">
        <v>0.96373593323360696</v>
      </c>
      <c r="L23" s="5">
        <v>12.348435032586339</v>
      </c>
      <c r="M23" s="5">
        <v>0.95674561814513426</v>
      </c>
      <c r="N23" s="5">
        <v>0.68830738673095593</v>
      </c>
      <c r="O23" s="5">
        <v>0.60264867552500123</v>
      </c>
      <c r="P23" s="5">
        <v>0.1605</v>
      </c>
      <c r="Q23" s="5">
        <v>50.286990970262721</v>
      </c>
      <c r="R23" s="5">
        <v>1.2582708289856497</v>
      </c>
      <c r="S23" s="5">
        <v>25.709059725337454</v>
      </c>
      <c r="T23" s="47">
        <v>9.0000000000000011E-3</v>
      </c>
      <c r="U23" s="47">
        <v>1.929007865E-2</v>
      </c>
      <c r="V23" s="5">
        <v>0.312</v>
      </c>
      <c r="W23" s="5">
        <v>0.14482207153999999</v>
      </c>
      <c r="X23" s="5">
        <v>0.38799999999999996</v>
      </c>
      <c r="Y23" s="5">
        <v>-0.34</v>
      </c>
      <c r="Z23" s="5">
        <v>0.99968999999999997</v>
      </c>
      <c r="AA23" s="5">
        <v>51.605999999999995</v>
      </c>
      <c r="AB23" s="5">
        <v>0.26146994838736592</v>
      </c>
      <c r="AC23" s="53">
        <v>0.67855338620000005</v>
      </c>
      <c r="AD23" s="53">
        <v>0.53307554599999996</v>
      </c>
      <c r="AE23" s="53">
        <v>0.58628565123848408</v>
      </c>
      <c r="AF23" s="53">
        <v>53.608852386474609</v>
      </c>
      <c r="AG23" s="53">
        <v>55.190208435058594</v>
      </c>
      <c r="AH23" s="53">
        <v>0.86419998168945311</v>
      </c>
      <c r="AI23" s="53">
        <v>0.9747499951223848</v>
      </c>
      <c r="AJ23" s="54">
        <v>12.5307866300019</v>
      </c>
      <c r="AK23" s="53">
        <v>0.95674561814513426</v>
      </c>
      <c r="AL23" s="53">
        <v>0.66974479675292964</v>
      </c>
      <c r="AM23" s="53">
        <v>0.64200714111328128</v>
      </c>
      <c r="AN23" s="53">
        <v>0.17599999999999999</v>
      </c>
      <c r="AO23" s="53">
        <v>64.401863098144531</v>
      </c>
      <c r="AP23" s="53">
        <v>1.4697880744934082</v>
      </c>
      <c r="AQ23" s="53">
        <v>28.476600646972656</v>
      </c>
      <c r="AR23" s="55">
        <v>1.7000000923871994E-2</v>
      </c>
      <c r="AS23" s="55">
        <v>4.7959500399999994E-2</v>
      </c>
      <c r="AT23" s="56">
        <v>0.32100000000000001</v>
      </c>
      <c r="AU23" s="56">
        <v>0.1163792109</v>
      </c>
      <c r="AV23" s="56">
        <v>0.36</v>
      </c>
      <c r="AW23" s="54">
        <v>-0.34</v>
      </c>
      <c r="AX23" s="54">
        <v>0.99977000000000005</v>
      </c>
      <c r="AY23" s="54">
        <v>51.606000000000002</v>
      </c>
      <c r="AZ23" s="54">
        <v>0.265245358305713</v>
      </c>
    </row>
    <row r="24" spans="1:52" x14ac:dyDescent="0.25">
      <c r="A24">
        <v>70</v>
      </c>
      <c r="B24" t="s">
        <v>120</v>
      </c>
      <c r="C24" t="s">
        <v>50</v>
      </c>
      <c r="D24" t="s">
        <v>67</v>
      </c>
      <c r="E24" s="5">
        <v>0.66439999999999999</v>
      </c>
      <c r="F24" s="5">
        <v>0.43079999999999996</v>
      </c>
      <c r="G24" s="5">
        <v>0.31876191701662243</v>
      </c>
      <c r="H24" s="5">
        <v>48.086828199455994</v>
      </c>
      <c r="I24" s="5">
        <v>49.555831877309721</v>
      </c>
      <c r="J24" s="5">
        <v>1.0212999725341796</v>
      </c>
      <c r="K24" s="5">
        <v>1.0089386169320687</v>
      </c>
      <c r="L24" s="5">
        <v>15.31747908167166</v>
      </c>
      <c r="M24" s="5">
        <v>0.93203578518834973</v>
      </c>
      <c r="N24" s="5">
        <v>0.71019002644951956</v>
      </c>
      <c r="O24" s="5">
        <v>0.52726459373175805</v>
      </c>
      <c r="P24" s="5">
        <v>6.3100000000000003E-2</v>
      </c>
      <c r="Q24" s="5">
        <v>25.493757189871605</v>
      </c>
      <c r="R24" s="5">
        <v>1.4959146780833752</v>
      </c>
      <c r="S24" s="5">
        <v>12.515117165936969</v>
      </c>
      <c r="T24" s="47">
        <v>2.2000000000000002E-2</v>
      </c>
      <c r="U24" s="47">
        <v>7.4306082399999999E-3</v>
      </c>
      <c r="V24" s="5">
        <v>0.158</v>
      </c>
      <c r="W24" s="5">
        <v>0.14470746744999999</v>
      </c>
      <c r="X24" s="5">
        <v>0.51400000000000001</v>
      </c>
      <c r="Y24" s="5">
        <v>-0.32</v>
      </c>
      <c r="Z24" s="5">
        <v>0.97462000000000004</v>
      </c>
      <c r="AA24" s="5">
        <v>45.491</v>
      </c>
      <c r="AB24" s="5">
        <v>0.21593331570396573</v>
      </c>
      <c r="AC24" s="53">
        <v>0.6393781771</v>
      </c>
      <c r="AD24" s="53">
        <v>0.45280667689999998</v>
      </c>
      <c r="AE24" s="53">
        <v>0.30043153720550503</v>
      </c>
      <c r="AF24" s="53">
        <v>46.676273345947266</v>
      </c>
      <c r="AG24" s="53">
        <v>49.211357116699219</v>
      </c>
      <c r="AH24" s="53">
        <v>1.0212999725341796</v>
      </c>
      <c r="AI24" s="53">
        <v>1.0064491192853291</v>
      </c>
      <c r="AJ24" s="54">
        <v>15.8912526738703</v>
      </c>
      <c r="AK24" s="53">
        <v>0.93203578518834973</v>
      </c>
      <c r="AL24" s="53">
        <v>0.56163642883300779</v>
      </c>
      <c r="AM24" s="53">
        <v>0.42467353820800779</v>
      </c>
      <c r="AN24" s="53">
        <v>6.8000000000000005E-2</v>
      </c>
      <c r="AO24" s="53">
        <v>28.655826568603516</v>
      </c>
      <c r="AP24" s="53">
        <v>2.4208874702453613</v>
      </c>
      <c r="AQ24" s="53">
        <v>15.95915412902832</v>
      </c>
      <c r="AR24" s="55">
        <v>1.4999999664723873E-2</v>
      </c>
      <c r="AS24" s="55">
        <v>1.5125485100000001E-2</v>
      </c>
      <c r="AT24" s="56">
        <v>0.16300000000000001</v>
      </c>
      <c r="AU24" s="56">
        <v>0.13916435434999999</v>
      </c>
      <c r="AV24" s="56">
        <v>0.54600000000000004</v>
      </c>
      <c r="AW24" s="54">
        <v>-0.84</v>
      </c>
      <c r="AX24" s="54">
        <v>0.95995999999999992</v>
      </c>
      <c r="AY24" s="54">
        <v>45.491</v>
      </c>
      <c r="AZ24" s="54">
        <v>0.2187783959228293</v>
      </c>
    </row>
    <row r="25" spans="1:52" x14ac:dyDescent="0.25">
      <c r="A25">
        <v>73</v>
      </c>
      <c r="B25" t="s">
        <v>121</v>
      </c>
      <c r="C25" t="s">
        <v>97</v>
      </c>
      <c r="D25" t="s">
        <v>68</v>
      </c>
      <c r="E25" s="5">
        <v>0.70660000000000001</v>
      </c>
      <c r="F25" s="5">
        <v>0.51469999999999994</v>
      </c>
      <c r="G25" s="5">
        <v>0.47751241386073295</v>
      </c>
      <c r="H25" s="5">
        <v>49.398991179777887</v>
      </c>
      <c r="I25" s="5">
        <v>50.854940477358902</v>
      </c>
      <c r="J25" s="5">
        <v>0.94519996643066406</v>
      </c>
      <c r="K25" s="5">
        <v>0.95873277422802128</v>
      </c>
      <c r="L25" s="5">
        <v>16.742960350794629</v>
      </c>
      <c r="M25" s="5">
        <v>0.91595240211007622</v>
      </c>
      <c r="N25" s="5">
        <v>0.57884639803829041</v>
      </c>
      <c r="O25" s="5">
        <v>0.51804024145352134</v>
      </c>
      <c r="P25" s="5">
        <v>0.12770000000000001</v>
      </c>
      <c r="Q25" s="5">
        <v>50.73141900211791</v>
      </c>
      <c r="R25" s="5">
        <v>1.7089577745638427</v>
      </c>
      <c r="S25" s="5">
        <v>23.335855725157799</v>
      </c>
      <c r="T25" s="47">
        <v>2.4E-2</v>
      </c>
      <c r="U25" s="47">
        <v>2.347077992E-2</v>
      </c>
      <c r="V25" s="5">
        <v>0.25700000000000001</v>
      </c>
      <c r="W25" s="5">
        <v>0.21174655827</v>
      </c>
      <c r="X25" s="5">
        <v>0.45700000000000002</v>
      </c>
      <c r="Y25" s="5">
        <v>-0.06</v>
      </c>
      <c r="Z25" s="5">
        <v>0.96370999999999996</v>
      </c>
      <c r="AA25" s="5">
        <v>52.01100000000001</v>
      </c>
      <c r="AB25" s="5">
        <v>0.22210256327927128</v>
      </c>
      <c r="AC25" s="53">
        <v>0.72549952429999998</v>
      </c>
      <c r="AD25" s="53">
        <v>0.53616598969999996</v>
      </c>
      <c r="AE25" s="53">
        <v>0.44482384823848237</v>
      </c>
      <c r="AF25" s="53">
        <v>48.372493743896484</v>
      </c>
      <c r="AG25" s="53">
        <v>51.015316009521484</v>
      </c>
      <c r="AH25" s="53">
        <v>0.94519996643066406</v>
      </c>
      <c r="AI25" s="53">
        <v>0.97954978726064035</v>
      </c>
      <c r="AJ25" s="54">
        <v>17.328778847092199</v>
      </c>
      <c r="AK25" s="53">
        <v>0.91595240211007622</v>
      </c>
      <c r="AL25" s="53">
        <v>0.56035007476806642</v>
      </c>
      <c r="AM25" s="53">
        <v>0.49593463897705076</v>
      </c>
      <c r="AN25" s="53">
        <v>0.1489</v>
      </c>
      <c r="AO25" s="53">
        <v>64.245948791503906</v>
      </c>
      <c r="AP25" s="53">
        <v>2.8499186038970947</v>
      </c>
      <c r="AQ25" s="53">
        <v>26.058525085449219</v>
      </c>
      <c r="AR25" s="55">
        <v>2.4000000208616257E-2</v>
      </c>
      <c r="AS25" s="55">
        <v>4.5102316500000003E-2</v>
      </c>
      <c r="AT25" s="56">
        <v>0.27200000000000002</v>
      </c>
      <c r="AU25" s="56">
        <v>0.16873659032999999</v>
      </c>
      <c r="AV25" s="56">
        <v>0.43200000000000005</v>
      </c>
      <c r="AW25" s="54">
        <v>-0.05</v>
      </c>
      <c r="AX25" s="54">
        <v>0.96507000000000009</v>
      </c>
      <c r="AY25" s="54">
        <v>52.011000000000003</v>
      </c>
      <c r="AZ25" s="54">
        <v>0.22746739850032363</v>
      </c>
    </row>
    <row r="26" spans="1:52" x14ac:dyDescent="0.25">
      <c r="A26">
        <v>76</v>
      </c>
      <c r="B26" t="s">
        <v>122</v>
      </c>
      <c r="C26" t="s">
        <v>98</v>
      </c>
      <c r="D26" t="s">
        <v>70</v>
      </c>
      <c r="E26" s="5">
        <v>0.57869999999999999</v>
      </c>
      <c r="F26" s="5">
        <v>0.44439999999999996</v>
      </c>
      <c r="G26" s="5">
        <v>0.41872998772261311</v>
      </c>
      <c r="H26" s="5">
        <v>51.415358034196558</v>
      </c>
      <c r="I26" s="5">
        <v>53.284978455453391</v>
      </c>
      <c r="J26" s="5">
        <v>0.96489997863769528</v>
      </c>
      <c r="K26" s="5">
        <v>0.98864777703836937</v>
      </c>
      <c r="L26" s="5">
        <v>11.659436086845201</v>
      </c>
      <c r="M26" s="5">
        <v>0.90819523417626813</v>
      </c>
      <c r="N26" s="5">
        <v>0.76207850385423981</v>
      </c>
      <c r="O26" s="5">
        <v>0.72894051646988023</v>
      </c>
      <c r="P26" s="5">
        <v>0.1905</v>
      </c>
      <c r="Q26" s="5">
        <v>56.092558237234762</v>
      </c>
      <c r="R26" s="5">
        <v>4.8828900707654999</v>
      </c>
      <c r="S26" s="5">
        <v>18.558512600636519</v>
      </c>
      <c r="T26" s="47">
        <v>8.0000000000000002E-3</v>
      </c>
      <c r="U26" s="47">
        <v>2.0172600759999999E-2</v>
      </c>
      <c r="V26" s="5">
        <v>0.4</v>
      </c>
      <c r="W26" s="5">
        <v>0.19060571202999999</v>
      </c>
      <c r="X26" s="5">
        <v>0.34499999999999997</v>
      </c>
      <c r="Y26" s="5">
        <v>-0.04</v>
      </c>
      <c r="Z26" s="5">
        <v>1</v>
      </c>
      <c r="AA26" s="5">
        <v>48.173000000000002</v>
      </c>
      <c r="AB26" s="5">
        <v>0.25439330397734872</v>
      </c>
      <c r="AC26" s="53">
        <v>0.55210455839999995</v>
      </c>
      <c r="AD26" s="53">
        <v>0.47885855799999999</v>
      </c>
      <c r="AE26" s="53">
        <v>0.43877660940827473</v>
      </c>
      <c r="AF26" s="53">
        <v>50.341274261474609</v>
      </c>
      <c r="AG26" s="53">
        <v>53.599124908447266</v>
      </c>
      <c r="AH26" s="53">
        <v>0.96489997863769528</v>
      </c>
      <c r="AI26" s="53">
        <v>1.0073572140858225</v>
      </c>
      <c r="AJ26" s="54">
        <v>12.286855045636999</v>
      </c>
      <c r="AK26" s="53">
        <v>0.90819523417626813</v>
      </c>
      <c r="AL26" s="53">
        <v>0.75855728149414059</v>
      </c>
      <c r="AM26" s="53">
        <v>0.72676261901855466</v>
      </c>
      <c r="AN26" s="53">
        <v>0.1951</v>
      </c>
      <c r="AO26" s="53">
        <v>72.049125671386719</v>
      </c>
      <c r="AP26" s="53">
        <v>5.7606821060180664</v>
      </c>
      <c r="AQ26" s="53">
        <v>21.690889358520508</v>
      </c>
      <c r="AR26" s="55">
        <v>1.3000000268220901E-2</v>
      </c>
      <c r="AS26" s="55">
        <v>1.9955599560000002E-2</v>
      </c>
      <c r="AT26" s="56">
        <v>0.39299999999999996</v>
      </c>
      <c r="AU26" s="56">
        <v>0.16878950178999999</v>
      </c>
      <c r="AV26" s="56">
        <v>0.29699999999999999</v>
      </c>
      <c r="AW26" s="54">
        <v>-0.02</v>
      </c>
      <c r="AX26" s="54">
        <v>1</v>
      </c>
      <c r="AY26" s="54">
        <v>48.173000000000002</v>
      </c>
      <c r="AZ26" s="54">
        <v>0.3052315756518808</v>
      </c>
    </row>
    <row r="27" spans="1:52" x14ac:dyDescent="0.25">
      <c r="A27">
        <v>81</v>
      </c>
      <c r="B27" t="s">
        <v>123</v>
      </c>
      <c r="C27" t="s">
        <v>48</v>
      </c>
      <c r="D27" t="s">
        <v>71</v>
      </c>
      <c r="E27" s="5">
        <v>0.59</v>
      </c>
      <c r="F27" s="5">
        <v>0.37319999999999998</v>
      </c>
      <c r="G27" s="5">
        <v>7.7352094193125068E-2</v>
      </c>
      <c r="H27" s="5">
        <v>49.650150385240281</v>
      </c>
      <c r="I27" s="5">
        <v>50.159130584386453</v>
      </c>
      <c r="J27" s="5">
        <v>1.1513999938964843</v>
      </c>
      <c r="K27" s="5">
        <v>0.94141519887425817</v>
      </c>
      <c r="L27" s="5">
        <v>21.541362177168949</v>
      </c>
      <c r="M27" s="5">
        <v>0.78003420265070544</v>
      </c>
      <c r="N27" s="5">
        <v>0.55473882653650852</v>
      </c>
      <c r="O27" s="5">
        <v>0.49530848011257417</v>
      </c>
      <c r="P27" s="5">
        <v>5.8999999999999997E-2</v>
      </c>
      <c r="Q27" s="5">
        <v>23.350985363996656</v>
      </c>
      <c r="R27" s="5">
        <v>3.2290299993881839</v>
      </c>
      <c r="S27" s="5">
        <v>13.391977050094152</v>
      </c>
      <c r="T27" s="47">
        <v>1.4999999999999999E-2</v>
      </c>
      <c r="U27" s="47">
        <v>3.7903746280000004E-2</v>
      </c>
      <c r="V27" s="5">
        <v>0.35799999999999998</v>
      </c>
      <c r="W27" s="5">
        <v>0.31493113249999999</v>
      </c>
      <c r="X27" s="5"/>
      <c r="Y27" s="5">
        <v>-1.08</v>
      </c>
      <c r="Z27" s="5">
        <v>1</v>
      </c>
      <c r="AA27" s="5">
        <v>55.954000000000001</v>
      </c>
      <c r="AB27" s="5">
        <v>8.995376223289063E-2</v>
      </c>
      <c r="AC27" s="53">
        <v>0.63384512680000005</v>
      </c>
      <c r="AD27" s="53">
        <v>0.37533144369999999</v>
      </c>
      <c r="AE27" s="53">
        <v>7.302393038433648E-2</v>
      </c>
      <c r="AF27" s="53">
        <v>48.252204895019531</v>
      </c>
      <c r="AG27" s="53">
        <v>50.130367279052734</v>
      </c>
      <c r="AH27" s="53">
        <v>1.1513999938964843</v>
      </c>
      <c r="AI27" s="53">
        <v>0.9505626182494108</v>
      </c>
      <c r="AJ27" s="54">
        <v>21.463459690769</v>
      </c>
      <c r="AK27" s="53">
        <v>0.78003420265070544</v>
      </c>
      <c r="AL27" s="53">
        <v>0.58149311065673825</v>
      </c>
      <c r="AM27" s="53">
        <v>0.47982894897460937</v>
      </c>
      <c r="AN27" s="53">
        <v>8.2699999999999996E-2</v>
      </c>
      <c r="AO27" s="53">
        <v>23.102201461791992</v>
      </c>
      <c r="AP27" s="53">
        <v>6.1738638877868652</v>
      </c>
      <c r="AQ27" s="53">
        <v>11.949414253234863</v>
      </c>
      <c r="AR27" s="55">
        <v>1.2000000104308128E-2</v>
      </c>
      <c r="AS27" s="55">
        <v>5.4996259700000001E-2</v>
      </c>
      <c r="AT27" s="56">
        <v>0.32400000000000001</v>
      </c>
      <c r="AU27" s="56">
        <v>0.33595849719999998</v>
      </c>
      <c r="AV27" s="57"/>
      <c r="AW27" s="54">
        <v>-0.83</v>
      </c>
      <c r="AX27" s="54">
        <v>1</v>
      </c>
      <c r="AY27" s="54">
        <v>55.954000000000001</v>
      </c>
      <c r="AZ27" s="54">
        <v>8.5913297945750353E-2</v>
      </c>
    </row>
    <row r="28" spans="1:52" x14ac:dyDescent="0.25">
      <c r="A28">
        <v>85</v>
      </c>
      <c r="B28" t="s">
        <v>124</v>
      </c>
      <c r="C28" t="s">
        <v>46</v>
      </c>
      <c r="D28" t="s">
        <v>71</v>
      </c>
      <c r="E28" s="5">
        <v>0.71290000000000009</v>
      </c>
      <c r="F28" s="5">
        <v>0.47139999999999999</v>
      </c>
      <c r="G28" s="5">
        <v>0.36128424962474875</v>
      </c>
      <c r="H28" s="5">
        <v>51.575634690564009</v>
      </c>
      <c r="I28" s="5">
        <v>51.685635760038608</v>
      </c>
      <c r="J28" s="5">
        <v>0.96550003051757816</v>
      </c>
      <c r="K28" s="5">
        <v>0.9449970702788405</v>
      </c>
      <c r="L28" s="5">
        <v>16.801200450259941</v>
      </c>
      <c r="M28" s="5">
        <v>0.82037855074159671</v>
      </c>
      <c r="N28" s="5">
        <v>0.56729696641735328</v>
      </c>
      <c r="O28" s="5">
        <v>0.54777814244189382</v>
      </c>
      <c r="P28" s="5">
        <v>0.1095</v>
      </c>
      <c r="Q28" s="5">
        <v>48.5069911189237</v>
      </c>
      <c r="R28" s="5">
        <v>1.9761256448258826</v>
      </c>
      <c r="S28" s="5">
        <v>17.279610289640278</v>
      </c>
      <c r="T28" s="47">
        <v>1.6E-2</v>
      </c>
      <c r="U28" s="47">
        <v>8.1559686370000009E-2</v>
      </c>
      <c r="V28" s="5">
        <v>0.39299999999999996</v>
      </c>
      <c r="W28" s="5">
        <v>0.13103911900000001</v>
      </c>
      <c r="X28" s="5"/>
      <c r="Y28" s="5">
        <v>-0.36</v>
      </c>
      <c r="Z28" s="5">
        <v>1</v>
      </c>
      <c r="AA28" s="5">
        <v>48.481000000000002</v>
      </c>
      <c r="AB28" s="5">
        <v>0.24339658663050595</v>
      </c>
      <c r="AC28" s="53">
        <v>0.67842452949999998</v>
      </c>
      <c r="AD28" s="53">
        <v>0.49393102560000002</v>
      </c>
      <c r="AE28" s="53">
        <v>0.24966116864851043</v>
      </c>
      <c r="AF28" s="53">
        <v>50.281284332275391</v>
      </c>
      <c r="AG28" s="53">
        <v>51.730411529541016</v>
      </c>
      <c r="AH28" s="53">
        <v>0.96550003051757816</v>
      </c>
      <c r="AI28" s="53">
        <v>0.95447115231377977</v>
      </c>
      <c r="AJ28" s="54">
        <v>17.445246010128901</v>
      </c>
      <c r="AK28" s="53">
        <v>0.82037855074159671</v>
      </c>
      <c r="AL28" s="53">
        <v>0.55916267395019537</v>
      </c>
      <c r="AM28" s="53">
        <v>0.55066661834716801</v>
      </c>
      <c r="AN28" s="53">
        <v>0.1235</v>
      </c>
      <c r="AO28" s="53">
        <v>62.540126800537109</v>
      </c>
      <c r="AP28" s="53">
        <v>2.0490031242370605</v>
      </c>
      <c r="AQ28" s="53">
        <v>19.488296508789063</v>
      </c>
      <c r="AR28" s="55">
        <v>1.6000000759959221E-2</v>
      </c>
      <c r="AS28" s="55">
        <v>6.3522694749999997E-2</v>
      </c>
      <c r="AT28" s="56">
        <v>0.40200000000000002</v>
      </c>
      <c r="AU28" s="56">
        <v>0.10212456539999999</v>
      </c>
      <c r="AV28" s="57"/>
      <c r="AW28" s="54">
        <v>-0.28999999999999998</v>
      </c>
      <c r="AX28" s="54">
        <v>1</v>
      </c>
      <c r="AY28" s="54">
        <v>48.481000000000002</v>
      </c>
      <c r="AZ28" s="54">
        <v>0.23042366075075976</v>
      </c>
    </row>
    <row r="29" spans="1:52" x14ac:dyDescent="0.25">
      <c r="A29">
        <v>86</v>
      </c>
      <c r="B29" t="s">
        <v>125</v>
      </c>
      <c r="C29" t="s">
        <v>51</v>
      </c>
      <c r="D29" t="s">
        <v>69</v>
      </c>
      <c r="E29" s="5">
        <v>0.50719999999999998</v>
      </c>
      <c r="F29" s="5">
        <v>0.39500000000000002</v>
      </c>
      <c r="G29" s="5">
        <v>0.14961655332079293</v>
      </c>
      <c r="H29" s="5">
        <v>48.851105441445497</v>
      </c>
      <c r="I29" s="5">
        <v>49.342199123875403</v>
      </c>
      <c r="J29" s="5">
        <v>0.98050003051757817</v>
      </c>
      <c r="K29" s="5">
        <v>0.87957185062665855</v>
      </c>
      <c r="L29" s="5">
        <v>27.335822221125319</v>
      </c>
      <c r="M29" s="5">
        <v>0.57285661264382037</v>
      </c>
      <c r="N29" s="5">
        <v>0.35539346984953046</v>
      </c>
      <c r="O29" s="5">
        <v>0.43328757693177961</v>
      </c>
      <c r="P29" s="5">
        <v>6.9800000000000001E-2</v>
      </c>
      <c r="Q29" s="5">
        <v>14.925082213256035</v>
      </c>
      <c r="R29" s="5">
        <v>4.5109390271408163</v>
      </c>
      <c r="S29" s="5">
        <v>14.423866765795944</v>
      </c>
      <c r="T29" s="47">
        <v>2.2000000000000002E-2</v>
      </c>
      <c r="U29" s="47">
        <v>4.1804209160000001E-2</v>
      </c>
      <c r="V29" s="5">
        <v>0.371</v>
      </c>
      <c r="W29" s="5">
        <v>0.26786879990000001</v>
      </c>
      <c r="X29" s="5"/>
      <c r="Y29" s="5">
        <v>-0.78</v>
      </c>
      <c r="Z29" s="5">
        <v>0.47682999999999998</v>
      </c>
      <c r="AA29" s="5">
        <v>44.798000000000002</v>
      </c>
      <c r="AB29" s="5">
        <v>7.7520124826557749E-2</v>
      </c>
      <c r="AC29" s="53">
        <v>0.5119891419</v>
      </c>
      <c r="AD29" s="53">
        <v>0.39656926879999999</v>
      </c>
      <c r="AE29" s="53">
        <v>0.17964522383308737</v>
      </c>
      <c r="AF29" s="53">
        <v>47.66448974609375</v>
      </c>
      <c r="AG29" s="53">
        <v>49.604446411132813</v>
      </c>
      <c r="AH29" s="53">
        <v>0.98050003051757817</v>
      </c>
      <c r="AI29" s="53">
        <v>0.88741090679374324</v>
      </c>
      <c r="AJ29" s="54">
        <v>27.698258918103999</v>
      </c>
      <c r="AK29" s="53">
        <v>0.57285661264382037</v>
      </c>
      <c r="AL29" s="53">
        <v>0.37609714508056641</v>
      </c>
      <c r="AM29" s="53">
        <v>0.44480155944824218</v>
      </c>
      <c r="AN29" s="53">
        <v>3.9399999999999998E-2</v>
      </c>
      <c r="AO29" s="53">
        <v>15.106362342834473</v>
      </c>
      <c r="AP29" s="53">
        <v>5.273493766784668</v>
      </c>
      <c r="AQ29" s="53">
        <v>15.106362342834473</v>
      </c>
      <c r="AR29" s="55">
        <v>2.199999988079071E-2</v>
      </c>
      <c r="AS29" s="55">
        <v>3.8733699699999999E-2</v>
      </c>
      <c r="AT29" s="56">
        <v>0.38900000000000001</v>
      </c>
      <c r="AU29" s="56">
        <v>0.25407798510000001</v>
      </c>
      <c r="AV29" s="57"/>
      <c r="AW29" s="54">
        <v>-0.61</v>
      </c>
      <c r="AX29" s="54">
        <v>0.44304000000000004</v>
      </c>
      <c r="AY29" s="54">
        <v>44.798000000000002</v>
      </c>
      <c r="AZ29" s="54">
        <v>7.1288066368361672E-2</v>
      </c>
    </row>
    <row r="30" spans="1:52" x14ac:dyDescent="0.25">
      <c r="A30">
        <v>88</v>
      </c>
      <c r="B30" t="s">
        <v>126</v>
      </c>
      <c r="C30" t="s">
        <v>58</v>
      </c>
      <c r="D30" t="s">
        <v>73</v>
      </c>
      <c r="E30" s="5">
        <v>0.77450000000000008</v>
      </c>
      <c r="F30" s="5">
        <v>0.50869999999999993</v>
      </c>
      <c r="G30" s="5">
        <v>0.32400000000000001</v>
      </c>
      <c r="H30" s="5">
        <v>46.936408323651321</v>
      </c>
      <c r="I30" s="5">
        <v>50.149549252339384</v>
      </c>
      <c r="J30" s="5">
        <v>0.89330001831054684</v>
      </c>
      <c r="K30" s="5">
        <v>0.98915091377253028</v>
      </c>
      <c r="L30" s="5">
        <v>13.287079823130201</v>
      </c>
      <c r="M30" s="5">
        <v>0</v>
      </c>
      <c r="N30" s="5">
        <v>0.99470000000000003</v>
      </c>
      <c r="O30" s="5">
        <v>2.92E-2</v>
      </c>
      <c r="P30" s="5">
        <v>4.87E-2</v>
      </c>
      <c r="Q30" s="5">
        <v>63.204081277314437</v>
      </c>
      <c r="R30" s="5">
        <v>6.6164052025838807</v>
      </c>
      <c r="S30" s="5">
        <v>25.59504117841659</v>
      </c>
      <c r="T30" s="47">
        <v>1E-3</v>
      </c>
      <c r="U30" s="47">
        <v>4.3333762709999994E-2</v>
      </c>
      <c r="V30" s="5">
        <v>0.66400000000000003</v>
      </c>
      <c r="W30" s="5">
        <v>7.399648947789933E-2</v>
      </c>
      <c r="X30" s="5"/>
      <c r="Y30" s="5">
        <v>0</v>
      </c>
      <c r="Z30" s="5">
        <v>1</v>
      </c>
      <c r="AA30" s="5">
        <v>34.511000000000003</v>
      </c>
      <c r="AB30" s="5">
        <v>0.22933806825340042</v>
      </c>
      <c r="AC30" s="53">
        <v>0.70456852790000002</v>
      </c>
      <c r="AD30" s="53">
        <v>0.51050080779999996</v>
      </c>
      <c r="AE30" s="53">
        <v>0.32100367726584467</v>
      </c>
      <c r="AF30" s="53">
        <v>44.99932861328125</v>
      </c>
      <c r="AG30" s="53">
        <v>50.302349090576172</v>
      </c>
      <c r="AH30" s="53">
        <v>0.89330001831054684</v>
      </c>
      <c r="AI30" s="53">
        <v>0.97572365165759523</v>
      </c>
      <c r="AJ30" s="54">
        <v>14.7056819808905</v>
      </c>
      <c r="AK30" s="53"/>
      <c r="AL30" s="53">
        <v>6.8088769912719727E-2</v>
      </c>
      <c r="AM30" s="53">
        <v>1.9164708256721496E-3</v>
      </c>
      <c r="AN30" s="53">
        <v>6.4600000000000005E-2</v>
      </c>
      <c r="AO30" s="53">
        <v>69.736518859863281</v>
      </c>
      <c r="AP30" s="53">
        <v>5.5665512084960938</v>
      </c>
      <c r="AQ30" s="53">
        <v>32.471549987792969</v>
      </c>
      <c r="AR30" s="55">
        <v>2.0000000949949026E-3</v>
      </c>
      <c r="AS30" s="55">
        <v>7.3002827400000005E-3</v>
      </c>
      <c r="AT30" s="56">
        <v>0.66400000000000003</v>
      </c>
      <c r="AU30" s="56">
        <v>0.18337234245295858</v>
      </c>
      <c r="AV30" s="57"/>
      <c r="AW30" s="54">
        <v>0</v>
      </c>
      <c r="AX30" s="54">
        <v>1</v>
      </c>
      <c r="AY30" s="54">
        <v>34.511000000000003</v>
      </c>
      <c r="AZ30" s="54"/>
    </row>
    <row r="31" spans="1:52" x14ac:dyDescent="0.25">
      <c r="A31">
        <v>91</v>
      </c>
      <c r="B31" t="s">
        <v>127</v>
      </c>
      <c r="C31" t="s">
        <v>47</v>
      </c>
      <c r="D31" t="s">
        <v>69</v>
      </c>
      <c r="E31" s="5">
        <v>0.50159999999999993</v>
      </c>
      <c r="F31" s="5">
        <v>0.30420000000000003</v>
      </c>
      <c r="G31" s="5">
        <v>0.12220795892169448</v>
      </c>
      <c r="H31" s="5">
        <v>43.746917799940412</v>
      </c>
      <c r="I31" s="5">
        <v>45.788807486756383</v>
      </c>
      <c r="J31" s="5">
        <v>0.91059997558593753</v>
      </c>
      <c r="K31" s="5">
        <v>0.94119210326499625</v>
      </c>
      <c r="L31" s="5">
        <v>38.287451506904382</v>
      </c>
      <c r="M31" s="5">
        <v>0.58509566968781468</v>
      </c>
      <c r="N31" s="5">
        <v>0.83157288415366137</v>
      </c>
      <c r="O31" s="5">
        <v>0.83157288415366137</v>
      </c>
      <c r="P31" s="5">
        <v>1.7999999999999999E-2</v>
      </c>
      <c r="Q31" s="5">
        <v>37.681739362411633</v>
      </c>
      <c r="R31" s="5">
        <v>1.0004001600640255</v>
      </c>
      <c r="S31" s="5">
        <v>15.506202480992396</v>
      </c>
      <c r="T31" s="47">
        <v>5.0000000000000001E-3</v>
      </c>
      <c r="U31" s="47">
        <v>5.3586155520000005E-2</v>
      </c>
      <c r="V31" s="5">
        <v>0.40899999999999997</v>
      </c>
      <c r="W31" s="5">
        <v>9.7671070400000004E-2</v>
      </c>
      <c r="X31" s="5"/>
      <c r="Y31" s="5">
        <v>-0.01</v>
      </c>
      <c r="Z31" s="5">
        <v>0.88277000000000005</v>
      </c>
      <c r="AA31" s="5">
        <v>45.478000000000002</v>
      </c>
      <c r="AB31" s="5">
        <v>6.8348350120411322E-2</v>
      </c>
      <c r="AC31" s="53">
        <v>0.55125523009999999</v>
      </c>
      <c r="AD31" s="53">
        <v>0.27976523199999997</v>
      </c>
      <c r="AE31" s="53">
        <v>8.2857142857142851E-2</v>
      </c>
      <c r="AF31" s="53">
        <v>39.560298919677734</v>
      </c>
      <c r="AG31" s="53">
        <v>43.720954895019531</v>
      </c>
      <c r="AH31" s="53">
        <v>0.91059997558593753</v>
      </c>
      <c r="AI31" s="53">
        <v>0.95374328892423943</v>
      </c>
      <c r="AJ31" s="54">
        <v>36.494198783159597</v>
      </c>
      <c r="AK31" s="53">
        <v>0.58509566968781468</v>
      </c>
      <c r="AL31" s="53">
        <v>0.63321838378906248</v>
      </c>
      <c r="AM31" s="53">
        <v>0.63321838378906248</v>
      </c>
      <c r="AN31" s="53">
        <v>1.55E-2</v>
      </c>
      <c r="AO31" s="53">
        <v>30.448398590087891</v>
      </c>
      <c r="AP31" s="53">
        <v>2.9827003479003906</v>
      </c>
      <c r="AQ31" s="53">
        <v>7.7053093910217285</v>
      </c>
      <c r="AR31" s="55">
        <v>1.8999999389052391E-2</v>
      </c>
      <c r="AS31" s="55">
        <v>2.087608161E-2</v>
      </c>
      <c r="AT31" s="56">
        <v>0.39600000000000002</v>
      </c>
      <c r="AU31" s="56">
        <v>8.3646116399999998E-2</v>
      </c>
      <c r="AV31" s="57"/>
      <c r="AW31" s="54">
        <v>-0.01</v>
      </c>
      <c r="AX31" s="54">
        <v>0.86724000000000001</v>
      </c>
      <c r="AY31" s="54">
        <v>45.478000000000002</v>
      </c>
      <c r="AZ31" s="54"/>
    </row>
    <row r="32" spans="1:52" x14ac:dyDescent="0.25">
      <c r="A32">
        <v>94</v>
      </c>
      <c r="B32" t="s">
        <v>128</v>
      </c>
      <c r="C32" t="s">
        <v>62</v>
      </c>
      <c r="D32" t="s">
        <v>69</v>
      </c>
      <c r="E32" s="5">
        <v>0.55920000000000003</v>
      </c>
      <c r="F32" s="5">
        <v>0.10730000000000001</v>
      </c>
      <c r="G32" s="5">
        <v>0.12705134992059292</v>
      </c>
      <c r="H32" s="5">
        <v>47.461422406969881</v>
      </c>
      <c r="I32" s="5">
        <v>46.409995769555316</v>
      </c>
      <c r="J32" s="5">
        <v>1.092300033569336</v>
      </c>
      <c r="K32" s="5">
        <v>0.94610553756220872</v>
      </c>
      <c r="L32" s="5">
        <v>49.827343242250983</v>
      </c>
      <c r="M32" s="5">
        <v>0.5224669603524229</v>
      </c>
      <c r="N32" s="5">
        <v>0</v>
      </c>
      <c r="O32" s="5">
        <v>0</v>
      </c>
      <c r="P32" s="5">
        <v>2.86E-2</v>
      </c>
      <c r="Q32" s="5">
        <v>32.16051456823309</v>
      </c>
      <c r="R32" s="5">
        <v>0.96001536024576395</v>
      </c>
      <c r="S32" s="5">
        <v>19.920318725099602</v>
      </c>
      <c r="T32" s="47">
        <v>8.0000000000000002E-3</v>
      </c>
      <c r="U32" s="47">
        <v>5.6324526600000001E-2</v>
      </c>
      <c r="V32" s="5">
        <v>0.35</v>
      </c>
      <c r="W32" s="5">
        <v>0.16274694170000001</v>
      </c>
      <c r="X32" s="5"/>
      <c r="Y32" s="5">
        <v>-0.04</v>
      </c>
      <c r="Z32" s="5">
        <v>0</v>
      </c>
      <c r="AA32" s="5">
        <v>46.095999999999997</v>
      </c>
      <c r="AB32" s="5">
        <v>7.2049069451637512E-2</v>
      </c>
      <c r="AC32" s="53">
        <v>0.55773584909999996</v>
      </c>
      <c r="AD32" s="53">
        <v>0.10832337710000001</v>
      </c>
      <c r="AE32" s="53">
        <v>0.11629116117850953</v>
      </c>
      <c r="AF32" s="53">
        <v>42.278602600097656</v>
      </c>
      <c r="AG32" s="53">
        <v>44.081722259521484</v>
      </c>
      <c r="AH32" s="53">
        <v>1.092300033569336</v>
      </c>
      <c r="AI32" s="53">
        <v>0.97255587949465505</v>
      </c>
      <c r="AJ32" s="54">
        <v>48.5354969054845</v>
      </c>
      <c r="AK32" s="53">
        <v>0.5224669603524229</v>
      </c>
      <c r="AL32" s="53">
        <v>0</v>
      </c>
      <c r="AM32" s="53">
        <v>0</v>
      </c>
      <c r="AN32" s="53">
        <v>1.9400000000000001E-2</v>
      </c>
      <c r="AO32" s="53">
        <v>31.875606536865234</v>
      </c>
      <c r="AP32" s="53">
        <v>1.1661807298660278</v>
      </c>
      <c r="AQ32" s="53">
        <v>16.71525764465332</v>
      </c>
      <c r="AR32" s="55">
        <v>3.0000000260770321E-3</v>
      </c>
      <c r="AS32" s="55">
        <v>5.9871232859999998E-2</v>
      </c>
      <c r="AT32" s="56">
        <v>0.34200000000000003</v>
      </c>
      <c r="AU32" s="56">
        <v>0.16675888050000001</v>
      </c>
      <c r="AV32" s="57"/>
      <c r="AW32" s="54">
        <v>-0.02</v>
      </c>
      <c r="AX32" s="54">
        <v>0.22650999999999999</v>
      </c>
      <c r="AY32" s="54">
        <v>46.095999999999997</v>
      </c>
      <c r="AZ32" s="54">
        <v>3.0988713227416972E-2</v>
      </c>
    </row>
    <row r="33" spans="1:52" x14ac:dyDescent="0.25">
      <c r="A33">
        <v>95</v>
      </c>
      <c r="B33" t="s">
        <v>129</v>
      </c>
      <c r="C33" t="s">
        <v>54</v>
      </c>
      <c r="D33" t="s">
        <v>69</v>
      </c>
      <c r="E33" s="5">
        <v>0.433</v>
      </c>
      <c r="F33" s="5">
        <v>0.34279999999999999</v>
      </c>
      <c r="G33" s="5">
        <v>0.25058962264150941</v>
      </c>
      <c r="H33" s="5">
        <v>48.306857680395119</v>
      </c>
      <c r="I33" s="5">
        <v>48.504599052240444</v>
      </c>
      <c r="J33" s="5">
        <v>1.0288999938964845</v>
      </c>
      <c r="K33" s="5">
        <v>0.94068569186563111</v>
      </c>
      <c r="L33" s="5">
        <v>25.930137678322641</v>
      </c>
      <c r="M33" s="5">
        <v>0.47728750580585227</v>
      </c>
      <c r="N33" s="5">
        <v>0.47054406106834989</v>
      </c>
      <c r="O33" s="5">
        <v>0.43192287870570178</v>
      </c>
      <c r="P33" s="5">
        <v>2.93E-2</v>
      </c>
      <c r="Q33" s="5">
        <v>14.770878290270838</v>
      </c>
      <c r="R33" s="5">
        <v>2.7695396794257823</v>
      </c>
      <c r="S33" s="5">
        <v>20.886945082336108</v>
      </c>
      <c r="T33" s="47">
        <v>2.5000000000000001E-2</v>
      </c>
      <c r="U33" s="47">
        <v>8.3876495819999994E-2</v>
      </c>
      <c r="V33" s="5">
        <v>0.27</v>
      </c>
      <c r="W33" s="5">
        <v>0.19013971949999997</v>
      </c>
      <c r="X33" s="5"/>
      <c r="Y33" s="5">
        <v>-0.73</v>
      </c>
      <c r="Z33" s="5">
        <v>0.96548</v>
      </c>
      <c r="AA33" s="5">
        <v>43.018999999999998</v>
      </c>
      <c r="AB33" s="5">
        <v>0.12808279341583564</v>
      </c>
      <c r="AC33" s="53">
        <v>0.44557640749999999</v>
      </c>
      <c r="AD33" s="53">
        <v>0.35718341850000002</v>
      </c>
      <c r="AE33" s="53">
        <v>0.25739576054041463</v>
      </c>
      <c r="AF33" s="53">
        <v>47.806476593017578</v>
      </c>
      <c r="AG33" s="53">
        <v>49.135791778564453</v>
      </c>
      <c r="AH33" s="53">
        <v>1.0288999938964845</v>
      </c>
      <c r="AI33" s="53">
        <v>0.96145327155610805</v>
      </c>
      <c r="AJ33" s="54">
        <v>24.950709613394</v>
      </c>
      <c r="AK33" s="53">
        <v>0.47728750580585227</v>
      </c>
      <c r="AL33" s="53">
        <v>0.53354255676269535</v>
      </c>
      <c r="AM33" s="53">
        <v>0.48787967681884764</v>
      </c>
      <c r="AN33" s="53">
        <v>2.6200000000000001E-2</v>
      </c>
      <c r="AO33" s="53">
        <v>21.810373306274414</v>
      </c>
      <c r="AP33" s="53">
        <v>3.6162278652191162</v>
      </c>
      <c r="AQ33" s="53">
        <v>24.861566543579102</v>
      </c>
      <c r="AR33" s="55">
        <v>2.7000000700354576E-2</v>
      </c>
      <c r="AS33" s="55">
        <v>6.7950847310000007E-2</v>
      </c>
      <c r="AT33" s="56">
        <v>0.29699999999999999</v>
      </c>
      <c r="AU33" s="56">
        <v>0.13584937419999998</v>
      </c>
      <c r="AV33" s="57"/>
      <c r="AW33" s="54">
        <v>-0.51</v>
      </c>
      <c r="AX33" s="54">
        <v>0.96284999999999998</v>
      </c>
      <c r="AY33" s="54">
        <v>43.018999999999998</v>
      </c>
      <c r="AZ33" s="54">
        <v>0.12303710916227527</v>
      </c>
    </row>
    <row r="34" spans="1:52" x14ac:dyDescent="0.25">
      <c r="A34">
        <v>97</v>
      </c>
      <c r="B34" t="s">
        <v>130</v>
      </c>
      <c r="C34" t="s">
        <v>64</v>
      </c>
      <c r="D34" t="s">
        <v>69</v>
      </c>
      <c r="E34" s="5">
        <v>0.30549999999999999</v>
      </c>
      <c r="F34" s="5">
        <v>0.13320000000000001</v>
      </c>
      <c r="G34" s="5">
        <v>5.1006964050442312E-2</v>
      </c>
      <c r="H34" s="5">
        <v>42.089364034732341</v>
      </c>
      <c r="I34" s="5">
        <v>43.221367721458485</v>
      </c>
      <c r="J34" s="5">
        <v>0.76680000305175777</v>
      </c>
      <c r="K34" s="5">
        <v>0.71971730184290572</v>
      </c>
      <c r="L34" s="5">
        <v>67.758416178021037</v>
      </c>
      <c r="M34" s="5">
        <v>0.29605127144924542</v>
      </c>
      <c r="N34" s="5">
        <v>0.98853403961787745</v>
      </c>
      <c r="O34" s="5">
        <v>0.98809884946768345</v>
      </c>
      <c r="P34" s="5">
        <v>1.2999999999999999E-3</v>
      </c>
      <c r="Q34" s="5">
        <v>8.3296457297550557</v>
      </c>
      <c r="R34" s="5">
        <v>1.041205716219382</v>
      </c>
      <c r="S34" s="5">
        <v>17.700497175729495</v>
      </c>
      <c r="T34" s="47">
        <v>6.0000000000000001E-3</v>
      </c>
      <c r="U34" s="47">
        <v>4.2474006330000001E-2</v>
      </c>
      <c r="V34" s="5">
        <v>0.53400000000000003</v>
      </c>
      <c r="W34" s="5">
        <v>0.1621505966</v>
      </c>
      <c r="X34" s="5"/>
      <c r="Y34" s="5">
        <v>-0.02</v>
      </c>
      <c r="Z34" s="5">
        <v>6.9150000000000003E-2</v>
      </c>
      <c r="AA34" s="5">
        <v>42.241999999999997</v>
      </c>
      <c r="AB34" s="5">
        <v>5.9515901284558193E-2</v>
      </c>
      <c r="AC34" s="53">
        <v>0.30923076919999998</v>
      </c>
      <c r="AD34" s="53">
        <v>0.12818562189999999</v>
      </c>
      <c r="AE34" s="53">
        <v>3.7004712864374234E-2</v>
      </c>
      <c r="AF34" s="53">
        <v>40.122459411621094</v>
      </c>
      <c r="AG34" s="53">
        <v>43.789783477783203</v>
      </c>
      <c r="AH34" s="53">
        <v>0.76680000305175777</v>
      </c>
      <c r="AI34" s="53">
        <v>0.7152837121859511</v>
      </c>
      <c r="AJ34" s="54">
        <v>66.383432685701493</v>
      </c>
      <c r="AK34" s="53">
        <v>0.29605127144924542</v>
      </c>
      <c r="AL34" s="53">
        <v>0.84894828796386723</v>
      </c>
      <c r="AM34" s="53">
        <v>0.84859100341796878</v>
      </c>
      <c r="AN34" s="53">
        <v>1.2999999999999999E-3</v>
      </c>
      <c r="AO34" s="53">
        <v>16.663818359375</v>
      </c>
      <c r="AP34" s="53">
        <v>0.21363869309425354</v>
      </c>
      <c r="AQ34" s="53">
        <v>22.218423843383789</v>
      </c>
      <c r="AR34" s="55">
        <v>4.999999888241291E-3</v>
      </c>
      <c r="AS34" s="55">
        <v>4.0920710209999996E-2</v>
      </c>
      <c r="AT34" s="56">
        <v>0.48200000000000004</v>
      </c>
      <c r="AU34" s="56">
        <v>0.15002979420000001</v>
      </c>
      <c r="AV34" s="57"/>
      <c r="AW34" s="54">
        <v>-0.04</v>
      </c>
      <c r="AX34" s="54">
        <v>8.9779999999999999E-2</v>
      </c>
      <c r="AY34" s="54">
        <v>42.241999999999997</v>
      </c>
      <c r="AZ34" s="54"/>
    </row>
    <row r="35" spans="1:52" x14ac:dyDescent="0.25">
      <c r="A35">
        <v>99</v>
      </c>
      <c r="B35" t="s">
        <v>131</v>
      </c>
      <c r="C35" t="s">
        <v>53</v>
      </c>
      <c r="D35" t="s">
        <v>71</v>
      </c>
      <c r="E35" s="5">
        <v>0.43530000000000002</v>
      </c>
      <c r="F35" s="5">
        <v>9.9000000000000005E-2</v>
      </c>
      <c r="G35" s="5">
        <v>4.4871264177498135E-2</v>
      </c>
      <c r="H35" s="5">
        <v>44.473503144000432</v>
      </c>
      <c r="I35" s="5">
        <v>44.346061816515878</v>
      </c>
      <c r="J35" s="5">
        <v>0.68980003356933595</v>
      </c>
      <c r="K35" s="5">
        <v>0.6408665167584412</v>
      </c>
      <c r="L35" s="5">
        <v>59.184140271904667</v>
      </c>
      <c r="M35" s="5">
        <v>0.12647475224162341</v>
      </c>
      <c r="N35" s="5">
        <v>0.27739219798509179</v>
      </c>
      <c r="O35" s="5">
        <v>6.9746398661449382E-2</v>
      </c>
      <c r="P35" s="5">
        <v>1.2200000000000001E-2</v>
      </c>
      <c r="Q35" s="5">
        <v>11.50870234954585</v>
      </c>
      <c r="R35" s="5">
        <v>1.5049841534021495</v>
      </c>
      <c r="S35" s="5">
        <v>4.6034809398183398</v>
      </c>
      <c r="T35" s="47">
        <v>8.0000000000000002E-3</v>
      </c>
      <c r="U35" s="47">
        <v>8.1913095800000002E-2</v>
      </c>
      <c r="V35" s="5">
        <v>0.36700000000000005</v>
      </c>
      <c r="W35" s="5">
        <v>0.26447058779999999</v>
      </c>
      <c r="X35" s="5"/>
      <c r="Y35" s="5">
        <v>-0.16</v>
      </c>
      <c r="Z35" s="5">
        <v>1</v>
      </c>
      <c r="AA35" s="5">
        <v>47.32</v>
      </c>
      <c r="AB35" s="5">
        <v>0.17964807238253197</v>
      </c>
      <c r="AC35" s="53">
        <v>0.45441493179999998</v>
      </c>
      <c r="AD35" s="53">
        <v>0.11046402399999999</v>
      </c>
      <c r="AE35" s="53">
        <v>5.5252220682910927E-2</v>
      </c>
      <c r="AF35" s="53">
        <v>41.944339752197266</v>
      </c>
      <c r="AG35" s="53">
        <v>44.805572509765625</v>
      </c>
      <c r="AH35" s="53">
        <v>0.68980003356933595</v>
      </c>
      <c r="AI35" s="53">
        <v>0.6770865158829229</v>
      </c>
      <c r="AJ35" s="54">
        <v>58.348711693916897</v>
      </c>
      <c r="AK35" s="53">
        <v>0.12647475224162341</v>
      </c>
      <c r="AL35" s="53">
        <v>0.24240482330322266</v>
      </c>
      <c r="AM35" s="53">
        <v>6.9750447273254398E-2</v>
      </c>
      <c r="AN35" s="53">
        <v>1.11E-2</v>
      </c>
      <c r="AO35" s="53">
        <v>7.4198870658874512</v>
      </c>
      <c r="AP35" s="53">
        <v>0.96022069454193115</v>
      </c>
      <c r="AQ35" s="53">
        <v>4.7138104438781738</v>
      </c>
      <c r="AR35" s="55">
        <v>1.3000000268220901E-2</v>
      </c>
      <c r="AS35" s="55">
        <v>0.11155843459999999</v>
      </c>
      <c r="AT35" s="56">
        <v>0.33500000000000002</v>
      </c>
      <c r="AU35" s="56">
        <v>0.23245052959999998</v>
      </c>
      <c r="AV35" s="57"/>
      <c r="AW35" s="54">
        <v>-0.14000000000000001</v>
      </c>
      <c r="AX35" s="54">
        <v>1</v>
      </c>
      <c r="AY35" s="54">
        <v>47.32</v>
      </c>
      <c r="AZ35" s="54"/>
    </row>
  </sheetData>
  <mergeCells count="2">
    <mergeCell ref="E2:AB2"/>
    <mergeCell ref="AC2:AZ2"/>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topLeftCell="L1" zoomScale="80" zoomScaleNormal="80" workbookViewId="0">
      <selection activeCell="K3" sqref="K3"/>
    </sheetView>
  </sheetViews>
  <sheetFormatPr baseColWidth="10" defaultColWidth="10.375" defaultRowHeight="15.75" x14ac:dyDescent="0.25"/>
  <sheetData>
    <row r="1" spans="1:34" x14ac:dyDescent="0.2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row>
    <row r="2" spans="1:34" x14ac:dyDescent="0.25">
      <c r="E2" s="212">
        <v>2020</v>
      </c>
      <c r="F2" s="212"/>
      <c r="G2" s="212"/>
      <c r="H2" s="212"/>
      <c r="I2" s="212"/>
      <c r="J2" s="212"/>
      <c r="K2" s="212"/>
      <c r="L2" s="212"/>
      <c r="M2" s="212"/>
      <c r="N2" s="212"/>
      <c r="O2" s="212"/>
      <c r="P2" s="212"/>
      <c r="Q2" s="212"/>
      <c r="R2" s="212"/>
      <c r="S2" s="212"/>
      <c r="T2" s="212">
        <v>2021</v>
      </c>
      <c r="U2" s="212"/>
      <c r="V2" s="212"/>
      <c r="W2" s="212"/>
      <c r="X2" s="212"/>
      <c r="Y2" s="212"/>
      <c r="Z2" s="212"/>
      <c r="AA2" s="212"/>
      <c r="AB2" s="212"/>
      <c r="AC2" s="212"/>
      <c r="AD2" s="212"/>
      <c r="AE2" s="212"/>
      <c r="AF2" s="212"/>
      <c r="AG2" s="212"/>
      <c r="AH2" s="212"/>
    </row>
    <row r="3" spans="1:34" x14ac:dyDescent="0.25">
      <c r="B3" t="s">
        <v>99</v>
      </c>
      <c r="C3" t="s">
        <v>156</v>
      </c>
      <c r="D3" t="s">
        <v>94</v>
      </c>
      <c r="E3" t="s">
        <v>157</v>
      </c>
      <c r="F3" t="s">
        <v>158</v>
      </c>
      <c r="G3" t="s">
        <v>159</v>
      </c>
      <c r="H3" t="s">
        <v>160</v>
      </c>
      <c r="I3" t="s">
        <v>161</v>
      </c>
      <c r="J3" t="s">
        <v>162</v>
      </c>
      <c r="K3" t="s">
        <v>163</v>
      </c>
      <c r="L3" t="s">
        <v>164</v>
      </c>
      <c r="M3" t="s">
        <v>165</v>
      </c>
      <c r="N3" t="s">
        <v>166</v>
      </c>
      <c r="O3" t="s">
        <v>167</v>
      </c>
      <c r="P3" t="s">
        <v>168</v>
      </c>
      <c r="Q3" t="s">
        <v>169</v>
      </c>
      <c r="R3" t="s">
        <v>170</v>
      </c>
      <c r="S3" t="s">
        <v>171</v>
      </c>
      <c r="T3" s="45" t="s">
        <v>157</v>
      </c>
      <c r="U3" s="45" t="s">
        <v>158</v>
      </c>
      <c r="V3" s="45" t="s">
        <v>159</v>
      </c>
      <c r="W3" s="45" t="s">
        <v>172</v>
      </c>
      <c r="X3" s="45" t="s">
        <v>173</v>
      </c>
      <c r="Y3" s="45" t="s">
        <v>174</v>
      </c>
      <c r="Z3" s="45" t="s">
        <v>163</v>
      </c>
      <c r="AA3" s="45" t="s">
        <v>164</v>
      </c>
      <c r="AB3" s="45" t="s">
        <v>165</v>
      </c>
      <c r="AC3" s="45" t="s">
        <v>166</v>
      </c>
      <c r="AD3" s="45" t="s">
        <v>167</v>
      </c>
      <c r="AE3" s="45" t="s">
        <v>168</v>
      </c>
      <c r="AF3" s="45" t="s">
        <v>169</v>
      </c>
      <c r="AG3" s="45" t="s">
        <v>170</v>
      </c>
      <c r="AH3" s="45" t="s">
        <v>171</v>
      </c>
    </row>
    <row r="4" spans="1:34" x14ac:dyDescent="0.25">
      <c r="A4">
        <v>5</v>
      </c>
      <c r="B4" t="s">
        <v>100</v>
      </c>
      <c r="C4" t="s">
        <v>65</v>
      </c>
      <c r="D4" t="s">
        <v>42</v>
      </c>
      <c r="E4" s="5">
        <v>271398.20819400618</v>
      </c>
      <c r="F4" s="46">
        <v>0.11574650822761949</v>
      </c>
      <c r="G4" s="47">
        <v>0.44565230683233248</v>
      </c>
      <c r="H4" s="48">
        <v>0.78351340000000003</v>
      </c>
      <c r="I4" s="48">
        <v>0.99173509999999998</v>
      </c>
      <c r="J4" s="48">
        <v>0.77443320000000004</v>
      </c>
      <c r="K4" s="5">
        <v>68.571428571428569</v>
      </c>
      <c r="L4" s="5">
        <v>97.242447714949606</v>
      </c>
      <c r="M4" s="5">
        <v>73.37</v>
      </c>
      <c r="N4" s="5">
        <v>97.109289617486297</v>
      </c>
      <c r="O4" s="5">
        <v>96.96</v>
      </c>
      <c r="P4" s="5">
        <v>93.6</v>
      </c>
      <c r="Q4" s="5">
        <v>80.09</v>
      </c>
      <c r="R4" s="5">
        <v>96.31</v>
      </c>
      <c r="S4" s="5">
        <v>97.173861620343004</v>
      </c>
      <c r="T4" s="49">
        <v>366402.34375</v>
      </c>
      <c r="U4" s="50">
        <v>0.10641440749168396</v>
      </c>
      <c r="V4" s="50">
        <v>0.37220130778250832</v>
      </c>
      <c r="W4" s="50">
        <v>0.43988895416259766</v>
      </c>
      <c r="X4" s="50">
        <v>0.88175410032272339</v>
      </c>
      <c r="Y4" s="50">
        <v>0.63700395822525024</v>
      </c>
      <c r="Z4" s="51">
        <v>80.208333333333329</v>
      </c>
      <c r="AA4" s="51">
        <v>98.100631809966401</v>
      </c>
      <c r="AB4" s="51">
        <v>80.010866666666701</v>
      </c>
      <c r="AC4" s="51">
        <v>98.009626411657507</v>
      </c>
      <c r="AD4" s="51">
        <v>97.909866666666701</v>
      </c>
      <c r="AE4" s="51">
        <v>95.667833333333306</v>
      </c>
      <c r="AF4" s="51">
        <v>86.661699999999996</v>
      </c>
      <c r="AG4" s="51">
        <v>97.023333333333298</v>
      </c>
      <c r="AH4" s="51">
        <v>94.009341080228694</v>
      </c>
    </row>
    <row r="5" spans="1:34" x14ac:dyDescent="0.25">
      <c r="A5">
        <v>8</v>
      </c>
      <c r="B5" t="s">
        <v>101</v>
      </c>
      <c r="C5" t="s">
        <v>67</v>
      </c>
      <c r="D5" t="s">
        <v>59</v>
      </c>
      <c r="E5" s="5">
        <v>235136.39822117102</v>
      </c>
      <c r="F5" s="46">
        <v>0.14316726290144569</v>
      </c>
      <c r="G5" s="47">
        <v>0.38243780552676215</v>
      </c>
      <c r="H5" s="48">
        <v>0.57359599999999999</v>
      </c>
      <c r="I5" s="48">
        <v>0.95221409999999995</v>
      </c>
      <c r="J5" s="48">
        <v>0.61682619999999999</v>
      </c>
      <c r="K5" s="5">
        <v>62.61904761904762</v>
      </c>
      <c r="L5" s="5">
        <v>75.650000000000006</v>
      </c>
      <c r="M5" s="5">
        <v>62.93</v>
      </c>
      <c r="N5" s="5">
        <v>78.92</v>
      </c>
      <c r="O5" s="5">
        <v>61.28</v>
      </c>
      <c r="P5" s="5">
        <v>72.25</v>
      </c>
      <c r="Q5" s="5">
        <v>66.400000000000006</v>
      </c>
      <c r="R5" s="5">
        <v>74.709999999999994</v>
      </c>
      <c r="S5" s="5">
        <v>65.709999999999994</v>
      </c>
      <c r="T5" s="49">
        <v>286125.28125</v>
      </c>
      <c r="U5" s="50">
        <v>0.12809582054615021</v>
      </c>
      <c r="V5" s="50">
        <v>0.36397986239867075</v>
      </c>
      <c r="W5" s="50">
        <v>0.48105648159980774</v>
      </c>
      <c r="X5" s="50">
        <v>0.69518458843231201</v>
      </c>
      <c r="Y5" s="50">
        <v>0.62565797567367554</v>
      </c>
      <c r="Z5" s="51">
        <v>88.688888888888883</v>
      </c>
      <c r="AA5" s="51">
        <v>75.525766666666698</v>
      </c>
      <c r="AB5" s="51">
        <v>74.292000000000002</v>
      </c>
      <c r="AC5" s="51">
        <v>79.825500000000005</v>
      </c>
      <c r="AD5" s="51">
        <v>68.123533333333299</v>
      </c>
      <c r="AE5" s="51">
        <v>76.1678</v>
      </c>
      <c r="AF5" s="51">
        <v>75.794433333333302</v>
      </c>
      <c r="AG5" s="51">
        <v>77.560666666666705</v>
      </c>
      <c r="AH5" s="51">
        <v>70.402666666666704</v>
      </c>
    </row>
    <row r="6" spans="1:34" x14ac:dyDescent="0.25">
      <c r="A6">
        <v>13</v>
      </c>
      <c r="B6" t="s">
        <v>102</v>
      </c>
      <c r="C6" t="s">
        <v>67</v>
      </c>
      <c r="D6" t="s">
        <v>57</v>
      </c>
      <c r="E6" s="5">
        <v>141627.9009645223</v>
      </c>
      <c r="F6" s="46">
        <v>9.4355092544341893E-2</v>
      </c>
      <c r="G6" s="47">
        <v>0.65390272425176577</v>
      </c>
      <c r="H6" s="48">
        <v>0.66057030000000005</v>
      </c>
      <c r="I6" s="48">
        <v>0.98667660000000001</v>
      </c>
      <c r="J6" s="48">
        <v>0.65249109999999999</v>
      </c>
      <c r="K6" s="5">
        <v>54.489795918367349</v>
      </c>
      <c r="L6" s="5">
        <v>87.16</v>
      </c>
      <c r="M6" s="5">
        <v>62.47</v>
      </c>
      <c r="N6" s="5">
        <v>82.82</v>
      </c>
      <c r="O6" s="5">
        <v>70.73</v>
      </c>
      <c r="P6" s="5">
        <v>77.959999999999994</v>
      </c>
      <c r="Q6" s="5">
        <v>60.64</v>
      </c>
      <c r="R6" s="5">
        <v>70.97</v>
      </c>
      <c r="S6" s="5">
        <v>66.7</v>
      </c>
      <c r="T6" s="49">
        <v>191895.796875</v>
      </c>
      <c r="U6" s="50">
        <v>3.9979800581932068E-2</v>
      </c>
      <c r="V6" s="50">
        <v>0.60988031905031692</v>
      </c>
      <c r="W6" s="50">
        <v>0.20855472981929779</v>
      </c>
      <c r="X6" s="50">
        <v>0.79374587535858154</v>
      </c>
      <c r="Y6" s="50">
        <v>0.40531402826309204</v>
      </c>
      <c r="Z6" s="51">
        <v>66.241935483870961</v>
      </c>
      <c r="AA6" s="51">
        <v>91.382466666666701</v>
      </c>
      <c r="AB6" s="51">
        <v>66.488600000000005</v>
      </c>
      <c r="AC6" s="51">
        <v>85.574233333333297</v>
      </c>
      <c r="AD6" s="51">
        <v>74.284366666666699</v>
      </c>
      <c r="AE6" s="51">
        <v>84.402600000000007</v>
      </c>
      <c r="AF6" s="51">
        <v>65.063133333333298</v>
      </c>
      <c r="AG6" s="51">
        <v>75.117500000000007</v>
      </c>
      <c r="AH6" s="51">
        <v>73.6916333333333</v>
      </c>
    </row>
    <row r="7" spans="1:34" x14ac:dyDescent="0.25">
      <c r="A7">
        <v>15</v>
      </c>
      <c r="B7" t="s">
        <v>103</v>
      </c>
      <c r="C7" t="s">
        <v>68</v>
      </c>
      <c r="D7" t="s">
        <v>56</v>
      </c>
      <c r="E7" s="5">
        <v>240252.46857767284</v>
      </c>
      <c r="F7" s="46">
        <v>7.2139895124507206E-2</v>
      </c>
      <c r="G7" s="47">
        <v>0.62992444872412623</v>
      </c>
      <c r="H7" s="48">
        <v>0.53891489999999997</v>
      </c>
      <c r="I7" s="48">
        <v>0.97892710000000005</v>
      </c>
      <c r="J7" s="48">
        <v>0.45841520000000002</v>
      </c>
      <c r="K7" s="5">
        <v>72.41935483870968</v>
      </c>
      <c r="L7" s="5">
        <v>70.38</v>
      </c>
      <c r="M7" s="5">
        <v>75.790000000000006</v>
      </c>
      <c r="N7" s="5">
        <v>81.25</v>
      </c>
      <c r="O7" s="5">
        <v>88.81</v>
      </c>
      <c r="P7" s="5">
        <v>80.19</v>
      </c>
      <c r="Q7" s="5">
        <v>83.54</v>
      </c>
      <c r="R7" s="5">
        <v>68.08</v>
      </c>
      <c r="S7" s="5">
        <v>72.77</v>
      </c>
      <c r="T7" s="49">
        <v>304348.375</v>
      </c>
      <c r="U7" s="50">
        <v>7.5878709554672241E-2</v>
      </c>
      <c r="V7" s="50">
        <v>0.63996872348471123</v>
      </c>
      <c r="W7" s="50">
        <v>0.26921391487121582</v>
      </c>
      <c r="X7" s="50">
        <v>0.84240496158599854</v>
      </c>
      <c r="Y7" s="50">
        <v>0.35522925853729248</v>
      </c>
      <c r="Z7" s="51">
        <v>61.518518518518519</v>
      </c>
      <c r="AA7" s="51">
        <v>77.826833333333298</v>
      </c>
      <c r="AB7" s="51">
        <v>83.802400000000006</v>
      </c>
      <c r="AC7" s="51">
        <v>87.436266666666697</v>
      </c>
      <c r="AD7" s="51">
        <v>92.486733333333305</v>
      </c>
      <c r="AE7" s="51">
        <v>86.733433333333295</v>
      </c>
      <c r="AF7" s="51">
        <v>88.966666666666697</v>
      </c>
      <c r="AG7" s="51">
        <v>78.659499999999994</v>
      </c>
      <c r="AH7" s="51">
        <v>81.790300000000002</v>
      </c>
    </row>
    <row r="8" spans="1:34" x14ac:dyDescent="0.25">
      <c r="A8">
        <v>17</v>
      </c>
      <c r="B8" t="s">
        <v>104</v>
      </c>
      <c r="C8" t="s">
        <v>65</v>
      </c>
      <c r="D8" t="s">
        <v>38</v>
      </c>
      <c r="E8" s="5">
        <v>224164.41280844575</v>
      </c>
      <c r="F8" s="46">
        <v>0.14186192352175747</v>
      </c>
      <c r="G8" s="47">
        <v>0.52651310012632158</v>
      </c>
      <c r="H8" s="48">
        <v>0.88117809999999996</v>
      </c>
      <c r="I8" s="48">
        <v>0.98902049999999997</v>
      </c>
      <c r="J8" s="48">
        <v>0.71540919999999997</v>
      </c>
      <c r="K8" s="5">
        <v>26.727272727272727</v>
      </c>
      <c r="L8" s="5">
        <v>97.675445391169603</v>
      </c>
      <c r="M8" s="5">
        <v>87.92</v>
      </c>
      <c r="N8" s="5">
        <v>97.360655737704903</v>
      </c>
      <c r="O8" s="5">
        <v>97.169515335986901</v>
      </c>
      <c r="P8" s="5">
        <v>97.188148148148102</v>
      </c>
      <c r="Q8" s="5">
        <v>97.8196953595466</v>
      </c>
      <c r="R8" s="5">
        <v>94.72</v>
      </c>
      <c r="S8" s="5">
        <v>92.55</v>
      </c>
      <c r="T8" s="49">
        <v>290987.59375</v>
      </c>
      <c r="U8" s="50">
        <v>9.6638813614845276E-2</v>
      </c>
      <c r="V8" s="50">
        <v>0.46724889673417036</v>
      </c>
      <c r="W8" s="50">
        <v>0.91651022434234619</v>
      </c>
      <c r="X8" s="50">
        <v>0.88318020105361938</v>
      </c>
      <c r="Y8" s="50">
        <v>0.80670589208602905</v>
      </c>
      <c r="Z8" s="51">
        <v>74.36</v>
      </c>
      <c r="AA8" s="51">
        <v>98.385630260779706</v>
      </c>
      <c r="AB8" s="51">
        <v>91.880600000000001</v>
      </c>
      <c r="AC8" s="51">
        <v>98.179737158469905</v>
      </c>
      <c r="AD8" s="51">
        <v>98.055710223991298</v>
      </c>
      <c r="AE8" s="51">
        <v>98.065332098765396</v>
      </c>
      <c r="AF8" s="51">
        <v>98.495230239697705</v>
      </c>
      <c r="AG8" s="51">
        <v>93.536033333333293</v>
      </c>
      <c r="AH8" s="51">
        <v>94.968933333333297</v>
      </c>
    </row>
    <row r="9" spans="1:34" x14ac:dyDescent="0.25">
      <c r="A9">
        <v>18</v>
      </c>
      <c r="B9" t="s">
        <v>105</v>
      </c>
      <c r="C9" t="s">
        <v>69</v>
      </c>
      <c r="D9" t="s">
        <v>60</v>
      </c>
      <c r="E9" s="5">
        <v>155868.42253380461</v>
      </c>
      <c r="F9" s="46">
        <v>1.9772546000009963E-2</v>
      </c>
      <c r="G9" s="47">
        <v>0.75748215841722033</v>
      </c>
      <c r="H9" s="48">
        <v>0.47249350000000001</v>
      </c>
      <c r="I9" s="48">
        <v>0.96490319999999996</v>
      </c>
      <c r="J9" s="48">
        <v>0.57254070000000001</v>
      </c>
      <c r="K9" s="5">
        <v>77.333333333333329</v>
      </c>
      <c r="L9" s="5">
        <v>76.08</v>
      </c>
      <c r="M9" s="5">
        <v>63.89</v>
      </c>
      <c r="N9" s="5">
        <v>64.7</v>
      </c>
      <c r="O9" s="5">
        <v>69.42</v>
      </c>
      <c r="P9" s="5">
        <v>66.37</v>
      </c>
      <c r="Q9" s="5">
        <v>68.67</v>
      </c>
      <c r="R9" s="5">
        <v>68.239999999999995</v>
      </c>
      <c r="S9" s="5">
        <v>62.66</v>
      </c>
      <c r="T9" s="49">
        <v>206718.21875</v>
      </c>
      <c r="U9" s="50">
        <v>1.9955767318606377E-2</v>
      </c>
      <c r="V9" s="50">
        <v>0.73004015011358514</v>
      </c>
      <c r="W9" s="50">
        <v>0.83030897378921509</v>
      </c>
      <c r="X9" s="50">
        <v>0.87500274181365967</v>
      </c>
      <c r="Y9" s="50">
        <v>0.41332149505615234</v>
      </c>
      <c r="Z9" s="51">
        <v>63.269230769230766</v>
      </c>
      <c r="AA9" s="51">
        <v>77.556600000000003</v>
      </c>
      <c r="AB9" s="51">
        <v>69.062533333333306</v>
      </c>
      <c r="AC9" s="51">
        <v>65.666799999999995</v>
      </c>
      <c r="AD9" s="51">
        <v>70.563166666666703</v>
      </c>
      <c r="AE9" s="51">
        <v>67.964766666666705</v>
      </c>
      <c r="AF9" s="51">
        <v>70.607766666666706</v>
      </c>
      <c r="AG9" s="51">
        <v>69.4714666666667</v>
      </c>
      <c r="AH9" s="51">
        <v>64.792000000000002</v>
      </c>
    </row>
    <row r="10" spans="1:34" x14ac:dyDescent="0.25">
      <c r="A10">
        <v>19</v>
      </c>
      <c r="B10" t="s">
        <v>106</v>
      </c>
      <c r="C10" t="s">
        <v>70</v>
      </c>
      <c r="D10" t="s">
        <v>43</v>
      </c>
      <c r="E10" s="5">
        <v>125839.65538960425</v>
      </c>
      <c r="F10" s="46">
        <v>2.1973635399105754E-2</v>
      </c>
      <c r="G10" s="47">
        <v>0.81337802905168688</v>
      </c>
      <c r="H10" s="48">
        <v>0.47747830000000002</v>
      </c>
      <c r="I10" s="48">
        <v>0.95797840000000001</v>
      </c>
      <c r="J10" s="48">
        <v>0.47597129999999999</v>
      </c>
      <c r="K10" s="5">
        <v>44.618421052631582</v>
      </c>
      <c r="L10" s="5">
        <v>67.510000000000005</v>
      </c>
      <c r="M10" s="5">
        <v>51.06</v>
      </c>
      <c r="N10" s="5">
        <v>59.84</v>
      </c>
      <c r="O10" s="5">
        <v>78.02</v>
      </c>
      <c r="P10" s="5">
        <v>58.46</v>
      </c>
      <c r="Q10" s="5">
        <v>62.67</v>
      </c>
      <c r="R10" s="5">
        <v>66.14</v>
      </c>
      <c r="S10" s="5">
        <v>66.36</v>
      </c>
      <c r="T10" s="49">
        <v>159991.421875</v>
      </c>
      <c r="U10" s="50">
        <v>7.5836926698684692E-2</v>
      </c>
      <c r="V10" s="50">
        <v>0.78062073160412515</v>
      </c>
      <c r="W10" s="50">
        <v>0.37207767367362976</v>
      </c>
      <c r="X10" s="50">
        <v>0.86308670043945313</v>
      </c>
      <c r="Y10" s="50">
        <v>0.29893514513969421</v>
      </c>
      <c r="Z10" s="51">
        <v>74.868613138686129</v>
      </c>
      <c r="AA10" s="51">
        <v>69.193700000000007</v>
      </c>
      <c r="AB10" s="51">
        <v>53.4570333333333</v>
      </c>
      <c r="AC10" s="51">
        <v>64.423166666666702</v>
      </c>
      <c r="AD10" s="51">
        <v>83.534766666666698</v>
      </c>
      <c r="AE10" s="51">
        <v>60.986699999999999</v>
      </c>
      <c r="AF10" s="51">
        <v>69.144366666666699</v>
      </c>
      <c r="AG10" s="51">
        <v>68.407466666666707</v>
      </c>
      <c r="AH10" s="51">
        <v>73.027333333333303</v>
      </c>
    </row>
    <row r="11" spans="1:34" x14ac:dyDescent="0.25">
      <c r="A11">
        <v>20</v>
      </c>
      <c r="B11" t="s">
        <v>107</v>
      </c>
      <c r="C11" t="s">
        <v>67</v>
      </c>
      <c r="D11" t="s">
        <v>52</v>
      </c>
      <c r="E11" s="5">
        <v>117836.96946009184</v>
      </c>
      <c r="F11" s="46">
        <v>8.3849039155794877E-2</v>
      </c>
      <c r="G11" s="47">
        <v>0.74194547732705796</v>
      </c>
      <c r="H11" s="48">
        <v>0.48787360000000002</v>
      </c>
      <c r="I11" s="48">
        <v>0.95788119999999999</v>
      </c>
      <c r="J11" s="48">
        <v>0.84758160000000005</v>
      </c>
      <c r="K11" s="5">
        <v>62.041237113402062</v>
      </c>
      <c r="L11" s="5">
        <v>79.41</v>
      </c>
      <c r="M11" s="5">
        <v>74.89</v>
      </c>
      <c r="N11" s="5">
        <v>82.52</v>
      </c>
      <c r="O11" s="5">
        <v>76.52</v>
      </c>
      <c r="P11" s="5">
        <v>84.73</v>
      </c>
      <c r="Q11" s="5">
        <v>76.92</v>
      </c>
      <c r="R11" s="5">
        <v>68.97</v>
      </c>
      <c r="S11" s="5">
        <v>72.78</v>
      </c>
      <c r="T11" s="49">
        <v>142550.25</v>
      </c>
      <c r="U11" s="50">
        <v>3.9108473807573318E-2</v>
      </c>
      <c r="V11" s="50">
        <v>0.75724192174647198</v>
      </c>
      <c r="W11" s="50">
        <v>0</v>
      </c>
      <c r="X11" s="50">
        <v>0</v>
      </c>
      <c r="Y11" s="50">
        <v>0</v>
      </c>
      <c r="Z11" s="51">
        <v>73.340425531914889</v>
      </c>
      <c r="AA11" s="51">
        <v>81.453166666666704</v>
      </c>
      <c r="AB11" s="51">
        <v>80.231233333333293</v>
      </c>
      <c r="AC11" s="51">
        <v>83.245266666666694</v>
      </c>
      <c r="AD11" s="51">
        <v>77.792733333333302</v>
      </c>
      <c r="AE11" s="51">
        <v>86.689400000000006</v>
      </c>
      <c r="AF11" s="51">
        <v>78.047366666666704</v>
      </c>
      <c r="AG11" s="51">
        <v>74.0375333333333</v>
      </c>
      <c r="AH11" s="51">
        <v>75.019199999999998</v>
      </c>
    </row>
    <row r="12" spans="1:34" x14ac:dyDescent="0.25">
      <c r="A12">
        <v>23</v>
      </c>
      <c r="B12" t="s">
        <v>108</v>
      </c>
      <c r="C12" t="s">
        <v>67</v>
      </c>
      <c r="D12" t="s">
        <v>55</v>
      </c>
      <c r="E12" s="5">
        <v>104936.15683997405</v>
      </c>
      <c r="F12" s="46">
        <v>2.7609194720682705E-2</v>
      </c>
      <c r="G12" s="47">
        <v>0.76061675026422804</v>
      </c>
      <c r="H12" s="48">
        <v>0.29869069999999998</v>
      </c>
      <c r="I12" s="48">
        <v>0.97337720000000005</v>
      </c>
      <c r="J12" s="48">
        <v>0.7055922</v>
      </c>
      <c r="K12" s="5">
        <v>44</v>
      </c>
      <c r="L12" s="5">
        <v>70.03</v>
      </c>
      <c r="M12" s="5">
        <v>94.43</v>
      </c>
      <c r="N12" s="5">
        <v>72.67</v>
      </c>
      <c r="O12" s="5">
        <v>77.55</v>
      </c>
      <c r="P12" s="5">
        <v>73.78</v>
      </c>
      <c r="Q12" s="5">
        <v>76.88</v>
      </c>
      <c r="R12" s="5">
        <v>66.36</v>
      </c>
      <c r="S12" s="5">
        <v>74.48</v>
      </c>
      <c r="T12" s="49">
        <v>138863.015625</v>
      </c>
      <c r="U12" s="50">
        <v>1.4431951567530632E-2</v>
      </c>
      <c r="V12" s="50">
        <v>0.76756914373606366</v>
      </c>
      <c r="W12" s="50">
        <v>0.30390268564224243</v>
      </c>
      <c r="X12" s="50">
        <v>0.8070448637008667</v>
      </c>
      <c r="Y12" s="50">
        <v>0.36528858542442322</v>
      </c>
      <c r="Z12" s="51">
        <v>57.162500000000001</v>
      </c>
      <c r="AA12" s="51">
        <v>66.502833333333299</v>
      </c>
      <c r="AB12" s="51">
        <v>96.224400000000003</v>
      </c>
      <c r="AC12" s="51">
        <v>74.298266666666706</v>
      </c>
      <c r="AD12" s="51">
        <v>80.450433333333294</v>
      </c>
      <c r="AE12" s="51">
        <v>75.196633333333295</v>
      </c>
      <c r="AF12" s="51">
        <v>78.820099999999996</v>
      </c>
      <c r="AG12" s="51">
        <v>71.687766666666704</v>
      </c>
      <c r="AH12" s="51">
        <v>74.591533333333302</v>
      </c>
    </row>
    <row r="13" spans="1:34" x14ac:dyDescent="0.25">
      <c r="A13">
        <v>25</v>
      </c>
      <c r="B13" t="s">
        <v>109</v>
      </c>
      <c r="C13" t="s">
        <v>68</v>
      </c>
      <c r="D13" t="s">
        <v>44</v>
      </c>
      <c r="E13" s="5">
        <v>120024.22280297159</v>
      </c>
      <c r="F13" s="46">
        <v>0.20499522176009785</v>
      </c>
      <c r="G13" s="47">
        <v>0.40873211152245764</v>
      </c>
      <c r="H13" s="48">
        <v>0.92398690000000006</v>
      </c>
      <c r="I13" s="48">
        <v>0.9880738</v>
      </c>
      <c r="J13" s="48">
        <v>0.69777089999999997</v>
      </c>
      <c r="K13" s="5">
        <v>62</v>
      </c>
      <c r="L13" s="5">
        <v>93.01</v>
      </c>
      <c r="M13" s="5">
        <v>98.667255075022098</v>
      </c>
      <c r="N13" s="5">
        <v>97.743169398907099</v>
      </c>
      <c r="O13" s="5">
        <v>98.065792554436896</v>
      </c>
      <c r="P13" s="5">
        <v>97.988888888888894</v>
      </c>
      <c r="Q13" s="5">
        <v>98.763372298972698</v>
      </c>
      <c r="R13" s="5">
        <v>98.331810394060497</v>
      </c>
      <c r="S13" s="5">
        <v>98.201655824955694</v>
      </c>
      <c r="T13" s="49">
        <v>556631.3125</v>
      </c>
      <c r="U13" s="50">
        <v>0.20891182124614716</v>
      </c>
      <c r="V13" s="50">
        <v>0.3535425102902735</v>
      </c>
      <c r="W13" s="50">
        <v>0.94112706184387207</v>
      </c>
      <c r="X13" s="50">
        <v>0.90092754364013672</v>
      </c>
      <c r="Y13" s="50">
        <v>0.34546574950218201</v>
      </c>
      <c r="Z13" s="51">
        <v>61.978260869565219</v>
      </c>
      <c r="AA13" s="51">
        <v>95.274433333333306</v>
      </c>
      <c r="AB13" s="51">
        <v>99.056436716681404</v>
      </c>
      <c r="AC13" s="51">
        <v>98.433446265938102</v>
      </c>
      <c r="AD13" s="51">
        <v>98.653161702957902</v>
      </c>
      <c r="AE13" s="51">
        <v>98.601125925925899</v>
      </c>
      <c r="AF13" s="51">
        <v>99.120548199315095</v>
      </c>
      <c r="AG13" s="51">
        <v>98.824140262707004</v>
      </c>
      <c r="AH13" s="51">
        <v>98.746503883303802</v>
      </c>
    </row>
    <row r="14" spans="1:34" x14ac:dyDescent="0.25">
      <c r="A14">
        <v>27</v>
      </c>
      <c r="B14" t="s">
        <v>110</v>
      </c>
      <c r="C14" t="s">
        <v>70</v>
      </c>
      <c r="D14" t="s">
        <v>61</v>
      </c>
      <c r="E14" s="5">
        <v>126310.10312722574</v>
      </c>
      <c r="F14" s="46">
        <v>7.936531936348688E-3</v>
      </c>
      <c r="G14" s="47">
        <v>0.82992761894640354</v>
      </c>
      <c r="H14" s="48">
        <v>0.3920999</v>
      </c>
      <c r="I14" s="48">
        <v>0.97134299999999996</v>
      </c>
      <c r="J14" s="48">
        <v>0.36753219999999998</v>
      </c>
      <c r="K14" s="5">
        <v>64.21621621621621</v>
      </c>
      <c r="L14" s="5">
        <v>52.1</v>
      </c>
      <c r="M14" s="5">
        <v>71</v>
      </c>
      <c r="N14" s="5">
        <v>55.17</v>
      </c>
      <c r="O14" s="5">
        <v>67.55</v>
      </c>
      <c r="P14" s="5">
        <v>58.09</v>
      </c>
      <c r="Q14" s="5">
        <v>70.12</v>
      </c>
      <c r="R14" s="5">
        <v>55.03</v>
      </c>
      <c r="S14" s="5">
        <v>41.93</v>
      </c>
      <c r="T14" s="49">
        <v>171253.9375</v>
      </c>
      <c r="U14" s="50">
        <v>5.4045386612415314E-2</v>
      </c>
      <c r="V14" s="50">
        <v>0.73746619459729379</v>
      </c>
      <c r="W14" s="50">
        <v>0.43964019417762756</v>
      </c>
      <c r="X14" s="50">
        <v>0.15592962503433228</v>
      </c>
      <c r="Y14" s="50">
        <v>0.8052559494972229</v>
      </c>
      <c r="Z14" s="51">
        <v>78.916666666666671</v>
      </c>
      <c r="AA14" s="51">
        <v>58.231766666666701</v>
      </c>
      <c r="AB14" s="51">
        <v>71.489433333333295</v>
      </c>
      <c r="AC14" s="51">
        <v>60.973266666666703</v>
      </c>
      <c r="AD14" s="51">
        <v>63.288133333333299</v>
      </c>
      <c r="AE14" s="51">
        <v>60.262099999999997</v>
      </c>
      <c r="AF14" s="51">
        <v>64.867699999999999</v>
      </c>
      <c r="AG14" s="51">
        <v>59.918399999999998</v>
      </c>
      <c r="AH14" s="51">
        <v>49.4679</v>
      </c>
    </row>
    <row r="15" spans="1:34" x14ac:dyDescent="0.25">
      <c r="A15">
        <v>41</v>
      </c>
      <c r="B15" t="s">
        <v>111</v>
      </c>
      <c r="C15" t="s">
        <v>68</v>
      </c>
      <c r="D15" t="s">
        <v>45</v>
      </c>
      <c r="E15" s="5">
        <v>162864.08472753962</v>
      </c>
      <c r="F15" s="46">
        <v>6.6535268411722415E-2</v>
      </c>
      <c r="G15" s="47">
        <v>0.6611469041504624</v>
      </c>
      <c r="H15" s="48">
        <v>0.73988589999999999</v>
      </c>
      <c r="I15" s="48">
        <v>0.98996419999999996</v>
      </c>
      <c r="J15" s="48">
        <v>0.70275790000000005</v>
      </c>
      <c r="K15" s="5">
        <v>62.925925925925924</v>
      </c>
      <c r="L15" s="5">
        <v>85.22</v>
      </c>
      <c r="M15" s="5">
        <v>74.010000000000005</v>
      </c>
      <c r="N15" s="5">
        <v>76.540000000000006</v>
      </c>
      <c r="O15" s="5">
        <v>87.76</v>
      </c>
      <c r="P15" s="5">
        <v>82.01</v>
      </c>
      <c r="Q15" s="5">
        <v>79.41</v>
      </c>
      <c r="R15" s="5">
        <v>74.83</v>
      </c>
      <c r="S15" s="5">
        <v>65.040000000000006</v>
      </c>
      <c r="T15" s="49">
        <v>232770.5625</v>
      </c>
      <c r="U15" s="50">
        <v>4.2658329010009766E-2</v>
      </c>
      <c r="V15" s="50">
        <v>0.64658882153287722</v>
      </c>
      <c r="W15" s="50">
        <v>0.35112917423248291</v>
      </c>
      <c r="X15" s="50">
        <v>0.78564989566802979</v>
      </c>
      <c r="Y15" s="50">
        <v>0.42947891354560852</v>
      </c>
      <c r="Z15" s="51">
        <v>59.478260869565219</v>
      </c>
      <c r="AA15" s="51">
        <v>88.153899999999993</v>
      </c>
      <c r="AB15" s="51">
        <v>80.311999999999998</v>
      </c>
      <c r="AC15" s="51">
        <v>81.392466666666706</v>
      </c>
      <c r="AD15" s="51">
        <v>91.777000000000001</v>
      </c>
      <c r="AE15" s="51">
        <v>87.048066666666699</v>
      </c>
      <c r="AF15" s="51">
        <v>79.852366666666697</v>
      </c>
      <c r="AG15" s="51">
        <v>81.519966666666704</v>
      </c>
      <c r="AH15" s="51">
        <v>73.525400000000005</v>
      </c>
    </row>
    <row r="16" spans="1:34" x14ac:dyDescent="0.25">
      <c r="A16">
        <v>44</v>
      </c>
      <c r="B16" t="s">
        <v>112</v>
      </c>
      <c r="C16" t="s">
        <v>67</v>
      </c>
      <c r="D16" t="s">
        <v>95</v>
      </c>
      <c r="E16" s="5">
        <v>86635.57265578564</v>
      </c>
      <c r="F16" s="46">
        <v>5.3342965196141325E-2</v>
      </c>
      <c r="G16" s="47">
        <v>0.79335525760469194</v>
      </c>
      <c r="H16" s="48">
        <v>0.51706540000000001</v>
      </c>
      <c r="I16" s="48">
        <v>0.94367599999999996</v>
      </c>
      <c r="J16" s="48">
        <v>7.6484399999999994E-2</v>
      </c>
      <c r="K16" s="5">
        <v>57.405405405405403</v>
      </c>
      <c r="L16" s="5">
        <v>58.99</v>
      </c>
      <c r="M16" s="5">
        <v>63.64</v>
      </c>
      <c r="N16" s="5">
        <v>71.150000000000006</v>
      </c>
      <c r="O16" s="5">
        <v>61.38</v>
      </c>
      <c r="P16" s="5">
        <v>60.23</v>
      </c>
      <c r="Q16" s="5">
        <v>78.48</v>
      </c>
      <c r="R16" s="5">
        <v>65.790000000000006</v>
      </c>
      <c r="S16" s="5">
        <v>60.75</v>
      </c>
      <c r="T16" s="49">
        <v>121020.078125</v>
      </c>
      <c r="U16" s="50">
        <v>4.4273077510297298E-3</v>
      </c>
      <c r="V16" s="50">
        <v>0.73698693740213883</v>
      </c>
      <c r="W16" s="50">
        <v>0.12022128701210022</v>
      </c>
      <c r="X16" s="50">
        <v>0.77470988035202026</v>
      </c>
      <c r="Y16" s="50">
        <v>0.36418494582176208</v>
      </c>
      <c r="Z16" s="51">
        <v>66.233766233766232</v>
      </c>
      <c r="AA16" s="51">
        <v>60.813800000000001</v>
      </c>
      <c r="AB16" s="51">
        <v>64.657366666666704</v>
      </c>
      <c r="AC16" s="51">
        <v>72.094133333333303</v>
      </c>
      <c r="AD16" s="51">
        <v>67.898766666666702</v>
      </c>
      <c r="AE16" s="51">
        <v>63.026666666666699</v>
      </c>
      <c r="AF16" s="51">
        <v>81.374266666666699</v>
      </c>
      <c r="AG16" s="51">
        <v>68.132633333333303</v>
      </c>
      <c r="AH16" s="51">
        <v>63.814300000000003</v>
      </c>
    </row>
    <row r="17" spans="1:34" x14ac:dyDescent="0.25">
      <c r="A17">
        <v>47</v>
      </c>
      <c r="B17" t="s">
        <v>113</v>
      </c>
      <c r="C17" t="s">
        <v>67</v>
      </c>
      <c r="D17" t="s">
        <v>49</v>
      </c>
      <c r="E17" s="5">
        <v>201423.22508629836</v>
      </c>
      <c r="F17" s="46">
        <v>5.3341074721765018E-2</v>
      </c>
      <c r="G17" s="47">
        <v>0.65982640937291659</v>
      </c>
      <c r="H17" s="48">
        <v>0.53343839999999998</v>
      </c>
      <c r="I17" s="48">
        <v>0.94825179999999998</v>
      </c>
      <c r="J17" s="48">
        <v>0.60208649999999997</v>
      </c>
      <c r="K17" s="5">
        <v>39.741935483870968</v>
      </c>
      <c r="L17" s="5">
        <v>67.099999999999994</v>
      </c>
      <c r="M17" s="5">
        <v>65.77</v>
      </c>
      <c r="N17" s="5">
        <v>61.85</v>
      </c>
      <c r="O17" s="5">
        <v>71.650000000000006</v>
      </c>
      <c r="P17" s="5">
        <v>67.38</v>
      </c>
      <c r="Q17" s="5">
        <v>66.73</v>
      </c>
      <c r="R17" s="5">
        <v>60.27</v>
      </c>
      <c r="S17" s="5">
        <v>55.38</v>
      </c>
      <c r="T17" s="49">
        <v>257621.75</v>
      </c>
      <c r="U17" s="50">
        <v>0.18423809111118317</v>
      </c>
      <c r="V17" s="50">
        <v>0.61821493068308431</v>
      </c>
      <c r="W17" s="50">
        <v>0.70988065004348755</v>
      </c>
      <c r="X17" s="50">
        <v>0.76571053266525269</v>
      </c>
      <c r="Y17" s="50">
        <v>4.9316398799419403E-2</v>
      </c>
      <c r="Z17" s="51">
        <v>74.564102564102569</v>
      </c>
      <c r="AA17" s="51">
        <v>77.244699999999995</v>
      </c>
      <c r="AB17" s="51">
        <v>68.246333333333297</v>
      </c>
      <c r="AC17" s="51">
        <v>66.195966666666706</v>
      </c>
      <c r="AD17" s="51">
        <v>75.995900000000006</v>
      </c>
      <c r="AE17" s="51">
        <v>72.641466666666702</v>
      </c>
      <c r="AF17" s="51">
        <v>70.990200000000002</v>
      </c>
      <c r="AG17" s="51">
        <v>65.708966666666697</v>
      </c>
      <c r="AH17" s="51">
        <v>61.145133333333298</v>
      </c>
    </row>
    <row r="18" spans="1:34" x14ac:dyDescent="0.25">
      <c r="A18">
        <v>50</v>
      </c>
      <c r="B18" t="s">
        <v>114</v>
      </c>
      <c r="C18" t="s">
        <v>71</v>
      </c>
      <c r="D18" t="s">
        <v>39</v>
      </c>
      <c r="E18" s="5">
        <v>250139.98119523737</v>
      </c>
      <c r="F18" s="46">
        <v>3.5849722596984268E-2</v>
      </c>
      <c r="G18" s="47">
        <v>0.49780681041783498</v>
      </c>
      <c r="H18" s="48">
        <v>0.39322469999999998</v>
      </c>
      <c r="I18" s="48">
        <v>0.89935379999999998</v>
      </c>
      <c r="J18" s="48">
        <v>0.61769379999999996</v>
      </c>
      <c r="K18" s="5">
        <v>64.942148760330582</v>
      </c>
      <c r="L18" s="5">
        <v>98.1146398140976</v>
      </c>
      <c r="M18" s="5">
        <v>90.96</v>
      </c>
      <c r="N18" s="5">
        <v>98.584699453551906</v>
      </c>
      <c r="O18" s="5">
        <v>97.530554905174398</v>
      </c>
      <c r="P18" s="5">
        <v>97.498518518518495</v>
      </c>
      <c r="Q18" s="5">
        <v>97.040382571732195</v>
      </c>
      <c r="R18" s="5">
        <v>97.501427755568201</v>
      </c>
      <c r="S18" s="5">
        <v>97.049674748669403</v>
      </c>
      <c r="T18" s="49">
        <v>303718.40625</v>
      </c>
      <c r="U18" s="50">
        <v>0.13946986198425293</v>
      </c>
      <c r="V18" s="50">
        <v>0.51676005365718147</v>
      </c>
      <c r="W18" s="50">
        <v>0.71244865655899048</v>
      </c>
      <c r="X18" s="50">
        <v>0.8092951774597168</v>
      </c>
      <c r="Y18" s="50">
        <v>0.12502829730510712</v>
      </c>
      <c r="Z18" s="51">
        <v>72.206611570247929</v>
      </c>
      <c r="AA18" s="51">
        <v>98.688959876065098</v>
      </c>
      <c r="AB18" s="51">
        <v>93.923199999999994</v>
      </c>
      <c r="AC18" s="51">
        <v>99.001566302367905</v>
      </c>
      <c r="AD18" s="51">
        <v>98.293003270116301</v>
      </c>
      <c r="AE18" s="51">
        <v>98.274712345679006</v>
      </c>
      <c r="AF18" s="51">
        <v>97.972255047821506</v>
      </c>
      <c r="AG18" s="51">
        <v>98.268518503712102</v>
      </c>
      <c r="AH18" s="51">
        <v>97.972316499112907</v>
      </c>
    </row>
    <row r="19" spans="1:34" x14ac:dyDescent="0.25">
      <c r="A19">
        <v>52</v>
      </c>
      <c r="B19" t="s">
        <v>115</v>
      </c>
      <c r="C19" t="s">
        <v>70</v>
      </c>
      <c r="D19" t="s">
        <v>41</v>
      </c>
      <c r="E19" s="5">
        <v>144035.62998705448</v>
      </c>
      <c r="F19" s="46">
        <v>4.3130983747827943E-2</v>
      </c>
      <c r="G19" s="47">
        <v>0.69098503618683793</v>
      </c>
      <c r="H19" s="48">
        <v>0.49838480000000002</v>
      </c>
      <c r="I19" s="48">
        <v>0.97967059999999995</v>
      </c>
      <c r="J19" s="48">
        <v>0.4696998</v>
      </c>
      <c r="K19" s="5">
        <v>56.34</v>
      </c>
      <c r="L19" s="5">
        <v>73.239999999999995</v>
      </c>
      <c r="M19" s="5">
        <v>77.28</v>
      </c>
      <c r="N19" s="5">
        <v>78.97</v>
      </c>
      <c r="O19" s="5">
        <v>60.18</v>
      </c>
      <c r="P19" s="5">
        <v>72.42</v>
      </c>
      <c r="Q19" s="5">
        <v>69.17</v>
      </c>
      <c r="R19" s="5">
        <v>76.87</v>
      </c>
      <c r="S19" s="5">
        <v>57.31</v>
      </c>
      <c r="T19" s="49">
        <v>197377.109375</v>
      </c>
      <c r="U19" s="50">
        <v>3.9622072130441666E-2</v>
      </c>
      <c r="V19" s="50">
        <v>0.64059989994827471</v>
      </c>
      <c r="W19" s="50">
        <v>0.1697528064250946</v>
      </c>
      <c r="X19" s="50">
        <v>0.7989506721496582</v>
      </c>
      <c r="Y19" s="50">
        <v>0.25687399506568909</v>
      </c>
      <c r="Z19" s="51">
        <v>73.395833333333329</v>
      </c>
      <c r="AA19" s="51">
        <v>75.333133333333294</v>
      </c>
      <c r="AB19" s="51">
        <v>76.469133333333303</v>
      </c>
      <c r="AC19" s="51">
        <v>82.322166666666703</v>
      </c>
      <c r="AD19" s="51">
        <v>64.368600000000001</v>
      </c>
      <c r="AE19" s="51">
        <v>72.190533333333306</v>
      </c>
      <c r="AF19" s="51">
        <v>73.730433333333295</v>
      </c>
      <c r="AG19" s="51">
        <v>75.520033333333302</v>
      </c>
      <c r="AH19" s="51">
        <v>58.757066666666702</v>
      </c>
    </row>
    <row r="20" spans="1:34" x14ac:dyDescent="0.25">
      <c r="A20">
        <v>54</v>
      </c>
      <c r="B20" t="s">
        <v>116</v>
      </c>
      <c r="C20" t="s">
        <v>72</v>
      </c>
      <c r="D20" t="s">
        <v>96</v>
      </c>
      <c r="E20" s="5">
        <v>155449.84020790982</v>
      </c>
      <c r="F20" s="46">
        <v>9.70162621123761E-2</v>
      </c>
      <c r="G20" s="47">
        <v>0.6453502567731404</v>
      </c>
      <c r="H20" s="48">
        <v>0.58527289999999998</v>
      </c>
      <c r="I20" s="48">
        <v>0.97113640000000001</v>
      </c>
      <c r="J20" s="48">
        <v>0.61467700000000003</v>
      </c>
      <c r="K20" s="5">
        <v>56.103896103896105</v>
      </c>
      <c r="L20" s="5">
        <v>80.650000000000006</v>
      </c>
      <c r="M20" s="5">
        <v>67.98</v>
      </c>
      <c r="N20" s="5">
        <v>79.569999999999993</v>
      </c>
      <c r="O20" s="5">
        <v>86.3</v>
      </c>
      <c r="P20" s="5">
        <v>78.959999999999994</v>
      </c>
      <c r="Q20" s="5">
        <v>79.599999999999994</v>
      </c>
      <c r="R20" s="5">
        <v>78.25</v>
      </c>
      <c r="S20" s="5">
        <v>85.1</v>
      </c>
      <c r="T20" s="49">
        <v>192895.046875</v>
      </c>
      <c r="U20" s="50">
        <v>4.3190047144889832E-2</v>
      </c>
      <c r="V20" s="50">
        <v>0.68560061983865017</v>
      </c>
      <c r="W20" s="50">
        <v>0.10265034437179565</v>
      </c>
      <c r="X20" s="50">
        <v>0.72775697708129883</v>
      </c>
      <c r="Y20" s="50">
        <v>0.14224609732627869</v>
      </c>
      <c r="Z20" s="51">
        <v>65.1875</v>
      </c>
      <c r="AA20" s="51">
        <v>76.967299999999994</v>
      </c>
      <c r="AB20" s="51">
        <v>72.559433333333303</v>
      </c>
      <c r="AC20" s="51">
        <v>76.843533333333298</v>
      </c>
      <c r="AD20" s="51">
        <v>87.896799999999999</v>
      </c>
      <c r="AE20" s="51">
        <v>78.035366666666704</v>
      </c>
      <c r="AF20" s="51">
        <v>83.622833333333304</v>
      </c>
      <c r="AG20" s="51">
        <v>79.403733333333307</v>
      </c>
      <c r="AH20" s="51">
        <v>79.881433333333305</v>
      </c>
    </row>
    <row r="21" spans="1:34" x14ac:dyDescent="0.25">
      <c r="A21">
        <v>63</v>
      </c>
      <c r="B21" t="s">
        <v>117</v>
      </c>
      <c r="C21" t="s">
        <v>65</v>
      </c>
      <c r="D21" t="s">
        <v>63</v>
      </c>
      <c r="E21" s="5">
        <v>244731.73225471325</v>
      </c>
      <c r="F21" s="46">
        <v>4.8385520594680868E-2</v>
      </c>
      <c r="G21" s="47">
        <v>0.55957895766567944</v>
      </c>
      <c r="H21" s="48">
        <v>0.68524149999999995</v>
      </c>
      <c r="I21" s="48">
        <v>0.99070420000000003</v>
      </c>
      <c r="J21" s="48">
        <v>0.82646390000000003</v>
      </c>
      <c r="K21" s="5">
        <v>50.571428571428569</v>
      </c>
      <c r="L21" s="5">
        <v>87.26</v>
      </c>
      <c r="M21" s="5">
        <v>81.58</v>
      </c>
      <c r="N21" s="5">
        <v>92.71</v>
      </c>
      <c r="O21" s="5">
        <v>97.071645984546905</v>
      </c>
      <c r="P21" s="5">
        <v>89.84</v>
      </c>
      <c r="Q21" s="5">
        <v>97.188452001416906</v>
      </c>
      <c r="R21" s="5">
        <v>94.58</v>
      </c>
      <c r="S21" s="5">
        <v>91.91</v>
      </c>
      <c r="T21" s="49">
        <v>320475.25</v>
      </c>
      <c r="U21" s="50">
        <v>0.19938108325004578</v>
      </c>
      <c r="V21" s="50">
        <v>0.52276368714786758</v>
      </c>
      <c r="W21" s="50">
        <v>0.39110416173934937</v>
      </c>
      <c r="X21" s="50">
        <v>0.91029649972915649</v>
      </c>
      <c r="Y21" s="50">
        <v>0.49013707041740417</v>
      </c>
      <c r="Z21" s="51">
        <v>81.95</v>
      </c>
      <c r="AA21" s="51">
        <v>91.441666666666706</v>
      </c>
      <c r="AB21" s="51">
        <v>87.6535333333333</v>
      </c>
      <c r="AC21" s="51">
        <v>95.075500000000005</v>
      </c>
      <c r="AD21" s="51">
        <v>97.986930656364606</v>
      </c>
      <c r="AE21" s="51">
        <v>93.165400000000005</v>
      </c>
      <c r="AF21" s="51">
        <v>98.066268000944604</v>
      </c>
      <c r="AG21" s="51">
        <v>96.336666666666702</v>
      </c>
      <c r="AH21" s="51">
        <v>94.545466666666698</v>
      </c>
    </row>
    <row r="22" spans="1:34" x14ac:dyDescent="0.25">
      <c r="A22">
        <v>66</v>
      </c>
      <c r="B22" t="s">
        <v>118</v>
      </c>
      <c r="C22" t="s">
        <v>65</v>
      </c>
      <c r="D22" t="s">
        <v>37</v>
      </c>
      <c r="E22" s="5">
        <v>235269.59746632614</v>
      </c>
      <c r="F22" s="46">
        <v>9.3725696042413112E-2</v>
      </c>
      <c r="G22" s="47">
        <v>0.45267459796725212</v>
      </c>
      <c r="H22" s="48">
        <v>0.73637660000000005</v>
      </c>
      <c r="I22" s="48">
        <v>0.97616610000000004</v>
      </c>
      <c r="J22" s="48">
        <v>0.68993709999999997</v>
      </c>
      <c r="K22" s="5">
        <v>59.25925925925926</v>
      </c>
      <c r="L22" s="5">
        <v>78.67</v>
      </c>
      <c r="M22" s="5">
        <v>72.84</v>
      </c>
      <c r="N22" s="5">
        <v>90.44</v>
      </c>
      <c r="O22" s="5">
        <v>81.540000000000006</v>
      </c>
      <c r="P22" s="5">
        <v>80.349999999999994</v>
      </c>
      <c r="Q22" s="5">
        <v>81.64</v>
      </c>
      <c r="R22" s="5">
        <v>82.26</v>
      </c>
      <c r="S22" s="5">
        <v>91.18</v>
      </c>
      <c r="T22" s="49">
        <v>301935.8125</v>
      </c>
      <c r="U22" s="50">
        <v>9.4779342412948608E-2</v>
      </c>
      <c r="V22" s="50">
        <v>0.42818070310027262</v>
      </c>
      <c r="W22" s="50">
        <v>0.34315285086631775</v>
      </c>
      <c r="X22" s="50">
        <v>0.86270284652709961</v>
      </c>
      <c r="Y22" s="50">
        <v>0.46696770191192627</v>
      </c>
      <c r="Z22" s="51">
        <v>77.7</v>
      </c>
      <c r="AA22" s="51">
        <v>82.680066666666704</v>
      </c>
      <c r="AB22" s="51">
        <v>77.364733333333305</v>
      </c>
      <c r="AC22" s="51">
        <v>92.9059666666667</v>
      </c>
      <c r="AD22" s="51">
        <v>87.370999999999995</v>
      </c>
      <c r="AE22" s="51">
        <v>83.577433333333303</v>
      </c>
      <c r="AF22" s="51">
        <v>84.891033333333297</v>
      </c>
      <c r="AG22" s="51">
        <v>84.316299999999998</v>
      </c>
      <c r="AH22" s="51">
        <v>92.318233333333296</v>
      </c>
    </row>
    <row r="23" spans="1:34" x14ac:dyDescent="0.25">
      <c r="A23">
        <v>68</v>
      </c>
      <c r="B23" t="s">
        <v>119</v>
      </c>
      <c r="C23" t="s">
        <v>72</v>
      </c>
      <c r="D23" t="s">
        <v>40</v>
      </c>
      <c r="E23" s="5">
        <v>226630.26493045752</v>
      </c>
      <c r="F23" s="46">
        <v>6.6486151690790835E-2</v>
      </c>
      <c r="G23" s="47">
        <v>0.54008228760550014</v>
      </c>
      <c r="H23" s="48">
        <v>0.54221589999999997</v>
      </c>
      <c r="I23" s="48">
        <v>0.98018939999999999</v>
      </c>
      <c r="J23" s="48">
        <v>0.59350559999999997</v>
      </c>
      <c r="K23" s="5">
        <v>52.608695652173914</v>
      </c>
      <c r="L23" s="5">
        <v>71.39</v>
      </c>
      <c r="M23" s="5">
        <v>71.290000000000006</v>
      </c>
      <c r="N23" s="5">
        <v>82.11</v>
      </c>
      <c r="O23" s="5">
        <v>74.42</v>
      </c>
      <c r="P23" s="5">
        <v>73.52</v>
      </c>
      <c r="Q23" s="5">
        <v>73.45</v>
      </c>
      <c r="R23" s="5">
        <v>80.7</v>
      </c>
      <c r="S23" s="5">
        <v>78.459999999999994</v>
      </c>
      <c r="T23" s="49">
        <v>278032.40625</v>
      </c>
      <c r="U23" s="50">
        <v>0.10425814241170883</v>
      </c>
      <c r="V23" s="50">
        <v>0.47639740365941646</v>
      </c>
      <c r="W23" s="50">
        <v>0.24893119931221008</v>
      </c>
      <c r="X23" s="50">
        <v>0.81623172760009766</v>
      </c>
      <c r="Y23" s="50">
        <v>0.50335043668746948</v>
      </c>
      <c r="Z23" s="51">
        <v>55.826086956521742</v>
      </c>
      <c r="AA23" s="51">
        <v>74.269266666666695</v>
      </c>
      <c r="AB23" s="51">
        <v>80.802033333333299</v>
      </c>
      <c r="AC23" s="51">
        <v>81.8624333333333</v>
      </c>
      <c r="AD23" s="51">
        <v>82.437066666666695</v>
      </c>
      <c r="AE23" s="51">
        <v>77.996399999999994</v>
      </c>
      <c r="AF23" s="51">
        <v>79.302666666666696</v>
      </c>
      <c r="AG23" s="51">
        <v>82.936999999999998</v>
      </c>
      <c r="AH23" s="51">
        <v>79.636099999999999</v>
      </c>
    </row>
    <row r="24" spans="1:34" x14ac:dyDescent="0.25">
      <c r="A24">
        <v>70</v>
      </c>
      <c r="B24" t="s">
        <v>120</v>
      </c>
      <c r="C24" t="s">
        <v>67</v>
      </c>
      <c r="D24" t="s">
        <v>50</v>
      </c>
      <c r="E24" s="5">
        <v>109993.67971518627</v>
      </c>
      <c r="F24" s="46">
        <v>5.4453437206987622E-2</v>
      </c>
      <c r="G24" s="47">
        <v>0.76094259055768954</v>
      </c>
      <c r="H24" s="48">
        <v>0.4719235</v>
      </c>
      <c r="I24" s="48">
        <v>0.9771803</v>
      </c>
      <c r="J24" s="48">
        <v>0.64198319999999998</v>
      </c>
      <c r="K24" s="5">
        <v>50.095238095238095</v>
      </c>
      <c r="L24" s="5">
        <v>73.680000000000007</v>
      </c>
      <c r="M24" s="5">
        <v>64.319999999999993</v>
      </c>
      <c r="N24" s="5">
        <v>84.52</v>
      </c>
      <c r="O24" s="5">
        <v>75.400000000000006</v>
      </c>
      <c r="P24" s="5">
        <v>71.5</v>
      </c>
      <c r="Q24" s="5">
        <v>79.81</v>
      </c>
      <c r="R24" s="5">
        <v>86.1</v>
      </c>
      <c r="S24" s="5">
        <v>67.61</v>
      </c>
      <c r="T24" s="49">
        <v>153817.875</v>
      </c>
      <c r="U24" s="50">
        <v>4.507039487361908E-2</v>
      </c>
      <c r="V24" s="50">
        <v>0.80483332741237246</v>
      </c>
      <c r="W24" s="50">
        <v>0.4207577109336853</v>
      </c>
      <c r="X24" s="50">
        <v>0.88642632961273193</v>
      </c>
      <c r="Y24" s="50">
        <v>0.49981123208999634</v>
      </c>
      <c r="Z24" s="51">
        <v>77.533333333333331</v>
      </c>
      <c r="AA24" s="51">
        <v>74.3917</v>
      </c>
      <c r="AB24" s="51">
        <v>70.650866666666701</v>
      </c>
      <c r="AC24" s="51">
        <v>87.0786333333333</v>
      </c>
      <c r="AD24" s="51">
        <v>77.235066666666697</v>
      </c>
      <c r="AE24" s="51">
        <v>73.486400000000003</v>
      </c>
      <c r="AF24" s="51">
        <v>85.799733333333293</v>
      </c>
      <c r="AG24" s="51">
        <v>85.907533333333305</v>
      </c>
      <c r="AH24" s="51">
        <v>71.576099999999997</v>
      </c>
    </row>
    <row r="25" spans="1:34" x14ac:dyDescent="0.25">
      <c r="A25">
        <v>73</v>
      </c>
      <c r="B25" t="s">
        <v>121</v>
      </c>
      <c r="C25" t="s">
        <v>68</v>
      </c>
      <c r="D25" t="s">
        <v>97</v>
      </c>
      <c r="E25" s="5">
        <v>192804.49764477264</v>
      </c>
      <c r="F25" s="46">
        <v>7.214744402483457E-2</v>
      </c>
      <c r="G25" s="47">
        <v>0.60921062769377232</v>
      </c>
      <c r="H25" s="48">
        <v>0.71496009999999999</v>
      </c>
      <c r="I25" s="48">
        <v>0.96975080000000002</v>
      </c>
      <c r="J25" s="48">
        <v>0.7249987</v>
      </c>
      <c r="K25" s="5">
        <v>77.387755102040813</v>
      </c>
      <c r="L25" s="5">
        <v>81.37</v>
      </c>
      <c r="M25" s="5">
        <v>85.84</v>
      </c>
      <c r="N25" s="5">
        <v>97.021017234132003</v>
      </c>
      <c r="O25" s="5">
        <v>91.96</v>
      </c>
      <c r="P25" s="5">
        <v>85.14</v>
      </c>
      <c r="Q25" s="5">
        <v>81.7</v>
      </c>
      <c r="R25" s="5">
        <v>80.78</v>
      </c>
      <c r="S25" s="5">
        <v>90.49</v>
      </c>
      <c r="T25" s="49">
        <v>250623.546875</v>
      </c>
      <c r="U25" s="50">
        <v>8.7975218892097473E-2</v>
      </c>
      <c r="V25" s="50">
        <v>0.5873660278689774</v>
      </c>
      <c r="W25" s="50">
        <v>0.27634987235069275</v>
      </c>
      <c r="X25" s="50">
        <v>0.249995157122612</v>
      </c>
      <c r="Y25" s="50">
        <v>0.58683609962463379</v>
      </c>
      <c r="Z25" s="51">
        <v>75.392156862745097</v>
      </c>
      <c r="AA25" s="51">
        <v>82.361800000000002</v>
      </c>
      <c r="AB25" s="51">
        <v>84.298266666666706</v>
      </c>
      <c r="AC25" s="51">
        <v>97.330711489421304</v>
      </c>
      <c r="AD25" s="51">
        <v>92.352099999999993</v>
      </c>
      <c r="AE25" s="51">
        <v>84.824766666666704</v>
      </c>
      <c r="AF25" s="51">
        <v>85.321133333333293</v>
      </c>
      <c r="AG25" s="51">
        <v>82.142499999999998</v>
      </c>
      <c r="AH25" s="51">
        <v>89.302800000000005</v>
      </c>
    </row>
    <row r="26" spans="1:34" x14ac:dyDescent="0.25">
      <c r="A26">
        <v>76</v>
      </c>
      <c r="B26" t="s">
        <v>122</v>
      </c>
      <c r="C26" t="s">
        <v>70</v>
      </c>
      <c r="D26" t="s">
        <v>98</v>
      </c>
      <c r="E26" s="5">
        <v>264114.56193393341</v>
      </c>
      <c r="F26" s="46">
        <v>0.23730902473961479</v>
      </c>
      <c r="G26" s="47">
        <v>0.33745317147876752</v>
      </c>
      <c r="H26" s="48">
        <v>0.87516890000000003</v>
      </c>
      <c r="I26" s="48">
        <v>0.96526319999999999</v>
      </c>
      <c r="J26" s="48">
        <v>0.80972650000000002</v>
      </c>
      <c r="K26" s="5">
        <v>79.333333333333329</v>
      </c>
      <c r="L26" s="5">
        <v>93.37</v>
      </c>
      <c r="M26" s="5">
        <v>62.62</v>
      </c>
      <c r="N26" s="5">
        <v>94.22</v>
      </c>
      <c r="O26" s="5">
        <v>74.09</v>
      </c>
      <c r="P26" s="5">
        <v>80.47</v>
      </c>
      <c r="Q26" s="5">
        <v>71.069999999999993</v>
      </c>
      <c r="R26" s="5">
        <v>78.08</v>
      </c>
      <c r="S26" s="5">
        <v>80.52</v>
      </c>
      <c r="T26" s="49">
        <v>304396.28125</v>
      </c>
      <c r="U26" s="50">
        <v>0.23043254017829895</v>
      </c>
      <c r="V26" s="50">
        <v>0.3121819651018905</v>
      </c>
      <c r="W26" s="50">
        <v>0.51184117794036865</v>
      </c>
      <c r="X26" s="50">
        <v>0.83290654420852661</v>
      </c>
      <c r="Y26" s="50">
        <v>1</v>
      </c>
      <c r="Z26" s="51">
        <v>85.793103448275858</v>
      </c>
      <c r="AA26" s="51">
        <v>95.514700000000005</v>
      </c>
      <c r="AB26" s="51">
        <v>73.395899999999997</v>
      </c>
      <c r="AC26" s="51">
        <v>93.047633333333295</v>
      </c>
      <c r="AD26" s="51">
        <v>74.563100000000006</v>
      </c>
      <c r="AE26" s="51">
        <v>83.214166666666699</v>
      </c>
      <c r="AF26" s="51">
        <v>78.720600000000005</v>
      </c>
      <c r="AG26" s="51">
        <v>81.918599999999998</v>
      </c>
      <c r="AH26" s="51">
        <v>79.172233333333295</v>
      </c>
    </row>
    <row r="27" spans="1:34" x14ac:dyDescent="0.25">
      <c r="A27">
        <v>81</v>
      </c>
      <c r="B27" t="s">
        <v>123</v>
      </c>
      <c r="C27" t="s">
        <v>71</v>
      </c>
      <c r="D27" t="s">
        <v>48</v>
      </c>
      <c r="E27" s="5">
        <v>174038.41188147082</v>
      </c>
      <c r="F27" s="46">
        <v>2.1214756039602101E-2</v>
      </c>
      <c r="G27" s="47">
        <v>0.78155980179120577</v>
      </c>
      <c r="H27" s="48">
        <v>0.4820816</v>
      </c>
      <c r="I27" s="48">
        <v>0.97885359999999999</v>
      </c>
      <c r="J27" s="48">
        <v>0.68248430000000004</v>
      </c>
      <c r="K27" s="5">
        <v>78.333333333333329</v>
      </c>
      <c r="L27" s="5">
        <v>78.41</v>
      </c>
      <c r="M27" s="5">
        <v>65.25</v>
      </c>
      <c r="N27" s="5">
        <v>71.33</v>
      </c>
      <c r="O27" s="5">
        <v>74.599999999999994</v>
      </c>
      <c r="P27" s="5">
        <v>67.650000000000006</v>
      </c>
      <c r="Q27" s="5">
        <v>75.58</v>
      </c>
      <c r="R27" s="5">
        <v>65.84</v>
      </c>
      <c r="S27" s="5">
        <v>67.459999999999994</v>
      </c>
      <c r="T27" s="49">
        <v>208071.953125</v>
      </c>
      <c r="U27" s="50">
        <v>1.014389842748642E-2</v>
      </c>
      <c r="V27" s="50">
        <v>0.78949254698657712</v>
      </c>
      <c r="W27" s="50">
        <v>0</v>
      </c>
      <c r="X27" s="50">
        <v>4.8021815717220306E-2</v>
      </c>
      <c r="Y27" s="50">
        <v>0</v>
      </c>
      <c r="Z27" s="51">
        <v>72.550724637681157</v>
      </c>
      <c r="AA27" s="51">
        <v>75.289333333333303</v>
      </c>
      <c r="AB27" s="51">
        <v>70.597866666666704</v>
      </c>
      <c r="AC27" s="51">
        <v>72.1291333333333</v>
      </c>
      <c r="AD27" s="51">
        <v>74.142333333333298</v>
      </c>
      <c r="AE27" s="51">
        <v>68.685000000000002</v>
      </c>
      <c r="AF27" s="51">
        <v>77.752133333333305</v>
      </c>
      <c r="AG27" s="51">
        <v>70.2220333333333</v>
      </c>
      <c r="AH27" s="51">
        <v>69.409633333333304</v>
      </c>
    </row>
    <row r="28" spans="1:34" x14ac:dyDescent="0.25">
      <c r="A28">
        <v>85</v>
      </c>
      <c r="B28" t="s">
        <v>124</v>
      </c>
      <c r="C28" t="s">
        <v>71</v>
      </c>
      <c r="D28" t="s">
        <v>46</v>
      </c>
      <c r="E28" s="5">
        <v>237262.48116131852</v>
      </c>
      <c r="F28" s="46">
        <v>4.7820106023395502E-2</v>
      </c>
      <c r="G28" s="47">
        <v>0.63863413399744218</v>
      </c>
      <c r="H28" s="48">
        <v>0.79116169999999997</v>
      </c>
      <c r="I28" s="48">
        <v>0.96445639999999999</v>
      </c>
      <c r="J28" s="48">
        <v>0.62484810000000002</v>
      </c>
      <c r="K28" s="5">
        <v>76.5</v>
      </c>
      <c r="L28" s="5">
        <v>81.14</v>
      </c>
      <c r="M28" s="5">
        <v>80.790000000000006</v>
      </c>
      <c r="N28" s="5">
        <v>82.29</v>
      </c>
      <c r="O28" s="5">
        <v>74.760000000000005</v>
      </c>
      <c r="P28" s="5">
        <v>77.47</v>
      </c>
      <c r="Q28" s="5">
        <v>70.87</v>
      </c>
      <c r="R28" s="5">
        <v>80.28</v>
      </c>
      <c r="S28" s="5">
        <v>70.52</v>
      </c>
      <c r="T28" s="49">
        <v>257465.625</v>
      </c>
      <c r="U28" s="50">
        <v>2.5848325341939926E-2</v>
      </c>
      <c r="V28" s="50">
        <v>0.66895303414166629</v>
      </c>
      <c r="W28" s="50">
        <v>0</v>
      </c>
      <c r="X28" s="50">
        <v>0</v>
      </c>
      <c r="Y28" s="50">
        <v>0</v>
      </c>
      <c r="Z28" s="51">
        <v>84.194805194805198</v>
      </c>
      <c r="AA28" s="51">
        <v>81.250399999999999</v>
      </c>
      <c r="AB28" s="51">
        <v>87.127799999999993</v>
      </c>
      <c r="AC28" s="51">
        <v>86.082300000000004</v>
      </c>
      <c r="AD28" s="51">
        <v>80.264099999999999</v>
      </c>
      <c r="AE28" s="51">
        <v>81.483599999999996</v>
      </c>
      <c r="AF28" s="51">
        <v>76.818466666666694</v>
      </c>
      <c r="AG28" s="51">
        <v>84.4054</v>
      </c>
      <c r="AH28" s="51">
        <v>74.947933333333296</v>
      </c>
    </row>
    <row r="29" spans="1:34" x14ac:dyDescent="0.25">
      <c r="A29">
        <v>86</v>
      </c>
      <c r="B29" t="s">
        <v>125</v>
      </c>
      <c r="C29" t="s">
        <v>69</v>
      </c>
      <c r="D29" t="s">
        <v>51</v>
      </c>
      <c r="E29" s="5">
        <v>153476.96707014507</v>
      </c>
      <c r="F29" s="46">
        <v>1.456125643476206E-2</v>
      </c>
      <c r="G29" s="47">
        <v>0.80755888091344741</v>
      </c>
      <c r="H29" s="48">
        <v>0.57215850000000001</v>
      </c>
      <c r="I29" s="48">
        <v>0.94085560000000001</v>
      </c>
      <c r="J29" s="48">
        <v>0.57796499999999995</v>
      </c>
      <c r="K29" s="5">
        <v>66.420289855072468</v>
      </c>
      <c r="L29" s="5">
        <v>60.49</v>
      </c>
      <c r="M29" s="5">
        <v>52.28</v>
      </c>
      <c r="N29" s="5">
        <v>54.19</v>
      </c>
      <c r="O29" s="5">
        <v>54.6</v>
      </c>
      <c r="P29" s="5">
        <v>54.07</v>
      </c>
      <c r="Q29" s="5">
        <v>67.89</v>
      </c>
      <c r="R29" s="5">
        <v>60.09</v>
      </c>
      <c r="S29" s="5">
        <v>54.23</v>
      </c>
      <c r="T29" s="49">
        <v>184126.03125</v>
      </c>
      <c r="U29" s="50">
        <v>9.6757998690009117E-3</v>
      </c>
      <c r="V29" s="50">
        <v>0.79568838830314348</v>
      </c>
      <c r="W29" s="50">
        <v>0.37866002321243286</v>
      </c>
      <c r="X29" s="50">
        <v>0</v>
      </c>
      <c r="Y29" s="50">
        <v>0.11988360434770584</v>
      </c>
      <c r="Z29" s="51">
        <v>77.786259541984734</v>
      </c>
      <c r="AA29" s="51">
        <v>57.736633333333302</v>
      </c>
      <c r="AB29" s="51">
        <v>53.708666666666701</v>
      </c>
      <c r="AC29" s="51">
        <v>56.026566666666703</v>
      </c>
      <c r="AD29" s="51">
        <v>55.035400000000003</v>
      </c>
      <c r="AE29" s="51">
        <v>56.3354</v>
      </c>
      <c r="AF29" s="51">
        <v>64.218133333333299</v>
      </c>
      <c r="AG29" s="51">
        <v>59.923999999999999</v>
      </c>
      <c r="AH29" s="51">
        <v>54.410433333333302</v>
      </c>
    </row>
    <row r="30" spans="1:34" x14ac:dyDescent="0.25">
      <c r="A30">
        <v>88</v>
      </c>
      <c r="B30" t="s">
        <v>126</v>
      </c>
      <c r="C30" t="s">
        <v>73</v>
      </c>
      <c r="D30" t="s">
        <v>58</v>
      </c>
      <c r="E30" s="5">
        <v>1334037.5301921749</v>
      </c>
      <c r="F30" s="46">
        <v>0.44560440018699493</v>
      </c>
      <c r="G30" s="47">
        <v>0.48194698972354694</v>
      </c>
      <c r="H30" s="48">
        <v>0.39274170000000003</v>
      </c>
      <c r="I30" s="48">
        <v>0.71370319999999998</v>
      </c>
      <c r="J30" s="48">
        <v>0.45267099999999999</v>
      </c>
      <c r="K30" s="5">
        <v>0</v>
      </c>
      <c r="L30" s="5">
        <v>89.73</v>
      </c>
      <c r="M30" s="5">
        <v>56.17</v>
      </c>
      <c r="N30" s="5">
        <v>87.55</v>
      </c>
      <c r="O30" s="5">
        <v>73.86</v>
      </c>
      <c r="P30" s="5">
        <v>80.680000000000007</v>
      </c>
      <c r="Q30" s="5">
        <v>65.930000000000007</v>
      </c>
      <c r="R30" s="5">
        <v>75.319999999999993</v>
      </c>
      <c r="S30" s="5">
        <v>75.790000000000006</v>
      </c>
      <c r="T30" s="49">
        <v>2920914</v>
      </c>
      <c r="U30" s="50">
        <v>0.10781846195459366</v>
      </c>
      <c r="V30" s="50">
        <v>0.39268672619475836</v>
      </c>
      <c r="W30" s="50">
        <v>0.25240316987037659</v>
      </c>
      <c r="X30" s="50">
        <v>0.47185376286506653</v>
      </c>
      <c r="Y30" s="50">
        <v>0.34742215275764465</v>
      </c>
      <c r="Z30" s="51">
        <v>42.227272727272727</v>
      </c>
      <c r="AA30" s="51">
        <v>87.178633333333295</v>
      </c>
      <c r="AB30" s="51">
        <v>58.166600000000003</v>
      </c>
      <c r="AC30" s="51">
        <v>82.318633333333295</v>
      </c>
      <c r="AD30" s="51">
        <v>74.606133333333304</v>
      </c>
      <c r="AE30" s="51">
        <v>77.635400000000004</v>
      </c>
      <c r="AF30" s="51">
        <v>66.753500000000003</v>
      </c>
      <c r="AG30" s="51">
        <v>74.7137666666667</v>
      </c>
      <c r="AH30" s="51">
        <v>74.83</v>
      </c>
    </row>
    <row r="31" spans="1:34" x14ac:dyDescent="0.25">
      <c r="A31">
        <v>91</v>
      </c>
      <c r="B31" t="s">
        <v>127</v>
      </c>
      <c r="C31" t="s">
        <v>69</v>
      </c>
      <c r="D31" t="s">
        <v>47</v>
      </c>
      <c r="E31" s="5">
        <v>180112.91451531259</v>
      </c>
      <c r="F31" s="46">
        <v>5.1534681038045115E-2</v>
      </c>
      <c r="G31" s="47">
        <v>0.89804355073144071</v>
      </c>
      <c r="H31" s="48">
        <v>0.62468310000000005</v>
      </c>
      <c r="I31" s="48">
        <v>0.84595900000000002</v>
      </c>
      <c r="J31" s="48">
        <v>0.55731540000000002</v>
      </c>
      <c r="K31" s="5">
        <v>62.571428571428569</v>
      </c>
      <c r="L31" s="5">
        <v>62.99</v>
      </c>
      <c r="M31" s="5">
        <v>49.93</v>
      </c>
      <c r="N31" s="5">
        <v>66.95</v>
      </c>
      <c r="O31" s="5">
        <v>50.79</v>
      </c>
      <c r="P31" s="5">
        <v>59.42</v>
      </c>
      <c r="Q31" s="5">
        <v>54.67</v>
      </c>
      <c r="R31" s="5">
        <v>57.79</v>
      </c>
      <c r="S31" s="5">
        <v>62.25</v>
      </c>
      <c r="T31" s="49">
        <v>206432.203125</v>
      </c>
      <c r="U31" s="50">
        <v>6.5804176032543182E-2</v>
      </c>
      <c r="V31" s="50">
        <v>0.88589988632047001</v>
      </c>
      <c r="W31" s="50">
        <v>0</v>
      </c>
      <c r="X31" s="50">
        <v>0.21850655972957611</v>
      </c>
      <c r="Y31" s="50">
        <v>0.19637614488601685</v>
      </c>
      <c r="Z31" s="51">
        <v>80.095238095238102</v>
      </c>
      <c r="AA31" s="51">
        <v>67.600533333333303</v>
      </c>
      <c r="AB31" s="51">
        <v>49.828533333333297</v>
      </c>
      <c r="AC31" s="51">
        <v>69.099900000000005</v>
      </c>
      <c r="AD31" s="51">
        <v>54.092633333333303</v>
      </c>
      <c r="AE31" s="51">
        <v>61.572666666666699</v>
      </c>
      <c r="AF31" s="51">
        <v>56.830500000000001</v>
      </c>
      <c r="AG31" s="51">
        <v>58.190800000000003</v>
      </c>
      <c r="AH31" s="51">
        <v>62.023166666666697</v>
      </c>
    </row>
    <row r="32" spans="1:34" x14ac:dyDescent="0.25">
      <c r="A32">
        <v>94</v>
      </c>
      <c r="B32" t="s">
        <v>128</v>
      </c>
      <c r="C32" t="s">
        <v>69</v>
      </c>
      <c r="D32" t="s">
        <v>62</v>
      </c>
      <c r="E32" s="5">
        <v>361024.83969902841</v>
      </c>
      <c r="F32" s="46">
        <v>3.3160405189873107E-2</v>
      </c>
      <c r="G32" s="47">
        <v>0.84377510674785938</v>
      </c>
      <c r="H32" s="48">
        <v>0.4643719</v>
      </c>
      <c r="I32" s="48">
        <v>0.73786010000000002</v>
      </c>
      <c r="J32" s="48">
        <v>0.48017870000000001</v>
      </c>
      <c r="K32" s="5">
        <v>58.8</v>
      </c>
      <c r="L32" s="5">
        <v>62.98</v>
      </c>
      <c r="M32" s="5">
        <v>60.96</v>
      </c>
      <c r="N32" s="5">
        <v>58.77</v>
      </c>
      <c r="O32" s="5">
        <v>54.72</v>
      </c>
      <c r="P32" s="5">
        <v>59.23</v>
      </c>
      <c r="Q32" s="5">
        <v>55.68</v>
      </c>
      <c r="R32" s="5">
        <v>77.66</v>
      </c>
      <c r="S32" s="5">
        <v>60.72</v>
      </c>
      <c r="T32" s="49">
        <v>492135</v>
      </c>
      <c r="U32" s="50">
        <v>1.8475333228707314E-2</v>
      </c>
      <c r="V32" s="50">
        <v>0.72192289963412182</v>
      </c>
      <c r="W32" s="50">
        <v>0.20762595534324646</v>
      </c>
      <c r="X32" s="50">
        <v>0.56550741195678711</v>
      </c>
      <c r="Y32" s="50">
        <v>0.26836442947387695</v>
      </c>
      <c r="Z32" s="51">
        <v>77.296296296296291</v>
      </c>
      <c r="AA32" s="51">
        <v>67.087599999999995</v>
      </c>
      <c r="AB32" s="51">
        <v>59.909433333333297</v>
      </c>
      <c r="AC32" s="51">
        <v>60.348033333333298</v>
      </c>
      <c r="AD32" s="51">
        <v>56.972466666666698</v>
      </c>
      <c r="AE32" s="51">
        <v>60.242433333333302</v>
      </c>
      <c r="AF32" s="51">
        <v>59.388633333333303</v>
      </c>
      <c r="AG32" s="51">
        <v>73.232500000000002</v>
      </c>
      <c r="AH32" s="51">
        <v>60.750333333333302</v>
      </c>
    </row>
    <row r="33" spans="1:34" x14ac:dyDescent="0.25">
      <c r="A33">
        <v>95</v>
      </c>
      <c r="B33" t="s">
        <v>129</v>
      </c>
      <c r="C33" t="s">
        <v>69</v>
      </c>
      <c r="D33" t="s">
        <v>54</v>
      </c>
      <c r="E33" s="5">
        <v>395111.77106292627</v>
      </c>
      <c r="F33" s="46">
        <v>8.2631191615743879E-2</v>
      </c>
      <c r="G33" s="47">
        <v>0.75969002863073898</v>
      </c>
      <c r="H33" s="48">
        <v>0.75014939999999997</v>
      </c>
      <c r="I33" s="48">
        <v>0.9205681</v>
      </c>
      <c r="J33" s="48">
        <v>0.6261816</v>
      </c>
      <c r="K33" s="5">
        <v>77.515151515151516</v>
      </c>
      <c r="L33" s="5">
        <v>69.3</v>
      </c>
      <c r="M33" s="5">
        <v>52.95</v>
      </c>
      <c r="N33" s="5">
        <v>69.97</v>
      </c>
      <c r="O33" s="5">
        <v>52.16</v>
      </c>
      <c r="P33" s="5">
        <v>63.37</v>
      </c>
      <c r="Q33" s="5">
        <v>53.81</v>
      </c>
      <c r="R33" s="5">
        <v>62.85</v>
      </c>
      <c r="S33" s="5">
        <v>62.73</v>
      </c>
      <c r="T33" s="49">
        <v>509122.46875</v>
      </c>
      <c r="U33" s="50">
        <v>4.0454983711242676E-2</v>
      </c>
      <c r="V33" s="50">
        <v>0.73243430113255992</v>
      </c>
      <c r="W33" s="50">
        <v>0.80538606643676758</v>
      </c>
      <c r="X33" s="50">
        <v>0.79620504379272461</v>
      </c>
      <c r="Y33" s="50">
        <v>0.61868661642074585</v>
      </c>
      <c r="Z33" s="51">
        <v>78.166666666666671</v>
      </c>
      <c r="AA33" s="51">
        <v>72.453299999999999</v>
      </c>
      <c r="AB33" s="51">
        <v>55.316200000000002</v>
      </c>
      <c r="AC33" s="51">
        <v>70.934799999999996</v>
      </c>
      <c r="AD33" s="51">
        <v>57.307966666666701</v>
      </c>
      <c r="AE33" s="51">
        <v>67.1976333333333</v>
      </c>
      <c r="AF33" s="51">
        <v>56.647566666666698</v>
      </c>
      <c r="AG33" s="51">
        <v>65.641800000000003</v>
      </c>
      <c r="AH33" s="51">
        <v>63.920133333333297</v>
      </c>
    </row>
    <row r="34" spans="1:34" x14ac:dyDescent="0.25">
      <c r="A34">
        <v>97</v>
      </c>
      <c r="B34" t="s">
        <v>130</v>
      </c>
      <c r="C34" t="s">
        <v>69</v>
      </c>
      <c r="D34" t="s">
        <v>64</v>
      </c>
      <c r="E34" s="5">
        <v>266552.33796296298</v>
      </c>
      <c r="F34" s="46">
        <v>4.4034424707761345E-2</v>
      </c>
      <c r="G34" s="47">
        <v>0.85497358679371604</v>
      </c>
      <c r="H34" s="48">
        <v>0.56665810000000005</v>
      </c>
      <c r="I34" s="48">
        <v>0.63665590000000005</v>
      </c>
      <c r="J34" s="48">
        <v>0.3339994</v>
      </c>
      <c r="K34" s="5">
        <v>76.451612903225808</v>
      </c>
      <c r="L34" s="5">
        <v>55.3</v>
      </c>
      <c r="M34" s="5">
        <v>53.52</v>
      </c>
      <c r="N34" s="5">
        <v>54.42</v>
      </c>
      <c r="O34" s="5">
        <v>59.13</v>
      </c>
      <c r="P34" s="5">
        <v>56.53</v>
      </c>
      <c r="Q34" s="5">
        <v>67.5</v>
      </c>
      <c r="R34" s="5">
        <v>58.04</v>
      </c>
      <c r="S34" s="5">
        <v>63.23</v>
      </c>
      <c r="T34" s="49">
        <v>241148.671875</v>
      </c>
      <c r="U34" s="50">
        <v>4.4201646000146866E-2</v>
      </c>
      <c r="V34" s="50">
        <v>0.8332914732614557</v>
      </c>
      <c r="W34" s="50">
        <v>4.6888794749975204E-2</v>
      </c>
      <c r="X34" s="50">
        <v>0.54580533504486084</v>
      </c>
      <c r="Y34" s="50">
        <v>0.36138653755187988</v>
      </c>
      <c r="Z34" s="51">
        <v>67.931034482758619</v>
      </c>
      <c r="AA34" s="51">
        <v>60.5932666666667</v>
      </c>
      <c r="AB34" s="51">
        <v>63.1612333333333</v>
      </c>
      <c r="AC34" s="51">
        <v>66.227999999999994</v>
      </c>
      <c r="AD34" s="51">
        <v>66.6880666666667</v>
      </c>
      <c r="AE34" s="51">
        <v>63.330399999999997</v>
      </c>
      <c r="AF34" s="51">
        <v>74.117066666666702</v>
      </c>
      <c r="AG34" s="51">
        <v>66.931399999999996</v>
      </c>
      <c r="AH34" s="51">
        <v>74.229066666666697</v>
      </c>
    </row>
    <row r="35" spans="1:34" x14ac:dyDescent="0.25">
      <c r="A35">
        <v>99</v>
      </c>
      <c r="B35" t="s">
        <v>131</v>
      </c>
      <c r="C35" t="s">
        <v>71</v>
      </c>
      <c r="D35" t="s">
        <v>53</v>
      </c>
      <c r="E35" s="5">
        <v>112594.78483153033</v>
      </c>
      <c r="F35" s="46">
        <v>9.8532524694936299E-2</v>
      </c>
      <c r="G35" s="47">
        <v>0.80052497901387965</v>
      </c>
      <c r="H35" s="48">
        <v>0.37606339999999999</v>
      </c>
      <c r="I35" s="48">
        <v>0.85143310000000005</v>
      </c>
      <c r="J35" s="48">
        <v>0.42566920000000003</v>
      </c>
      <c r="K35" s="5">
        <v>47.172413793103445</v>
      </c>
      <c r="L35" s="5">
        <v>67.150000000000006</v>
      </c>
      <c r="M35" s="5">
        <v>59.07</v>
      </c>
      <c r="N35" s="5">
        <v>65.41</v>
      </c>
      <c r="O35" s="5">
        <v>61.14</v>
      </c>
      <c r="P35" s="5">
        <v>61.22</v>
      </c>
      <c r="Q35" s="5">
        <v>56.26</v>
      </c>
      <c r="R35" s="5">
        <v>74.349999999999994</v>
      </c>
      <c r="S35" s="5">
        <v>61.76</v>
      </c>
      <c r="T35" s="49">
        <v>102849.6796875</v>
      </c>
      <c r="U35" s="50">
        <v>0.10030657052993774</v>
      </c>
      <c r="V35" s="50">
        <v>0.81415500838487287</v>
      </c>
      <c r="W35" s="50">
        <v>0</v>
      </c>
      <c r="X35" s="50">
        <v>0</v>
      </c>
      <c r="Y35" s="50">
        <v>0.11663160473108292</v>
      </c>
      <c r="Z35" s="51">
        <v>54.242424242424242</v>
      </c>
      <c r="AA35" s="51">
        <v>66.359666666666698</v>
      </c>
      <c r="AB35" s="51">
        <v>64.210066666666705</v>
      </c>
      <c r="AC35" s="51">
        <v>67.384966666666699</v>
      </c>
      <c r="AD35" s="51">
        <v>58.734466666666698</v>
      </c>
      <c r="AE35" s="51">
        <v>62.608499999999999</v>
      </c>
      <c r="AF35" s="51">
        <v>60.538933333333297</v>
      </c>
      <c r="AG35" s="51">
        <v>74.713966666666707</v>
      </c>
      <c r="AH35" s="51">
        <v>65.573733333333294</v>
      </c>
    </row>
  </sheetData>
  <mergeCells count="2">
    <mergeCell ref="E2:S2"/>
    <mergeCell ref="T2:A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zoomScale="70" zoomScaleNormal="70" workbookViewId="0">
      <selection activeCell="S37" sqref="S37"/>
    </sheetView>
  </sheetViews>
  <sheetFormatPr baseColWidth="10" defaultColWidth="10.875" defaultRowHeight="15.75" x14ac:dyDescent="0.25"/>
  <sheetData>
    <row r="1" spans="1:32" x14ac:dyDescent="0.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2" x14ac:dyDescent="0.25">
      <c r="E2" s="212">
        <v>2020</v>
      </c>
      <c r="F2" s="212"/>
      <c r="G2" s="212"/>
      <c r="H2" s="212"/>
      <c r="I2" s="212"/>
      <c r="J2" s="212"/>
      <c r="K2" s="212"/>
      <c r="L2" s="212"/>
      <c r="M2" s="212"/>
      <c r="N2" s="212"/>
      <c r="O2" s="212"/>
      <c r="P2" s="212"/>
      <c r="Q2" s="212"/>
      <c r="R2" s="212"/>
      <c r="S2" s="212">
        <v>2021</v>
      </c>
      <c r="T2" s="212"/>
      <c r="U2" s="212"/>
      <c r="V2" s="212"/>
      <c r="W2" s="212"/>
      <c r="X2" s="212"/>
      <c r="Y2" s="212"/>
      <c r="Z2" s="212"/>
      <c r="AA2" s="212"/>
      <c r="AB2" s="212"/>
      <c r="AC2" s="212"/>
      <c r="AD2" s="212"/>
      <c r="AE2" s="212"/>
      <c r="AF2" s="212"/>
    </row>
    <row r="3" spans="1:32" s="4" customFormat="1" ht="63" x14ac:dyDescent="0.25">
      <c r="A3" s="4" t="s">
        <v>99</v>
      </c>
      <c r="B3" s="4" t="s">
        <v>143</v>
      </c>
      <c r="C3" s="4" t="s">
        <v>94</v>
      </c>
      <c r="D3" s="4" t="s">
        <v>36</v>
      </c>
      <c r="E3" s="4" t="s">
        <v>144</v>
      </c>
      <c r="F3" s="4" t="s">
        <v>139</v>
      </c>
      <c r="G3" s="4" t="s">
        <v>140</v>
      </c>
      <c r="H3" s="4" t="s">
        <v>141</v>
      </c>
      <c r="I3" s="4" t="s">
        <v>153</v>
      </c>
      <c r="J3" s="4" t="s">
        <v>142</v>
      </c>
      <c r="K3" s="4" t="s">
        <v>145</v>
      </c>
      <c r="L3" s="4" t="s">
        <v>146</v>
      </c>
      <c r="M3" s="4" t="s">
        <v>148</v>
      </c>
      <c r="N3" s="4" t="s">
        <v>147</v>
      </c>
      <c r="O3" s="4" t="s">
        <v>151</v>
      </c>
      <c r="P3" s="4" t="s">
        <v>149</v>
      </c>
      <c r="Q3" s="4" t="s">
        <v>150</v>
      </c>
      <c r="R3" s="4" t="s">
        <v>152</v>
      </c>
      <c r="S3" s="4" t="str">
        <f>"MDD "&amp;S2</f>
        <v>MDD 2021</v>
      </c>
      <c r="T3" s="4" t="str">
        <f>"Movilización de recursos  "&amp;S2</f>
        <v>Movilización de recursos  2021</v>
      </c>
      <c r="U3" s="4" t="str">
        <f>"Ejecución Presupuestal  "&amp;S2</f>
        <v>Ejecución Presupuestal  2021</v>
      </c>
      <c r="V3" s="4" t="str">
        <f>"Gobieno Abierto "&amp;S2</f>
        <v>Gobieno Abierto 2021</v>
      </c>
      <c r="W3" s="4" t="str">
        <f>"Planeación estrategica  "&amp;S2</f>
        <v>Planeación estrategica  2021</v>
      </c>
      <c r="X3" s="4" t="str">
        <f>"Gestión  "&amp;S2</f>
        <v>Gestión  2021</v>
      </c>
      <c r="Y3" s="4" t="str">
        <f>"Educación "&amp;S2</f>
        <v>Educación 2021</v>
      </c>
      <c r="Z3" s="4" t="str">
        <f>"Salud  "&amp;S2</f>
        <v>Salud  2021</v>
      </c>
      <c r="AA3" s="4" t="str">
        <f>"Servicios Públicos  "&amp;S2</f>
        <v>Servicios Públicos  2021</v>
      </c>
      <c r="AB3" s="4" t="str">
        <f>"Seguridad  "&amp;S2</f>
        <v>Seguridad  2021</v>
      </c>
      <c r="AC3" s="4" t="str">
        <f>"Niñez y Juventud  "&amp;S2</f>
        <v>Niñez y Juventud  2021</v>
      </c>
      <c r="AD3" s="4" t="str">
        <f>"Trabajo  "&amp;S2</f>
        <v>Trabajo  2021</v>
      </c>
      <c r="AE3" s="4" t="str">
        <f>"Medio Ambiente  "&amp;S2</f>
        <v>Medio Ambiente  2021</v>
      </c>
      <c r="AF3" s="4" t="str">
        <f>"Resultados  "&amp;S2</f>
        <v>Resultados  2021</v>
      </c>
    </row>
    <row r="4" spans="1:32" x14ac:dyDescent="0.25">
      <c r="A4" t="s">
        <v>100</v>
      </c>
      <c r="B4" t="str">
        <f>MID(A4,1,2)</f>
        <v>05</v>
      </c>
      <c r="C4" t="s">
        <v>42</v>
      </c>
      <c r="D4" s="5" t="s">
        <v>65</v>
      </c>
      <c r="E4" s="5">
        <v>81.802293866620587</v>
      </c>
      <c r="F4" s="5">
        <v>62.67483097140402</v>
      </c>
      <c r="G4" s="5">
        <v>80.88489964285715</v>
      </c>
      <c r="H4" s="5">
        <v>91.656347466487176</v>
      </c>
      <c r="I4" s="5">
        <v>91.191287206780999</v>
      </c>
      <c r="J4" s="5">
        <v>81.601841321882347</v>
      </c>
      <c r="K4" s="5">
        <v>56.618080645371379</v>
      </c>
      <c r="L4" s="5">
        <v>93.607519295603467</v>
      </c>
      <c r="M4" s="5">
        <v>80.721572445577181</v>
      </c>
      <c r="N4" s="5">
        <v>46.15553633423508</v>
      </c>
      <c r="O4" s="5">
        <v>62.762473577622018</v>
      </c>
      <c r="P4" s="5">
        <v>57.92138006936262</v>
      </c>
      <c r="Q4" s="5">
        <v>64.046639053293859</v>
      </c>
      <c r="R4" s="5">
        <v>65.976171631580797</v>
      </c>
      <c r="S4" s="32">
        <v>86.020721435546875</v>
      </c>
      <c r="T4" s="32">
        <v>71.688934326171875</v>
      </c>
      <c r="U4" s="32">
        <v>81.548751831054688</v>
      </c>
      <c r="V4" s="32">
        <v>93.939765930175781</v>
      </c>
      <c r="W4" s="32">
        <v>92.564788818359375</v>
      </c>
      <c r="X4" s="32">
        <v>84.935562133789063</v>
      </c>
      <c r="Y4" s="32">
        <v>56.521991729736328</v>
      </c>
      <c r="Z4" s="32">
        <v>93.704330444335938</v>
      </c>
      <c r="AA4" s="32">
        <v>85.748222351074219</v>
      </c>
      <c r="AB4" s="32">
        <v>41.4556884765625</v>
      </c>
      <c r="AC4" s="32">
        <v>72.038055419921875</v>
      </c>
      <c r="AD4" s="32">
        <v>63.083011627197266</v>
      </c>
      <c r="AE4" s="32">
        <v>64.398834228515625</v>
      </c>
      <c r="AF4" s="32">
        <v>68.135734558105469</v>
      </c>
    </row>
    <row r="5" spans="1:32" x14ac:dyDescent="0.25">
      <c r="A5" t="s">
        <v>101</v>
      </c>
      <c r="B5" t="str">
        <f t="shared" ref="B5:B35" si="0">MID(A5,1,2)</f>
        <v>08</v>
      </c>
      <c r="C5" t="s">
        <v>59</v>
      </c>
      <c r="D5" s="5" t="s">
        <v>67</v>
      </c>
      <c r="E5" s="5">
        <v>69.837978231592245</v>
      </c>
      <c r="F5" s="5">
        <v>66.543490181867341</v>
      </c>
      <c r="G5" s="5">
        <v>69.220669404761907</v>
      </c>
      <c r="H5" s="5">
        <v>70.206000000000003</v>
      </c>
      <c r="I5" s="5">
        <v>68.94</v>
      </c>
      <c r="J5" s="5">
        <v>68.727539896657319</v>
      </c>
      <c r="K5" s="5">
        <v>54.829423140372732</v>
      </c>
      <c r="L5" s="5">
        <v>94.359565762123452</v>
      </c>
      <c r="M5" s="5">
        <v>77.823646792121266</v>
      </c>
      <c r="N5" s="5">
        <v>64.990919312377756</v>
      </c>
      <c r="O5" s="5">
        <v>83.821279913937531</v>
      </c>
      <c r="P5" s="5">
        <v>56.272940271315868</v>
      </c>
      <c r="Q5" s="5">
        <v>61.585314304834391</v>
      </c>
      <c r="R5" s="5">
        <v>70.526155642440429</v>
      </c>
      <c r="S5" s="32">
        <v>74.319686889648438</v>
      </c>
      <c r="T5" s="32">
        <v>68.887741088867188</v>
      </c>
      <c r="U5" s="32">
        <v>79.996772766113281</v>
      </c>
      <c r="V5" s="32">
        <v>74.786918640136719</v>
      </c>
      <c r="W5" s="32">
        <v>74.585922241210938</v>
      </c>
      <c r="X5" s="32">
        <v>74.564338684082031</v>
      </c>
      <c r="Y5" s="32">
        <v>53.786003112792969</v>
      </c>
      <c r="Z5" s="32">
        <v>94.372505187988281</v>
      </c>
      <c r="AA5" s="32">
        <v>78.579200744628906</v>
      </c>
      <c r="AB5" s="32">
        <v>56.821640014648438</v>
      </c>
      <c r="AC5" s="32">
        <v>92.319282531738281</v>
      </c>
      <c r="AD5" s="32">
        <v>58.217952728271484</v>
      </c>
      <c r="AE5" s="32">
        <v>53.774406433105469</v>
      </c>
      <c r="AF5" s="32">
        <v>69.695854187011719</v>
      </c>
    </row>
    <row r="6" spans="1:32" x14ac:dyDescent="0.25">
      <c r="A6" t="s">
        <v>102</v>
      </c>
      <c r="B6" t="str">
        <f t="shared" si="0"/>
        <v>13</v>
      </c>
      <c r="C6" t="s">
        <v>57</v>
      </c>
      <c r="D6" s="5" t="s">
        <v>67</v>
      </c>
      <c r="E6" s="5">
        <v>63.183582619213404</v>
      </c>
      <c r="F6" s="5">
        <v>40.670165651894585</v>
      </c>
      <c r="G6" s="5">
        <v>71.115898979591833</v>
      </c>
      <c r="H6" s="5">
        <v>76.227999999999994</v>
      </c>
      <c r="I6" s="5">
        <v>66.103333333333339</v>
      </c>
      <c r="J6" s="5">
        <v>63.52934949120494</v>
      </c>
      <c r="K6" s="5">
        <v>49.03657864268078</v>
      </c>
      <c r="L6" s="5">
        <v>89.280521342645457</v>
      </c>
      <c r="M6" s="5">
        <v>50.955645406499492</v>
      </c>
      <c r="N6" s="5">
        <v>69.580955853499688</v>
      </c>
      <c r="O6" s="5">
        <v>68.361986479282919</v>
      </c>
      <c r="P6" s="5">
        <v>49.746581561564902</v>
      </c>
      <c r="Q6" s="5">
        <v>62.916587596825195</v>
      </c>
      <c r="R6" s="5">
        <v>62.839836697571208</v>
      </c>
      <c r="S6" s="32">
        <v>62.807239532470703</v>
      </c>
      <c r="T6" s="32">
        <v>36.772731781005859</v>
      </c>
      <c r="U6" s="32">
        <v>60.898788452148438</v>
      </c>
      <c r="V6" s="32">
        <v>80.42645263671875</v>
      </c>
      <c r="W6" s="32">
        <v>71.290756225585938</v>
      </c>
      <c r="X6" s="32">
        <v>62.347183227539063</v>
      </c>
      <c r="Y6" s="32">
        <v>48.805004119873047</v>
      </c>
      <c r="Z6" s="32">
        <v>88.964515686035156</v>
      </c>
      <c r="AA6" s="32">
        <v>50.615592956542969</v>
      </c>
      <c r="AB6" s="32">
        <v>66.20306396484375</v>
      </c>
      <c r="AC6" s="32">
        <v>79.201385498046875</v>
      </c>
      <c r="AD6" s="32">
        <v>49.024932861328125</v>
      </c>
      <c r="AE6" s="32">
        <v>62.059089660644531</v>
      </c>
      <c r="AF6" s="32">
        <v>63.553367614746094</v>
      </c>
    </row>
    <row r="7" spans="1:32" x14ac:dyDescent="0.25">
      <c r="A7" t="s">
        <v>103</v>
      </c>
      <c r="B7" t="str">
        <f t="shared" si="0"/>
        <v>15</v>
      </c>
      <c r="C7" t="s">
        <v>56</v>
      </c>
      <c r="D7" s="5" t="s">
        <v>68</v>
      </c>
      <c r="E7" s="5">
        <v>67.319384824243656</v>
      </c>
      <c r="F7" s="5">
        <v>46.039500039883308</v>
      </c>
      <c r="G7" s="5">
        <v>67.511268709677424</v>
      </c>
      <c r="H7" s="5">
        <v>79.284000000000006</v>
      </c>
      <c r="I7" s="5">
        <v>74.796666666666667</v>
      </c>
      <c r="J7" s="5">
        <v>66.907858854056855</v>
      </c>
      <c r="K7" s="5">
        <v>63.428621370640634</v>
      </c>
      <c r="L7" s="5">
        <v>91.473058013211755</v>
      </c>
      <c r="M7" s="5">
        <v>64.222458445517006</v>
      </c>
      <c r="N7" s="5">
        <v>62.058134440386624</v>
      </c>
      <c r="O7" s="5">
        <v>69.355882131686116</v>
      </c>
      <c r="P7" s="5">
        <v>53.510608674333064</v>
      </c>
      <c r="Q7" s="5">
        <v>76.40805710160771</v>
      </c>
      <c r="R7" s="5">
        <v>68.636688596768991</v>
      </c>
      <c r="S7" s="32">
        <v>70.785392761230469</v>
      </c>
      <c r="T7" s="32">
        <v>51.928516387939453</v>
      </c>
      <c r="U7" s="32">
        <v>61.255943298339844</v>
      </c>
      <c r="V7" s="32">
        <v>85.657135009765625</v>
      </c>
      <c r="W7" s="32">
        <v>83.138824462890625</v>
      </c>
      <c r="X7" s="32">
        <v>70.495101928710938</v>
      </c>
      <c r="Y7" s="32">
        <v>61.927997589111328</v>
      </c>
      <c r="Z7" s="32">
        <v>91.708717346191406</v>
      </c>
      <c r="AA7" s="32">
        <v>63.181270599365234</v>
      </c>
      <c r="AB7" s="32">
        <v>57.570060729980469</v>
      </c>
      <c r="AC7" s="32">
        <v>75.891250610351563</v>
      </c>
      <c r="AD7" s="32">
        <v>54.497589111328125</v>
      </c>
      <c r="AE7" s="32">
        <v>78.541572570800781</v>
      </c>
      <c r="AF7" s="32">
        <v>69.045494079589844</v>
      </c>
    </row>
    <row r="8" spans="1:32" x14ac:dyDescent="0.25">
      <c r="A8" t="s">
        <v>104</v>
      </c>
      <c r="B8" t="str">
        <f t="shared" si="0"/>
        <v>17</v>
      </c>
      <c r="C8" t="s">
        <v>38</v>
      </c>
      <c r="D8" s="5" t="s">
        <v>65</v>
      </c>
      <c r="E8" s="5">
        <v>80.601934937162341</v>
      </c>
      <c r="F8" s="5">
        <v>60.557388624418707</v>
      </c>
      <c r="G8" s="5">
        <v>71.322013181818193</v>
      </c>
      <c r="H8" s="5">
        <v>95.462752922601908</v>
      </c>
      <c r="I8" s="5">
        <v>95.029898453182213</v>
      </c>
      <c r="J8" s="5">
        <v>80.593013295505258</v>
      </c>
      <c r="K8" s="5">
        <v>56.895521515860253</v>
      </c>
      <c r="L8" s="5">
        <v>90.209623124549807</v>
      </c>
      <c r="M8" s="5">
        <v>78.632527394713932</v>
      </c>
      <c r="N8" s="5">
        <v>75.894149898658142</v>
      </c>
      <c r="O8" s="5">
        <v>65.616245758691022</v>
      </c>
      <c r="P8" s="5">
        <v>58.323976852960755</v>
      </c>
      <c r="Q8" s="5">
        <v>73.76583929610473</v>
      </c>
      <c r="R8" s="5">
        <v>71.333983405934092</v>
      </c>
      <c r="S8" s="32">
        <v>87.905357360839844</v>
      </c>
      <c r="T8" s="32">
        <v>60.241188049316406</v>
      </c>
      <c r="U8" s="32">
        <v>93.589996337890625</v>
      </c>
      <c r="V8" s="32">
        <v>96.913398742675781</v>
      </c>
      <c r="W8" s="32">
        <v>95.666732788085938</v>
      </c>
      <c r="X8" s="32">
        <v>86.602828979492188</v>
      </c>
      <c r="Y8" s="32">
        <v>55.226474761962891</v>
      </c>
      <c r="Z8" s="32">
        <v>90.465034484863281</v>
      </c>
      <c r="AA8" s="32">
        <v>78.015380859375</v>
      </c>
      <c r="AB8" s="32">
        <v>73.874366760253906</v>
      </c>
      <c r="AC8" s="32">
        <v>81.058296203613281</v>
      </c>
      <c r="AD8" s="32">
        <v>62.591503143310547</v>
      </c>
      <c r="AE8" s="32">
        <v>74.764694213867188</v>
      </c>
      <c r="AF8" s="32">
        <v>73.713676452636719</v>
      </c>
    </row>
    <row r="9" spans="1:32" x14ac:dyDescent="0.25">
      <c r="A9" t="s">
        <v>105</v>
      </c>
      <c r="B9" t="str">
        <f t="shared" si="0"/>
        <v>18</v>
      </c>
      <c r="C9" t="s">
        <v>60</v>
      </c>
      <c r="D9" s="5" t="s">
        <v>69</v>
      </c>
      <c r="E9" s="5">
        <v>58.097268408148892</v>
      </c>
      <c r="F9" s="5">
        <v>25.11775544534984</v>
      </c>
      <c r="G9" s="5">
        <v>69.581768333333329</v>
      </c>
      <c r="H9" s="5">
        <v>68.091999999999999</v>
      </c>
      <c r="I9" s="5">
        <v>66.523333333333326</v>
      </c>
      <c r="J9" s="5">
        <v>57.328714278004128</v>
      </c>
      <c r="K9" s="5">
        <v>41.852733884790766</v>
      </c>
      <c r="L9" s="5">
        <v>89.269109370218942</v>
      </c>
      <c r="M9" s="5">
        <v>52.388924564695543</v>
      </c>
      <c r="N9" s="5">
        <v>65.688873593923233</v>
      </c>
      <c r="O9" s="5">
        <v>53.57615223844256</v>
      </c>
      <c r="P9" s="5">
        <v>52.941550311825324</v>
      </c>
      <c r="Q9" s="5">
        <v>69.866473912685692</v>
      </c>
      <c r="R9" s="5">
        <v>60.797688268083157</v>
      </c>
      <c r="S9" s="32">
        <v>61.838951110839844</v>
      </c>
      <c r="T9" s="32">
        <v>30.47027587890625</v>
      </c>
      <c r="U9" s="32">
        <v>80.578788757324219</v>
      </c>
      <c r="V9" s="32">
        <v>70.162773132324219</v>
      </c>
      <c r="W9" s="32">
        <v>68.290412902832031</v>
      </c>
      <c r="X9" s="32">
        <v>62.375564575195313</v>
      </c>
      <c r="Y9" s="32">
        <v>42.748481750488281</v>
      </c>
      <c r="Z9" s="32">
        <v>89.316734313964844</v>
      </c>
      <c r="AA9" s="32">
        <v>50.75311279296875</v>
      </c>
      <c r="AB9" s="32">
        <v>61.506759643554688</v>
      </c>
      <c r="AC9" s="32">
        <v>45.321815490722656</v>
      </c>
      <c r="AD9" s="32">
        <v>43.770606994628906</v>
      </c>
      <c r="AE9" s="32">
        <v>70.468002319335938</v>
      </c>
      <c r="AF9" s="32">
        <v>57.697929382324219</v>
      </c>
    </row>
    <row r="10" spans="1:32" x14ac:dyDescent="0.25">
      <c r="A10" t="s">
        <v>106</v>
      </c>
      <c r="B10" t="str">
        <f t="shared" si="0"/>
        <v>19</v>
      </c>
      <c r="C10" t="s">
        <v>43</v>
      </c>
      <c r="D10" s="5" t="s">
        <v>70</v>
      </c>
      <c r="E10" s="5">
        <v>52.459480038934977</v>
      </c>
      <c r="F10" s="5">
        <v>21.047383081147036</v>
      </c>
      <c r="G10" s="5">
        <v>58.940305263157896</v>
      </c>
      <c r="H10" s="5">
        <v>62.977999999999994</v>
      </c>
      <c r="I10" s="5">
        <v>65.056666666666672</v>
      </c>
      <c r="J10" s="5">
        <v>52.005588752742895</v>
      </c>
      <c r="K10" s="5">
        <v>43.610243933949619</v>
      </c>
      <c r="L10" s="5">
        <v>84.937103048463868</v>
      </c>
      <c r="M10" s="5">
        <v>57.42979379882528</v>
      </c>
      <c r="N10" s="5">
        <v>55.096506851919536</v>
      </c>
      <c r="O10" s="5">
        <v>48.260291015836152</v>
      </c>
      <c r="P10" s="5">
        <v>47.088727216615844</v>
      </c>
      <c r="Q10" s="5">
        <v>84.201863951424031</v>
      </c>
      <c r="R10" s="5">
        <v>60.089218545290628</v>
      </c>
      <c r="S10" s="32">
        <v>59.941341400146484</v>
      </c>
      <c r="T10" s="32">
        <v>34.730503082275391</v>
      </c>
      <c r="U10" s="32">
        <v>66.020835876464844</v>
      </c>
      <c r="V10" s="32">
        <v>66.319076538085938</v>
      </c>
      <c r="W10" s="32">
        <v>70.19305419921875</v>
      </c>
      <c r="X10" s="32">
        <v>59.315868377685547</v>
      </c>
      <c r="Y10" s="32">
        <v>44.277828216552734</v>
      </c>
      <c r="Z10" s="32">
        <v>85.055992126464844</v>
      </c>
      <c r="AA10" s="32">
        <v>56.706844329833984</v>
      </c>
      <c r="AB10" s="32">
        <v>49.228324890136719</v>
      </c>
      <c r="AC10" s="32">
        <v>63.706527709960938</v>
      </c>
      <c r="AD10" s="32">
        <v>41.590152740478516</v>
      </c>
      <c r="AE10" s="32">
        <v>83.376739501953125</v>
      </c>
      <c r="AF10" s="32">
        <v>60.563201904296875</v>
      </c>
    </row>
    <row r="11" spans="1:32" x14ac:dyDescent="0.25">
      <c r="A11" t="s">
        <v>107</v>
      </c>
      <c r="B11" t="str">
        <f t="shared" si="0"/>
        <v>20</v>
      </c>
      <c r="C11" t="s">
        <v>52</v>
      </c>
      <c r="D11" s="5" t="s">
        <v>67</v>
      </c>
      <c r="E11" s="5">
        <v>65.219350875290772</v>
      </c>
      <c r="F11" s="5">
        <v>33.796815315530317</v>
      </c>
      <c r="G11" s="5">
        <v>72.84371927835052</v>
      </c>
      <c r="H11" s="5">
        <v>79.614000000000004</v>
      </c>
      <c r="I11" s="5">
        <v>72.89</v>
      </c>
      <c r="J11" s="5">
        <v>64.786133648470212</v>
      </c>
      <c r="K11" s="5">
        <v>45.092091724069725</v>
      </c>
      <c r="L11" s="5">
        <v>90.067223429720173</v>
      </c>
      <c r="M11" s="5">
        <v>63.226098776358235</v>
      </c>
      <c r="N11" s="5">
        <v>73.660665650066278</v>
      </c>
      <c r="O11" s="5">
        <v>79.884900074692681</v>
      </c>
      <c r="P11" s="5">
        <v>47.788782702410913</v>
      </c>
      <c r="Q11" s="5">
        <v>71.185285182574077</v>
      </c>
      <c r="R11" s="5">
        <v>67.27214964855601</v>
      </c>
      <c r="S11" s="32">
        <v>50.180011749267578</v>
      </c>
      <c r="T11" s="32">
        <v>27.431255340576172</v>
      </c>
      <c r="U11" s="32">
        <v>18.335105895996094</v>
      </c>
      <c r="V11" s="32">
        <v>81.882362365722656</v>
      </c>
      <c r="W11" s="32">
        <v>75.701370239257813</v>
      </c>
      <c r="X11" s="32">
        <v>50.8375244140625</v>
      </c>
      <c r="Y11" s="32">
        <v>44.003253936767578</v>
      </c>
      <c r="Z11" s="32">
        <v>89.623329162597656</v>
      </c>
      <c r="AA11" s="32">
        <v>61.709251403808594</v>
      </c>
      <c r="AB11" s="32">
        <v>63.843643188476563</v>
      </c>
      <c r="AC11" s="32">
        <v>75.440750122070313</v>
      </c>
      <c r="AD11" s="32">
        <v>41.116729736328125</v>
      </c>
      <c r="AE11" s="32">
        <v>71.15606689453125</v>
      </c>
      <c r="AF11" s="32">
        <v>63.841861724853516</v>
      </c>
    </row>
    <row r="12" spans="1:32" x14ac:dyDescent="0.25">
      <c r="A12" t="s">
        <v>108</v>
      </c>
      <c r="B12" t="str">
        <f t="shared" si="0"/>
        <v>23</v>
      </c>
      <c r="C12" t="s">
        <v>55</v>
      </c>
      <c r="D12" s="5" t="s">
        <v>67</v>
      </c>
      <c r="E12" s="5">
        <v>58.650419471776978</v>
      </c>
      <c r="F12" s="5">
        <v>22.003194420824844</v>
      </c>
      <c r="G12" s="5">
        <v>60.441502499999999</v>
      </c>
      <c r="H12" s="5">
        <v>77.692000000000007</v>
      </c>
      <c r="I12" s="5">
        <v>72.573333333333338</v>
      </c>
      <c r="J12" s="5">
        <v>58.17750756353955</v>
      </c>
      <c r="K12" s="5">
        <v>43.474244725149589</v>
      </c>
      <c r="L12" s="5">
        <v>84.189630723602633</v>
      </c>
      <c r="M12" s="5">
        <v>56.829766488116547</v>
      </c>
      <c r="N12" s="5">
        <v>86.281815228611364</v>
      </c>
      <c r="O12" s="5">
        <v>74.288506170620764</v>
      </c>
      <c r="P12" s="5">
        <v>44.952339530053592</v>
      </c>
      <c r="Q12" s="5">
        <v>70.411798188293773</v>
      </c>
      <c r="R12" s="5">
        <v>65.775443007778321</v>
      </c>
      <c r="S12" s="32">
        <v>59.187950134277344</v>
      </c>
      <c r="T12" s="32">
        <v>22.354852676391602</v>
      </c>
      <c r="U12" s="32">
        <v>60.570217132568359</v>
      </c>
      <c r="V12" s="32">
        <v>78.534515380859375</v>
      </c>
      <c r="W12" s="32">
        <v>75.033134460449219</v>
      </c>
      <c r="X12" s="32">
        <v>59.123180389404297</v>
      </c>
      <c r="Y12" s="32">
        <v>43.612312316894531</v>
      </c>
      <c r="Z12" s="32">
        <v>84.064994812011719</v>
      </c>
      <c r="AA12" s="32">
        <v>56.703258514404297</v>
      </c>
      <c r="AB12" s="32">
        <v>80.306167602539063</v>
      </c>
      <c r="AC12" s="32">
        <v>78.629302978515625</v>
      </c>
      <c r="AD12" s="32">
        <v>38.627906799316406</v>
      </c>
      <c r="AE12" s="32">
        <v>69.931564331054688</v>
      </c>
      <c r="AF12" s="32">
        <v>64.553642272949219</v>
      </c>
    </row>
    <row r="13" spans="1:32" x14ac:dyDescent="0.25">
      <c r="A13" t="s">
        <v>109</v>
      </c>
      <c r="B13" t="str">
        <f t="shared" si="0"/>
        <v>25</v>
      </c>
      <c r="C13" t="s">
        <v>44</v>
      </c>
      <c r="D13" s="5" t="s">
        <v>68</v>
      </c>
      <c r="E13" s="5">
        <v>84.831312444235323</v>
      </c>
      <c r="F13" s="5">
        <v>63.437051188482094</v>
      </c>
      <c r="G13" s="5">
        <v>80.74579</v>
      </c>
      <c r="H13" s="5">
        <v>97.095021183450996</v>
      </c>
      <c r="I13" s="5">
        <v>98.432279505996291</v>
      </c>
      <c r="J13" s="5">
        <v>84.927535469482336</v>
      </c>
      <c r="K13" s="5">
        <v>51.967784331956395</v>
      </c>
      <c r="L13" s="5">
        <v>85.827250915305129</v>
      </c>
      <c r="M13" s="5">
        <v>75.353792150242043</v>
      </c>
      <c r="N13" s="5">
        <v>51.79894635086027</v>
      </c>
      <c r="O13" s="5">
        <v>68.30136101069327</v>
      </c>
      <c r="P13" s="5">
        <v>60.363453732669761</v>
      </c>
      <c r="Q13" s="5">
        <v>72.227216148349157</v>
      </c>
      <c r="R13" s="5">
        <v>66.548543520010853</v>
      </c>
      <c r="S13" s="32">
        <v>91.637451171875</v>
      </c>
      <c r="T13" s="32">
        <v>88.215248107910156</v>
      </c>
      <c r="U13" s="32">
        <v>77.832626342773438</v>
      </c>
      <c r="V13" s="32">
        <v>98.00372314453125</v>
      </c>
      <c r="W13" s="32">
        <v>98.897064208984375</v>
      </c>
      <c r="X13" s="32">
        <v>90.737167358398438</v>
      </c>
      <c r="Y13" s="32">
        <v>48.277969360351563</v>
      </c>
      <c r="Z13" s="32">
        <v>85.935707092285156</v>
      </c>
      <c r="AA13" s="32">
        <v>72.803512573242188</v>
      </c>
      <c r="AB13" s="32">
        <v>45.906608581542969</v>
      </c>
      <c r="AC13" s="32">
        <v>84.12872314453125</v>
      </c>
      <c r="AD13" s="32">
        <v>63.264873504638672</v>
      </c>
      <c r="AE13" s="32">
        <v>74.598831176757813</v>
      </c>
      <c r="AF13" s="32">
        <v>67.845176696777344</v>
      </c>
    </row>
    <row r="14" spans="1:32" x14ac:dyDescent="0.25">
      <c r="A14" t="s">
        <v>110</v>
      </c>
      <c r="B14" t="str">
        <f t="shared" si="0"/>
        <v>27</v>
      </c>
      <c r="C14" t="s">
        <v>61</v>
      </c>
      <c r="D14" s="5" t="s">
        <v>70</v>
      </c>
      <c r="E14" s="5">
        <v>48.796285836378004</v>
      </c>
      <c r="F14" s="5">
        <v>18.027069678458677</v>
      </c>
      <c r="G14" s="5">
        <v>59.328431554054049</v>
      </c>
      <c r="H14" s="5">
        <v>60.782000000000004</v>
      </c>
      <c r="I14" s="5">
        <v>55.693333333333335</v>
      </c>
      <c r="J14" s="5">
        <v>48.457708641461515</v>
      </c>
      <c r="K14" s="5">
        <v>32.891280847049771</v>
      </c>
      <c r="L14" s="5">
        <v>64.210095865732697</v>
      </c>
      <c r="M14" s="5">
        <v>47.07074482863684</v>
      </c>
      <c r="N14" s="5">
        <v>74.177288842306581</v>
      </c>
      <c r="O14" s="5">
        <v>67.323649675896178</v>
      </c>
      <c r="P14" s="5">
        <v>36.809240911848818</v>
      </c>
      <c r="Q14" s="5">
        <v>69.101261553195741</v>
      </c>
      <c r="R14" s="5">
        <v>55.940508932095227</v>
      </c>
      <c r="S14" s="32">
        <v>54.147502899169922</v>
      </c>
      <c r="T14" s="32">
        <v>33.247470855712891</v>
      </c>
      <c r="U14" s="32">
        <v>63.054088592529297</v>
      </c>
      <c r="V14" s="32">
        <v>62.84893798828125</v>
      </c>
      <c r="W14" s="32">
        <v>58.084667205810547</v>
      </c>
      <c r="X14" s="32">
        <v>54.308792114257813</v>
      </c>
      <c r="Y14" s="32">
        <v>38.257942199707031</v>
      </c>
      <c r="Z14" s="32">
        <v>63.776454925537109</v>
      </c>
      <c r="AA14" s="32">
        <v>46.232784271240234</v>
      </c>
      <c r="AB14" s="32">
        <v>68.506462097167969</v>
      </c>
      <c r="AC14" s="32">
        <v>67.378868103027344</v>
      </c>
      <c r="AD14" s="32">
        <v>39.512233734130859</v>
      </c>
      <c r="AE14" s="32">
        <v>65.468826293945313</v>
      </c>
      <c r="AF14" s="32">
        <v>55.590511322021484</v>
      </c>
    </row>
    <row r="15" spans="1:32" x14ac:dyDescent="0.25">
      <c r="A15" t="s">
        <v>111</v>
      </c>
      <c r="B15" t="str">
        <f t="shared" si="0"/>
        <v>41</v>
      </c>
      <c r="C15" t="s">
        <v>45</v>
      </c>
      <c r="D15" s="5" t="s">
        <v>68</v>
      </c>
      <c r="E15" s="5">
        <v>66.462697164587595</v>
      </c>
      <c r="F15" s="5">
        <v>37.294536755347025</v>
      </c>
      <c r="G15" s="5">
        <v>76.546681481481471</v>
      </c>
      <c r="H15" s="5">
        <v>81.108000000000004</v>
      </c>
      <c r="I15" s="5">
        <v>73.093333333333348</v>
      </c>
      <c r="J15" s="5">
        <v>67.010637892540458</v>
      </c>
      <c r="K15" s="5">
        <v>53.372856286641486</v>
      </c>
      <c r="L15" s="5">
        <v>91.328829594411502</v>
      </c>
      <c r="M15" s="5">
        <v>70.567817630743576</v>
      </c>
      <c r="N15" s="5">
        <v>50.688696187961916</v>
      </c>
      <c r="O15" s="5">
        <v>41.12377358057033</v>
      </c>
      <c r="P15" s="5">
        <v>49.161984595702386</v>
      </c>
      <c r="Q15" s="5">
        <v>76.912860720730208</v>
      </c>
      <c r="R15" s="5">
        <v>61.879545513823061</v>
      </c>
      <c r="S15" s="32">
        <v>67.141975402832031</v>
      </c>
      <c r="T15" s="32">
        <v>39.568099975585938</v>
      </c>
      <c r="U15" s="32">
        <v>64.288230895996094</v>
      </c>
      <c r="V15" s="32">
        <v>85.736686706542969</v>
      </c>
      <c r="W15" s="32">
        <v>78.299240112304688</v>
      </c>
      <c r="X15" s="32">
        <v>66.973068237304688</v>
      </c>
      <c r="Y15" s="32">
        <v>51.684516906738281</v>
      </c>
      <c r="Z15" s="32">
        <v>91.039581298828125</v>
      </c>
      <c r="AA15" s="32">
        <v>69.175193786621094</v>
      </c>
      <c r="AB15" s="32">
        <v>43.756385803222656</v>
      </c>
      <c r="AC15" s="32">
        <v>43.572868347167969</v>
      </c>
      <c r="AD15" s="32">
        <v>50.026462554931641</v>
      </c>
      <c r="AE15" s="32">
        <v>78.657539367675781</v>
      </c>
      <c r="AF15" s="32">
        <v>61.130363464355469</v>
      </c>
    </row>
    <row r="16" spans="1:32" x14ac:dyDescent="0.25">
      <c r="A16" t="s">
        <v>112</v>
      </c>
      <c r="B16" t="str">
        <f t="shared" si="0"/>
        <v>44</v>
      </c>
      <c r="C16" t="s">
        <v>95</v>
      </c>
      <c r="D16" s="5" t="s">
        <v>67</v>
      </c>
      <c r="E16" s="5">
        <v>52.562726739195739</v>
      </c>
      <c r="F16" s="5">
        <v>23.927384429128249</v>
      </c>
      <c r="G16" s="5">
        <v>52.781996351351353</v>
      </c>
      <c r="H16" s="5">
        <v>63.077999999999996</v>
      </c>
      <c r="I16" s="5">
        <v>68.34</v>
      </c>
      <c r="J16" s="5">
        <v>52.031845195119899</v>
      </c>
      <c r="K16" s="5">
        <v>40.916626613943926</v>
      </c>
      <c r="L16" s="5">
        <v>76.195164724917689</v>
      </c>
      <c r="M16" s="5">
        <v>41.349019662135021</v>
      </c>
      <c r="N16" s="5">
        <v>83.874070338788741</v>
      </c>
      <c r="O16" s="5">
        <v>66.68678127279054</v>
      </c>
      <c r="P16" s="5">
        <v>43.934843681407237</v>
      </c>
      <c r="Q16" s="5">
        <v>73.92825708424381</v>
      </c>
      <c r="R16" s="5">
        <v>60.98353762546099</v>
      </c>
      <c r="S16" s="32">
        <v>53.31109619140625</v>
      </c>
      <c r="T16" s="32">
        <v>20.039859771728516</v>
      </c>
      <c r="U16" s="32">
        <v>56.107547760009766</v>
      </c>
      <c r="V16" s="32">
        <v>65.698143005371094</v>
      </c>
      <c r="W16" s="32">
        <v>71.107070922851563</v>
      </c>
      <c r="X16" s="32">
        <v>53.238155364990234</v>
      </c>
      <c r="Y16" s="32">
        <v>43.096961975097656</v>
      </c>
      <c r="Z16" s="32">
        <v>75.334495544433594</v>
      </c>
      <c r="AA16" s="32">
        <v>41.353836059570313</v>
      </c>
      <c r="AB16" s="32">
        <v>84.08221435546875</v>
      </c>
      <c r="AC16" s="32">
        <v>66.01654052734375</v>
      </c>
      <c r="AD16" s="32">
        <v>34.904994964599609</v>
      </c>
      <c r="AE16" s="32">
        <v>75.818321228027344</v>
      </c>
      <c r="AF16" s="32">
        <v>60.086765289306641</v>
      </c>
    </row>
    <row r="17" spans="1:32" x14ac:dyDescent="0.25">
      <c r="A17" t="s">
        <v>113</v>
      </c>
      <c r="B17" t="str">
        <f t="shared" si="0"/>
        <v>47</v>
      </c>
      <c r="C17" t="s">
        <v>49</v>
      </c>
      <c r="D17" s="5" t="s">
        <v>67</v>
      </c>
      <c r="E17" s="5">
        <v>58.110913320022782</v>
      </c>
      <c r="F17" s="5">
        <v>38.319279194992269</v>
      </c>
      <c r="G17" s="5">
        <v>62.029901370967742</v>
      </c>
      <c r="H17" s="5">
        <v>66.75</v>
      </c>
      <c r="I17" s="5">
        <v>60.793333333333329</v>
      </c>
      <c r="J17" s="5">
        <v>56.973128474823334</v>
      </c>
      <c r="K17" s="5">
        <v>43.535120289008823</v>
      </c>
      <c r="L17" s="5">
        <v>89.738832302170792</v>
      </c>
      <c r="M17" s="5">
        <v>52.812898302994938</v>
      </c>
      <c r="N17" s="5">
        <v>75.349338987655273</v>
      </c>
      <c r="O17" s="5">
        <v>82.566948099901794</v>
      </c>
      <c r="P17" s="5">
        <v>46.784464138675766</v>
      </c>
      <c r="Q17" s="5">
        <v>68.30534057405643</v>
      </c>
      <c r="R17" s="5">
        <v>65.584706099209114</v>
      </c>
      <c r="S17" s="32">
        <v>67.050979614257813</v>
      </c>
      <c r="T17" s="32">
        <v>67.984420776367188</v>
      </c>
      <c r="U17" s="32">
        <v>65.10699462890625</v>
      </c>
      <c r="V17" s="32">
        <v>72.064872741699219</v>
      </c>
      <c r="W17" s="32">
        <v>65.948097229003906</v>
      </c>
      <c r="X17" s="32">
        <v>67.776092529296875</v>
      </c>
      <c r="Y17" s="32">
        <v>45.297931671142578</v>
      </c>
      <c r="Z17" s="32">
        <v>89.651405334472656</v>
      </c>
      <c r="AA17" s="32">
        <v>51.699459075927734</v>
      </c>
      <c r="AB17" s="32">
        <v>67.689491271972656</v>
      </c>
      <c r="AC17" s="32">
        <v>75.913604736328125</v>
      </c>
      <c r="AD17" s="32">
        <v>41.914077758789063</v>
      </c>
      <c r="AE17" s="32">
        <v>68.529129028320313</v>
      </c>
      <c r="AF17" s="32">
        <v>62.956443786621094</v>
      </c>
    </row>
    <row r="18" spans="1:32" x14ac:dyDescent="0.25">
      <c r="A18" t="s">
        <v>114</v>
      </c>
      <c r="B18" t="str">
        <f t="shared" si="0"/>
        <v>50</v>
      </c>
      <c r="C18" t="s">
        <v>39</v>
      </c>
      <c r="D18" s="5" t="s">
        <v>71</v>
      </c>
      <c r="E18" s="5">
        <v>75.79423231615084</v>
      </c>
      <c r="F18" s="5">
        <v>44.812166177205206</v>
      </c>
      <c r="G18" s="5">
        <v>63.992344690082639</v>
      </c>
      <c r="H18" s="5">
        <v>96.537682538268498</v>
      </c>
      <c r="I18" s="5">
        <v>97.197161691989933</v>
      </c>
      <c r="J18" s="5">
        <v>75.634838774386566</v>
      </c>
      <c r="K18" s="5">
        <v>51.701388721051202</v>
      </c>
      <c r="L18" s="5">
        <v>89.369913417951338</v>
      </c>
      <c r="M18" s="5">
        <v>58.020915400596003</v>
      </c>
      <c r="N18" s="5">
        <v>42.762120262593861</v>
      </c>
      <c r="O18" s="5">
        <v>55.312286459439306</v>
      </c>
      <c r="P18" s="5">
        <v>56.207881939992006</v>
      </c>
      <c r="Q18" s="5">
        <v>49.468503702718301</v>
      </c>
      <c r="R18" s="5">
        <v>57.549001414906002</v>
      </c>
      <c r="S18" s="32">
        <v>83.892120361328125</v>
      </c>
      <c r="T18" s="32">
        <v>67.35272216796875</v>
      </c>
      <c r="U18" s="32">
        <v>68.583770751953125</v>
      </c>
      <c r="V18" s="32">
        <v>97.63629150390625</v>
      </c>
      <c r="W18" s="32">
        <v>98.071029663085938</v>
      </c>
      <c r="X18" s="32">
        <v>82.91094970703125</v>
      </c>
      <c r="Y18" s="32">
        <v>50.603031158447266</v>
      </c>
      <c r="Z18" s="32">
        <v>89.9293212890625</v>
      </c>
      <c r="AA18" s="32">
        <v>57.137855529785156</v>
      </c>
      <c r="AB18" s="32">
        <v>34.436698913574219</v>
      </c>
      <c r="AC18" s="32">
        <v>72.460411071777344</v>
      </c>
      <c r="AD18" s="32">
        <v>51.89007568359375</v>
      </c>
      <c r="AE18" s="32">
        <v>48.810287475585938</v>
      </c>
      <c r="AF18" s="32">
        <v>57.895381927490234</v>
      </c>
    </row>
    <row r="19" spans="1:32" x14ac:dyDescent="0.25">
      <c r="A19" t="s">
        <v>115</v>
      </c>
      <c r="B19" t="str">
        <f t="shared" si="0"/>
        <v>52</v>
      </c>
      <c r="C19" t="s">
        <v>41</v>
      </c>
      <c r="D19" s="5" t="s">
        <v>70</v>
      </c>
      <c r="E19" s="5">
        <v>59.640541413493352</v>
      </c>
      <c r="F19" s="5">
        <v>30.485311048133678</v>
      </c>
      <c r="G19" s="5">
        <v>62.778880000000001</v>
      </c>
      <c r="H19" s="5">
        <v>72.418000000000006</v>
      </c>
      <c r="I19" s="5">
        <v>67.783333333333346</v>
      </c>
      <c r="J19" s="5">
        <v>58.366381095366762</v>
      </c>
      <c r="K19" s="5">
        <v>44.590886648984863</v>
      </c>
      <c r="L19" s="5">
        <v>83.404845119206655</v>
      </c>
      <c r="M19" s="5">
        <v>56.760536516050799</v>
      </c>
      <c r="N19" s="5">
        <v>64.387401439403831</v>
      </c>
      <c r="O19" s="5">
        <v>48.438191337521708</v>
      </c>
      <c r="P19" s="5">
        <v>50.344755422970309</v>
      </c>
      <c r="Q19" s="5">
        <v>83.82833532333288</v>
      </c>
      <c r="R19" s="5">
        <v>61.679278829638726</v>
      </c>
      <c r="S19" s="32">
        <v>59.239368438720703</v>
      </c>
      <c r="T19" s="32">
        <v>36.159488677978516</v>
      </c>
      <c r="U19" s="32">
        <v>56.32635498046875</v>
      </c>
      <c r="V19" s="32">
        <v>74.136711120605469</v>
      </c>
      <c r="W19" s="32">
        <v>69.335845947265625</v>
      </c>
      <c r="X19" s="32">
        <v>58.989601135253906</v>
      </c>
      <c r="Y19" s="32">
        <v>44.811733245849609</v>
      </c>
      <c r="Z19" s="32">
        <v>83.905014038085938</v>
      </c>
      <c r="AA19" s="32">
        <v>56.470726013183594</v>
      </c>
      <c r="AB19" s="32">
        <v>58.778953552246094</v>
      </c>
      <c r="AC19" s="32">
        <v>57.752403259277344</v>
      </c>
      <c r="AD19" s="32">
        <v>47.984275817871094</v>
      </c>
      <c r="AE19" s="32">
        <v>81.889030456542969</v>
      </c>
      <c r="AF19" s="32">
        <v>61.656021118164063</v>
      </c>
    </row>
    <row r="20" spans="1:32" x14ac:dyDescent="0.25">
      <c r="A20" t="s">
        <v>116</v>
      </c>
      <c r="B20" t="str">
        <f t="shared" si="0"/>
        <v>54</v>
      </c>
      <c r="C20" t="s">
        <v>96</v>
      </c>
      <c r="D20" s="5" t="s">
        <v>72</v>
      </c>
      <c r="E20" s="5">
        <v>66.276240022045997</v>
      </c>
      <c r="F20" s="5">
        <v>42.628042921134515</v>
      </c>
      <c r="G20" s="5">
        <v>68.303131525974024</v>
      </c>
      <c r="H20" s="5">
        <v>78.691999999999993</v>
      </c>
      <c r="I20" s="5">
        <v>80.983333333333334</v>
      </c>
      <c r="J20" s="5">
        <v>67.651626945110465</v>
      </c>
      <c r="K20" s="5">
        <v>54.376171953229274</v>
      </c>
      <c r="L20" s="5">
        <v>92.759567441029262</v>
      </c>
      <c r="M20" s="5">
        <v>61.449397694639934</v>
      </c>
      <c r="N20" s="5">
        <v>63.00953975659246</v>
      </c>
      <c r="O20" s="5">
        <v>37.280122821070286</v>
      </c>
      <c r="P20" s="5">
        <v>48.253359027772738</v>
      </c>
      <c r="Q20" s="5">
        <v>71.152735651446491</v>
      </c>
      <c r="R20" s="5">
        <v>61.182984906540064</v>
      </c>
      <c r="S20" s="32">
        <v>60.899990081787109</v>
      </c>
      <c r="T20" s="32">
        <v>34.909339904785156</v>
      </c>
      <c r="U20" s="32">
        <v>45.989532470703125</v>
      </c>
      <c r="V20" s="32">
        <v>78.460487365722656</v>
      </c>
      <c r="W20" s="32">
        <v>80.969329833984375</v>
      </c>
      <c r="X20" s="32">
        <v>60.082172393798828</v>
      </c>
      <c r="Y20" s="32">
        <v>53.110031127929688</v>
      </c>
      <c r="Z20" s="32">
        <v>93.2349853515625</v>
      </c>
      <c r="AA20" s="32">
        <v>63.404052734375</v>
      </c>
      <c r="AB20" s="32">
        <v>59.725135803222656</v>
      </c>
      <c r="AC20" s="32">
        <v>56.847515106201172</v>
      </c>
      <c r="AD20" s="32">
        <v>39.425506591796875</v>
      </c>
      <c r="AE20" s="32">
        <v>63.470626831054688</v>
      </c>
      <c r="AF20" s="32">
        <v>61.316837310791016</v>
      </c>
    </row>
    <row r="21" spans="1:32" x14ac:dyDescent="0.25">
      <c r="A21" t="s">
        <v>117</v>
      </c>
      <c r="B21" t="str">
        <f t="shared" si="0"/>
        <v>63</v>
      </c>
      <c r="C21" t="s">
        <v>63</v>
      </c>
      <c r="D21" s="5" t="s">
        <v>65</v>
      </c>
      <c r="E21" s="5">
        <v>76.412435331836434</v>
      </c>
      <c r="F21" s="5">
        <v>44.52572561046</v>
      </c>
      <c r="G21" s="5">
        <v>75.203097142857132</v>
      </c>
      <c r="H21" s="5">
        <v>89.692329196909384</v>
      </c>
      <c r="I21" s="5">
        <v>94.559484000472295</v>
      </c>
      <c r="J21" s="5">
        <v>75.995158987674699</v>
      </c>
      <c r="K21" s="5">
        <v>62.89729587782012</v>
      </c>
      <c r="L21" s="5">
        <v>91.880439648672578</v>
      </c>
      <c r="M21" s="5">
        <v>87.183211351794114</v>
      </c>
      <c r="N21" s="5">
        <v>54.914212107104333</v>
      </c>
      <c r="O21" s="5">
        <v>82.759927092800012</v>
      </c>
      <c r="P21" s="5">
        <v>52.248585206314949</v>
      </c>
      <c r="Q21" s="5">
        <v>70.490076773778156</v>
      </c>
      <c r="R21" s="5">
        <v>71.767678294040607</v>
      </c>
      <c r="S21" s="32">
        <v>84.990531921386719</v>
      </c>
      <c r="T21" s="32">
        <v>76.996208190917969</v>
      </c>
      <c r="U21" s="32">
        <v>75.214401245117188</v>
      </c>
      <c r="V21" s="32">
        <v>93.064605712890625</v>
      </c>
      <c r="W21" s="32">
        <v>96.316131591796875</v>
      </c>
      <c r="X21" s="32">
        <v>85.397834777832031</v>
      </c>
      <c r="Y21" s="32">
        <v>60.308692932128906</v>
      </c>
      <c r="Z21" s="32">
        <v>92.303428649902344</v>
      </c>
      <c r="AA21" s="32">
        <v>84.779029846191406</v>
      </c>
      <c r="AB21" s="32">
        <v>51.94482421875</v>
      </c>
      <c r="AC21" s="32">
        <v>75.0699462890625</v>
      </c>
      <c r="AD21" s="32">
        <v>52.751495361328125</v>
      </c>
      <c r="AE21" s="32">
        <v>74.357452392578125</v>
      </c>
      <c r="AF21" s="32">
        <v>70.216407775878906</v>
      </c>
    </row>
    <row r="22" spans="1:32" x14ac:dyDescent="0.25">
      <c r="A22" t="s">
        <v>118</v>
      </c>
      <c r="B22" t="str">
        <f t="shared" si="0"/>
        <v>66</v>
      </c>
      <c r="C22" t="s">
        <v>37</v>
      </c>
      <c r="D22" s="5" t="s">
        <v>65</v>
      </c>
      <c r="E22" s="5">
        <v>74.420777312603761</v>
      </c>
      <c r="F22" s="5">
        <v>55.375162729668126</v>
      </c>
      <c r="G22" s="5">
        <v>74.87680981481482</v>
      </c>
      <c r="H22" s="5">
        <v>80.768000000000001</v>
      </c>
      <c r="I22" s="5">
        <v>85.026666666666671</v>
      </c>
      <c r="J22" s="5">
        <v>74.011659802787406</v>
      </c>
      <c r="K22" s="5">
        <v>61.039858423162919</v>
      </c>
      <c r="L22" s="5">
        <v>94.807466917757097</v>
      </c>
      <c r="M22" s="5">
        <v>83.075004780500322</v>
      </c>
      <c r="N22" s="5">
        <v>61.178698939658908</v>
      </c>
      <c r="O22" s="5">
        <v>62.258417117054414</v>
      </c>
      <c r="P22" s="5">
        <v>56.912696542433856</v>
      </c>
      <c r="Q22" s="5">
        <v>73.078356848375776</v>
      </c>
      <c r="R22" s="5">
        <v>70.335785652706193</v>
      </c>
      <c r="S22" s="32">
        <v>77.739051818847656</v>
      </c>
      <c r="T22" s="32">
        <v>62.15911865234375</v>
      </c>
      <c r="U22" s="32">
        <v>71.825942993164063</v>
      </c>
      <c r="V22" s="32">
        <v>84.779838562011719</v>
      </c>
      <c r="W22" s="32">
        <v>87.175186157226563</v>
      </c>
      <c r="X22" s="32">
        <v>76.485023498535156</v>
      </c>
      <c r="Y22" s="32">
        <v>59.1678466796875</v>
      </c>
      <c r="Z22" s="32">
        <v>94.558837890625</v>
      </c>
      <c r="AA22" s="32">
        <v>83.458511352539063</v>
      </c>
      <c r="AB22" s="32">
        <v>49.696407318115234</v>
      </c>
      <c r="AC22" s="32">
        <v>86.411758422851563</v>
      </c>
      <c r="AD22" s="32">
        <v>60.531944274902344</v>
      </c>
      <c r="AE22" s="32">
        <v>76.039901733398438</v>
      </c>
      <c r="AF22" s="32">
        <v>72.837890625</v>
      </c>
    </row>
    <row r="23" spans="1:32" x14ac:dyDescent="0.25">
      <c r="A23" t="s">
        <v>119</v>
      </c>
      <c r="B23" t="str">
        <f t="shared" si="0"/>
        <v>68</v>
      </c>
      <c r="C23" t="s">
        <v>40</v>
      </c>
      <c r="D23" s="5" t="s">
        <v>72</v>
      </c>
      <c r="E23" s="5">
        <v>67.309541394257309</v>
      </c>
      <c r="F23" s="5">
        <v>46.843761485538856</v>
      </c>
      <c r="G23" s="5">
        <v>66.049946413043486</v>
      </c>
      <c r="H23" s="5">
        <v>74.546000000000006</v>
      </c>
      <c r="I23" s="5">
        <v>77.536666666666676</v>
      </c>
      <c r="J23" s="5">
        <v>66.244093641312261</v>
      </c>
      <c r="K23" s="5">
        <v>61.632739857814968</v>
      </c>
      <c r="L23" s="5">
        <v>89.805952540191939</v>
      </c>
      <c r="M23" s="5">
        <v>73.778960929063899</v>
      </c>
      <c r="N23" s="5">
        <v>55.159018822934513</v>
      </c>
      <c r="O23" s="5">
        <v>79.388007689628523</v>
      </c>
      <c r="P23" s="5">
        <v>55.432303539558234</v>
      </c>
      <c r="Q23" s="5">
        <v>68.656388504714968</v>
      </c>
      <c r="R23" s="5">
        <v>69.121910269129586</v>
      </c>
      <c r="S23" s="32">
        <v>70.035629272460938</v>
      </c>
      <c r="T23" s="32">
        <v>60.176784515380859</v>
      </c>
      <c r="U23" s="32">
        <v>63.71923828125</v>
      </c>
      <c r="V23" s="32">
        <v>79.473442077636719</v>
      </c>
      <c r="W23" s="32">
        <v>80.625251770019531</v>
      </c>
      <c r="X23" s="32">
        <v>70.998680114746094</v>
      </c>
      <c r="Y23" s="32">
        <v>58.547748565673828</v>
      </c>
      <c r="Z23" s="32">
        <v>90.000755310058594</v>
      </c>
      <c r="AA23" s="32">
        <v>75.076080322265625</v>
      </c>
      <c r="AB23" s="32">
        <v>49.039413452148438</v>
      </c>
      <c r="AC23" s="32">
        <v>65.0413818359375</v>
      </c>
      <c r="AD23" s="32">
        <v>55.636100769042969</v>
      </c>
      <c r="AE23" s="32">
        <v>69.774871826171875</v>
      </c>
      <c r="AF23" s="32">
        <v>66.159477233886719</v>
      </c>
    </row>
    <row r="24" spans="1:32" x14ac:dyDescent="0.25">
      <c r="A24" t="s">
        <v>120</v>
      </c>
      <c r="B24" t="str">
        <f t="shared" si="0"/>
        <v>70</v>
      </c>
      <c r="C24" t="s">
        <v>50</v>
      </c>
      <c r="D24" s="5" t="s">
        <v>67</v>
      </c>
      <c r="E24" s="5">
        <v>61.403368063537066</v>
      </c>
      <c r="F24" s="5">
        <v>27.229271484898433</v>
      </c>
      <c r="G24" s="5">
        <v>64.800984523809518</v>
      </c>
      <c r="H24" s="5">
        <v>73.883999999999986</v>
      </c>
      <c r="I24" s="5">
        <v>77.839999999999989</v>
      </c>
      <c r="J24" s="5">
        <v>60.938564002176975</v>
      </c>
      <c r="K24" s="5">
        <v>47.086768436153058</v>
      </c>
      <c r="L24" s="5">
        <v>94.298261492795362</v>
      </c>
      <c r="M24" s="5">
        <v>59.620459249347654</v>
      </c>
      <c r="N24" s="5">
        <v>78.250544862397234</v>
      </c>
      <c r="O24" s="5">
        <v>69.347970914543808</v>
      </c>
      <c r="P24" s="5">
        <v>48.493700507356301</v>
      </c>
      <c r="Q24" s="5">
        <v>68.08754130996256</v>
      </c>
      <c r="R24" s="5">
        <v>66.455035253222292</v>
      </c>
      <c r="S24" s="32">
        <v>64.570709228515625</v>
      </c>
      <c r="T24" s="32">
        <v>27.886867523193359</v>
      </c>
      <c r="U24" s="32">
        <v>75.382415771484375</v>
      </c>
      <c r="V24" s="32">
        <v>76.568534851074219</v>
      </c>
      <c r="W24" s="32">
        <v>81.094459533691406</v>
      </c>
      <c r="X24" s="32">
        <v>65.233070373535156</v>
      </c>
      <c r="Y24" s="32">
        <v>46.801364898681641</v>
      </c>
      <c r="Z24" s="32">
        <v>93.932258605957031</v>
      </c>
      <c r="AA24" s="32">
        <v>55.666637420654297</v>
      </c>
      <c r="AB24" s="32">
        <v>69.92645263671875</v>
      </c>
      <c r="AC24" s="32">
        <v>80.268020629882813</v>
      </c>
      <c r="AD24" s="32">
        <v>39.476722717285156</v>
      </c>
      <c r="AE24" s="32">
        <v>57.863460540771484</v>
      </c>
      <c r="AF24" s="32">
        <v>63.419273376464844</v>
      </c>
    </row>
    <row r="25" spans="1:32" x14ac:dyDescent="0.25">
      <c r="A25" t="s">
        <v>121</v>
      </c>
      <c r="B25" t="str">
        <f t="shared" si="0"/>
        <v>73</v>
      </c>
      <c r="C25" t="s">
        <v>97</v>
      </c>
      <c r="D25" s="5" t="s">
        <v>68</v>
      </c>
      <c r="E25" s="5">
        <v>74.130092962787444</v>
      </c>
      <c r="F25" s="5">
        <v>42.622042984102784</v>
      </c>
      <c r="G25" s="5">
        <v>79.589678775510208</v>
      </c>
      <c r="H25" s="5">
        <v>88.266203446826395</v>
      </c>
      <c r="I25" s="5">
        <v>84.323333333333338</v>
      </c>
      <c r="J25" s="5">
        <v>73.700314634943183</v>
      </c>
      <c r="K25" s="5">
        <v>55.214872940794599</v>
      </c>
      <c r="L25" s="5">
        <v>90.499160037699241</v>
      </c>
      <c r="M25" s="5">
        <v>64.994395695572436</v>
      </c>
      <c r="N25" s="5">
        <v>55.124493537584634</v>
      </c>
      <c r="O25" s="5">
        <v>58.928840683355361</v>
      </c>
      <c r="P25" s="5">
        <v>51.298570595593226</v>
      </c>
      <c r="Q25" s="5">
        <v>74.636243683374019</v>
      </c>
      <c r="R25" s="5">
        <v>64.385225310567634</v>
      </c>
      <c r="S25" s="32">
        <v>70.114952087402344</v>
      </c>
      <c r="T25" s="32">
        <v>51.192241668701172</v>
      </c>
      <c r="U25" s="32">
        <v>55.795204162597656</v>
      </c>
      <c r="V25" s="32">
        <v>88.233528137207031</v>
      </c>
      <c r="W25" s="32">
        <v>85.588813781738281</v>
      </c>
      <c r="X25" s="32">
        <v>70.202445983886719</v>
      </c>
      <c r="Y25" s="32">
        <v>55.085708618164063</v>
      </c>
      <c r="Z25" s="32">
        <v>90.809272766113281</v>
      </c>
      <c r="AA25" s="32">
        <v>66.155891418457031</v>
      </c>
      <c r="AB25" s="32">
        <v>44.832695007324219</v>
      </c>
      <c r="AC25" s="32">
        <v>57.743751525878906</v>
      </c>
      <c r="AD25" s="32">
        <v>46.289852142333984</v>
      </c>
      <c r="AE25" s="32">
        <v>76.655776977539063</v>
      </c>
      <c r="AF25" s="32">
        <v>62.510421752929688</v>
      </c>
    </row>
    <row r="26" spans="1:32" x14ac:dyDescent="0.25">
      <c r="A26" t="s">
        <v>122</v>
      </c>
      <c r="B26" t="str">
        <f t="shared" si="0"/>
        <v>76</v>
      </c>
      <c r="C26" t="s">
        <v>98</v>
      </c>
      <c r="D26" s="5" t="s">
        <v>70</v>
      </c>
      <c r="E26" s="5">
        <v>80.922489398948827</v>
      </c>
      <c r="F26" s="5">
        <v>78.292068231257943</v>
      </c>
      <c r="G26" s="5">
        <v>86.087298333333322</v>
      </c>
      <c r="H26" s="5">
        <v>80.953999999999994</v>
      </c>
      <c r="I26" s="5">
        <v>76.556666666666658</v>
      </c>
      <c r="J26" s="5">
        <v>80.472508307814479</v>
      </c>
      <c r="K26" s="5">
        <v>50.509525708720162</v>
      </c>
      <c r="L26" s="5">
        <v>94.281502817667956</v>
      </c>
      <c r="M26" s="5">
        <v>79.327589796713752</v>
      </c>
      <c r="N26" s="5">
        <v>42.761758614936952</v>
      </c>
      <c r="O26" s="5">
        <v>80.175094323137472</v>
      </c>
      <c r="P26" s="5">
        <v>58.935265093870186</v>
      </c>
      <c r="Q26" s="5">
        <v>71.525889441532343</v>
      </c>
      <c r="R26" s="5">
        <v>68.216660828082681</v>
      </c>
      <c r="S26" s="32">
        <v>82.934638977050781</v>
      </c>
      <c r="T26" s="32">
        <v>82.623069763183594</v>
      </c>
      <c r="U26" s="32">
        <v>86.940567016601563</v>
      </c>
      <c r="V26" s="32">
        <v>83.947097778320313</v>
      </c>
      <c r="W26" s="32">
        <v>79.937141418457031</v>
      </c>
      <c r="X26" s="32">
        <v>83.361968994140625</v>
      </c>
      <c r="Y26" s="32">
        <v>49.736045837402344</v>
      </c>
      <c r="Z26" s="32">
        <v>94.303390502929688</v>
      </c>
      <c r="AA26" s="32">
        <v>78.678207397460938</v>
      </c>
      <c r="AB26" s="32">
        <v>32.037601470947266</v>
      </c>
      <c r="AC26" s="32">
        <v>80.785545349121094</v>
      </c>
      <c r="AD26" s="32">
        <v>56.911190032958984</v>
      </c>
      <c r="AE26" s="32">
        <v>72.261886596679688</v>
      </c>
      <c r="AF26" s="32">
        <v>66.3876953125</v>
      </c>
    </row>
    <row r="27" spans="1:32" x14ac:dyDescent="0.25">
      <c r="A27" t="s">
        <v>123</v>
      </c>
      <c r="B27" t="str">
        <f t="shared" si="0"/>
        <v>81</v>
      </c>
      <c r="C27" t="s">
        <v>48</v>
      </c>
      <c r="D27" s="5" t="s">
        <v>71</v>
      </c>
      <c r="E27" s="5">
        <v>60.865507082347932</v>
      </c>
      <c r="F27" s="5">
        <v>26.146615903085621</v>
      </c>
      <c r="G27" s="5">
        <v>73.168820833333328</v>
      </c>
      <c r="H27" s="5">
        <v>71.447999999999993</v>
      </c>
      <c r="I27" s="5">
        <v>69.626666666666665</v>
      </c>
      <c r="J27" s="5">
        <v>60.097525850771405</v>
      </c>
      <c r="K27" s="5">
        <v>38.576490093772932</v>
      </c>
      <c r="L27" s="5">
        <v>89.739449224234718</v>
      </c>
      <c r="M27" s="5">
        <v>50.906496982607869</v>
      </c>
      <c r="N27" s="5">
        <v>70.717635711663206</v>
      </c>
      <c r="O27" s="5">
        <v>62.788501346109051</v>
      </c>
      <c r="P27" s="5">
        <v>45.017347375755769</v>
      </c>
      <c r="Q27" s="5">
        <v>72.269630412097044</v>
      </c>
      <c r="R27" s="5">
        <v>61.430793020891521</v>
      </c>
      <c r="S27" s="32">
        <v>47.484561920166016</v>
      </c>
      <c r="T27" s="32">
        <v>26.851144790649414</v>
      </c>
      <c r="U27" s="32">
        <v>19.550088882446289</v>
      </c>
      <c r="V27" s="32">
        <v>72.168731689453125</v>
      </c>
      <c r="W27" s="32">
        <v>72.461265563964844</v>
      </c>
      <c r="X27" s="32">
        <v>47.757808685302734</v>
      </c>
      <c r="Y27" s="32">
        <v>39.352832794189453</v>
      </c>
      <c r="Z27" s="32">
        <v>89.901840209960938</v>
      </c>
      <c r="AA27" s="32">
        <v>53.641578674316406</v>
      </c>
      <c r="AB27" s="32">
        <v>58.349460601806641</v>
      </c>
      <c r="AC27" s="32">
        <v>68.302909851074219</v>
      </c>
      <c r="AD27" s="32">
        <v>28.664657592773438</v>
      </c>
      <c r="AE27" s="32">
        <v>71.199043273925781</v>
      </c>
      <c r="AF27" s="32">
        <v>58.487476348876953</v>
      </c>
    </row>
    <row r="28" spans="1:32" x14ac:dyDescent="0.25">
      <c r="A28" t="s">
        <v>124</v>
      </c>
      <c r="B28" t="str">
        <f t="shared" si="0"/>
        <v>85</v>
      </c>
      <c r="C28" t="s">
        <v>46</v>
      </c>
      <c r="D28" s="5" t="s">
        <v>71</v>
      </c>
      <c r="E28" s="5">
        <v>67.374992718288269</v>
      </c>
      <c r="F28" s="5">
        <v>41.142594151572325</v>
      </c>
      <c r="G28" s="5">
        <v>78.63665499999999</v>
      </c>
      <c r="H28" s="5">
        <v>79.290000000000006</v>
      </c>
      <c r="I28" s="5">
        <v>73.89</v>
      </c>
      <c r="J28" s="5">
        <v>68.239812287893074</v>
      </c>
      <c r="K28" s="5">
        <v>52.529102340538913</v>
      </c>
      <c r="L28" s="5">
        <v>90.693586484890702</v>
      </c>
      <c r="M28" s="5">
        <v>59.78663577102494</v>
      </c>
      <c r="N28" s="5">
        <v>60.604976303915407</v>
      </c>
      <c r="O28" s="5">
        <v>39.876393391778151</v>
      </c>
      <c r="P28" s="5">
        <v>53.503226321557925</v>
      </c>
      <c r="Q28" s="5">
        <v>67.910263903444402</v>
      </c>
      <c r="R28" s="5">
        <v>60.700597788164337</v>
      </c>
      <c r="S28" s="32">
        <v>56.186618804931641</v>
      </c>
      <c r="T28" s="32">
        <v>37.955280303955078</v>
      </c>
      <c r="U28" s="32">
        <v>21.048702239990234</v>
      </c>
      <c r="V28" s="32">
        <v>83.24163818359375</v>
      </c>
      <c r="W28" s="32">
        <v>78.72393798828125</v>
      </c>
      <c r="X28" s="32">
        <v>55.242389678955078</v>
      </c>
      <c r="Y28" s="32">
        <v>48.3018798828125</v>
      </c>
      <c r="Z28" s="32">
        <v>90.600189208984375</v>
      </c>
      <c r="AA28" s="32">
        <v>60.767059326171875</v>
      </c>
      <c r="AB28" s="32">
        <v>54.880619049072266</v>
      </c>
      <c r="AC28" s="32">
        <v>60.165351867675781</v>
      </c>
      <c r="AD28" s="32">
        <v>62.560081481933594</v>
      </c>
      <c r="AE28" s="32">
        <v>70.742568969726563</v>
      </c>
      <c r="AF28" s="32">
        <v>64.002532958984375</v>
      </c>
    </row>
    <row r="29" spans="1:32" x14ac:dyDescent="0.25">
      <c r="A29" t="s">
        <v>125</v>
      </c>
      <c r="B29" t="str">
        <f t="shared" si="0"/>
        <v>86</v>
      </c>
      <c r="C29" t="s">
        <v>51</v>
      </c>
      <c r="D29" s="5" t="s">
        <v>69</v>
      </c>
      <c r="E29" s="5">
        <v>52.223351884155079</v>
      </c>
      <c r="F29" s="5">
        <v>22.309798702517281</v>
      </c>
      <c r="G29" s="5">
        <v>68.879549963768113</v>
      </c>
      <c r="H29" s="5">
        <v>55.125999999999998</v>
      </c>
      <c r="I29" s="5">
        <v>60.736666666666672</v>
      </c>
      <c r="J29" s="5">
        <v>51.763003833238017</v>
      </c>
      <c r="K29" s="5">
        <v>38.234735552228116</v>
      </c>
      <c r="L29" s="5">
        <v>84.601822321176471</v>
      </c>
      <c r="M29" s="5">
        <v>41.024206236153525</v>
      </c>
      <c r="N29" s="5">
        <v>68.087353697752988</v>
      </c>
      <c r="O29" s="5">
        <v>52.272467727807722</v>
      </c>
      <c r="P29" s="5">
        <v>48.099510708839098</v>
      </c>
      <c r="Q29" s="5">
        <v>58.203460948407056</v>
      </c>
      <c r="R29" s="5">
        <v>55.789079598909282</v>
      </c>
      <c r="S29" s="32">
        <v>44.068599700927734</v>
      </c>
      <c r="T29" s="32">
        <v>24.487054824829102</v>
      </c>
      <c r="U29" s="32">
        <v>35.561248779296875</v>
      </c>
      <c r="V29" s="32">
        <v>55.768531799316406</v>
      </c>
      <c r="W29" s="32">
        <v>59.517520904541016</v>
      </c>
      <c r="X29" s="32">
        <v>43.833587646484375</v>
      </c>
      <c r="Y29" s="32">
        <v>39.36370849609375</v>
      </c>
      <c r="Z29" s="32">
        <v>84.480979919433594</v>
      </c>
      <c r="AA29" s="32">
        <v>37.45172119140625</v>
      </c>
      <c r="AB29" s="32">
        <v>63.008274078369141</v>
      </c>
      <c r="AC29" s="32">
        <v>62.634757995605469</v>
      </c>
      <c r="AD29" s="32">
        <v>42.8985595703125</v>
      </c>
      <c r="AE29" s="32">
        <v>56.218269348144531</v>
      </c>
      <c r="AF29" s="32">
        <v>55.150894165039063</v>
      </c>
    </row>
    <row r="30" spans="1:32" x14ac:dyDescent="0.25">
      <c r="A30" t="s">
        <v>126</v>
      </c>
      <c r="B30" t="str">
        <f t="shared" si="0"/>
        <v>88</v>
      </c>
      <c r="C30" t="s">
        <v>58</v>
      </c>
      <c r="D30" s="5" t="s">
        <v>73</v>
      </c>
      <c r="E30" s="5">
        <v>65.162695644297031</v>
      </c>
      <c r="F30" s="5">
        <v>83.935100342548438</v>
      </c>
      <c r="G30" s="5">
        <v>38.977897499999997</v>
      </c>
      <c r="H30" s="5">
        <v>77.597999999999999</v>
      </c>
      <c r="I30" s="5">
        <v>72.346666666666678</v>
      </c>
      <c r="J30" s="5">
        <v>68.214416127303778</v>
      </c>
      <c r="K30" s="5">
        <v>51.722201458694123</v>
      </c>
      <c r="L30" s="5">
        <v>91.230102311034727</v>
      </c>
      <c r="M30" s="5">
        <v>23.153711737952886</v>
      </c>
      <c r="N30" s="5">
        <v>25.068389539039298</v>
      </c>
      <c r="O30" s="5">
        <v>77.247937566989023</v>
      </c>
      <c r="P30" s="5">
        <v>57.619901335288233</v>
      </c>
      <c r="Q30" s="5">
        <v>66.349012688714552</v>
      </c>
      <c r="R30" s="5">
        <v>56.055893805387548</v>
      </c>
      <c r="S30" s="32">
        <v>66.490707397460938</v>
      </c>
      <c r="T30" s="32">
        <v>72.857948303222656</v>
      </c>
      <c r="U30" s="32">
        <v>44.730403900146484</v>
      </c>
      <c r="V30" s="32">
        <v>75.9810791015625</v>
      </c>
      <c r="W30" s="32">
        <v>72.099090576171875</v>
      </c>
      <c r="X30" s="32">
        <v>66.417129516601563</v>
      </c>
      <c r="Y30" s="32">
        <v>50.314537048339844</v>
      </c>
      <c r="Z30" s="32">
        <v>90.073295593261719</v>
      </c>
      <c r="AA30" s="32">
        <v>13.369025230407715</v>
      </c>
      <c r="AB30" s="32">
        <v>24.565830230712891</v>
      </c>
      <c r="AC30" s="32">
        <v>98.949028015136719</v>
      </c>
      <c r="AD30" s="32">
        <v>68.924232482910156</v>
      </c>
      <c r="AE30" s="32">
        <v>71.689048767089844</v>
      </c>
      <c r="AF30" s="32">
        <v>59.697856903076172</v>
      </c>
    </row>
    <row r="31" spans="1:32" x14ac:dyDescent="0.25">
      <c r="A31" t="s">
        <v>127</v>
      </c>
      <c r="B31" t="str">
        <f t="shared" si="0"/>
        <v>91</v>
      </c>
      <c r="C31" t="s">
        <v>47</v>
      </c>
      <c r="D31" s="5" t="s">
        <v>69</v>
      </c>
      <c r="E31" s="5">
        <v>54.405364075741943</v>
      </c>
      <c r="F31" s="5">
        <v>28.210184486793882</v>
      </c>
      <c r="G31" s="5">
        <v>66.341794642857138</v>
      </c>
      <c r="H31" s="5">
        <v>58.015999999999998</v>
      </c>
      <c r="I31" s="5">
        <v>58.236666666666672</v>
      </c>
      <c r="J31" s="5">
        <v>52.701161449079422</v>
      </c>
      <c r="K31" s="5">
        <v>31.817933713426463</v>
      </c>
      <c r="L31" s="5">
        <v>79.740301293486823</v>
      </c>
      <c r="M31" s="5">
        <v>49.388977345331647</v>
      </c>
      <c r="N31" s="5">
        <v>71.827255722224294</v>
      </c>
      <c r="O31" s="5">
        <v>67.25297629936064</v>
      </c>
      <c r="P31" s="5">
        <v>43.064457073914653</v>
      </c>
      <c r="Q31" s="5">
        <v>80.262492267571858</v>
      </c>
      <c r="R31" s="5">
        <v>60.479199102188055</v>
      </c>
      <c r="S31" s="32">
        <v>46.575572967529297</v>
      </c>
      <c r="T31" s="32">
        <v>33.449111938476563</v>
      </c>
      <c r="U31" s="32">
        <v>33.463905334472656</v>
      </c>
      <c r="V31" s="32">
        <v>60.438854217529297</v>
      </c>
      <c r="W31" s="32">
        <v>59.014823913574219</v>
      </c>
      <c r="X31" s="32">
        <v>46.5916748046875</v>
      </c>
      <c r="Y31" s="32">
        <v>33.257095336914063</v>
      </c>
      <c r="Z31" s="32">
        <v>80.601188659667969</v>
      </c>
      <c r="AA31" s="32">
        <v>42.3726806640625</v>
      </c>
      <c r="AB31" s="32">
        <v>73.735137939453125</v>
      </c>
      <c r="AC31" s="32">
        <v>73.214530944824219</v>
      </c>
      <c r="AD31" s="32">
        <v>64.475334167480469</v>
      </c>
      <c r="AE31" s="32">
        <v>74.981796264648438</v>
      </c>
      <c r="AF31" s="32">
        <v>63.233966827392578</v>
      </c>
    </row>
    <row r="32" spans="1:32" x14ac:dyDescent="0.25">
      <c r="A32" t="s">
        <v>128</v>
      </c>
      <c r="B32" t="str">
        <f t="shared" si="0"/>
        <v>94</v>
      </c>
      <c r="C32" t="s">
        <v>62</v>
      </c>
      <c r="D32" s="5" t="s">
        <v>69</v>
      </c>
      <c r="E32" s="5">
        <v>57.558079636258</v>
      </c>
      <c r="F32" s="5">
        <v>42.402388811986505</v>
      </c>
      <c r="G32" s="5">
        <v>56.760267499999998</v>
      </c>
      <c r="H32" s="5">
        <v>59.331999999999994</v>
      </c>
      <c r="I32" s="5">
        <v>64.686666666666667</v>
      </c>
      <c r="J32" s="5">
        <v>55.795330744663289</v>
      </c>
      <c r="K32" s="5">
        <v>30.094507805321513</v>
      </c>
      <c r="L32" s="5">
        <v>78.052245824396778</v>
      </c>
      <c r="M32" s="5">
        <v>20.936440198164721</v>
      </c>
      <c r="N32" s="5">
        <v>70.58371113428511</v>
      </c>
      <c r="O32" s="5">
        <v>62.216186662451008</v>
      </c>
      <c r="P32" s="5">
        <v>26.522855228044193</v>
      </c>
      <c r="Q32" s="5">
        <v>57.852457799442334</v>
      </c>
      <c r="R32" s="5">
        <v>49.465486378872242</v>
      </c>
      <c r="S32" s="32">
        <v>57.167125701904297</v>
      </c>
      <c r="T32" s="32">
        <v>45.906455993652344</v>
      </c>
      <c r="U32" s="32">
        <v>52.029399871826172</v>
      </c>
      <c r="V32" s="32">
        <v>60.911991119384766</v>
      </c>
      <c r="W32" s="32">
        <v>64.4571533203125</v>
      </c>
      <c r="X32" s="32">
        <v>55.826248168945313</v>
      </c>
      <c r="Y32" s="32">
        <v>30.353799819946289</v>
      </c>
      <c r="Z32" s="32">
        <v>79.059783935546875</v>
      </c>
      <c r="AA32" s="32">
        <v>19.653060913085938</v>
      </c>
      <c r="AB32" s="32">
        <v>73.749526977539063</v>
      </c>
      <c r="AC32" s="32">
        <v>77.21636962890625</v>
      </c>
      <c r="AD32" s="32">
        <v>50.778861999511719</v>
      </c>
      <c r="AE32" s="32">
        <v>65.058975219726563</v>
      </c>
      <c r="AF32" s="32">
        <v>56.552909851074219</v>
      </c>
    </row>
    <row r="33" spans="1:32" x14ac:dyDescent="0.25">
      <c r="A33" t="s">
        <v>129</v>
      </c>
      <c r="B33" t="str">
        <f t="shared" si="0"/>
        <v>95</v>
      </c>
      <c r="C33" t="s">
        <v>54</v>
      </c>
      <c r="D33" s="5" t="s">
        <v>69</v>
      </c>
      <c r="E33" s="5">
        <v>62.470321686569861</v>
      </c>
      <c r="F33" s="5">
        <v>56.115590274456771</v>
      </c>
      <c r="G33" s="5">
        <v>76.801265378787875</v>
      </c>
      <c r="H33" s="5">
        <v>61.55</v>
      </c>
      <c r="I33" s="5">
        <v>59.79666666666666</v>
      </c>
      <c r="J33" s="5">
        <v>63.565880579977822</v>
      </c>
      <c r="K33" s="5">
        <v>37.062956882391802</v>
      </c>
      <c r="L33" s="5">
        <v>87.877519787564793</v>
      </c>
      <c r="M33" s="5">
        <v>34.561001198041005</v>
      </c>
      <c r="N33" s="5">
        <v>69.972229094382911</v>
      </c>
      <c r="O33" s="5">
        <v>27.696078431372548</v>
      </c>
      <c r="P33" s="5">
        <v>51.564651032253536</v>
      </c>
      <c r="Q33" s="5">
        <v>66.702380324901753</v>
      </c>
      <c r="R33" s="5">
        <v>53.63383096441548</v>
      </c>
      <c r="S33" s="32">
        <v>67.934806823730469</v>
      </c>
      <c r="T33" s="32">
        <v>49.486629486083984</v>
      </c>
      <c r="U33" s="32">
        <v>90.055412292480469</v>
      </c>
      <c r="V33" s="32">
        <v>64.641983032226563</v>
      </c>
      <c r="W33" s="32">
        <v>62.069831848144531</v>
      </c>
      <c r="X33" s="32">
        <v>66.563461303710938</v>
      </c>
      <c r="Y33" s="32">
        <v>38.621673583984375</v>
      </c>
      <c r="Z33" s="32">
        <v>88.773826599121094</v>
      </c>
      <c r="AA33" s="32">
        <v>35.999488830566406</v>
      </c>
      <c r="AB33" s="32">
        <v>59.510585784912109</v>
      </c>
      <c r="AC33" s="32">
        <v>45.214855194091797</v>
      </c>
      <c r="AD33" s="32">
        <v>51.788566589355469</v>
      </c>
      <c r="AE33" s="32">
        <v>67.704452514648438</v>
      </c>
      <c r="AF33" s="32">
        <v>55.373348236083984</v>
      </c>
    </row>
    <row r="34" spans="1:32" x14ac:dyDescent="0.25">
      <c r="A34" t="s">
        <v>130</v>
      </c>
      <c r="B34" t="str">
        <f t="shared" si="0"/>
        <v>97</v>
      </c>
      <c r="C34" t="s">
        <v>64</v>
      </c>
      <c r="D34" s="5" t="s">
        <v>69</v>
      </c>
      <c r="E34" s="5">
        <v>53.859030056253431</v>
      </c>
      <c r="F34" s="5">
        <v>35.791185378096927</v>
      </c>
      <c r="G34" s="5">
        <v>57.54573822580646</v>
      </c>
      <c r="H34" s="5">
        <v>55.779999999999994</v>
      </c>
      <c r="I34" s="5">
        <v>62.923333333333325</v>
      </c>
      <c r="J34" s="5">
        <v>53.010064234309176</v>
      </c>
      <c r="K34" s="5">
        <v>19.221126568199505</v>
      </c>
      <c r="L34" s="5">
        <v>55.224766133030393</v>
      </c>
      <c r="M34" s="5">
        <v>42.845473000234989</v>
      </c>
      <c r="N34" s="5">
        <v>83.756871469330733</v>
      </c>
      <c r="O34" s="5">
        <v>71.547580996655171</v>
      </c>
      <c r="P34" s="5">
        <v>22.028445341249729</v>
      </c>
      <c r="Q34" s="5">
        <v>58.617808150104374</v>
      </c>
      <c r="R34" s="5">
        <v>50.463153094114986</v>
      </c>
      <c r="S34" s="32">
        <v>53.964248657226563</v>
      </c>
      <c r="T34" s="32">
        <v>34.346256256103516</v>
      </c>
      <c r="U34" s="32">
        <v>47.407794952392578</v>
      </c>
      <c r="V34" s="32">
        <v>64.000190734863281</v>
      </c>
      <c r="W34" s="32">
        <v>71.759178161621094</v>
      </c>
      <c r="X34" s="32">
        <v>54.37835693359375</v>
      </c>
      <c r="Y34" s="32">
        <v>22.349557876586914</v>
      </c>
      <c r="Z34" s="32">
        <v>55.079490661621094</v>
      </c>
      <c r="AA34" s="32">
        <v>38.1923828125</v>
      </c>
      <c r="AB34" s="32">
        <v>79.544662475585938</v>
      </c>
      <c r="AC34" s="32">
        <v>82.213348388671875</v>
      </c>
      <c r="AD34" s="32">
        <v>61.638801574707031</v>
      </c>
      <c r="AE34" s="32">
        <v>45.925624847412109</v>
      </c>
      <c r="AF34" s="32">
        <v>54.991981506347656</v>
      </c>
    </row>
    <row r="35" spans="1:32" x14ac:dyDescent="0.25">
      <c r="A35" t="s">
        <v>131</v>
      </c>
      <c r="B35" t="str">
        <f t="shared" si="0"/>
        <v>99</v>
      </c>
      <c r="C35" t="s">
        <v>53</v>
      </c>
      <c r="D35" s="5" t="s">
        <v>71</v>
      </c>
      <c r="E35" s="5">
        <v>51.292349952064463</v>
      </c>
      <c r="F35" s="5">
        <v>34.015119101947349</v>
      </c>
      <c r="G35" s="5">
        <v>53.122245948275861</v>
      </c>
      <c r="H35" s="5">
        <v>62.798000000000002</v>
      </c>
      <c r="I35" s="5">
        <v>64.123333333333321</v>
      </c>
      <c r="J35" s="5">
        <v>53.514674595889133</v>
      </c>
      <c r="K35" s="5">
        <v>22.797009414582426</v>
      </c>
      <c r="L35" s="5">
        <v>53.619853277804587</v>
      </c>
      <c r="M35" s="5">
        <v>11.427192712120208</v>
      </c>
      <c r="N35" s="5">
        <v>92.269187413109066</v>
      </c>
      <c r="O35" s="5">
        <v>49.504754539423459</v>
      </c>
      <c r="P35" s="5">
        <v>16.666666666666664</v>
      </c>
      <c r="Q35" s="5">
        <v>74.467234991309454</v>
      </c>
      <c r="R35" s="5">
        <v>45.821699859287982</v>
      </c>
      <c r="S35" s="32">
        <v>45.785518646240234</v>
      </c>
      <c r="T35" s="32">
        <v>33.039718627929688</v>
      </c>
      <c r="U35" s="32">
        <v>17.726020812988281</v>
      </c>
      <c r="V35" s="32">
        <v>63.859531402587891</v>
      </c>
      <c r="W35" s="32">
        <v>66.942207336425781</v>
      </c>
      <c r="X35" s="32">
        <v>45.391868591308594</v>
      </c>
      <c r="Y35" s="32">
        <v>26.347017288208008</v>
      </c>
      <c r="Z35" s="32">
        <v>54.674980163574219</v>
      </c>
      <c r="AA35" s="32">
        <v>10.644405364990234</v>
      </c>
      <c r="AB35" s="32">
        <v>94.950813293457031</v>
      </c>
      <c r="AC35" s="32">
        <v>45.011543273925781</v>
      </c>
      <c r="AD35" s="32">
        <v>42.192314147949219</v>
      </c>
      <c r="AE35" s="32">
        <v>77.340751647949219</v>
      </c>
      <c r="AF35" s="32">
        <v>50.165973663330078</v>
      </c>
    </row>
    <row r="36" spans="1:32" s="33" customFormat="1" x14ac:dyDescent="0.25">
      <c r="D36" s="34"/>
      <c r="E36" s="34"/>
      <c r="F36" s="34"/>
      <c r="G36" s="34"/>
      <c r="H36" s="34"/>
      <c r="I36" s="34"/>
      <c r="J36" s="34"/>
      <c r="K36" s="34"/>
      <c r="L36" s="34"/>
      <c r="M36" s="34"/>
      <c r="N36" s="34"/>
      <c r="O36" s="34"/>
      <c r="P36" s="34"/>
      <c r="Q36" s="34"/>
      <c r="R36" s="34"/>
      <c r="S36" s="35"/>
      <c r="T36" s="35"/>
      <c r="U36" s="35"/>
      <c r="V36" s="35"/>
      <c r="W36" s="35"/>
      <c r="X36" s="35"/>
      <c r="Y36" s="35"/>
      <c r="Z36" s="35"/>
      <c r="AA36" s="35"/>
      <c r="AB36" s="35"/>
      <c r="AC36" s="35"/>
      <c r="AD36" s="35"/>
      <c r="AE36" s="35"/>
      <c r="AF36" s="35"/>
    </row>
    <row r="37" spans="1:32" x14ac:dyDescent="0.25">
      <c r="D37" s="5"/>
      <c r="E37" s="5"/>
      <c r="F37" s="5"/>
      <c r="G37" s="5"/>
      <c r="H37" s="5"/>
      <c r="I37" s="5"/>
      <c r="J37" s="5"/>
      <c r="K37" s="5"/>
      <c r="L37" s="5"/>
      <c r="M37" s="5"/>
      <c r="N37" s="5"/>
      <c r="O37" s="5"/>
      <c r="P37" s="5"/>
      <c r="Q37" s="5"/>
      <c r="R37" s="5"/>
      <c r="S37" s="71"/>
      <c r="T37" s="32"/>
      <c r="U37" s="32"/>
      <c r="V37" s="32"/>
      <c r="W37" s="32"/>
      <c r="X37" s="32"/>
      <c r="Y37" s="32"/>
      <c r="Z37" s="32"/>
      <c r="AA37" s="32"/>
      <c r="AB37" s="32"/>
      <c r="AC37" s="32"/>
      <c r="AD37" s="32"/>
      <c r="AE37" s="32"/>
      <c r="AF37" s="32"/>
    </row>
    <row r="38" spans="1:32" x14ac:dyDescent="0.25">
      <c r="E38" s="212">
        <v>2020</v>
      </c>
      <c r="F38" s="212"/>
      <c r="G38" s="212"/>
      <c r="H38" s="212"/>
      <c r="I38" s="212"/>
      <c r="J38" s="212"/>
      <c r="K38" s="212"/>
      <c r="L38" s="212"/>
      <c r="M38" s="212"/>
      <c r="N38" s="212"/>
      <c r="O38" s="212"/>
      <c r="P38" s="212"/>
      <c r="Q38" s="212"/>
      <c r="R38" s="212"/>
      <c r="S38" s="212">
        <v>2021</v>
      </c>
      <c r="T38" s="212"/>
      <c r="U38" s="212"/>
      <c r="V38" s="212"/>
      <c r="W38" s="212"/>
      <c r="X38" s="212"/>
      <c r="Y38" s="212"/>
      <c r="Z38" s="212"/>
      <c r="AA38" s="212"/>
      <c r="AB38" s="212"/>
      <c r="AC38" s="212"/>
      <c r="AD38" s="212"/>
      <c r="AE38" s="212"/>
      <c r="AF38" s="212"/>
    </row>
    <row r="39" spans="1:32" ht="63" x14ac:dyDescent="0.25">
      <c r="A39" s="4" t="s">
        <v>99</v>
      </c>
      <c r="B39" s="4" t="s">
        <v>143</v>
      </c>
      <c r="C39" s="4" t="s">
        <v>94</v>
      </c>
      <c r="D39" s="4" t="s">
        <v>36</v>
      </c>
      <c r="E39" s="4" t="s">
        <v>144</v>
      </c>
      <c r="F39" s="4" t="s">
        <v>139</v>
      </c>
      <c r="G39" s="4" t="s">
        <v>140</v>
      </c>
      <c r="H39" s="4" t="s">
        <v>141</v>
      </c>
      <c r="I39" s="4" t="s">
        <v>153</v>
      </c>
      <c r="J39" s="4" t="s">
        <v>142</v>
      </c>
      <c r="K39" s="4" t="s">
        <v>145</v>
      </c>
      <c r="L39" s="4" t="s">
        <v>146</v>
      </c>
      <c r="M39" s="4" t="s">
        <v>148</v>
      </c>
      <c r="N39" s="4" t="s">
        <v>147</v>
      </c>
      <c r="O39" s="4" t="s">
        <v>151</v>
      </c>
      <c r="P39" s="4" t="s">
        <v>149</v>
      </c>
      <c r="Q39" s="4" t="s">
        <v>150</v>
      </c>
      <c r="R39" s="4" t="s">
        <v>152</v>
      </c>
      <c r="S39" s="4" t="str">
        <f>"MDD "&amp;S38</f>
        <v>MDD 2021</v>
      </c>
      <c r="T39" s="4" t="str">
        <f>"Movilización de recursos  "&amp;S38</f>
        <v>Movilización de recursos  2021</v>
      </c>
      <c r="U39" s="4" t="str">
        <f>"Ejecución Presupuestal  "&amp;S38</f>
        <v>Ejecución Presupuestal  2021</v>
      </c>
      <c r="V39" s="4" t="str">
        <f>"Gobieno Abierto "&amp;S38</f>
        <v>Gobieno Abierto 2021</v>
      </c>
      <c r="W39" s="4" t="str">
        <f>"Planeación estrategica  "&amp;S38</f>
        <v>Planeación estrategica  2021</v>
      </c>
      <c r="X39" s="4" t="str">
        <f>"Gestión  "&amp;S38</f>
        <v>Gestión  2021</v>
      </c>
      <c r="Y39" s="4" t="str">
        <f>"Educación "&amp;S38</f>
        <v>Educación 2021</v>
      </c>
      <c r="Z39" s="4" t="str">
        <f>"Salud  "&amp;S38</f>
        <v>Salud  2021</v>
      </c>
      <c r="AA39" s="4" t="str">
        <f>"Servicios Públicos  "&amp;S38</f>
        <v>Servicios Públicos  2021</v>
      </c>
      <c r="AB39" s="4" t="str">
        <f>"Seguridad  "&amp;S38</f>
        <v>Seguridad  2021</v>
      </c>
      <c r="AC39" s="4" t="str">
        <f>"Niñez y Juventud  "&amp;S38</f>
        <v>Niñez y Juventud  2021</v>
      </c>
      <c r="AD39" s="4" t="str">
        <f>"Trabajo  "&amp;S38</f>
        <v>Trabajo  2021</v>
      </c>
      <c r="AE39" s="4" t="str">
        <f>"Medio Ambiente  "&amp;S38</f>
        <v>Medio Ambiente  2021</v>
      </c>
      <c r="AF39" s="4" t="str">
        <f>"Resultados  "&amp;S38</f>
        <v>Resultados  2021</v>
      </c>
    </row>
    <row r="40" spans="1:32" x14ac:dyDescent="0.25">
      <c r="A40" t="s">
        <v>100</v>
      </c>
      <c r="B40" t="str">
        <f>MID(A40,1,2)</f>
        <v>05</v>
      </c>
      <c r="C40" t="s">
        <v>42</v>
      </c>
      <c r="D40" s="5" t="s">
        <v>65</v>
      </c>
      <c r="E40" s="5">
        <f>AVERAGEIFS(E$4:E$35,$D$4:$D$35,$D40)</f>
        <v>78.309360362055784</v>
      </c>
      <c r="F40" s="5">
        <f t="shared" ref="F40:AF49" si="1">AVERAGEIFS(F$4:F$35,$D$4:$D$35,$D40)</f>
        <v>55.783276983987712</v>
      </c>
      <c r="G40" s="5">
        <f t="shared" si="1"/>
        <v>75.571704945586816</v>
      </c>
      <c r="H40" s="5">
        <f t="shared" si="1"/>
        <v>89.394857396499617</v>
      </c>
      <c r="I40" s="5">
        <f t="shared" si="1"/>
        <v>91.451834081775559</v>
      </c>
      <c r="J40" s="5">
        <f t="shared" si="1"/>
        <v>78.050418351962421</v>
      </c>
      <c r="K40" s="5">
        <f t="shared" si="1"/>
        <v>59.362689115553664</v>
      </c>
      <c r="L40" s="5">
        <f t="shared" si="1"/>
        <v>92.626262246645737</v>
      </c>
      <c r="M40" s="5">
        <f t="shared" si="1"/>
        <v>82.40307899314638</v>
      </c>
      <c r="N40" s="5">
        <f t="shared" si="1"/>
        <v>59.535649319914121</v>
      </c>
      <c r="O40" s="5">
        <f t="shared" si="1"/>
        <v>68.349265886541872</v>
      </c>
      <c r="P40" s="5">
        <f t="shared" si="1"/>
        <v>56.35165966776804</v>
      </c>
      <c r="Q40" s="5">
        <f t="shared" si="1"/>
        <v>70.345227992888127</v>
      </c>
      <c r="R40" s="5">
        <f t="shared" si="1"/>
        <v>69.853404746065422</v>
      </c>
      <c r="S40" s="5">
        <f t="shared" si="1"/>
        <v>84.163915634155273</v>
      </c>
      <c r="T40" s="5">
        <f t="shared" si="1"/>
        <v>67.7713623046875</v>
      </c>
      <c r="U40" s="5">
        <f t="shared" si="1"/>
        <v>80.544773101806641</v>
      </c>
      <c r="V40" s="5">
        <f t="shared" si="1"/>
        <v>92.174402236938477</v>
      </c>
      <c r="W40" s="5">
        <f t="shared" si="1"/>
        <v>92.930709838867188</v>
      </c>
      <c r="X40" s="5">
        <f t="shared" si="1"/>
        <v>83.355312347412109</v>
      </c>
      <c r="Y40" s="5">
        <f t="shared" si="1"/>
        <v>57.806251525878906</v>
      </c>
      <c r="Z40" s="5">
        <f t="shared" si="1"/>
        <v>92.757907867431641</v>
      </c>
      <c r="AA40" s="5">
        <f t="shared" si="1"/>
        <v>83.000286102294922</v>
      </c>
      <c r="AB40" s="5">
        <f t="shared" si="1"/>
        <v>54.24282169342041</v>
      </c>
      <c r="AC40" s="5">
        <f t="shared" si="1"/>
        <v>78.644514083862305</v>
      </c>
      <c r="AD40" s="5">
        <f t="shared" si="1"/>
        <v>59.73948860168457</v>
      </c>
      <c r="AE40" s="5">
        <f t="shared" si="1"/>
        <v>72.390220642089844</v>
      </c>
      <c r="AF40" s="5">
        <f t="shared" si="1"/>
        <v>71.225927352905273</v>
      </c>
    </row>
    <row r="41" spans="1:32" x14ac:dyDescent="0.25">
      <c r="A41" t="s">
        <v>101</v>
      </c>
      <c r="B41" t="str">
        <f t="shared" ref="B41:B71" si="2">MID(A41,1,2)</f>
        <v>08</v>
      </c>
      <c r="C41" t="s">
        <v>59</v>
      </c>
      <c r="D41" s="5" t="s">
        <v>67</v>
      </c>
      <c r="E41" s="5">
        <f t="shared" ref="E41:T65" si="3">AVERAGEIFS(E$4:E$35,$D$4:$D$35,$D41)</f>
        <v>61.281191331518428</v>
      </c>
      <c r="F41" s="5">
        <f t="shared" si="1"/>
        <v>36.069942954162293</v>
      </c>
      <c r="G41" s="5">
        <f t="shared" si="1"/>
        <v>64.747810344118975</v>
      </c>
      <c r="H41" s="5">
        <f t="shared" si="1"/>
        <v>72.493142857142857</v>
      </c>
      <c r="I41" s="5">
        <f t="shared" si="1"/>
        <v>69.64</v>
      </c>
      <c r="J41" s="5">
        <f t="shared" si="1"/>
        <v>60.73772403885603</v>
      </c>
      <c r="K41" s="5">
        <f t="shared" si="1"/>
        <v>46.281550510196951</v>
      </c>
      <c r="L41" s="5">
        <f t="shared" si="1"/>
        <v>88.304171396853661</v>
      </c>
      <c r="M41" s="5">
        <f t="shared" si="1"/>
        <v>57.516790668224743</v>
      </c>
      <c r="N41" s="5">
        <f t="shared" si="1"/>
        <v>75.998330033342327</v>
      </c>
      <c r="O41" s="5">
        <f t="shared" si="1"/>
        <v>74.994053275109991</v>
      </c>
      <c r="P41" s="5">
        <f t="shared" si="1"/>
        <v>48.281950341826374</v>
      </c>
      <c r="Q41" s="5">
        <f t="shared" si="1"/>
        <v>68.060017748684317</v>
      </c>
      <c r="R41" s="5">
        <f t="shared" si="1"/>
        <v>65.633837710605476</v>
      </c>
      <c r="S41" s="5">
        <f t="shared" si="1"/>
        <v>61.632524762834819</v>
      </c>
      <c r="T41" s="5">
        <f t="shared" si="1"/>
        <v>38.765389851161409</v>
      </c>
      <c r="U41" s="5">
        <f t="shared" si="1"/>
        <v>59.485406058175222</v>
      </c>
      <c r="V41" s="5">
        <f t="shared" si="1"/>
        <v>75.708828517368858</v>
      </c>
      <c r="W41" s="5">
        <f t="shared" si="1"/>
        <v>73.537258693150108</v>
      </c>
      <c r="X41" s="5">
        <f t="shared" si="1"/>
        <v>61.874220711844309</v>
      </c>
      <c r="Y41" s="5">
        <f t="shared" si="1"/>
        <v>46.486118861607146</v>
      </c>
      <c r="Z41" s="5">
        <f t="shared" si="1"/>
        <v>87.991929190499448</v>
      </c>
      <c r="AA41" s="5">
        <f t="shared" si="1"/>
        <v>56.6181765965053</v>
      </c>
      <c r="AB41" s="5">
        <f t="shared" si="1"/>
        <v>69.838953290666851</v>
      </c>
      <c r="AC41" s="5">
        <f t="shared" si="1"/>
        <v>78.255555289132261</v>
      </c>
      <c r="AD41" s="5">
        <f t="shared" si="1"/>
        <v>43.326188223702566</v>
      </c>
      <c r="AE41" s="5">
        <f t="shared" si="1"/>
        <v>65.590291159493589</v>
      </c>
      <c r="AF41" s="5">
        <f t="shared" si="1"/>
        <v>64.015315464564736</v>
      </c>
    </row>
    <row r="42" spans="1:32" x14ac:dyDescent="0.25">
      <c r="A42" t="s">
        <v>102</v>
      </c>
      <c r="B42" t="str">
        <f t="shared" si="2"/>
        <v>13</v>
      </c>
      <c r="C42" t="s">
        <v>57</v>
      </c>
      <c r="D42" s="5" t="s">
        <v>67</v>
      </c>
      <c r="E42" s="5">
        <f t="shared" si="3"/>
        <v>61.281191331518428</v>
      </c>
      <c r="F42" s="5">
        <f t="shared" si="1"/>
        <v>36.069942954162293</v>
      </c>
      <c r="G42" s="5">
        <f t="shared" si="1"/>
        <v>64.747810344118975</v>
      </c>
      <c r="H42" s="5">
        <f t="shared" si="1"/>
        <v>72.493142857142857</v>
      </c>
      <c r="I42" s="5">
        <f t="shared" si="1"/>
        <v>69.64</v>
      </c>
      <c r="J42" s="5">
        <f t="shared" si="1"/>
        <v>60.73772403885603</v>
      </c>
      <c r="K42" s="5">
        <f t="shared" si="1"/>
        <v>46.281550510196951</v>
      </c>
      <c r="L42" s="5">
        <f t="shared" si="1"/>
        <v>88.304171396853661</v>
      </c>
      <c r="M42" s="5">
        <f t="shared" si="1"/>
        <v>57.516790668224743</v>
      </c>
      <c r="N42" s="5">
        <f t="shared" si="1"/>
        <v>75.998330033342327</v>
      </c>
      <c r="O42" s="5">
        <f t="shared" si="1"/>
        <v>74.994053275109991</v>
      </c>
      <c r="P42" s="5">
        <f t="shared" si="1"/>
        <v>48.281950341826374</v>
      </c>
      <c r="Q42" s="5">
        <f t="shared" si="1"/>
        <v>68.060017748684317</v>
      </c>
      <c r="R42" s="5">
        <f t="shared" si="1"/>
        <v>65.633837710605476</v>
      </c>
      <c r="S42" s="5">
        <f t="shared" si="1"/>
        <v>61.632524762834819</v>
      </c>
      <c r="T42" s="5">
        <f t="shared" si="1"/>
        <v>38.765389851161409</v>
      </c>
      <c r="U42" s="5">
        <f t="shared" si="1"/>
        <v>59.485406058175222</v>
      </c>
      <c r="V42" s="5">
        <f t="shared" si="1"/>
        <v>75.708828517368858</v>
      </c>
      <c r="W42" s="5">
        <f t="shared" si="1"/>
        <v>73.537258693150108</v>
      </c>
      <c r="X42" s="5">
        <f t="shared" si="1"/>
        <v>61.874220711844309</v>
      </c>
      <c r="Y42" s="5">
        <f t="shared" si="1"/>
        <v>46.486118861607146</v>
      </c>
      <c r="Z42" s="5">
        <f t="shared" si="1"/>
        <v>87.991929190499448</v>
      </c>
      <c r="AA42" s="5">
        <f t="shared" si="1"/>
        <v>56.6181765965053</v>
      </c>
      <c r="AB42" s="5">
        <f t="shared" si="1"/>
        <v>69.838953290666851</v>
      </c>
      <c r="AC42" s="5">
        <f t="shared" si="1"/>
        <v>78.255555289132261</v>
      </c>
      <c r="AD42" s="5">
        <f t="shared" si="1"/>
        <v>43.326188223702566</v>
      </c>
      <c r="AE42" s="5">
        <f t="shared" si="1"/>
        <v>65.590291159493589</v>
      </c>
      <c r="AF42" s="5">
        <f t="shared" si="1"/>
        <v>64.015315464564736</v>
      </c>
    </row>
    <row r="43" spans="1:32" x14ac:dyDescent="0.25">
      <c r="A43" t="s">
        <v>103</v>
      </c>
      <c r="B43" t="str">
        <f t="shared" si="2"/>
        <v>15</v>
      </c>
      <c r="C43" t="s">
        <v>56</v>
      </c>
      <c r="D43" s="5" t="s">
        <v>68</v>
      </c>
      <c r="E43" s="5">
        <f t="shared" si="3"/>
        <v>73.185871848963501</v>
      </c>
      <c r="F43" s="5">
        <f t="shared" si="1"/>
        <v>47.348282741953803</v>
      </c>
      <c r="G43" s="5">
        <f t="shared" si="1"/>
        <v>76.098354741667279</v>
      </c>
      <c r="H43" s="5">
        <f t="shared" si="1"/>
        <v>86.438306157569357</v>
      </c>
      <c r="I43" s="5">
        <f t="shared" si="1"/>
        <v>82.661403209832415</v>
      </c>
      <c r="J43" s="5">
        <f t="shared" si="1"/>
        <v>73.136586712755715</v>
      </c>
      <c r="K43" s="5">
        <f t="shared" si="1"/>
        <v>55.99603373250828</v>
      </c>
      <c r="L43" s="5">
        <f t="shared" si="1"/>
        <v>89.782074640156907</v>
      </c>
      <c r="M43" s="5">
        <f t="shared" si="1"/>
        <v>68.784615980518765</v>
      </c>
      <c r="N43" s="5">
        <f t="shared" si="1"/>
        <v>54.917567629198359</v>
      </c>
      <c r="O43" s="5">
        <f t="shared" si="1"/>
        <v>59.427464351576276</v>
      </c>
      <c r="P43" s="5">
        <f t="shared" si="1"/>
        <v>53.583654399574606</v>
      </c>
      <c r="Q43" s="5">
        <f t="shared" si="1"/>
        <v>75.046094413515277</v>
      </c>
      <c r="R43" s="5">
        <f t="shared" si="1"/>
        <v>65.362500735292642</v>
      </c>
      <c r="S43" s="5">
        <f t="shared" si="1"/>
        <v>74.919942855834961</v>
      </c>
      <c r="T43" s="5">
        <f t="shared" si="1"/>
        <v>57.72602653503418</v>
      </c>
      <c r="U43" s="5">
        <f t="shared" si="1"/>
        <v>64.793001174926758</v>
      </c>
      <c r="V43" s="5">
        <f t="shared" si="1"/>
        <v>89.407768249511719</v>
      </c>
      <c r="W43" s="5">
        <f t="shared" si="1"/>
        <v>86.480985641479492</v>
      </c>
      <c r="X43" s="5">
        <f t="shared" si="1"/>
        <v>74.601945877075195</v>
      </c>
      <c r="Y43" s="5">
        <f t="shared" si="1"/>
        <v>54.244048118591309</v>
      </c>
      <c r="Z43" s="5">
        <f t="shared" si="1"/>
        <v>89.873319625854492</v>
      </c>
      <c r="AA43" s="5">
        <f t="shared" si="1"/>
        <v>67.828967094421387</v>
      </c>
      <c r="AB43" s="5">
        <f t="shared" si="1"/>
        <v>48.016437530517578</v>
      </c>
      <c r="AC43" s="5">
        <f t="shared" si="1"/>
        <v>65.334148406982422</v>
      </c>
      <c r="AD43" s="5">
        <f t="shared" si="1"/>
        <v>53.519694328308105</v>
      </c>
      <c r="AE43" s="5">
        <f t="shared" si="1"/>
        <v>77.113430023193359</v>
      </c>
      <c r="AF43" s="5">
        <f t="shared" si="1"/>
        <v>65.132863998413086</v>
      </c>
    </row>
    <row r="44" spans="1:32" x14ac:dyDescent="0.25">
      <c r="A44" t="s">
        <v>104</v>
      </c>
      <c r="B44" t="str">
        <f t="shared" si="2"/>
        <v>17</v>
      </c>
      <c r="C44" t="s">
        <v>38</v>
      </c>
      <c r="D44" s="5" t="s">
        <v>65</v>
      </c>
      <c r="E44" s="5">
        <f t="shared" si="3"/>
        <v>78.309360362055784</v>
      </c>
      <c r="F44" s="5">
        <f t="shared" si="1"/>
        <v>55.783276983987712</v>
      </c>
      <c r="G44" s="5">
        <f t="shared" si="1"/>
        <v>75.571704945586816</v>
      </c>
      <c r="H44" s="5">
        <f t="shared" si="1"/>
        <v>89.394857396499617</v>
      </c>
      <c r="I44" s="5">
        <f t="shared" si="1"/>
        <v>91.451834081775559</v>
      </c>
      <c r="J44" s="5">
        <f t="shared" si="1"/>
        <v>78.050418351962421</v>
      </c>
      <c r="K44" s="5">
        <f t="shared" si="1"/>
        <v>59.362689115553664</v>
      </c>
      <c r="L44" s="5">
        <f t="shared" si="1"/>
        <v>92.626262246645737</v>
      </c>
      <c r="M44" s="5">
        <f t="shared" si="1"/>
        <v>82.40307899314638</v>
      </c>
      <c r="N44" s="5">
        <f t="shared" si="1"/>
        <v>59.535649319914121</v>
      </c>
      <c r="O44" s="5">
        <f t="shared" si="1"/>
        <v>68.349265886541872</v>
      </c>
      <c r="P44" s="5">
        <f t="shared" si="1"/>
        <v>56.35165966776804</v>
      </c>
      <c r="Q44" s="5">
        <f t="shared" si="1"/>
        <v>70.345227992888127</v>
      </c>
      <c r="R44" s="5">
        <f t="shared" si="1"/>
        <v>69.853404746065422</v>
      </c>
      <c r="S44" s="5">
        <f t="shared" si="1"/>
        <v>84.163915634155273</v>
      </c>
      <c r="T44" s="5">
        <f t="shared" si="1"/>
        <v>67.7713623046875</v>
      </c>
      <c r="U44" s="5">
        <f t="shared" si="1"/>
        <v>80.544773101806641</v>
      </c>
      <c r="V44" s="5">
        <f t="shared" si="1"/>
        <v>92.174402236938477</v>
      </c>
      <c r="W44" s="5">
        <f t="shared" si="1"/>
        <v>92.930709838867188</v>
      </c>
      <c r="X44" s="5">
        <f t="shared" si="1"/>
        <v>83.355312347412109</v>
      </c>
      <c r="Y44" s="5">
        <f t="shared" si="1"/>
        <v>57.806251525878906</v>
      </c>
      <c r="Z44" s="5">
        <f t="shared" si="1"/>
        <v>92.757907867431641</v>
      </c>
      <c r="AA44" s="5">
        <f t="shared" si="1"/>
        <v>83.000286102294922</v>
      </c>
      <c r="AB44" s="5">
        <f t="shared" si="1"/>
        <v>54.24282169342041</v>
      </c>
      <c r="AC44" s="5">
        <f t="shared" si="1"/>
        <v>78.644514083862305</v>
      </c>
      <c r="AD44" s="5">
        <f t="shared" si="1"/>
        <v>59.73948860168457</v>
      </c>
      <c r="AE44" s="5">
        <f t="shared" si="1"/>
        <v>72.390220642089844</v>
      </c>
      <c r="AF44" s="5">
        <f t="shared" si="1"/>
        <v>71.225927352905273</v>
      </c>
    </row>
    <row r="45" spans="1:32" x14ac:dyDescent="0.25">
      <c r="A45" t="s">
        <v>105</v>
      </c>
      <c r="B45" t="str">
        <f t="shared" si="2"/>
        <v>18</v>
      </c>
      <c r="C45" t="s">
        <v>60</v>
      </c>
      <c r="D45" s="5" t="s">
        <v>69</v>
      </c>
      <c r="E45" s="5">
        <f t="shared" si="3"/>
        <v>56.435569291187868</v>
      </c>
      <c r="F45" s="5">
        <f t="shared" si="1"/>
        <v>34.991150516533537</v>
      </c>
      <c r="G45" s="5">
        <f t="shared" si="1"/>
        <v>65.985064007425493</v>
      </c>
      <c r="H45" s="5">
        <f t="shared" si="1"/>
        <v>59.649333333333324</v>
      </c>
      <c r="I45" s="5">
        <f t="shared" si="1"/>
        <v>62.150555555555563</v>
      </c>
      <c r="J45" s="5">
        <f t="shared" si="1"/>
        <v>55.694025853211976</v>
      </c>
      <c r="K45" s="5">
        <f t="shared" si="1"/>
        <v>33.047332401059698</v>
      </c>
      <c r="L45" s="5">
        <f t="shared" si="1"/>
        <v>79.127627454979034</v>
      </c>
      <c r="M45" s="5">
        <f t="shared" si="1"/>
        <v>40.190837090436908</v>
      </c>
      <c r="N45" s="5">
        <f t="shared" si="1"/>
        <v>71.652715785316545</v>
      </c>
      <c r="O45" s="5">
        <f t="shared" si="1"/>
        <v>55.760240392681602</v>
      </c>
      <c r="P45" s="5">
        <f t="shared" si="1"/>
        <v>40.703578282687751</v>
      </c>
      <c r="Q45" s="5">
        <f t="shared" si="1"/>
        <v>65.250845567185522</v>
      </c>
      <c r="R45" s="5">
        <f t="shared" si="1"/>
        <v>55.104739567763865</v>
      </c>
      <c r="S45" s="5">
        <f t="shared" si="1"/>
        <v>55.258217493693031</v>
      </c>
      <c r="T45" s="5">
        <f t="shared" si="1"/>
        <v>36.357630729675293</v>
      </c>
      <c r="U45" s="5">
        <f t="shared" si="1"/>
        <v>56.516091664632164</v>
      </c>
      <c r="V45" s="5">
        <f t="shared" si="1"/>
        <v>62.654054005940758</v>
      </c>
      <c r="W45" s="5">
        <f t="shared" si="1"/>
        <v>64.184820175170898</v>
      </c>
      <c r="X45" s="5">
        <f t="shared" si="1"/>
        <v>54.928148905436196</v>
      </c>
      <c r="Y45" s="5">
        <f t="shared" si="1"/>
        <v>34.449052810668945</v>
      </c>
      <c r="Z45" s="5">
        <f t="shared" si="1"/>
        <v>79.55200068155925</v>
      </c>
      <c r="AA45" s="5">
        <f t="shared" si="1"/>
        <v>37.403741200764976</v>
      </c>
      <c r="AB45" s="5">
        <f t="shared" si="1"/>
        <v>68.509157816569015</v>
      </c>
      <c r="AC45" s="5">
        <f t="shared" si="1"/>
        <v>64.302612940470382</v>
      </c>
      <c r="AD45" s="5">
        <f t="shared" si="1"/>
        <v>52.55845514933268</v>
      </c>
      <c r="AE45" s="5">
        <f t="shared" si="1"/>
        <v>63.392853418986</v>
      </c>
      <c r="AF45" s="5">
        <f t="shared" si="1"/>
        <v>57.166838328043617</v>
      </c>
    </row>
    <row r="46" spans="1:32" x14ac:dyDescent="0.25">
      <c r="A46" t="s">
        <v>106</v>
      </c>
      <c r="B46" t="str">
        <f t="shared" si="2"/>
        <v>19</v>
      </c>
      <c r="C46" t="s">
        <v>43</v>
      </c>
      <c r="D46" s="5" t="s">
        <v>70</v>
      </c>
      <c r="E46" s="5">
        <f t="shared" si="3"/>
        <v>60.454699171938785</v>
      </c>
      <c r="F46" s="5">
        <f t="shared" si="1"/>
        <v>36.962958009749329</v>
      </c>
      <c r="G46" s="5">
        <f t="shared" si="1"/>
        <v>66.783728787636321</v>
      </c>
      <c r="H46" s="5">
        <f t="shared" si="1"/>
        <v>69.283000000000001</v>
      </c>
      <c r="I46" s="5">
        <f t="shared" si="1"/>
        <v>66.272500000000008</v>
      </c>
      <c r="J46" s="5">
        <f t="shared" si="1"/>
        <v>59.825546699346411</v>
      </c>
      <c r="K46" s="5">
        <f t="shared" si="1"/>
        <v>42.900484284676104</v>
      </c>
      <c r="L46" s="5">
        <f t="shared" si="1"/>
        <v>81.708386712767791</v>
      </c>
      <c r="M46" s="5">
        <f t="shared" si="1"/>
        <v>60.147166235056673</v>
      </c>
      <c r="N46" s="5">
        <f t="shared" si="1"/>
        <v>59.10573893714173</v>
      </c>
      <c r="O46" s="5">
        <f t="shared" si="1"/>
        <v>61.049306588097878</v>
      </c>
      <c r="P46" s="5">
        <f t="shared" si="1"/>
        <v>48.294497161326291</v>
      </c>
      <c r="Q46" s="5">
        <f t="shared" si="1"/>
        <v>77.164337567371248</v>
      </c>
      <c r="R46" s="5">
        <f t="shared" si="1"/>
        <v>61.481416783776808</v>
      </c>
      <c r="S46" s="5">
        <f t="shared" si="1"/>
        <v>64.065712928771973</v>
      </c>
      <c r="T46" s="5">
        <f t="shared" si="1"/>
        <v>46.690133094787598</v>
      </c>
      <c r="U46" s="5">
        <f t="shared" si="1"/>
        <v>68.085461616516113</v>
      </c>
      <c r="V46" s="5">
        <f t="shared" si="1"/>
        <v>71.812955856323242</v>
      </c>
      <c r="W46" s="5">
        <f t="shared" si="1"/>
        <v>69.387677192687988</v>
      </c>
      <c r="X46" s="5">
        <f t="shared" si="1"/>
        <v>63.994057655334473</v>
      </c>
      <c r="Y46" s="5">
        <f t="shared" si="1"/>
        <v>44.27088737487793</v>
      </c>
      <c r="Z46" s="5">
        <f t="shared" si="1"/>
        <v>81.760212898254395</v>
      </c>
      <c r="AA46" s="5">
        <f t="shared" si="1"/>
        <v>59.522140502929688</v>
      </c>
      <c r="AB46" s="5">
        <f t="shared" si="1"/>
        <v>52.137835502624512</v>
      </c>
      <c r="AC46" s="5">
        <f t="shared" si="1"/>
        <v>67.40583610534668</v>
      </c>
      <c r="AD46" s="5">
        <f t="shared" si="1"/>
        <v>46.499463081359863</v>
      </c>
      <c r="AE46" s="5">
        <f t="shared" si="1"/>
        <v>75.749120712280273</v>
      </c>
      <c r="AF46" s="5">
        <f t="shared" si="1"/>
        <v>61.049357414245605</v>
      </c>
    </row>
    <row r="47" spans="1:32" x14ac:dyDescent="0.25">
      <c r="A47" t="s">
        <v>107</v>
      </c>
      <c r="B47" t="str">
        <f t="shared" si="2"/>
        <v>20</v>
      </c>
      <c r="C47" t="s">
        <v>52</v>
      </c>
      <c r="D47" s="5" t="s">
        <v>67</v>
      </c>
      <c r="E47" s="5">
        <f t="shared" si="3"/>
        <v>61.281191331518428</v>
      </c>
      <c r="F47" s="5">
        <f t="shared" si="1"/>
        <v>36.069942954162293</v>
      </c>
      <c r="G47" s="5">
        <f t="shared" si="1"/>
        <v>64.747810344118975</v>
      </c>
      <c r="H47" s="5">
        <f t="shared" si="1"/>
        <v>72.493142857142857</v>
      </c>
      <c r="I47" s="5">
        <f t="shared" si="1"/>
        <v>69.64</v>
      </c>
      <c r="J47" s="5">
        <f t="shared" si="1"/>
        <v>60.73772403885603</v>
      </c>
      <c r="K47" s="5">
        <f t="shared" si="1"/>
        <v>46.281550510196951</v>
      </c>
      <c r="L47" s="5">
        <f t="shared" si="1"/>
        <v>88.304171396853661</v>
      </c>
      <c r="M47" s="5">
        <f t="shared" si="1"/>
        <v>57.516790668224743</v>
      </c>
      <c r="N47" s="5">
        <f t="shared" si="1"/>
        <v>75.998330033342327</v>
      </c>
      <c r="O47" s="5">
        <f t="shared" si="1"/>
        <v>74.994053275109991</v>
      </c>
      <c r="P47" s="5">
        <f t="shared" si="1"/>
        <v>48.281950341826374</v>
      </c>
      <c r="Q47" s="5">
        <f t="shared" si="1"/>
        <v>68.060017748684317</v>
      </c>
      <c r="R47" s="5">
        <f t="shared" si="1"/>
        <v>65.633837710605476</v>
      </c>
      <c r="S47" s="5">
        <f t="shared" si="1"/>
        <v>61.632524762834819</v>
      </c>
      <c r="T47" s="5">
        <f t="shared" si="1"/>
        <v>38.765389851161409</v>
      </c>
      <c r="U47" s="5">
        <f t="shared" si="1"/>
        <v>59.485406058175222</v>
      </c>
      <c r="V47" s="5">
        <f t="shared" si="1"/>
        <v>75.708828517368858</v>
      </c>
      <c r="W47" s="5">
        <f t="shared" si="1"/>
        <v>73.537258693150108</v>
      </c>
      <c r="X47" s="5">
        <f t="shared" si="1"/>
        <v>61.874220711844309</v>
      </c>
      <c r="Y47" s="5">
        <f t="shared" si="1"/>
        <v>46.486118861607146</v>
      </c>
      <c r="Z47" s="5">
        <f t="shared" si="1"/>
        <v>87.991929190499448</v>
      </c>
      <c r="AA47" s="5">
        <f t="shared" si="1"/>
        <v>56.6181765965053</v>
      </c>
      <c r="AB47" s="5">
        <f t="shared" si="1"/>
        <v>69.838953290666851</v>
      </c>
      <c r="AC47" s="5">
        <f t="shared" si="1"/>
        <v>78.255555289132261</v>
      </c>
      <c r="AD47" s="5">
        <f t="shared" si="1"/>
        <v>43.326188223702566</v>
      </c>
      <c r="AE47" s="5">
        <f t="shared" si="1"/>
        <v>65.590291159493589</v>
      </c>
      <c r="AF47" s="5">
        <f t="shared" si="1"/>
        <v>64.015315464564736</v>
      </c>
    </row>
    <row r="48" spans="1:32" x14ac:dyDescent="0.25">
      <c r="A48" t="s">
        <v>108</v>
      </c>
      <c r="B48" t="str">
        <f t="shared" si="2"/>
        <v>23</v>
      </c>
      <c r="C48" t="s">
        <v>55</v>
      </c>
      <c r="D48" s="5" t="s">
        <v>67</v>
      </c>
      <c r="E48" s="5">
        <f t="shared" si="3"/>
        <v>61.281191331518428</v>
      </c>
      <c r="F48" s="5">
        <f t="shared" si="1"/>
        <v>36.069942954162293</v>
      </c>
      <c r="G48" s="5">
        <f t="shared" si="1"/>
        <v>64.747810344118975</v>
      </c>
      <c r="H48" s="5">
        <f t="shared" si="1"/>
        <v>72.493142857142857</v>
      </c>
      <c r="I48" s="5">
        <f t="shared" si="1"/>
        <v>69.64</v>
      </c>
      <c r="J48" s="5">
        <f t="shared" si="1"/>
        <v>60.73772403885603</v>
      </c>
      <c r="K48" s="5">
        <f t="shared" si="1"/>
        <v>46.281550510196951</v>
      </c>
      <c r="L48" s="5">
        <f t="shared" si="1"/>
        <v>88.304171396853661</v>
      </c>
      <c r="M48" s="5">
        <f t="shared" si="1"/>
        <v>57.516790668224743</v>
      </c>
      <c r="N48" s="5">
        <f t="shared" si="1"/>
        <v>75.998330033342327</v>
      </c>
      <c r="O48" s="5">
        <f t="shared" si="1"/>
        <v>74.994053275109991</v>
      </c>
      <c r="P48" s="5">
        <f t="shared" si="1"/>
        <v>48.281950341826374</v>
      </c>
      <c r="Q48" s="5">
        <f t="shared" si="1"/>
        <v>68.060017748684317</v>
      </c>
      <c r="R48" s="5">
        <f t="shared" si="1"/>
        <v>65.633837710605476</v>
      </c>
      <c r="S48" s="5">
        <f t="shared" si="1"/>
        <v>61.632524762834819</v>
      </c>
      <c r="T48" s="5">
        <f t="shared" si="1"/>
        <v>38.765389851161409</v>
      </c>
      <c r="U48" s="5">
        <f t="shared" si="1"/>
        <v>59.485406058175222</v>
      </c>
      <c r="V48" s="5">
        <f t="shared" si="1"/>
        <v>75.708828517368858</v>
      </c>
      <c r="W48" s="5">
        <f t="shared" si="1"/>
        <v>73.537258693150108</v>
      </c>
      <c r="X48" s="5">
        <f t="shared" si="1"/>
        <v>61.874220711844309</v>
      </c>
      <c r="Y48" s="5">
        <f t="shared" si="1"/>
        <v>46.486118861607146</v>
      </c>
      <c r="Z48" s="5">
        <f t="shared" si="1"/>
        <v>87.991929190499448</v>
      </c>
      <c r="AA48" s="5">
        <f t="shared" si="1"/>
        <v>56.6181765965053</v>
      </c>
      <c r="AB48" s="5">
        <f t="shared" si="1"/>
        <v>69.838953290666851</v>
      </c>
      <c r="AC48" s="5">
        <f t="shared" si="1"/>
        <v>78.255555289132261</v>
      </c>
      <c r="AD48" s="5">
        <f t="shared" si="1"/>
        <v>43.326188223702566</v>
      </c>
      <c r="AE48" s="5">
        <f t="shared" si="1"/>
        <v>65.590291159493589</v>
      </c>
      <c r="AF48" s="5">
        <f t="shared" si="1"/>
        <v>64.015315464564736</v>
      </c>
    </row>
    <row r="49" spans="1:32" x14ac:dyDescent="0.25">
      <c r="A49" t="s">
        <v>109</v>
      </c>
      <c r="B49" t="str">
        <f t="shared" si="2"/>
        <v>25</v>
      </c>
      <c r="C49" t="s">
        <v>44</v>
      </c>
      <c r="D49" s="5" t="s">
        <v>68</v>
      </c>
      <c r="E49" s="5">
        <f t="shared" si="3"/>
        <v>73.185871848963501</v>
      </c>
      <c r="F49" s="5">
        <f t="shared" si="1"/>
        <v>47.348282741953803</v>
      </c>
      <c r="G49" s="5">
        <f t="shared" si="1"/>
        <v>76.098354741667279</v>
      </c>
      <c r="H49" s="5">
        <f t="shared" si="1"/>
        <v>86.438306157569357</v>
      </c>
      <c r="I49" s="5">
        <f t="shared" si="1"/>
        <v>82.661403209832415</v>
      </c>
      <c r="J49" s="5">
        <f t="shared" si="1"/>
        <v>73.136586712755715</v>
      </c>
      <c r="K49" s="5">
        <f t="shared" si="1"/>
        <v>55.99603373250828</v>
      </c>
      <c r="L49" s="5">
        <f t="shared" si="1"/>
        <v>89.782074640156907</v>
      </c>
      <c r="M49" s="5">
        <f t="shared" si="1"/>
        <v>68.784615980518765</v>
      </c>
      <c r="N49" s="5">
        <f t="shared" si="1"/>
        <v>54.917567629198359</v>
      </c>
      <c r="O49" s="5">
        <f t="shared" si="1"/>
        <v>59.427464351576276</v>
      </c>
      <c r="P49" s="5">
        <f t="shared" si="1"/>
        <v>53.583654399574606</v>
      </c>
      <c r="Q49" s="5">
        <f t="shared" si="1"/>
        <v>75.046094413515277</v>
      </c>
      <c r="R49" s="5">
        <f t="shared" ref="R49:AF71" si="4">AVERAGEIFS(R$4:R$35,$D$4:$D$35,$D49)</f>
        <v>65.362500735292642</v>
      </c>
      <c r="S49" s="5">
        <f t="shared" si="4"/>
        <v>74.919942855834961</v>
      </c>
      <c r="T49" s="5">
        <f t="shared" si="4"/>
        <v>57.72602653503418</v>
      </c>
      <c r="U49" s="5">
        <f t="shared" si="4"/>
        <v>64.793001174926758</v>
      </c>
      <c r="V49" s="5">
        <f t="shared" si="4"/>
        <v>89.407768249511719</v>
      </c>
      <c r="W49" s="5">
        <f t="shared" si="4"/>
        <v>86.480985641479492</v>
      </c>
      <c r="X49" s="5">
        <f t="shared" si="4"/>
        <v>74.601945877075195</v>
      </c>
      <c r="Y49" s="5">
        <f t="shared" si="4"/>
        <v>54.244048118591309</v>
      </c>
      <c r="Z49" s="5">
        <f t="shared" si="4"/>
        <v>89.873319625854492</v>
      </c>
      <c r="AA49" s="5">
        <f t="shared" si="4"/>
        <v>67.828967094421387</v>
      </c>
      <c r="AB49" s="5">
        <f t="shared" si="4"/>
        <v>48.016437530517578</v>
      </c>
      <c r="AC49" s="5">
        <f t="shared" si="4"/>
        <v>65.334148406982422</v>
      </c>
      <c r="AD49" s="5">
        <f t="shared" si="4"/>
        <v>53.519694328308105</v>
      </c>
      <c r="AE49" s="5">
        <f t="shared" si="4"/>
        <v>77.113430023193359</v>
      </c>
      <c r="AF49" s="5">
        <f t="shared" si="4"/>
        <v>65.132863998413086</v>
      </c>
    </row>
    <row r="50" spans="1:32" x14ac:dyDescent="0.25">
      <c r="A50" t="s">
        <v>110</v>
      </c>
      <c r="B50" t="str">
        <f t="shared" si="2"/>
        <v>27</v>
      </c>
      <c r="C50" t="s">
        <v>61</v>
      </c>
      <c r="D50" s="5" t="s">
        <v>70</v>
      </c>
      <c r="E50" s="5">
        <f t="shared" si="3"/>
        <v>60.454699171938785</v>
      </c>
      <c r="F50" s="5">
        <f t="shared" si="3"/>
        <v>36.962958009749329</v>
      </c>
      <c r="G50" s="5">
        <f t="shared" si="3"/>
        <v>66.783728787636321</v>
      </c>
      <c r="H50" s="5">
        <f t="shared" si="3"/>
        <v>69.283000000000001</v>
      </c>
      <c r="I50" s="5">
        <f t="shared" si="3"/>
        <v>66.272500000000008</v>
      </c>
      <c r="J50" s="5">
        <f t="shared" si="3"/>
        <v>59.825546699346411</v>
      </c>
      <c r="K50" s="5">
        <f t="shared" si="3"/>
        <v>42.900484284676104</v>
      </c>
      <c r="L50" s="5">
        <f t="shared" si="3"/>
        <v>81.708386712767791</v>
      </c>
      <c r="M50" s="5">
        <f t="shared" si="3"/>
        <v>60.147166235056673</v>
      </c>
      <c r="N50" s="5">
        <f t="shared" si="3"/>
        <v>59.10573893714173</v>
      </c>
      <c r="O50" s="5">
        <f t="shared" si="3"/>
        <v>61.049306588097878</v>
      </c>
      <c r="P50" s="5">
        <f t="shared" si="3"/>
        <v>48.294497161326291</v>
      </c>
      <c r="Q50" s="5">
        <f t="shared" si="3"/>
        <v>77.164337567371248</v>
      </c>
      <c r="R50" s="5">
        <f t="shared" si="3"/>
        <v>61.481416783776808</v>
      </c>
      <c r="S50" s="5">
        <f t="shared" si="3"/>
        <v>64.065712928771973</v>
      </c>
      <c r="T50" s="5">
        <f t="shared" si="3"/>
        <v>46.690133094787598</v>
      </c>
      <c r="U50" s="5">
        <f t="shared" si="4"/>
        <v>68.085461616516113</v>
      </c>
      <c r="V50" s="5">
        <f t="shared" si="4"/>
        <v>71.812955856323242</v>
      </c>
      <c r="W50" s="5">
        <f t="shared" si="4"/>
        <v>69.387677192687988</v>
      </c>
      <c r="X50" s="5">
        <f t="shared" si="4"/>
        <v>63.994057655334473</v>
      </c>
      <c r="Y50" s="5">
        <f t="shared" si="4"/>
        <v>44.27088737487793</v>
      </c>
      <c r="Z50" s="5">
        <f t="shared" si="4"/>
        <v>81.760212898254395</v>
      </c>
      <c r="AA50" s="5">
        <f t="shared" si="4"/>
        <v>59.522140502929688</v>
      </c>
      <c r="AB50" s="5">
        <f t="shared" si="4"/>
        <v>52.137835502624512</v>
      </c>
      <c r="AC50" s="5">
        <f t="shared" si="4"/>
        <v>67.40583610534668</v>
      </c>
      <c r="AD50" s="5">
        <f t="shared" si="4"/>
        <v>46.499463081359863</v>
      </c>
      <c r="AE50" s="5">
        <f t="shared" si="4"/>
        <v>75.749120712280273</v>
      </c>
      <c r="AF50" s="5">
        <f t="shared" si="4"/>
        <v>61.049357414245605</v>
      </c>
    </row>
    <row r="51" spans="1:32" x14ac:dyDescent="0.25">
      <c r="A51" t="s">
        <v>111</v>
      </c>
      <c r="B51" t="str">
        <f t="shared" si="2"/>
        <v>41</v>
      </c>
      <c r="C51" t="s">
        <v>45</v>
      </c>
      <c r="D51" s="5" t="s">
        <v>68</v>
      </c>
      <c r="E51" s="5">
        <f t="shared" si="3"/>
        <v>73.185871848963501</v>
      </c>
      <c r="F51" s="5">
        <f t="shared" si="3"/>
        <v>47.348282741953803</v>
      </c>
      <c r="G51" s="5">
        <f t="shared" si="3"/>
        <v>76.098354741667279</v>
      </c>
      <c r="H51" s="5">
        <f t="shared" si="3"/>
        <v>86.438306157569357</v>
      </c>
      <c r="I51" s="5">
        <f t="shared" si="3"/>
        <v>82.661403209832415</v>
      </c>
      <c r="J51" s="5">
        <f t="shared" si="3"/>
        <v>73.136586712755715</v>
      </c>
      <c r="K51" s="5">
        <f t="shared" si="3"/>
        <v>55.99603373250828</v>
      </c>
      <c r="L51" s="5">
        <f t="shared" si="3"/>
        <v>89.782074640156907</v>
      </c>
      <c r="M51" s="5">
        <f t="shared" si="3"/>
        <v>68.784615980518765</v>
      </c>
      <c r="N51" s="5">
        <f t="shared" si="3"/>
        <v>54.917567629198359</v>
      </c>
      <c r="O51" s="5">
        <f t="shared" si="3"/>
        <v>59.427464351576276</v>
      </c>
      <c r="P51" s="5">
        <f t="shared" si="3"/>
        <v>53.583654399574606</v>
      </c>
      <c r="Q51" s="5">
        <f t="shared" si="3"/>
        <v>75.046094413515277</v>
      </c>
      <c r="R51" s="5">
        <f t="shared" si="3"/>
        <v>65.362500735292642</v>
      </c>
      <c r="S51" s="5">
        <f t="shared" si="3"/>
        <v>74.919942855834961</v>
      </c>
      <c r="T51" s="5">
        <f t="shared" si="3"/>
        <v>57.72602653503418</v>
      </c>
      <c r="U51" s="5">
        <f t="shared" si="4"/>
        <v>64.793001174926758</v>
      </c>
      <c r="V51" s="5">
        <f t="shared" si="4"/>
        <v>89.407768249511719</v>
      </c>
      <c r="W51" s="5">
        <f t="shared" si="4"/>
        <v>86.480985641479492</v>
      </c>
      <c r="X51" s="5">
        <f t="shared" si="4"/>
        <v>74.601945877075195</v>
      </c>
      <c r="Y51" s="5">
        <f t="shared" si="4"/>
        <v>54.244048118591309</v>
      </c>
      <c r="Z51" s="5">
        <f t="shared" si="4"/>
        <v>89.873319625854492</v>
      </c>
      <c r="AA51" s="5">
        <f t="shared" si="4"/>
        <v>67.828967094421387</v>
      </c>
      <c r="AB51" s="5">
        <f t="shared" si="4"/>
        <v>48.016437530517578</v>
      </c>
      <c r="AC51" s="5">
        <f t="shared" si="4"/>
        <v>65.334148406982422</v>
      </c>
      <c r="AD51" s="5">
        <f t="shared" si="4"/>
        <v>53.519694328308105</v>
      </c>
      <c r="AE51" s="5">
        <f t="shared" si="4"/>
        <v>77.113430023193359</v>
      </c>
      <c r="AF51" s="5">
        <f t="shared" si="4"/>
        <v>65.132863998413086</v>
      </c>
    </row>
    <row r="52" spans="1:32" x14ac:dyDescent="0.25">
      <c r="A52" t="s">
        <v>112</v>
      </c>
      <c r="B52" t="str">
        <f t="shared" si="2"/>
        <v>44</v>
      </c>
      <c r="C52" t="s">
        <v>95</v>
      </c>
      <c r="D52" s="5" t="s">
        <v>67</v>
      </c>
      <c r="E52" s="5">
        <f t="shared" si="3"/>
        <v>61.281191331518428</v>
      </c>
      <c r="F52" s="5">
        <f t="shared" si="3"/>
        <v>36.069942954162293</v>
      </c>
      <c r="G52" s="5">
        <f t="shared" si="3"/>
        <v>64.747810344118975</v>
      </c>
      <c r="H52" s="5">
        <f t="shared" si="3"/>
        <v>72.493142857142857</v>
      </c>
      <c r="I52" s="5">
        <f t="shared" si="3"/>
        <v>69.64</v>
      </c>
      <c r="J52" s="5">
        <f t="shared" si="3"/>
        <v>60.73772403885603</v>
      </c>
      <c r="K52" s="5">
        <f t="shared" si="3"/>
        <v>46.281550510196951</v>
      </c>
      <c r="L52" s="5">
        <f t="shared" si="3"/>
        <v>88.304171396853661</v>
      </c>
      <c r="M52" s="5">
        <f t="shared" si="3"/>
        <v>57.516790668224743</v>
      </c>
      <c r="N52" s="5">
        <f t="shared" si="3"/>
        <v>75.998330033342327</v>
      </c>
      <c r="O52" s="5">
        <f t="shared" si="3"/>
        <v>74.994053275109991</v>
      </c>
      <c r="P52" s="5">
        <f t="shared" si="3"/>
        <v>48.281950341826374</v>
      </c>
      <c r="Q52" s="5">
        <f t="shared" si="3"/>
        <v>68.060017748684317</v>
      </c>
      <c r="R52" s="5">
        <f t="shared" si="3"/>
        <v>65.633837710605476</v>
      </c>
      <c r="S52" s="5">
        <f t="shared" si="3"/>
        <v>61.632524762834819</v>
      </c>
      <c r="T52" s="5">
        <f t="shared" si="3"/>
        <v>38.765389851161409</v>
      </c>
      <c r="U52" s="5">
        <f t="shared" si="4"/>
        <v>59.485406058175222</v>
      </c>
      <c r="V52" s="5">
        <f t="shared" si="4"/>
        <v>75.708828517368858</v>
      </c>
      <c r="W52" s="5">
        <f t="shared" si="4"/>
        <v>73.537258693150108</v>
      </c>
      <c r="X52" s="5">
        <f t="shared" si="4"/>
        <v>61.874220711844309</v>
      </c>
      <c r="Y52" s="5">
        <f t="shared" si="4"/>
        <v>46.486118861607146</v>
      </c>
      <c r="Z52" s="5">
        <f t="shared" si="4"/>
        <v>87.991929190499448</v>
      </c>
      <c r="AA52" s="5">
        <f t="shared" si="4"/>
        <v>56.6181765965053</v>
      </c>
      <c r="AB52" s="5">
        <f t="shared" si="4"/>
        <v>69.838953290666851</v>
      </c>
      <c r="AC52" s="5">
        <f t="shared" si="4"/>
        <v>78.255555289132261</v>
      </c>
      <c r="AD52" s="5">
        <f t="shared" si="4"/>
        <v>43.326188223702566</v>
      </c>
      <c r="AE52" s="5">
        <f t="shared" si="4"/>
        <v>65.590291159493589</v>
      </c>
      <c r="AF52" s="5">
        <f t="shared" si="4"/>
        <v>64.015315464564736</v>
      </c>
    </row>
    <row r="53" spans="1:32" x14ac:dyDescent="0.25">
      <c r="A53" t="s">
        <v>113</v>
      </c>
      <c r="B53" t="str">
        <f t="shared" si="2"/>
        <v>47</v>
      </c>
      <c r="C53" t="s">
        <v>49</v>
      </c>
      <c r="D53" s="5" t="s">
        <v>67</v>
      </c>
      <c r="E53" s="5">
        <f t="shared" si="3"/>
        <v>61.281191331518428</v>
      </c>
      <c r="F53" s="5">
        <f t="shared" si="3"/>
        <v>36.069942954162293</v>
      </c>
      <c r="G53" s="5">
        <f t="shared" si="3"/>
        <v>64.747810344118975</v>
      </c>
      <c r="H53" s="5">
        <f t="shared" si="3"/>
        <v>72.493142857142857</v>
      </c>
      <c r="I53" s="5">
        <f t="shared" si="3"/>
        <v>69.64</v>
      </c>
      <c r="J53" s="5">
        <f t="shared" si="3"/>
        <v>60.73772403885603</v>
      </c>
      <c r="K53" s="5">
        <f t="shared" si="3"/>
        <v>46.281550510196951</v>
      </c>
      <c r="L53" s="5">
        <f t="shared" si="3"/>
        <v>88.304171396853661</v>
      </c>
      <c r="M53" s="5">
        <f t="shared" si="3"/>
        <v>57.516790668224743</v>
      </c>
      <c r="N53" s="5">
        <f t="shared" si="3"/>
        <v>75.998330033342327</v>
      </c>
      <c r="O53" s="5">
        <f t="shared" si="3"/>
        <v>74.994053275109991</v>
      </c>
      <c r="P53" s="5">
        <f t="shared" si="3"/>
        <v>48.281950341826374</v>
      </c>
      <c r="Q53" s="5">
        <f t="shared" si="3"/>
        <v>68.060017748684317</v>
      </c>
      <c r="R53" s="5">
        <f t="shared" si="3"/>
        <v>65.633837710605476</v>
      </c>
      <c r="S53" s="5">
        <f t="shared" si="3"/>
        <v>61.632524762834819</v>
      </c>
      <c r="T53" s="5">
        <f t="shared" si="3"/>
        <v>38.765389851161409</v>
      </c>
      <c r="U53" s="5">
        <f t="shared" si="4"/>
        <v>59.485406058175222</v>
      </c>
      <c r="V53" s="5">
        <f t="shared" si="4"/>
        <v>75.708828517368858</v>
      </c>
      <c r="W53" s="5">
        <f t="shared" si="4"/>
        <v>73.537258693150108</v>
      </c>
      <c r="X53" s="5">
        <f t="shared" si="4"/>
        <v>61.874220711844309</v>
      </c>
      <c r="Y53" s="5">
        <f t="shared" si="4"/>
        <v>46.486118861607146</v>
      </c>
      <c r="Z53" s="5">
        <f t="shared" si="4"/>
        <v>87.991929190499448</v>
      </c>
      <c r="AA53" s="5">
        <f t="shared" si="4"/>
        <v>56.6181765965053</v>
      </c>
      <c r="AB53" s="5">
        <f t="shared" si="4"/>
        <v>69.838953290666851</v>
      </c>
      <c r="AC53" s="5">
        <f t="shared" si="4"/>
        <v>78.255555289132261</v>
      </c>
      <c r="AD53" s="5">
        <f t="shared" si="4"/>
        <v>43.326188223702566</v>
      </c>
      <c r="AE53" s="5">
        <f t="shared" si="4"/>
        <v>65.590291159493589</v>
      </c>
      <c r="AF53" s="5">
        <f t="shared" si="4"/>
        <v>64.015315464564736</v>
      </c>
    </row>
    <row r="54" spans="1:32" x14ac:dyDescent="0.25">
      <c r="A54" t="s">
        <v>114</v>
      </c>
      <c r="B54" t="str">
        <f t="shared" si="2"/>
        <v>50</v>
      </c>
      <c r="C54" t="s">
        <v>39</v>
      </c>
      <c r="D54" s="5" t="s">
        <v>71</v>
      </c>
      <c r="E54" s="5">
        <f t="shared" si="3"/>
        <v>63.831770517212874</v>
      </c>
      <c r="F54" s="5">
        <f t="shared" si="3"/>
        <v>36.52912383345263</v>
      </c>
      <c r="G54" s="5">
        <f t="shared" si="3"/>
        <v>67.230016617922956</v>
      </c>
      <c r="H54" s="5">
        <f t="shared" si="3"/>
        <v>77.518420634567121</v>
      </c>
      <c r="I54" s="5">
        <f t="shared" si="3"/>
        <v>76.209290422997483</v>
      </c>
      <c r="J54" s="5">
        <f t="shared" si="3"/>
        <v>64.371712877235041</v>
      </c>
      <c r="K54" s="5">
        <f t="shared" si="3"/>
        <v>41.400997642486367</v>
      </c>
      <c r="L54" s="5">
        <f t="shared" si="3"/>
        <v>80.855700601220335</v>
      </c>
      <c r="M54" s="5">
        <f t="shared" si="3"/>
        <v>45.035310216587256</v>
      </c>
      <c r="N54" s="5">
        <f t="shared" si="3"/>
        <v>66.588479922820383</v>
      </c>
      <c r="O54" s="5">
        <f t="shared" si="3"/>
        <v>51.87048393418749</v>
      </c>
      <c r="P54" s="5">
        <f t="shared" si="3"/>
        <v>42.848780575993089</v>
      </c>
      <c r="Q54" s="5">
        <f t="shared" si="3"/>
        <v>66.028908252392299</v>
      </c>
      <c r="R54" s="5">
        <f t="shared" si="3"/>
        <v>56.375523020812459</v>
      </c>
      <c r="S54" s="5">
        <f t="shared" si="3"/>
        <v>58.337204933166504</v>
      </c>
      <c r="T54" s="5">
        <f t="shared" si="3"/>
        <v>41.299716472625732</v>
      </c>
      <c r="U54" s="5">
        <f t="shared" si="4"/>
        <v>31.727145671844482</v>
      </c>
      <c r="V54" s="5">
        <f t="shared" si="4"/>
        <v>79.226548194885254</v>
      </c>
      <c r="W54" s="5">
        <f t="shared" si="4"/>
        <v>79.049610137939453</v>
      </c>
      <c r="X54" s="5">
        <f t="shared" si="4"/>
        <v>57.825754165649414</v>
      </c>
      <c r="Y54" s="5">
        <f t="shared" si="4"/>
        <v>41.151190280914307</v>
      </c>
      <c r="Z54" s="5">
        <f t="shared" si="4"/>
        <v>81.276582717895508</v>
      </c>
      <c r="AA54" s="5">
        <f t="shared" si="4"/>
        <v>45.547724723815918</v>
      </c>
      <c r="AB54" s="5">
        <f t="shared" si="4"/>
        <v>60.654397964477539</v>
      </c>
      <c r="AC54" s="5">
        <f t="shared" si="4"/>
        <v>61.485054016113281</v>
      </c>
      <c r="AD54" s="5">
        <f t="shared" si="4"/>
        <v>46.3267822265625</v>
      </c>
      <c r="AE54" s="5">
        <f t="shared" si="4"/>
        <v>67.023162841796875</v>
      </c>
      <c r="AF54" s="5">
        <f t="shared" si="4"/>
        <v>57.63784122467041</v>
      </c>
    </row>
    <row r="55" spans="1:32" x14ac:dyDescent="0.25">
      <c r="A55" t="s">
        <v>115</v>
      </c>
      <c r="B55" t="str">
        <f t="shared" si="2"/>
        <v>52</v>
      </c>
      <c r="C55" t="s">
        <v>41</v>
      </c>
      <c r="D55" s="5" t="s">
        <v>70</v>
      </c>
      <c r="E55" s="5">
        <f t="shared" si="3"/>
        <v>60.454699171938785</v>
      </c>
      <c r="F55" s="5">
        <f t="shared" si="3"/>
        <v>36.962958009749329</v>
      </c>
      <c r="G55" s="5">
        <f t="shared" si="3"/>
        <v>66.783728787636321</v>
      </c>
      <c r="H55" s="5">
        <f t="shared" si="3"/>
        <v>69.283000000000001</v>
      </c>
      <c r="I55" s="5">
        <f t="shared" si="3"/>
        <v>66.272500000000008</v>
      </c>
      <c r="J55" s="5">
        <f t="shared" si="3"/>
        <v>59.825546699346411</v>
      </c>
      <c r="K55" s="5">
        <f t="shared" si="3"/>
        <v>42.900484284676104</v>
      </c>
      <c r="L55" s="5">
        <f t="shared" si="3"/>
        <v>81.708386712767791</v>
      </c>
      <c r="M55" s="5">
        <f t="shared" si="3"/>
        <v>60.147166235056673</v>
      </c>
      <c r="N55" s="5">
        <f t="shared" si="3"/>
        <v>59.10573893714173</v>
      </c>
      <c r="O55" s="5">
        <f t="shared" si="3"/>
        <v>61.049306588097878</v>
      </c>
      <c r="P55" s="5">
        <f t="shared" si="3"/>
        <v>48.294497161326291</v>
      </c>
      <c r="Q55" s="5">
        <f t="shared" si="3"/>
        <v>77.164337567371248</v>
      </c>
      <c r="R55" s="5">
        <f t="shared" si="3"/>
        <v>61.481416783776808</v>
      </c>
      <c r="S55" s="5">
        <f t="shared" si="3"/>
        <v>64.065712928771973</v>
      </c>
      <c r="T55" s="5">
        <f t="shared" si="3"/>
        <v>46.690133094787598</v>
      </c>
      <c r="U55" s="5">
        <f t="shared" si="4"/>
        <v>68.085461616516113</v>
      </c>
      <c r="V55" s="5">
        <f t="shared" si="4"/>
        <v>71.812955856323242</v>
      </c>
      <c r="W55" s="5">
        <f t="shared" si="4"/>
        <v>69.387677192687988</v>
      </c>
      <c r="X55" s="5">
        <f t="shared" si="4"/>
        <v>63.994057655334473</v>
      </c>
      <c r="Y55" s="5">
        <f t="shared" si="4"/>
        <v>44.27088737487793</v>
      </c>
      <c r="Z55" s="5">
        <f t="shared" si="4"/>
        <v>81.760212898254395</v>
      </c>
      <c r="AA55" s="5">
        <f t="shared" si="4"/>
        <v>59.522140502929688</v>
      </c>
      <c r="AB55" s="5">
        <f t="shared" si="4"/>
        <v>52.137835502624512</v>
      </c>
      <c r="AC55" s="5">
        <f t="shared" si="4"/>
        <v>67.40583610534668</v>
      </c>
      <c r="AD55" s="5">
        <f t="shared" si="4"/>
        <v>46.499463081359863</v>
      </c>
      <c r="AE55" s="5">
        <f t="shared" si="4"/>
        <v>75.749120712280273</v>
      </c>
      <c r="AF55" s="5">
        <f t="shared" si="4"/>
        <v>61.049357414245605</v>
      </c>
    </row>
    <row r="56" spans="1:32" x14ac:dyDescent="0.25">
      <c r="A56" t="s">
        <v>116</v>
      </c>
      <c r="B56" t="str">
        <f t="shared" si="2"/>
        <v>54</v>
      </c>
      <c r="C56" t="s">
        <v>96</v>
      </c>
      <c r="D56" s="5" t="s">
        <v>72</v>
      </c>
      <c r="E56" s="5">
        <f t="shared" si="3"/>
        <v>66.792890708151646</v>
      </c>
      <c r="F56" s="5">
        <f t="shared" si="3"/>
        <v>44.735902203336686</v>
      </c>
      <c r="G56" s="5">
        <f t="shared" si="3"/>
        <v>67.176538969508755</v>
      </c>
      <c r="H56" s="5">
        <f t="shared" si="3"/>
        <v>76.619</v>
      </c>
      <c r="I56" s="5">
        <f t="shared" si="3"/>
        <v>79.260000000000005</v>
      </c>
      <c r="J56" s="5">
        <f t="shared" si="3"/>
        <v>66.947860293211363</v>
      </c>
      <c r="K56" s="5">
        <f t="shared" si="3"/>
        <v>58.004455905522121</v>
      </c>
      <c r="L56" s="5">
        <f t="shared" si="3"/>
        <v>91.2827599906106</v>
      </c>
      <c r="M56" s="5">
        <f t="shared" si="3"/>
        <v>67.614179311851913</v>
      </c>
      <c r="N56" s="5">
        <f t="shared" si="3"/>
        <v>59.084279289763487</v>
      </c>
      <c r="O56" s="5">
        <f t="shared" si="3"/>
        <v>58.334065255349401</v>
      </c>
      <c r="P56" s="5">
        <f t="shared" si="3"/>
        <v>51.84283128366549</v>
      </c>
      <c r="Q56" s="5">
        <f t="shared" si="3"/>
        <v>69.90456207808073</v>
      </c>
      <c r="R56" s="5">
        <f t="shared" si="3"/>
        <v>65.152447587834828</v>
      </c>
      <c r="S56" s="5">
        <f t="shared" si="3"/>
        <v>65.467809677124023</v>
      </c>
      <c r="T56" s="5">
        <f t="shared" si="3"/>
        <v>47.543062210083008</v>
      </c>
      <c r="U56" s="5">
        <f t="shared" si="4"/>
        <v>54.854385375976563</v>
      </c>
      <c r="V56" s="5">
        <f t="shared" si="4"/>
        <v>78.966964721679688</v>
      </c>
      <c r="W56" s="5">
        <f t="shared" si="4"/>
        <v>80.797290802001953</v>
      </c>
      <c r="X56" s="5">
        <f t="shared" si="4"/>
        <v>65.540426254272461</v>
      </c>
      <c r="Y56" s="5">
        <f t="shared" si="4"/>
        <v>55.828889846801758</v>
      </c>
      <c r="Z56" s="5">
        <f t="shared" si="4"/>
        <v>91.617870330810547</v>
      </c>
      <c r="AA56" s="5">
        <f t="shared" si="4"/>
        <v>69.240066528320313</v>
      </c>
      <c r="AB56" s="5">
        <f t="shared" si="4"/>
        <v>54.382274627685547</v>
      </c>
      <c r="AC56" s="5">
        <f t="shared" si="4"/>
        <v>60.944448471069336</v>
      </c>
      <c r="AD56" s="5">
        <f t="shared" si="4"/>
        <v>47.530803680419922</v>
      </c>
      <c r="AE56" s="5">
        <f t="shared" si="4"/>
        <v>66.622749328613281</v>
      </c>
      <c r="AF56" s="5">
        <f t="shared" si="4"/>
        <v>63.738157272338867</v>
      </c>
    </row>
    <row r="57" spans="1:32" x14ac:dyDescent="0.25">
      <c r="A57" t="s">
        <v>117</v>
      </c>
      <c r="B57" t="str">
        <f t="shared" si="2"/>
        <v>63</v>
      </c>
      <c r="C57" t="s">
        <v>63</v>
      </c>
      <c r="D57" s="5" t="s">
        <v>65</v>
      </c>
      <c r="E57" s="5">
        <f t="shared" si="3"/>
        <v>78.309360362055784</v>
      </c>
      <c r="F57" s="5">
        <f t="shared" si="3"/>
        <v>55.783276983987712</v>
      </c>
      <c r="G57" s="5">
        <f t="shared" si="3"/>
        <v>75.571704945586816</v>
      </c>
      <c r="H57" s="5">
        <f t="shared" si="3"/>
        <v>89.394857396499617</v>
      </c>
      <c r="I57" s="5">
        <f t="shared" si="3"/>
        <v>91.451834081775559</v>
      </c>
      <c r="J57" s="5">
        <f t="shared" si="3"/>
        <v>78.050418351962421</v>
      </c>
      <c r="K57" s="5">
        <f t="shared" si="3"/>
        <v>59.362689115553664</v>
      </c>
      <c r="L57" s="5">
        <f t="shared" si="3"/>
        <v>92.626262246645737</v>
      </c>
      <c r="M57" s="5">
        <f t="shared" si="3"/>
        <v>82.40307899314638</v>
      </c>
      <c r="N57" s="5">
        <f t="shared" si="3"/>
        <v>59.535649319914121</v>
      </c>
      <c r="O57" s="5">
        <f t="shared" si="3"/>
        <v>68.349265886541872</v>
      </c>
      <c r="P57" s="5">
        <f t="shared" si="3"/>
        <v>56.35165966776804</v>
      </c>
      <c r="Q57" s="5">
        <f t="shared" si="3"/>
        <v>70.345227992888127</v>
      </c>
      <c r="R57" s="5">
        <f t="shared" si="3"/>
        <v>69.853404746065422</v>
      </c>
      <c r="S57" s="5">
        <f t="shared" si="3"/>
        <v>84.163915634155273</v>
      </c>
      <c r="T57" s="5">
        <f t="shared" si="3"/>
        <v>67.7713623046875</v>
      </c>
      <c r="U57" s="5">
        <f t="shared" si="4"/>
        <v>80.544773101806641</v>
      </c>
      <c r="V57" s="5">
        <f t="shared" si="4"/>
        <v>92.174402236938477</v>
      </c>
      <c r="W57" s="5">
        <f t="shared" si="4"/>
        <v>92.930709838867188</v>
      </c>
      <c r="X57" s="5">
        <f t="shared" si="4"/>
        <v>83.355312347412109</v>
      </c>
      <c r="Y57" s="5">
        <f t="shared" si="4"/>
        <v>57.806251525878906</v>
      </c>
      <c r="Z57" s="5">
        <f t="shared" si="4"/>
        <v>92.757907867431641</v>
      </c>
      <c r="AA57" s="5">
        <f t="shared" si="4"/>
        <v>83.000286102294922</v>
      </c>
      <c r="AB57" s="5">
        <f t="shared" si="4"/>
        <v>54.24282169342041</v>
      </c>
      <c r="AC57" s="5">
        <f t="shared" si="4"/>
        <v>78.644514083862305</v>
      </c>
      <c r="AD57" s="5">
        <f t="shared" si="4"/>
        <v>59.73948860168457</v>
      </c>
      <c r="AE57" s="5">
        <f t="shared" si="4"/>
        <v>72.390220642089844</v>
      </c>
      <c r="AF57" s="5">
        <f t="shared" si="4"/>
        <v>71.225927352905273</v>
      </c>
    </row>
    <row r="58" spans="1:32" x14ac:dyDescent="0.25">
      <c r="A58" t="s">
        <v>118</v>
      </c>
      <c r="B58" t="str">
        <f t="shared" si="2"/>
        <v>66</v>
      </c>
      <c r="C58" t="s">
        <v>37</v>
      </c>
      <c r="D58" s="5" t="s">
        <v>65</v>
      </c>
      <c r="E58" s="5">
        <f t="shared" si="3"/>
        <v>78.309360362055784</v>
      </c>
      <c r="F58" s="5">
        <f t="shared" si="3"/>
        <v>55.783276983987712</v>
      </c>
      <c r="G58" s="5">
        <f t="shared" si="3"/>
        <v>75.571704945586816</v>
      </c>
      <c r="H58" s="5">
        <f t="shared" si="3"/>
        <v>89.394857396499617</v>
      </c>
      <c r="I58" s="5">
        <f t="shared" si="3"/>
        <v>91.451834081775559</v>
      </c>
      <c r="J58" s="5">
        <f t="shared" si="3"/>
        <v>78.050418351962421</v>
      </c>
      <c r="K58" s="5">
        <f t="shared" si="3"/>
        <v>59.362689115553664</v>
      </c>
      <c r="L58" s="5">
        <f t="shared" si="3"/>
        <v>92.626262246645737</v>
      </c>
      <c r="M58" s="5">
        <f t="shared" si="3"/>
        <v>82.40307899314638</v>
      </c>
      <c r="N58" s="5">
        <f t="shared" si="3"/>
        <v>59.535649319914121</v>
      </c>
      <c r="O58" s="5">
        <f t="shared" si="3"/>
        <v>68.349265886541872</v>
      </c>
      <c r="P58" s="5">
        <f t="shared" si="3"/>
        <v>56.35165966776804</v>
      </c>
      <c r="Q58" s="5">
        <f t="shared" si="3"/>
        <v>70.345227992888127</v>
      </c>
      <c r="R58" s="5">
        <f t="shared" si="3"/>
        <v>69.853404746065422</v>
      </c>
      <c r="S58" s="5">
        <f t="shared" si="3"/>
        <v>84.163915634155273</v>
      </c>
      <c r="T58" s="5">
        <f t="shared" si="3"/>
        <v>67.7713623046875</v>
      </c>
      <c r="U58" s="5">
        <f t="shared" si="4"/>
        <v>80.544773101806641</v>
      </c>
      <c r="V58" s="5">
        <f t="shared" si="4"/>
        <v>92.174402236938477</v>
      </c>
      <c r="W58" s="5">
        <f t="shared" si="4"/>
        <v>92.930709838867188</v>
      </c>
      <c r="X58" s="5">
        <f t="shared" si="4"/>
        <v>83.355312347412109</v>
      </c>
      <c r="Y58" s="5">
        <f t="shared" si="4"/>
        <v>57.806251525878906</v>
      </c>
      <c r="Z58" s="5">
        <f t="shared" si="4"/>
        <v>92.757907867431641</v>
      </c>
      <c r="AA58" s="5">
        <f t="shared" si="4"/>
        <v>83.000286102294922</v>
      </c>
      <c r="AB58" s="5">
        <f t="shared" si="4"/>
        <v>54.24282169342041</v>
      </c>
      <c r="AC58" s="5">
        <f t="shared" si="4"/>
        <v>78.644514083862305</v>
      </c>
      <c r="AD58" s="5">
        <f t="shared" si="4"/>
        <v>59.73948860168457</v>
      </c>
      <c r="AE58" s="5">
        <f t="shared" si="4"/>
        <v>72.390220642089844</v>
      </c>
      <c r="AF58" s="5">
        <f t="shared" si="4"/>
        <v>71.225927352905273</v>
      </c>
    </row>
    <row r="59" spans="1:32" x14ac:dyDescent="0.25">
      <c r="A59" t="s">
        <v>119</v>
      </c>
      <c r="B59" t="str">
        <f t="shared" si="2"/>
        <v>68</v>
      </c>
      <c r="C59" t="s">
        <v>40</v>
      </c>
      <c r="D59" s="5" t="s">
        <v>72</v>
      </c>
      <c r="E59" s="5">
        <f t="shared" si="3"/>
        <v>66.792890708151646</v>
      </c>
      <c r="F59" s="5">
        <f t="shared" si="3"/>
        <v>44.735902203336686</v>
      </c>
      <c r="G59" s="5">
        <f t="shared" si="3"/>
        <v>67.176538969508755</v>
      </c>
      <c r="H59" s="5">
        <f t="shared" si="3"/>
        <v>76.619</v>
      </c>
      <c r="I59" s="5">
        <f t="shared" si="3"/>
        <v>79.260000000000005</v>
      </c>
      <c r="J59" s="5">
        <f t="shared" si="3"/>
        <v>66.947860293211363</v>
      </c>
      <c r="K59" s="5">
        <f t="shared" si="3"/>
        <v>58.004455905522121</v>
      </c>
      <c r="L59" s="5">
        <f t="shared" si="3"/>
        <v>91.2827599906106</v>
      </c>
      <c r="M59" s="5">
        <f t="shared" si="3"/>
        <v>67.614179311851913</v>
      </c>
      <c r="N59" s="5">
        <f t="shared" si="3"/>
        <v>59.084279289763487</v>
      </c>
      <c r="O59" s="5">
        <f t="shared" si="3"/>
        <v>58.334065255349401</v>
      </c>
      <c r="P59" s="5">
        <f t="shared" si="3"/>
        <v>51.84283128366549</v>
      </c>
      <c r="Q59" s="5">
        <f t="shared" si="3"/>
        <v>69.90456207808073</v>
      </c>
      <c r="R59" s="5">
        <f t="shared" si="3"/>
        <v>65.152447587834828</v>
      </c>
      <c r="S59" s="5">
        <f t="shared" si="3"/>
        <v>65.467809677124023</v>
      </c>
      <c r="T59" s="5">
        <f t="shared" si="3"/>
        <v>47.543062210083008</v>
      </c>
      <c r="U59" s="5">
        <f t="shared" si="4"/>
        <v>54.854385375976563</v>
      </c>
      <c r="V59" s="5">
        <f t="shared" si="4"/>
        <v>78.966964721679688</v>
      </c>
      <c r="W59" s="5">
        <f t="shared" si="4"/>
        <v>80.797290802001953</v>
      </c>
      <c r="X59" s="5">
        <f t="shared" si="4"/>
        <v>65.540426254272461</v>
      </c>
      <c r="Y59" s="5">
        <f t="shared" si="4"/>
        <v>55.828889846801758</v>
      </c>
      <c r="Z59" s="5">
        <f t="shared" si="4"/>
        <v>91.617870330810547</v>
      </c>
      <c r="AA59" s="5">
        <f t="shared" si="4"/>
        <v>69.240066528320313</v>
      </c>
      <c r="AB59" s="5">
        <f t="shared" si="4"/>
        <v>54.382274627685547</v>
      </c>
      <c r="AC59" s="5">
        <f t="shared" si="4"/>
        <v>60.944448471069336</v>
      </c>
      <c r="AD59" s="5">
        <f t="shared" si="4"/>
        <v>47.530803680419922</v>
      </c>
      <c r="AE59" s="5">
        <f t="shared" si="4"/>
        <v>66.622749328613281</v>
      </c>
      <c r="AF59" s="5">
        <f t="shared" si="4"/>
        <v>63.738157272338867</v>
      </c>
    </row>
    <row r="60" spans="1:32" x14ac:dyDescent="0.25">
      <c r="A60" t="s">
        <v>120</v>
      </c>
      <c r="B60" t="str">
        <f t="shared" si="2"/>
        <v>70</v>
      </c>
      <c r="C60" t="s">
        <v>50</v>
      </c>
      <c r="D60" s="5" t="s">
        <v>67</v>
      </c>
      <c r="E60" s="5">
        <f t="shared" si="3"/>
        <v>61.281191331518428</v>
      </c>
      <c r="F60" s="5">
        <f t="shared" si="3"/>
        <v>36.069942954162293</v>
      </c>
      <c r="G60" s="5">
        <f t="shared" si="3"/>
        <v>64.747810344118975</v>
      </c>
      <c r="H60" s="5">
        <f t="shared" si="3"/>
        <v>72.493142857142857</v>
      </c>
      <c r="I60" s="5">
        <f t="shared" si="3"/>
        <v>69.64</v>
      </c>
      <c r="J60" s="5">
        <f t="shared" si="3"/>
        <v>60.73772403885603</v>
      </c>
      <c r="K60" s="5">
        <f t="shared" si="3"/>
        <v>46.281550510196951</v>
      </c>
      <c r="L60" s="5">
        <f t="shared" si="3"/>
        <v>88.304171396853661</v>
      </c>
      <c r="M60" s="5">
        <f t="shared" si="3"/>
        <v>57.516790668224743</v>
      </c>
      <c r="N60" s="5">
        <f t="shared" si="3"/>
        <v>75.998330033342327</v>
      </c>
      <c r="O60" s="5">
        <f t="shared" si="3"/>
        <v>74.994053275109991</v>
      </c>
      <c r="P60" s="5">
        <f t="shared" si="3"/>
        <v>48.281950341826374</v>
      </c>
      <c r="Q60" s="5">
        <f t="shared" si="3"/>
        <v>68.060017748684317</v>
      </c>
      <c r="R60" s="5">
        <f t="shared" si="3"/>
        <v>65.633837710605476</v>
      </c>
      <c r="S60" s="5">
        <f t="shared" si="3"/>
        <v>61.632524762834819</v>
      </c>
      <c r="T60" s="5">
        <f t="shared" si="3"/>
        <v>38.765389851161409</v>
      </c>
      <c r="U60" s="5">
        <f t="shared" si="4"/>
        <v>59.485406058175222</v>
      </c>
      <c r="V60" s="5">
        <f t="shared" si="4"/>
        <v>75.708828517368858</v>
      </c>
      <c r="W60" s="5">
        <f t="shared" si="4"/>
        <v>73.537258693150108</v>
      </c>
      <c r="X60" s="5">
        <f t="shared" si="4"/>
        <v>61.874220711844309</v>
      </c>
      <c r="Y60" s="5">
        <f t="shared" si="4"/>
        <v>46.486118861607146</v>
      </c>
      <c r="Z60" s="5">
        <f t="shared" si="4"/>
        <v>87.991929190499448</v>
      </c>
      <c r="AA60" s="5">
        <f t="shared" si="4"/>
        <v>56.6181765965053</v>
      </c>
      <c r="AB60" s="5">
        <f t="shared" si="4"/>
        <v>69.838953290666851</v>
      </c>
      <c r="AC60" s="5">
        <f t="shared" si="4"/>
        <v>78.255555289132261</v>
      </c>
      <c r="AD60" s="5">
        <f t="shared" si="4"/>
        <v>43.326188223702566</v>
      </c>
      <c r="AE60" s="5">
        <f t="shared" si="4"/>
        <v>65.590291159493589</v>
      </c>
      <c r="AF60" s="5">
        <f t="shared" si="4"/>
        <v>64.015315464564736</v>
      </c>
    </row>
    <row r="61" spans="1:32" x14ac:dyDescent="0.25">
      <c r="A61" t="s">
        <v>121</v>
      </c>
      <c r="B61" t="str">
        <f t="shared" si="2"/>
        <v>73</v>
      </c>
      <c r="C61" t="s">
        <v>97</v>
      </c>
      <c r="D61" s="5" t="s">
        <v>68</v>
      </c>
      <c r="E61" s="5">
        <f t="shared" si="3"/>
        <v>73.185871848963501</v>
      </c>
      <c r="F61" s="5">
        <f t="shared" si="3"/>
        <v>47.348282741953803</v>
      </c>
      <c r="G61" s="5">
        <f t="shared" si="3"/>
        <v>76.098354741667279</v>
      </c>
      <c r="H61" s="5">
        <f t="shared" si="3"/>
        <v>86.438306157569357</v>
      </c>
      <c r="I61" s="5">
        <f t="shared" si="3"/>
        <v>82.661403209832415</v>
      </c>
      <c r="J61" s="5">
        <f t="shared" si="3"/>
        <v>73.136586712755715</v>
      </c>
      <c r="K61" s="5">
        <f t="shared" si="3"/>
        <v>55.99603373250828</v>
      </c>
      <c r="L61" s="5">
        <f t="shared" si="3"/>
        <v>89.782074640156907</v>
      </c>
      <c r="M61" s="5">
        <f t="shared" si="3"/>
        <v>68.784615980518765</v>
      </c>
      <c r="N61" s="5">
        <f t="shared" si="3"/>
        <v>54.917567629198359</v>
      </c>
      <c r="O61" s="5">
        <f t="shared" si="3"/>
        <v>59.427464351576276</v>
      </c>
      <c r="P61" s="5">
        <f t="shared" si="3"/>
        <v>53.583654399574606</v>
      </c>
      <c r="Q61" s="5">
        <f t="shared" si="3"/>
        <v>75.046094413515277</v>
      </c>
      <c r="R61" s="5">
        <f t="shared" si="3"/>
        <v>65.362500735292642</v>
      </c>
      <c r="S61" s="5">
        <f t="shared" si="3"/>
        <v>74.919942855834961</v>
      </c>
      <c r="T61" s="5">
        <f t="shared" si="3"/>
        <v>57.72602653503418</v>
      </c>
      <c r="U61" s="5">
        <f t="shared" si="4"/>
        <v>64.793001174926758</v>
      </c>
      <c r="V61" s="5">
        <f t="shared" si="4"/>
        <v>89.407768249511719</v>
      </c>
      <c r="W61" s="5">
        <f t="shared" si="4"/>
        <v>86.480985641479492</v>
      </c>
      <c r="X61" s="5">
        <f t="shared" si="4"/>
        <v>74.601945877075195</v>
      </c>
      <c r="Y61" s="5">
        <f t="shared" si="4"/>
        <v>54.244048118591309</v>
      </c>
      <c r="Z61" s="5">
        <f t="shared" si="4"/>
        <v>89.873319625854492</v>
      </c>
      <c r="AA61" s="5">
        <f t="shared" si="4"/>
        <v>67.828967094421387</v>
      </c>
      <c r="AB61" s="5">
        <f t="shared" si="4"/>
        <v>48.016437530517578</v>
      </c>
      <c r="AC61" s="5">
        <f t="shared" si="4"/>
        <v>65.334148406982422</v>
      </c>
      <c r="AD61" s="5">
        <f t="shared" si="4"/>
        <v>53.519694328308105</v>
      </c>
      <c r="AE61" s="5">
        <f t="shared" si="4"/>
        <v>77.113430023193359</v>
      </c>
      <c r="AF61" s="5">
        <f t="shared" si="4"/>
        <v>65.132863998413086</v>
      </c>
    </row>
    <row r="62" spans="1:32" x14ac:dyDescent="0.25">
      <c r="A62" t="s">
        <v>122</v>
      </c>
      <c r="B62" t="str">
        <f t="shared" si="2"/>
        <v>76</v>
      </c>
      <c r="C62" t="s">
        <v>98</v>
      </c>
      <c r="D62" s="5" t="s">
        <v>70</v>
      </c>
      <c r="E62" s="5">
        <f t="shared" si="3"/>
        <v>60.454699171938785</v>
      </c>
      <c r="F62" s="5">
        <f t="shared" si="3"/>
        <v>36.962958009749329</v>
      </c>
      <c r="G62" s="5">
        <f t="shared" si="3"/>
        <v>66.783728787636321</v>
      </c>
      <c r="H62" s="5">
        <f t="shared" si="3"/>
        <v>69.283000000000001</v>
      </c>
      <c r="I62" s="5">
        <f t="shared" si="3"/>
        <v>66.272500000000008</v>
      </c>
      <c r="J62" s="5">
        <f t="shared" si="3"/>
        <v>59.825546699346411</v>
      </c>
      <c r="K62" s="5">
        <f t="shared" si="3"/>
        <v>42.900484284676104</v>
      </c>
      <c r="L62" s="5">
        <f t="shared" si="3"/>
        <v>81.708386712767791</v>
      </c>
      <c r="M62" s="5">
        <f t="shared" si="3"/>
        <v>60.147166235056673</v>
      </c>
      <c r="N62" s="5">
        <f t="shared" si="3"/>
        <v>59.10573893714173</v>
      </c>
      <c r="O62" s="5">
        <f t="shared" si="3"/>
        <v>61.049306588097878</v>
      </c>
      <c r="P62" s="5">
        <f t="shared" si="3"/>
        <v>48.294497161326291</v>
      </c>
      <c r="Q62" s="5">
        <f t="shared" si="3"/>
        <v>77.164337567371248</v>
      </c>
      <c r="R62" s="5">
        <f t="shared" si="3"/>
        <v>61.481416783776808</v>
      </c>
      <c r="S62" s="5">
        <f t="shared" si="3"/>
        <v>64.065712928771973</v>
      </c>
      <c r="T62" s="5">
        <f t="shared" si="3"/>
        <v>46.690133094787598</v>
      </c>
      <c r="U62" s="5">
        <f t="shared" si="4"/>
        <v>68.085461616516113</v>
      </c>
      <c r="V62" s="5">
        <f t="shared" si="4"/>
        <v>71.812955856323242</v>
      </c>
      <c r="W62" s="5">
        <f t="shared" si="4"/>
        <v>69.387677192687988</v>
      </c>
      <c r="X62" s="5">
        <f t="shared" si="4"/>
        <v>63.994057655334473</v>
      </c>
      <c r="Y62" s="5">
        <f t="shared" si="4"/>
        <v>44.27088737487793</v>
      </c>
      <c r="Z62" s="5">
        <f t="shared" si="4"/>
        <v>81.760212898254395</v>
      </c>
      <c r="AA62" s="5">
        <f t="shared" si="4"/>
        <v>59.522140502929688</v>
      </c>
      <c r="AB62" s="5">
        <f t="shared" si="4"/>
        <v>52.137835502624512</v>
      </c>
      <c r="AC62" s="5">
        <f t="shared" si="4"/>
        <v>67.40583610534668</v>
      </c>
      <c r="AD62" s="5">
        <f t="shared" si="4"/>
        <v>46.499463081359863</v>
      </c>
      <c r="AE62" s="5">
        <f t="shared" si="4"/>
        <v>75.749120712280273</v>
      </c>
      <c r="AF62" s="5">
        <f t="shared" si="4"/>
        <v>61.049357414245605</v>
      </c>
    </row>
    <row r="63" spans="1:32" x14ac:dyDescent="0.25">
      <c r="A63" t="s">
        <v>123</v>
      </c>
      <c r="B63" t="str">
        <f t="shared" si="2"/>
        <v>81</v>
      </c>
      <c r="C63" t="s">
        <v>48</v>
      </c>
      <c r="D63" s="5" t="s">
        <v>71</v>
      </c>
      <c r="E63" s="5">
        <f t="shared" si="3"/>
        <v>63.831770517212874</v>
      </c>
      <c r="F63" s="5">
        <f t="shared" si="3"/>
        <v>36.52912383345263</v>
      </c>
      <c r="G63" s="5">
        <f t="shared" si="3"/>
        <v>67.230016617922956</v>
      </c>
      <c r="H63" s="5">
        <f t="shared" si="3"/>
        <v>77.518420634567121</v>
      </c>
      <c r="I63" s="5">
        <f t="shared" si="3"/>
        <v>76.209290422997483</v>
      </c>
      <c r="J63" s="5">
        <f t="shared" si="3"/>
        <v>64.371712877235041</v>
      </c>
      <c r="K63" s="5">
        <f t="shared" si="3"/>
        <v>41.400997642486367</v>
      </c>
      <c r="L63" s="5">
        <f t="shared" si="3"/>
        <v>80.855700601220335</v>
      </c>
      <c r="M63" s="5">
        <f t="shared" si="3"/>
        <v>45.035310216587256</v>
      </c>
      <c r="N63" s="5">
        <f t="shared" si="3"/>
        <v>66.588479922820383</v>
      </c>
      <c r="O63" s="5">
        <f t="shared" si="3"/>
        <v>51.87048393418749</v>
      </c>
      <c r="P63" s="5">
        <f t="shared" si="3"/>
        <v>42.848780575993089</v>
      </c>
      <c r="Q63" s="5">
        <f t="shared" si="3"/>
        <v>66.028908252392299</v>
      </c>
      <c r="R63" s="5">
        <f t="shared" si="3"/>
        <v>56.375523020812459</v>
      </c>
      <c r="S63" s="5">
        <f t="shared" si="3"/>
        <v>58.337204933166504</v>
      </c>
      <c r="T63" s="5">
        <f t="shared" si="3"/>
        <v>41.299716472625732</v>
      </c>
      <c r="U63" s="5">
        <f t="shared" si="4"/>
        <v>31.727145671844482</v>
      </c>
      <c r="V63" s="5">
        <f t="shared" si="4"/>
        <v>79.226548194885254</v>
      </c>
      <c r="W63" s="5">
        <f t="shared" si="4"/>
        <v>79.049610137939453</v>
      </c>
      <c r="X63" s="5">
        <f t="shared" si="4"/>
        <v>57.825754165649414</v>
      </c>
      <c r="Y63" s="5">
        <f t="shared" si="4"/>
        <v>41.151190280914307</v>
      </c>
      <c r="Z63" s="5">
        <f t="shared" si="4"/>
        <v>81.276582717895508</v>
      </c>
      <c r="AA63" s="5">
        <f t="shared" si="4"/>
        <v>45.547724723815918</v>
      </c>
      <c r="AB63" s="5">
        <f t="shared" si="4"/>
        <v>60.654397964477539</v>
      </c>
      <c r="AC63" s="5">
        <f t="shared" si="4"/>
        <v>61.485054016113281</v>
      </c>
      <c r="AD63" s="5">
        <f t="shared" si="4"/>
        <v>46.3267822265625</v>
      </c>
      <c r="AE63" s="5">
        <f t="shared" si="4"/>
        <v>67.023162841796875</v>
      </c>
      <c r="AF63" s="5">
        <f t="shared" si="4"/>
        <v>57.63784122467041</v>
      </c>
    </row>
    <row r="64" spans="1:32" x14ac:dyDescent="0.25">
      <c r="A64" t="s">
        <v>124</v>
      </c>
      <c r="B64" t="str">
        <f t="shared" si="2"/>
        <v>85</v>
      </c>
      <c r="C64" t="s">
        <v>46</v>
      </c>
      <c r="D64" s="5" t="s">
        <v>71</v>
      </c>
      <c r="E64" s="5">
        <f t="shared" si="3"/>
        <v>63.831770517212874</v>
      </c>
      <c r="F64" s="5">
        <f t="shared" si="3"/>
        <v>36.52912383345263</v>
      </c>
      <c r="G64" s="5">
        <f t="shared" si="3"/>
        <v>67.230016617922956</v>
      </c>
      <c r="H64" s="5">
        <f t="shared" si="3"/>
        <v>77.518420634567121</v>
      </c>
      <c r="I64" s="5">
        <f t="shared" si="3"/>
        <v>76.209290422997483</v>
      </c>
      <c r="J64" s="5">
        <f t="shared" si="3"/>
        <v>64.371712877235041</v>
      </c>
      <c r="K64" s="5">
        <f t="shared" si="3"/>
        <v>41.400997642486367</v>
      </c>
      <c r="L64" s="5">
        <f t="shared" si="3"/>
        <v>80.855700601220335</v>
      </c>
      <c r="M64" s="5">
        <f t="shared" si="3"/>
        <v>45.035310216587256</v>
      </c>
      <c r="N64" s="5">
        <f t="shared" si="3"/>
        <v>66.588479922820383</v>
      </c>
      <c r="O64" s="5">
        <f t="shared" si="3"/>
        <v>51.87048393418749</v>
      </c>
      <c r="P64" s="5">
        <f t="shared" si="3"/>
        <v>42.848780575993089</v>
      </c>
      <c r="Q64" s="5">
        <f t="shared" si="3"/>
        <v>66.028908252392299</v>
      </c>
      <c r="R64" s="5">
        <f t="shared" si="3"/>
        <v>56.375523020812459</v>
      </c>
      <c r="S64" s="5">
        <f t="shared" si="3"/>
        <v>58.337204933166504</v>
      </c>
      <c r="T64" s="5">
        <f t="shared" si="3"/>
        <v>41.299716472625732</v>
      </c>
      <c r="U64" s="5">
        <f t="shared" si="4"/>
        <v>31.727145671844482</v>
      </c>
      <c r="V64" s="5">
        <f t="shared" si="4"/>
        <v>79.226548194885254</v>
      </c>
      <c r="W64" s="5">
        <f t="shared" si="4"/>
        <v>79.049610137939453</v>
      </c>
      <c r="X64" s="5">
        <f t="shared" si="4"/>
        <v>57.825754165649414</v>
      </c>
      <c r="Y64" s="5">
        <f t="shared" si="4"/>
        <v>41.151190280914307</v>
      </c>
      <c r="Z64" s="5">
        <f t="shared" si="4"/>
        <v>81.276582717895508</v>
      </c>
      <c r="AA64" s="5">
        <f t="shared" si="4"/>
        <v>45.547724723815918</v>
      </c>
      <c r="AB64" s="5">
        <f t="shared" si="4"/>
        <v>60.654397964477539</v>
      </c>
      <c r="AC64" s="5">
        <f t="shared" si="4"/>
        <v>61.485054016113281</v>
      </c>
      <c r="AD64" s="5">
        <f t="shared" si="4"/>
        <v>46.3267822265625</v>
      </c>
      <c r="AE64" s="5">
        <f t="shared" si="4"/>
        <v>67.023162841796875</v>
      </c>
      <c r="AF64" s="5">
        <f t="shared" si="4"/>
        <v>57.63784122467041</v>
      </c>
    </row>
    <row r="65" spans="1:32" x14ac:dyDescent="0.25">
      <c r="A65" t="s">
        <v>125</v>
      </c>
      <c r="B65" t="str">
        <f t="shared" si="2"/>
        <v>86</v>
      </c>
      <c r="C65" t="s">
        <v>51</v>
      </c>
      <c r="D65" s="5" t="s">
        <v>69</v>
      </c>
      <c r="E65" s="5">
        <f t="shared" si="3"/>
        <v>56.435569291187868</v>
      </c>
      <c r="F65" s="5">
        <f t="shared" si="3"/>
        <v>34.991150516533537</v>
      </c>
      <c r="G65" s="5">
        <f t="shared" si="3"/>
        <v>65.985064007425493</v>
      </c>
      <c r="H65" s="5">
        <f t="shared" si="3"/>
        <v>59.649333333333324</v>
      </c>
      <c r="I65" s="5">
        <f t="shared" si="3"/>
        <v>62.150555555555563</v>
      </c>
      <c r="J65" s="5">
        <f t="shared" si="3"/>
        <v>55.694025853211976</v>
      </c>
      <c r="K65" s="5">
        <f t="shared" ref="K65:Z71" si="5">AVERAGEIFS(K$4:K$35,$D$4:$D$35,$D65)</f>
        <v>33.047332401059698</v>
      </c>
      <c r="L65" s="5">
        <f t="shared" si="5"/>
        <v>79.127627454979034</v>
      </c>
      <c r="M65" s="5">
        <f t="shared" si="5"/>
        <v>40.190837090436908</v>
      </c>
      <c r="N65" s="5">
        <f t="shared" si="5"/>
        <v>71.652715785316545</v>
      </c>
      <c r="O65" s="5">
        <f t="shared" si="5"/>
        <v>55.760240392681602</v>
      </c>
      <c r="P65" s="5">
        <f t="shared" si="5"/>
        <v>40.703578282687751</v>
      </c>
      <c r="Q65" s="5">
        <f t="shared" si="5"/>
        <v>65.250845567185522</v>
      </c>
      <c r="R65" s="5">
        <f t="shared" si="5"/>
        <v>55.104739567763865</v>
      </c>
      <c r="S65" s="5">
        <f t="shared" si="5"/>
        <v>55.258217493693031</v>
      </c>
      <c r="T65" s="5">
        <f t="shared" si="5"/>
        <v>36.357630729675293</v>
      </c>
      <c r="U65" s="5">
        <f t="shared" si="5"/>
        <v>56.516091664632164</v>
      </c>
      <c r="V65" s="5">
        <f t="shared" si="5"/>
        <v>62.654054005940758</v>
      </c>
      <c r="W65" s="5">
        <f t="shared" si="5"/>
        <v>64.184820175170898</v>
      </c>
      <c r="X65" s="5">
        <f t="shared" si="5"/>
        <v>54.928148905436196</v>
      </c>
      <c r="Y65" s="5">
        <f t="shared" si="5"/>
        <v>34.449052810668945</v>
      </c>
      <c r="Z65" s="5">
        <f t="shared" si="5"/>
        <v>79.55200068155925</v>
      </c>
      <c r="AA65" s="5">
        <f t="shared" si="4"/>
        <v>37.403741200764976</v>
      </c>
      <c r="AB65" s="5">
        <f t="shared" si="4"/>
        <v>68.509157816569015</v>
      </c>
      <c r="AC65" s="5">
        <f t="shared" si="4"/>
        <v>64.302612940470382</v>
      </c>
      <c r="AD65" s="5">
        <f t="shared" si="4"/>
        <v>52.55845514933268</v>
      </c>
      <c r="AE65" s="5">
        <f t="shared" si="4"/>
        <v>63.392853418986</v>
      </c>
      <c r="AF65" s="5">
        <f t="shared" si="4"/>
        <v>57.166838328043617</v>
      </c>
    </row>
    <row r="66" spans="1:32" x14ac:dyDescent="0.25">
      <c r="A66" t="s">
        <v>126</v>
      </c>
      <c r="B66" t="str">
        <f t="shared" si="2"/>
        <v>88</v>
      </c>
      <c r="C66" t="s">
        <v>58</v>
      </c>
      <c r="D66" s="5" t="s">
        <v>73</v>
      </c>
      <c r="E66" s="5">
        <f t="shared" ref="E66:T71" si="6">AVERAGEIFS(E$4:E$35,$D$4:$D$35,$D66)</f>
        <v>65.162695644297031</v>
      </c>
      <c r="F66" s="5">
        <f t="shared" si="6"/>
        <v>83.935100342548438</v>
      </c>
      <c r="G66" s="5">
        <f t="shared" si="6"/>
        <v>38.977897499999997</v>
      </c>
      <c r="H66" s="5">
        <f t="shared" si="6"/>
        <v>77.597999999999999</v>
      </c>
      <c r="I66" s="5">
        <f t="shared" si="6"/>
        <v>72.346666666666678</v>
      </c>
      <c r="J66" s="5">
        <f t="shared" si="6"/>
        <v>68.214416127303778</v>
      </c>
      <c r="K66" s="5">
        <f t="shared" si="6"/>
        <v>51.722201458694123</v>
      </c>
      <c r="L66" s="5">
        <f t="shared" si="6"/>
        <v>91.230102311034727</v>
      </c>
      <c r="M66" s="5">
        <f t="shared" si="6"/>
        <v>23.153711737952886</v>
      </c>
      <c r="N66" s="5">
        <f t="shared" si="6"/>
        <v>25.068389539039298</v>
      </c>
      <c r="O66" s="5">
        <f t="shared" si="6"/>
        <v>77.247937566989023</v>
      </c>
      <c r="P66" s="5">
        <f t="shared" si="6"/>
        <v>57.619901335288233</v>
      </c>
      <c r="Q66" s="5">
        <f t="shared" si="6"/>
        <v>66.349012688714552</v>
      </c>
      <c r="R66" s="5">
        <f t="shared" si="6"/>
        <v>56.055893805387548</v>
      </c>
      <c r="S66" s="5">
        <f t="shared" si="6"/>
        <v>66.490707397460938</v>
      </c>
      <c r="T66" s="5">
        <f t="shared" si="6"/>
        <v>72.857948303222656</v>
      </c>
      <c r="U66" s="5">
        <f t="shared" si="5"/>
        <v>44.730403900146484</v>
      </c>
      <c r="V66" s="5">
        <f t="shared" si="5"/>
        <v>75.9810791015625</v>
      </c>
      <c r="W66" s="5">
        <f t="shared" si="5"/>
        <v>72.099090576171875</v>
      </c>
      <c r="X66" s="5">
        <f t="shared" si="5"/>
        <v>66.417129516601563</v>
      </c>
      <c r="Y66" s="5">
        <f t="shared" si="5"/>
        <v>50.314537048339844</v>
      </c>
      <c r="Z66" s="5">
        <f t="shared" si="5"/>
        <v>90.073295593261719</v>
      </c>
      <c r="AA66" s="5">
        <f t="shared" si="4"/>
        <v>13.369025230407715</v>
      </c>
      <c r="AB66" s="5">
        <f t="shared" si="4"/>
        <v>24.565830230712891</v>
      </c>
      <c r="AC66" s="5">
        <f t="shared" si="4"/>
        <v>98.949028015136719</v>
      </c>
      <c r="AD66" s="5">
        <f t="shared" si="4"/>
        <v>68.924232482910156</v>
      </c>
      <c r="AE66" s="5">
        <f t="shared" si="4"/>
        <v>71.689048767089844</v>
      </c>
      <c r="AF66" s="5">
        <f t="shared" si="4"/>
        <v>59.697856903076172</v>
      </c>
    </row>
    <row r="67" spans="1:32" x14ac:dyDescent="0.25">
      <c r="A67" t="s">
        <v>127</v>
      </c>
      <c r="B67" t="str">
        <f t="shared" si="2"/>
        <v>91</v>
      </c>
      <c r="C67" t="s">
        <v>47</v>
      </c>
      <c r="D67" s="5" t="s">
        <v>69</v>
      </c>
      <c r="E67" s="5">
        <f t="shared" si="6"/>
        <v>56.435569291187868</v>
      </c>
      <c r="F67" s="5">
        <f t="shared" si="6"/>
        <v>34.991150516533537</v>
      </c>
      <c r="G67" s="5">
        <f t="shared" si="6"/>
        <v>65.985064007425493</v>
      </c>
      <c r="H67" s="5">
        <f t="shared" si="6"/>
        <v>59.649333333333324</v>
      </c>
      <c r="I67" s="5">
        <f t="shared" si="6"/>
        <v>62.150555555555563</v>
      </c>
      <c r="J67" s="5">
        <f t="shared" si="6"/>
        <v>55.694025853211976</v>
      </c>
      <c r="K67" s="5">
        <f t="shared" si="6"/>
        <v>33.047332401059698</v>
      </c>
      <c r="L67" s="5">
        <f t="shared" si="6"/>
        <v>79.127627454979034</v>
      </c>
      <c r="M67" s="5">
        <f t="shared" si="6"/>
        <v>40.190837090436908</v>
      </c>
      <c r="N67" s="5">
        <f t="shared" si="6"/>
        <v>71.652715785316545</v>
      </c>
      <c r="O67" s="5">
        <f t="shared" si="6"/>
        <v>55.760240392681602</v>
      </c>
      <c r="P67" s="5">
        <f t="shared" si="6"/>
        <v>40.703578282687751</v>
      </c>
      <c r="Q67" s="5">
        <f t="shared" si="6"/>
        <v>65.250845567185522</v>
      </c>
      <c r="R67" s="5">
        <f t="shared" si="6"/>
        <v>55.104739567763865</v>
      </c>
      <c r="S67" s="5">
        <f t="shared" si="6"/>
        <v>55.258217493693031</v>
      </c>
      <c r="T67" s="5">
        <f t="shared" si="6"/>
        <v>36.357630729675293</v>
      </c>
      <c r="U67" s="5">
        <f t="shared" si="5"/>
        <v>56.516091664632164</v>
      </c>
      <c r="V67" s="5">
        <f t="shared" si="5"/>
        <v>62.654054005940758</v>
      </c>
      <c r="W67" s="5">
        <f t="shared" si="5"/>
        <v>64.184820175170898</v>
      </c>
      <c r="X67" s="5">
        <f t="shared" si="5"/>
        <v>54.928148905436196</v>
      </c>
      <c r="Y67" s="5">
        <f t="shared" si="5"/>
        <v>34.449052810668945</v>
      </c>
      <c r="Z67" s="5">
        <f t="shared" si="5"/>
        <v>79.55200068155925</v>
      </c>
      <c r="AA67" s="5">
        <f t="shared" si="4"/>
        <v>37.403741200764976</v>
      </c>
      <c r="AB67" s="5">
        <f t="shared" si="4"/>
        <v>68.509157816569015</v>
      </c>
      <c r="AC67" s="5">
        <f t="shared" si="4"/>
        <v>64.302612940470382</v>
      </c>
      <c r="AD67" s="5">
        <f t="shared" si="4"/>
        <v>52.55845514933268</v>
      </c>
      <c r="AE67" s="5">
        <f t="shared" si="4"/>
        <v>63.392853418986</v>
      </c>
      <c r="AF67" s="5">
        <f t="shared" si="4"/>
        <v>57.166838328043617</v>
      </c>
    </row>
    <row r="68" spans="1:32" x14ac:dyDescent="0.25">
      <c r="A68" t="s">
        <v>128</v>
      </c>
      <c r="B68" t="str">
        <f t="shared" si="2"/>
        <v>94</v>
      </c>
      <c r="C68" t="s">
        <v>62</v>
      </c>
      <c r="D68" s="5" t="s">
        <v>69</v>
      </c>
      <c r="E68" s="5">
        <f t="shared" si="6"/>
        <v>56.435569291187868</v>
      </c>
      <c r="F68" s="5">
        <f t="shared" si="6"/>
        <v>34.991150516533537</v>
      </c>
      <c r="G68" s="5">
        <f t="shared" si="6"/>
        <v>65.985064007425493</v>
      </c>
      <c r="H68" s="5">
        <f t="shared" si="6"/>
        <v>59.649333333333324</v>
      </c>
      <c r="I68" s="5">
        <f t="shared" si="6"/>
        <v>62.150555555555563</v>
      </c>
      <c r="J68" s="5">
        <f t="shared" si="6"/>
        <v>55.694025853211976</v>
      </c>
      <c r="K68" s="5">
        <f t="shared" si="6"/>
        <v>33.047332401059698</v>
      </c>
      <c r="L68" s="5">
        <f t="shared" si="6"/>
        <v>79.127627454979034</v>
      </c>
      <c r="M68" s="5">
        <f t="shared" si="6"/>
        <v>40.190837090436908</v>
      </c>
      <c r="N68" s="5">
        <f t="shared" si="6"/>
        <v>71.652715785316545</v>
      </c>
      <c r="O68" s="5">
        <f t="shared" si="6"/>
        <v>55.760240392681602</v>
      </c>
      <c r="P68" s="5">
        <f t="shared" si="6"/>
        <v>40.703578282687751</v>
      </c>
      <c r="Q68" s="5">
        <f t="shared" si="6"/>
        <v>65.250845567185522</v>
      </c>
      <c r="R68" s="5">
        <f t="shared" si="6"/>
        <v>55.104739567763865</v>
      </c>
      <c r="S68" s="5">
        <f t="shared" si="6"/>
        <v>55.258217493693031</v>
      </c>
      <c r="T68" s="5">
        <f t="shared" si="6"/>
        <v>36.357630729675293</v>
      </c>
      <c r="U68" s="5">
        <f t="shared" si="5"/>
        <v>56.516091664632164</v>
      </c>
      <c r="V68" s="5">
        <f t="shared" si="5"/>
        <v>62.654054005940758</v>
      </c>
      <c r="W68" s="5">
        <f t="shared" si="5"/>
        <v>64.184820175170898</v>
      </c>
      <c r="X68" s="5">
        <f t="shared" si="5"/>
        <v>54.928148905436196</v>
      </c>
      <c r="Y68" s="5">
        <f t="shared" si="5"/>
        <v>34.449052810668945</v>
      </c>
      <c r="Z68" s="5">
        <f t="shared" si="5"/>
        <v>79.55200068155925</v>
      </c>
      <c r="AA68" s="5">
        <f t="shared" si="4"/>
        <v>37.403741200764976</v>
      </c>
      <c r="AB68" s="5">
        <f t="shared" si="4"/>
        <v>68.509157816569015</v>
      </c>
      <c r="AC68" s="5">
        <f t="shared" si="4"/>
        <v>64.302612940470382</v>
      </c>
      <c r="AD68" s="5">
        <f t="shared" si="4"/>
        <v>52.55845514933268</v>
      </c>
      <c r="AE68" s="5">
        <f t="shared" si="4"/>
        <v>63.392853418986</v>
      </c>
      <c r="AF68" s="5">
        <f t="shared" si="4"/>
        <v>57.166838328043617</v>
      </c>
    </row>
    <row r="69" spans="1:32" x14ac:dyDescent="0.25">
      <c r="A69" t="s">
        <v>129</v>
      </c>
      <c r="B69" t="str">
        <f t="shared" si="2"/>
        <v>95</v>
      </c>
      <c r="C69" t="s">
        <v>54</v>
      </c>
      <c r="D69" s="5" t="s">
        <v>69</v>
      </c>
      <c r="E69" s="5">
        <f t="shared" si="6"/>
        <v>56.435569291187868</v>
      </c>
      <c r="F69" s="5">
        <f t="shared" si="6"/>
        <v>34.991150516533537</v>
      </c>
      <c r="G69" s="5">
        <f t="shared" si="6"/>
        <v>65.985064007425493</v>
      </c>
      <c r="H69" s="5">
        <f t="shared" si="6"/>
        <v>59.649333333333324</v>
      </c>
      <c r="I69" s="5">
        <f t="shared" si="6"/>
        <v>62.150555555555563</v>
      </c>
      <c r="J69" s="5">
        <f t="shared" si="6"/>
        <v>55.694025853211976</v>
      </c>
      <c r="K69" s="5">
        <f t="shared" si="6"/>
        <v>33.047332401059698</v>
      </c>
      <c r="L69" s="5">
        <f t="shared" si="6"/>
        <v>79.127627454979034</v>
      </c>
      <c r="M69" s="5">
        <f t="shared" si="6"/>
        <v>40.190837090436908</v>
      </c>
      <c r="N69" s="5">
        <f t="shared" si="6"/>
        <v>71.652715785316545</v>
      </c>
      <c r="O69" s="5">
        <f t="shared" si="6"/>
        <v>55.760240392681602</v>
      </c>
      <c r="P69" s="5">
        <f t="shared" si="6"/>
        <v>40.703578282687751</v>
      </c>
      <c r="Q69" s="5">
        <f t="shared" si="6"/>
        <v>65.250845567185522</v>
      </c>
      <c r="R69" s="5">
        <f t="shared" si="6"/>
        <v>55.104739567763865</v>
      </c>
      <c r="S69" s="5">
        <f t="shared" si="6"/>
        <v>55.258217493693031</v>
      </c>
      <c r="T69" s="5">
        <f t="shared" si="6"/>
        <v>36.357630729675293</v>
      </c>
      <c r="U69" s="5">
        <f t="shared" si="5"/>
        <v>56.516091664632164</v>
      </c>
      <c r="V69" s="5">
        <f t="shared" si="5"/>
        <v>62.654054005940758</v>
      </c>
      <c r="W69" s="5">
        <f t="shared" si="5"/>
        <v>64.184820175170898</v>
      </c>
      <c r="X69" s="5">
        <f t="shared" si="5"/>
        <v>54.928148905436196</v>
      </c>
      <c r="Y69" s="5">
        <f t="shared" si="5"/>
        <v>34.449052810668945</v>
      </c>
      <c r="Z69" s="5">
        <f t="shared" si="5"/>
        <v>79.55200068155925</v>
      </c>
      <c r="AA69" s="5">
        <f t="shared" si="4"/>
        <v>37.403741200764976</v>
      </c>
      <c r="AB69" s="5">
        <f t="shared" si="4"/>
        <v>68.509157816569015</v>
      </c>
      <c r="AC69" s="5">
        <f t="shared" si="4"/>
        <v>64.302612940470382</v>
      </c>
      <c r="AD69" s="5">
        <f t="shared" si="4"/>
        <v>52.55845514933268</v>
      </c>
      <c r="AE69" s="5">
        <f t="shared" si="4"/>
        <v>63.392853418986</v>
      </c>
      <c r="AF69" s="5">
        <f t="shared" si="4"/>
        <v>57.166838328043617</v>
      </c>
    </row>
    <row r="70" spans="1:32" x14ac:dyDescent="0.25">
      <c r="A70" t="s">
        <v>130</v>
      </c>
      <c r="B70" t="str">
        <f t="shared" si="2"/>
        <v>97</v>
      </c>
      <c r="C70" t="s">
        <v>64</v>
      </c>
      <c r="D70" s="5" t="s">
        <v>69</v>
      </c>
      <c r="E70" s="5">
        <f t="shared" si="6"/>
        <v>56.435569291187868</v>
      </c>
      <c r="F70" s="5">
        <f t="shared" si="6"/>
        <v>34.991150516533537</v>
      </c>
      <c r="G70" s="5">
        <f t="shared" si="6"/>
        <v>65.985064007425493</v>
      </c>
      <c r="H70" s="5">
        <f t="shared" si="6"/>
        <v>59.649333333333324</v>
      </c>
      <c r="I70" s="5">
        <f t="shared" si="6"/>
        <v>62.150555555555563</v>
      </c>
      <c r="J70" s="5">
        <f t="shared" si="6"/>
        <v>55.694025853211976</v>
      </c>
      <c r="K70" s="5">
        <f t="shared" si="6"/>
        <v>33.047332401059698</v>
      </c>
      <c r="L70" s="5">
        <f t="shared" si="6"/>
        <v>79.127627454979034</v>
      </c>
      <c r="M70" s="5">
        <f t="shared" si="6"/>
        <v>40.190837090436908</v>
      </c>
      <c r="N70" s="5">
        <f t="shared" si="6"/>
        <v>71.652715785316545</v>
      </c>
      <c r="O70" s="5">
        <f t="shared" si="6"/>
        <v>55.760240392681602</v>
      </c>
      <c r="P70" s="5">
        <f t="shared" si="6"/>
        <v>40.703578282687751</v>
      </c>
      <c r="Q70" s="5">
        <f t="shared" si="6"/>
        <v>65.250845567185522</v>
      </c>
      <c r="R70" s="5">
        <f t="shared" si="6"/>
        <v>55.104739567763865</v>
      </c>
      <c r="S70" s="5">
        <f t="shared" si="6"/>
        <v>55.258217493693031</v>
      </c>
      <c r="T70" s="5">
        <f t="shared" si="6"/>
        <v>36.357630729675293</v>
      </c>
      <c r="U70" s="5">
        <f t="shared" si="5"/>
        <v>56.516091664632164</v>
      </c>
      <c r="V70" s="5">
        <f t="shared" si="5"/>
        <v>62.654054005940758</v>
      </c>
      <c r="W70" s="5">
        <f t="shared" si="5"/>
        <v>64.184820175170898</v>
      </c>
      <c r="X70" s="5">
        <f t="shared" si="5"/>
        <v>54.928148905436196</v>
      </c>
      <c r="Y70" s="5">
        <f t="shared" si="5"/>
        <v>34.449052810668945</v>
      </c>
      <c r="Z70" s="5">
        <f t="shared" si="5"/>
        <v>79.55200068155925</v>
      </c>
      <c r="AA70" s="5">
        <f t="shared" si="4"/>
        <v>37.403741200764976</v>
      </c>
      <c r="AB70" s="5">
        <f t="shared" si="4"/>
        <v>68.509157816569015</v>
      </c>
      <c r="AC70" s="5">
        <f t="shared" si="4"/>
        <v>64.302612940470382</v>
      </c>
      <c r="AD70" s="5">
        <f t="shared" si="4"/>
        <v>52.55845514933268</v>
      </c>
      <c r="AE70" s="5">
        <f t="shared" si="4"/>
        <v>63.392853418986</v>
      </c>
      <c r="AF70" s="5">
        <f t="shared" si="4"/>
        <v>57.166838328043617</v>
      </c>
    </row>
    <row r="71" spans="1:32" x14ac:dyDescent="0.25">
      <c r="A71" t="s">
        <v>131</v>
      </c>
      <c r="B71" t="str">
        <f t="shared" si="2"/>
        <v>99</v>
      </c>
      <c r="C71" t="s">
        <v>53</v>
      </c>
      <c r="D71" s="5" t="s">
        <v>71</v>
      </c>
      <c r="E71" s="5">
        <f t="shared" si="6"/>
        <v>63.831770517212874</v>
      </c>
      <c r="F71" s="5">
        <f t="shared" si="6"/>
        <v>36.52912383345263</v>
      </c>
      <c r="G71" s="5">
        <f t="shared" si="6"/>
        <v>67.230016617922956</v>
      </c>
      <c r="H71" s="5">
        <f t="shared" si="6"/>
        <v>77.518420634567121</v>
      </c>
      <c r="I71" s="5">
        <f t="shared" si="6"/>
        <v>76.209290422997483</v>
      </c>
      <c r="J71" s="5">
        <f t="shared" si="6"/>
        <v>64.371712877235041</v>
      </c>
      <c r="K71" s="5">
        <f t="shared" si="6"/>
        <v>41.400997642486367</v>
      </c>
      <c r="L71" s="5">
        <f t="shared" si="6"/>
        <v>80.855700601220335</v>
      </c>
      <c r="M71" s="5">
        <f t="shared" si="6"/>
        <v>45.035310216587256</v>
      </c>
      <c r="N71" s="5">
        <f t="shared" si="6"/>
        <v>66.588479922820383</v>
      </c>
      <c r="O71" s="5">
        <f t="shared" si="6"/>
        <v>51.87048393418749</v>
      </c>
      <c r="P71" s="5">
        <f t="shared" si="6"/>
        <v>42.848780575993089</v>
      </c>
      <c r="Q71" s="5">
        <f t="shared" si="6"/>
        <v>66.028908252392299</v>
      </c>
      <c r="R71" s="5">
        <f t="shared" si="6"/>
        <v>56.375523020812459</v>
      </c>
      <c r="S71" s="5">
        <f t="shared" si="6"/>
        <v>58.337204933166504</v>
      </c>
      <c r="T71" s="5">
        <f t="shared" si="6"/>
        <v>41.299716472625732</v>
      </c>
      <c r="U71" s="5">
        <f t="shared" si="5"/>
        <v>31.727145671844482</v>
      </c>
      <c r="V71" s="5">
        <f t="shared" si="5"/>
        <v>79.226548194885254</v>
      </c>
      <c r="W71" s="5">
        <f t="shared" si="5"/>
        <v>79.049610137939453</v>
      </c>
      <c r="X71" s="5">
        <f t="shared" si="5"/>
        <v>57.825754165649414</v>
      </c>
      <c r="Y71" s="5">
        <f t="shared" si="5"/>
        <v>41.151190280914307</v>
      </c>
      <c r="Z71" s="5">
        <f t="shared" si="5"/>
        <v>81.276582717895508</v>
      </c>
      <c r="AA71" s="5">
        <f t="shared" si="4"/>
        <v>45.547724723815918</v>
      </c>
      <c r="AB71" s="5">
        <f t="shared" si="4"/>
        <v>60.654397964477539</v>
      </c>
      <c r="AC71" s="5">
        <f t="shared" si="4"/>
        <v>61.485054016113281</v>
      </c>
      <c r="AD71" s="5">
        <f t="shared" si="4"/>
        <v>46.3267822265625</v>
      </c>
      <c r="AE71" s="5">
        <f t="shared" si="4"/>
        <v>67.023162841796875</v>
      </c>
      <c r="AF71" s="5">
        <f t="shared" si="4"/>
        <v>57.63784122467041</v>
      </c>
    </row>
    <row r="72" spans="1:32" s="33" customFormat="1" x14ac:dyDescent="0.25"/>
    <row r="74" spans="1:32" x14ac:dyDescent="0.25">
      <c r="E74" s="212">
        <v>2020</v>
      </c>
      <c r="F74" s="212"/>
      <c r="G74" s="212"/>
      <c r="H74" s="212"/>
      <c r="I74" s="212"/>
      <c r="J74" s="212"/>
      <c r="K74" s="212"/>
      <c r="L74" s="212"/>
      <c r="M74" s="212"/>
      <c r="N74" s="212"/>
      <c r="O74" s="212"/>
      <c r="P74" s="212"/>
      <c r="Q74" s="212"/>
      <c r="R74" s="212"/>
      <c r="S74" s="212">
        <v>2021</v>
      </c>
      <c r="T74" s="212"/>
      <c r="U74" s="212"/>
      <c r="V74" s="212"/>
      <c r="W74" s="212"/>
      <c r="X74" s="212"/>
      <c r="Y74" s="212"/>
      <c r="Z74" s="212"/>
      <c r="AA74" s="212"/>
      <c r="AB74" s="212"/>
      <c r="AC74" s="212"/>
      <c r="AD74" s="212"/>
      <c r="AE74" s="212"/>
      <c r="AF74" s="212"/>
    </row>
    <row r="75" spans="1:32" ht="63" x14ac:dyDescent="0.25">
      <c r="A75" s="4" t="s">
        <v>99</v>
      </c>
      <c r="B75" s="4" t="s">
        <v>143</v>
      </c>
      <c r="C75" s="4" t="s">
        <v>94</v>
      </c>
      <c r="D75" s="4" t="s">
        <v>36</v>
      </c>
      <c r="E75" s="4" t="s">
        <v>144</v>
      </c>
      <c r="F75" s="4" t="s">
        <v>139</v>
      </c>
      <c r="G75" s="4" t="s">
        <v>140</v>
      </c>
      <c r="H75" s="4" t="s">
        <v>141</v>
      </c>
      <c r="I75" s="4" t="s">
        <v>153</v>
      </c>
      <c r="J75" s="4" t="s">
        <v>142</v>
      </c>
      <c r="K75" s="4" t="s">
        <v>145</v>
      </c>
      <c r="L75" s="4" t="s">
        <v>146</v>
      </c>
      <c r="M75" s="4" t="s">
        <v>148</v>
      </c>
      <c r="N75" s="4" t="s">
        <v>147</v>
      </c>
      <c r="O75" s="4" t="s">
        <v>151</v>
      </c>
      <c r="P75" s="4" t="s">
        <v>149</v>
      </c>
      <c r="Q75" s="4" t="s">
        <v>150</v>
      </c>
      <c r="R75" s="4" t="s">
        <v>152</v>
      </c>
      <c r="S75" s="4" t="str">
        <f>"MDD "&amp;S74</f>
        <v>MDD 2021</v>
      </c>
      <c r="T75" s="4" t="str">
        <f>"Movilización de recursos  "&amp;S74</f>
        <v>Movilización de recursos  2021</v>
      </c>
      <c r="U75" s="4" t="str">
        <f>"Ejecución Presupuestal  "&amp;S74</f>
        <v>Ejecución Presupuestal  2021</v>
      </c>
      <c r="V75" s="4" t="str">
        <f>"Gobieno Abierto "&amp;S74</f>
        <v>Gobieno Abierto 2021</v>
      </c>
      <c r="W75" s="4" t="str">
        <f>"Planeación estrategica  "&amp;S74</f>
        <v>Planeación estrategica  2021</v>
      </c>
      <c r="X75" s="4" t="str">
        <f>"Gestión  "&amp;S74</f>
        <v>Gestión  2021</v>
      </c>
      <c r="Y75" s="4" t="str">
        <f>"Educación "&amp;S74</f>
        <v>Educación 2021</v>
      </c>
      <c r="Z75" s="4" t="str">
        <f>"Salud  "&amp;S74</f>
        <v>Salud  2021</v>
      </c>
      <c r="AA75" s="4" t="str">
        <f>"Servicios Públicos  "&amp;S74</f>
        <v>Servicios Públicos  2021</v>
      </c>
      <c r="AB75" s="4" t="str">
        <f>"Seguridad  "&amp;S74</f>
        <v>Seguridad  2021</v>
      </c>
      <c r="AC75" s="4" t="str">
        <f>"Niñez y Juventud  "&amp;S74</f>
        <v>Niñez y Juventud  2021</v>
      </c>
      <c r="AD75" s="4" t="str">
        <f>"Trabajo  "&amp;S74</f>
        <v>Trabajo  2021</v>
      </c>
      <c r="AE75" s="4" t="str">
        <f>"Medio Ambiente  "&amp;S74</f>
        <v>Medio Ambiente  2021</v>
      </c>
      <c r="AF75" s="4" t="str">
        <f>"Resultados  "&amp;S74</f>
        <v>Resultados  2021</v>
      </c>
    </row>
    <row r="76" spans="1:32" x14ac:dyDescent="0.25">
      <c r="A76" t="s">
        <v>100</v>
      </c>
      <c r="B76" t="str">
        <f>MID(A76,1,2)</f>
        <v>05</v>
      </c>
      <c r="C76" t="s">
        <v>42</v>
      </c>
      <c r="D76" s="5" t="s">
        <v>65</v>
      </c>
      <c r="E76">
        <f>_xlfn.RANK.EQ(E4,E$4:E$35)</f>
        <v>2</v>
      </c>
      <c r="F76">
        <f t="shared" ref="F76:AF76" si="7">_xlfn.RANK.EQ(F4,F$4:F$35)</f>
        <v>5</v>
      </c>
      <c r="G76">
        <f t="shared" si="7"/>
        <v>2</v>
      </c>
      <c r="H76">
        <f t="shared" si="7"/>
        <v>4</v>
      </c>
      <c r="I76">
        <f t="shared" si="7"/>
        <v>5</v>
      </c>
      <c r="J76">
        <f t="shared" si="7"/>
        <v>2</v>
      </c>
      <c r="K76">
        <f t="shared" si="7"/>
        <v>6</v>
      </c>
      <c r="L76">
        <f t="shared" si="7"/>
        <v>5</v>
      </c>
      <c r="M76">
        <f t="shared" si="7"/>
        <v>3</v>
      </c>
      <c r="N76">
        <f t="shared" si="7"/>
        <v>29</v>
      </c>
      <c r="O76">
        <f t="shared" si="7"/>
        <v>19</v>
      </c>
      <c r="P76">
        <f t="shared" si="7"/>
        <v>4</v>
      </c>
      <c r="Q76">
        <f t="shared" si="7"/>
        <v>26</v>
      </c>
      <c r="R76">
        <f t="shared" si="7"/>
        <v>11</v>
      </c>
      <c r="S76">
        <f t="shared" si="7"/>
        <v>3</v>
      </c>
      <c r="T76">
        <f t="shared" si="7"/>
        <v>5</v>
      </c>
      <c r="U76">
        <f t="shared" si="7"/>
        <v>4</v>
      </c>
      <c r="V76">
        <f t="shared" si="7"/>
        <v>4</v>
      </c>
      <c r="W76">
        <f t="shared" si="7"/>
        <v>5</v>
      </c>
      <c r="X76">
        <f t="shared" si="7"/>
        <v>4</v>
      </c>
      <c r="Y76">
        <f t="shared" si="7"/>
        <v>5</v>
      </c>
      <c r="Z76">
        <f t="shared" si="7"/>
        <v>5</v>
      </c>
      <c r="AA76">
        <f t="shared" si="7"/>
        <v>1</v>
      </c>
      <c r="AB76">
        <f t="shared" si="7"/>
        <v>29</v>
      </c>
      <c r="AC76">
        <f t="shared" si="7"/>
        <v>18</v>
      </c>
      <c r="AD76">
        <f t="shared" si="7"/>
        <v>4</v>
      </c>
      <c r="AE76">
        <f t="shared" si="7"/>
        <v>25</v>
      </c>
      <c r="AF76">
        <f t="shared" si="7"/>
        <v>6</v>
      </c>
    </row>
    <row r="77" spans="1:32" x14ac:dyDescent="0.25">
      <c r="A77" t="s">
        <v>101</v>
      </c>
      <c r="B77" t="str">
        <f t="shared" ref="B77:B107" si="8">MID(A77,1,2)</f>
        <v>08</v>
      </c>
      <c r="C77" t="s">
        <v>59</v>
      </c>
      <c r="D77" s="5" t="s">
        <v>67</v>
      </c>
      <c r="E77">
        <f t="shared" ref="E77:AF77" si="9">_xlfn.RANK.EQ(E5,E$4:E$35)</f>
        <v>9</v>
      </c>
      <c r="F77">
        <f t="shared" si="9"/>
        <v>3</v>
      </c>
      <c r="G77">
        <f t="shared" si="9"/>
        <v>15</v>
      </c>
      <c r="H77">
        <f t="shared" si="9"/>
        <v>21</v>
      </c>
      <c r="I77">
        <f t="shared" si="9"/>
        <v>19</v>
      </c>
      <c r="J77">
        <f t="shared" si="9"/>
        <v>9</v>
      </c>
      <c r="K77">
        <f t="shared" si="9"/>
        <v>8</v>
      </c>
      <c r="L77">
        <f t="shared" si="9"/>
        <v>2</v>
      </c>
      <c r="M77">
        <f t="shared" si="9"/>
        <v>6</v>
      </c>
      <c r="N77">
        <f t="shared" si="9"/>
        <v>17</v>
      </c>
      <c r="O77">
        <f t="shared" si="9"/>
        <v>1</v>
      </c>
      <c r="P77">
        <f t="shared" si="9"/>
        <v>7</v>
      </c>
      <c r="Q77">
        <f t="shared" si="9"/>
        <v>28</v>
      </c>
      <c r="R77">
        <f t="shared" si="9"/>
        <v>3</v>
      </c>
      <c r="S77">
        <f t="shared" si="9"/>
        <v>8</v>
      </c>
      <c r="T77">
        <f t="shared" si="9"/>
        <v>6</v>
      </c>
      <c r="U77">
        <f t="shared" si="9"/>
        <v>6</v>
      </c>
      <c r="V77">
        <f t="shared" si="9"/>
        <v>19</v>
      </c>
      <c r="W77">
        <f t="shared" si="9"/>
        <v>17</v>
      </c>
      <c r="X77">
        <f t="shared" si="9"/>
        <v>8</v>
      </c>
      <c r="Y77">
        <f t="shared" si="9"/>
        <v>8</v>
      </c>
      <c r="Z77">
        <f t="shared" si="9"/>
        <v>2</v>
      </c>
      <c r="AA77">
        <f t="shared" si="9"/>
        <v>5</v>
      </c>
      <c r="AB77">
        <f t="shared" si="9"/>
        <v>20</v>
      </c>
      <c r="AC77">
        <f t="shared" si="9"/>
        <v>2</v>
      </c>
      <c r="AD77">
        <f t="shared" si="9"/>
        <v>9</v>
      </c>
      <c r="AE77">
        <f t="shared" si="9"/>
        <v>30</v>
      </c>
      <c r="AF77">
        <f t="shared" si="9"/>
        <v>4</v>
      </c>
    </row>
    <row r="78" spans="1:32" x14ac:dyDescent="0.25">
      <c r="A78" t="s">
        <v>102</v>
      </c>
      <c r="B78" t="str">
        <f t="shared" si="8"/>
        <v>13</v>
      </c>
      <c r="C78" t="s">
        <v>57</v>
      </c>
      <c r="D78" s="5" t="s">
        <v>67</v>
      </c>
      <c r="E78">
        <f t="shared" ref="E78:AF78" si="10">_xlfn.RANK.EQ(E6,E$4:E$35)</f>
        <v>17</v>
      </c>
      <c r="F78">
        <f t="shared" si="10"/>
        <v>17</v>
      </c>
      <c r="G78">
        <f t="shared" si="10"/>
        <v>13</v>
      </c>
      <c r="H78">
        <f t="shared" si="10"/>
        <v>16</v>
      </c>
      <c r="I78">
        <f t="shared" si="10"/>
        <v>23</v>
      </c>
      <c r="J78">
        <f t="shared" si="10"/>
        <v>18</v>
      </c>
      <c r="K78">
        <f t="shared" si="10"/>
        <v>16</v>
      </c>
      <c r="L78">
        <f t="shared" si="10"/>
        <v>19</v>
      </c>
      <c r="M78">
        <f t="shared" si="10"/>
        <v>22</v>
      </c>
      <c r="N78">
        <f t="shared" si="10"/>
        <v>14</v>
      </c>
      <c r="O78">
        <f t="shared" si="10"/>
        <v>12</v>
      </c>
      <c r="P78">
        <f t="shared" si="10"/>
        <v>17</v>
      </c>
      <c r="Q78">
        <f t="shared" si="10"/>
        <v>27</v>
      </c>
      <c r="R78">
        <f t="shared" si="10"/>
        <v>15</v>
      </c>
      <c r="S78">
        <f t="shared" si="10"/>
        <v>17</v>
      </c>
      <c r="T78">
        <f t="shared" si="10"/>
        <v>18</v>
      </c>
      <c r="U78">
        <f t="shared" si="10"/>
        <v>18</v>
      </c>
      <c r="V78">
        <f t="shared" si="10"/>
        <v>13</v>
      </c>
      <c r="W78">
        <f t="shared" si="10"/>
        <v>21</v>
      </c>
      <c r="X78">
        <f t="shared" si="10"/>
        <v>18</v>
      </c>
      <c r="Y78">
        <f t="shared" si="10"/>
        <v>14</v>
      </c>
      <c r="Z78">
        <f t="shared" si="10"/>
        <v>20</v>
      </c>
      <c r="AA78">
        <f t="shared" si="10"/>
        <v>23</v>
      </c>
      <c r="AB78">
        <f t="shared" si="10"/>
        <v>11</v>
      </c>
      <c r="AC78">
        <f t="shared" si="10"/>
        <v>9</v>
      </c>
      <c r="AD78">
        <f t="shared" si="10"/>
        <v>18</v>
      </c>
      <c r="AE78">
        <f t="shared" si="10"/>
        <v>27</v>
      </c>
      <c r="AF78">
        <f t="shared" si="10"/>
        <v>13</v>
      </c>
    </row>
    <row r="79" spans="1:32" x14ac:dyDescent="0.25">
      <c r="A79" t="s">
        <v>103</v>
      </c>
      <c r="B79" t="str">
        <f t="shared" si="8"/>
        <v>15</v>
      </c>
      <c r="C79" t="s">
        <v>56</v>
      </c>
      <c r="D79" s="5" t="s">
        <v>68</v>
      </c>
      <c r="E79">
        <f t="shared" ref="E79:AF79" si="11">_xlfn.RANK.EQ(E7,E$4:E$35)</f>
        <v>11</v>
      </c>
      <c r="F79">
        <f t="shared" si="11"/>
        <v>10</v>
      </c>
      <c r="G79">
        <f t="shared" si="11"/>
        <v>18</v>
      </c>
      <c r="H79">
        <f t="shared" si="11"/>
        <v>12</v>
      </c>
      <c r="I79">
        <f t="shared" si="11"/>
        <v>12</v>
      </c>
      <c r="J79">
        <f t="shared" si="11"/>
        <v>14</v>
      </c>
      <c r="K79">
        <f t="shared" si="11"/>
        <v>1</v>
      </c>
      <c r="L79">
        <f t="shared" si="11"/>
        <v>8</v>
      </c>
      <c r="M79">
        <f t="shared" si="11"/>
        <v>11</v>
      </c>
      <c r="N79">
        <f t="shared" si="11"/>
        <v>20</v>
      </c>
      <c r="O79">
        <f t="shared" si="11"/>
        <v>10</v>
      </c>
      <c r="P79">
        <f t="shared" si="11"/>
        <v>10</v>
      </c>
      <c r="Q79">
        <f t="shared" si="11"/>
        <v>5</v>
      </c>
      <c r="R79">
        <f t="shared" si="11"/>
        <v>6</v>
      </c>
      <c r="S79">
        <f t="shared" si="11"/>
        <v>9</v>
      </c>
      <c r="T79">
        <f t="shared" si="11"/>
        <v>12</v>
      </c>
      <c r="U79">
        <f t="shared" si="11"/>
        <v>17</v>
      </c>
      <c r="V79">
        <f t="shared" si="11"/>
        <v>8</v>
      </c>
      <c r="W79">
        <f t="shared" si="11"/>
        <v>8</v>
      </c>
      <c r="X79">
        <f t="shared" si="11"/>
        <v>10</v>
      </c>
      <c r="Y79">
        <f t="shared" si="11"/>
        <v>1</v>
      </c>
      <c r="Z79">
        <f t="shared" si="11"/>
        <v>8</v>
      </c>
      <c r="AA79">
        <f t="shared" si="11"/>
        <v>12</v>
      </c>
      <c r="AB79">
        <f t="shared" si="11"/>
        <v>19</v>
      </c>
      <c r="AC79">
        <f t="shared" si="11"/>
        <v>13</v>
      </c>
      <c r="AD79">
        <f t="shared" si="11"/>
        <v>12</v>
      </c>
      <c r="AE79">
        <f t="shared" si="11"/>
        <v>4</v>
      </c>
      <c r="AF79">
        <f t="shared" si="11"/>
        <v>5</v>
      </c>
    </row>
    <row r="80" spans="1:32" x14ac:dyDescent="0.25">
      <c r="A80" t="s">
        <v>104</v>
      </c>
      <c r="B80" t="str">
        <f t="shared" si="8"/>
        <v>17</v>
      </c>
      <c r="C80" t="s">
        <v>38</v>
      </c>
      <c r="D80" s="5" t="s">
        <v>65</v>
      </c>
      <c r="E80">
        <f t="shared" ref="E80:AF80" si="12">_xlfn.RANK.EQ(E8,E$4:E$35)</f>
        <v>4</v>
      </c>
      <c r="F80">
        <f t="shared" si="12"/>
        <v>6</v>
      </c>
      <c r="G80">
        <f t="shared" si="12"/>
        <v>12</v>
      </c>
      <c r="H80">
        <f t="shared" si="12"/>
        <v>3</v>
      </c>
      <c r="I80">
        <f t="shared" si="12"/>
        <v>3</v>
      </c>
      <c r="J80">
        <f t="shared" si="12"/>
        <v>3</v>
      </c>
      <c r="K80">
        <f t="shared" si="12"/>
        <v>5</v>
      </c>
      <c r="L80">
        <f t="shared" si="12"/>
        <v>13</v>
      </c>
      <c r="M80">
        <f t="shared" si="12"/>
        <v>5</v>
      </c>
      <c r="N80">
        <f t="shared" si="12"/>
        <v>6</v>
      </c>
      <c r="O80">
        <f t="shared" si="12"/>
        <v>17</v>
      </c>
      <c r="P80">
        <f t="shared" si="12"/>
        <v>3</v>
      </c>
      <c r="Q80">
        <f t="shared" si="12"/>
        <v>9</v>
      </c>
      <c r="R80">
        <f t="shared" si="12"/>
        <v>2</v>
      </c>
      <c r="S80">
        <f t="shared" si="12"/>
        <v>2</v>
      </c>
      <c r="T80">
        <f t="shared" si="12"/>
        <v>10</v>
      </c>
      <c r="U80">
        <f t="shared" si="12"/>
        <v>1</v>
      </c>
      <c r="V80">
        <f t="shared" si="12"/>
        <v>3</v>
      </c>
      <c r="W80">
        <f t="shared" si="12"/>
        <v>4</v>
      </c>
      <c r="X80">
        <f t="shared" si="12"/>
        <v>2</v>
      </c>
      <c r="Y80">
        <f t="shared" si="12"/>
        <v>6</v>
      </c>
      <c r="Z80">
        <f t="shared" si="12"/>
        <v>12</v>
      </c>
      <c r="AA80">
        <f t="shared" si="12"/>
        <v>6</v>
      </c>
      <c r="AB80">
        <f t="shared" si="12"/>
        <v>5</v>
      </c>
      <c r="AC80">
        <f t="shared" si="12"/>
        <v>6</v>
      </c>
      <c r="AD80">
        <f t="shared" si="12"/>
        <v>5</v>
      </c>
      <c r="AE80">
        <f t="shared" si="12"/>
        <v>10</v>
      </c>
      <c r="AF80">
        <f t="shared" si="12"/>
        <v>1</v>
      </c>
    </row>
    <row r="81" spans="1:32" x14ac:dyDescent="0.25">
      <c r="A81" t="s">
        <v>105</v>
      </c>
      <c r="B81" t="str">
        <f t="shared" si="8"/>
        <v>18</v>
      </c>
      <c r="C81" t="s">
        <v>60</v>
      </c>
      <c r="D81" s="5" t="s">
        <v>69</v>
      </c>
      <c r="E81">
        <f t="shared" ref="E81:AF81" si="13">_xlfn.RANK.EQ(E9,E$4:E$35)</f>
        <v>24</v>
      </c>
      <c r="F81">
        <f t="shared" si="13"/>
        <v>27</v>
      </c>
      <c r="G81">
        <f t="shared" si="13"/>
        <v>14</v>
      </c>
      <c r="H81">
        <f t="shared" si="13"/>
        <v>22</v>
      </c>
      <c r="I81">
        <f t="shared" si="13"/>
        <v>22</v>
      </c>
      <c r="J81">
        <f t="shared" si="13"/>
        <v>23</v>
      </c>
      <c r="K81">
        <f t="shared" si="13"/>
        <v>23</v>
      </c>
      <c r="L81">
        <f t="shared" si="13"/>
        <v>20</v>
      </c>
      <c r="M81">
        <f t="shared" si="13"/>
        <v>21</v>
      </c>
      <c r="N81">
        <f t="shared" si="13"/>
        <v>16</v>
      </c>
      <c r="O81">
        <f t="shared" si="13"/>
        <v>24</v>
      </c>
      <c r="P81">
        <f t="shared" si="13"/>
        <v>12</v>
      </c>
      <c r="Q81">
        <f t="shared" si="13"/>
        <v>18</v>
      </c>
      <c r="R81">
        <f t="shared" si="13"/>
        <v>21</v>
      </c>
      <c r="S81">
        <f t="shared" si="13"/>
        <v>18</v>
      </c>
      <c r="T81">
        <f t="shared" si="13"/>
        <v>26</v>
      </c>
      <c r="U81">
        <f t="shared" si="13"/>
        <v>5</v>
      </c>
      <c r="V81">
        <f t="shared" si="13"/>
        <v>23</v>
      </c>
      <c r="W81">
        <f t="shared" si="13"/>
        <v>25</v>
      </c>
      <c r="X81">
        <f t="shared" si="13"/>
        <v>17</v>
      </c>
      <c r="Y81">
        <f t="shared" si="13"/>
        <v>24</v>
      </c>
      <c r="Z81">
        <f t="shared" si="13"/>
        <v>19</v>
      </c>
      <c r="AA81">
        <f t="shared" si="13"/>
        <v>22</v>
      </c>
      <c r="AB81">
        <f t="shared" si="13"/>
        <v>14</v>
      </c>
      <c r="AC81">
        <f t="shared" si="13"/>
        <v>29</v>
      </c>
      <c r="AD81">
        <f t="shared" si="13"/>
        <v>21</v>
      </c>
      <c r="AE81">
        <f t="shared" si="13"/>
        <v>18</v>
      </c>
      <c r="AF81">
        <f t="shared" si="13"/>
        <v>26</v>
      </c>
    </row>
    <row r="82" spans="1:32" x14ac:dyDescent="0.25">
      <c r="A82" t="s">
        <v>106</v>
      </c>
      <c r="B82" t="str">
        <f t="shared" si="8"/>
        <v>19</v>
      </c>
      <c r="C82" t="s">
        <v>43</v>
      </c>
      <c r="D82" s="5" t="s">
        <v>70</v>
      </c>
      <c r="E82">
        <f t="shared" ref="E82:AF82" si="14">_xlfn.RANK.EQ(E10,E$4:E$35)</f>
        <v>29</v>
      </c>
      <c r="F82">
        <f t="shared" si="14"/>
        <v>31</v>
      </c>
      <c r="G82">
        <f t="shared" si="14"/>
        <v>27</v>
      </c>
      <c r="H82">
        <f t="shared" si="14"/>
        <v>25</v>
      </c>
      <c r="I82">
        <f t="shared" si="14"/>
        <v>24</v>
      </c>
      <c r="J82">
        <f t="shared" si="14"/>
        <v>30</v>
      </c>
      <c r="K82">
        <f t="shared" si="14"/>
        <v>20</v>
      </c>
      <c r="L82">
        <f t="shared" si="14"/>
        <v>23</v>
      </c>
      <c r="M82">
        <f t="shared" si="14"/>
        <v>17</v>
      </c>
      <c r="N82">
        <f t="shared" si="14"/>
        <v>25</v>
      </c>
      <c r="O82">
        <f t="shared" si="14"/>
        <v>28</v>
      </c>
      <c r="P82">
        <f t="shared" si="14"/>
        <v>23</v>
      </c>
      <c r="Q82">
        <f t="shared" si="14"/>
        <v>1</v>
      </c>
      <c r="R82">
        <f t="shared" si="14"/>
        <v>24</v>
      </c>
      <c r="S82">
        <f t="shared" si="14"/>
        <v>20</v>
      </c>
      <c r="T82">
        <f t="shared" si="14"/>
        <v>21</v>
      </c>
      <c r="U82">
        <f t="shared" si="14"/>
        <v>12</v>
      </c>
      <c r="V82">
        <f t="shared" si="14"/>
        <v>24</v>
      </c>
      <c r="W82">
        <f t="shared" si="14"/>
        <v>23</v>
      </c>
      <c r="X82">
        <f t="shared" si="14"/>
        <v>20</v>
      </c>
      <c r="Y82">
        <f t="shared" si="14"/>
        <v>20</v>
      </c>
      <c r="Z82">
        <f t="shared" si="14"/>
        <v>23</v>
      </c>
      <c r="AA82">
        <f t="shared" si="14"/>
        <v>16</v>
      </c>
      <c r="AB82">
        <f t="shared" si="14"/>
        <v>24</v>
      </c>
      <c r="AC82">
        <f t="shared" si="14"/>
        <v>23</v>
      </c>
      <c r="AD82">
        <f t="shared" si="14"/>
        <v>25</v>
      </c>
      <c r="AE82">
        <f t="shared" si="14"/>
        <v>1</v>
      </c>
      <c r="AF82">
        <f t="shared" si="14"/>
        <v>21</v>
      </c>
    </row>
    <row r="83" spans="1:32" x14ac:dyDescent="0.25">
      <c r="A83" t="s">
        <v>107</v>
      </c>
      <c r="B83" t="str">
        <f t="shared" si="8"/>
        <v>20</v>
      </c>
      <c r="C83" t="s">
        <v>52</v>
      </c>
      <c r="D83" s="5" t="s">
        <v>67</v>
      </c>
      <c r="E83">
        <f t="shared" ref="E83:AF83" si="15">_xlfn.RANK.EQ(E11,E$4:E$35)</f>
        <v>15</v>
      </c>
      <c r="F83">
        <f t="shared" si="15"/>
        <v>22</v>
      </c>
      <c r="G83">
        <f t="shared" si="15"/>
        <v>11</v>
      </c>
      <c r="H83">
        <f t="shared" si="15"/>
        <v>10</v>
      </c>
      <c r="I83">
        <f t="shared" si="15"/>
        <v>15</v>
      </c>
      <c r="J83">
        <f t="shared" si="15"/>
        <v>16</v>
      </c>
      <c r="K83">
        <f t="shared" si="15"/>
        <v>18</v>
      </c>
      <c r="L83">
        <f t="shared" si="15"/>
        <v>14</v>
      </c>
      <c r="M83">
        <f t="shared" si="15"/>
        <v>12</v>
      </c>
      <c r="N83">
        <f t="shared" si="15"/>
        <v>9</v>
      </c>
      <c r="O83">
        <f t="shared" si="15"/>
        <v>5</v>
      </c>
      <c r="P83">
        <f t="shared" si="15"/>
        <v>22</v>
      </c>
      <c r="Q83">
        <f t="shared" si="15"/>
        <v>14</v>
      </c>
      <c r="R83">
        <f t="shared" si="15"/>
        <v>8</v>
      </c>
      <c r="S83">
        <f t="shared" si="15"/>
        <v>28</v>
      </c>
      <c r="T83">
        <f t="shared" si="15"/>
        <v>28</v>
      </c>
      <c r="U83">
        <f t="shared" si="15"/>
        <v>31</v>
      </c>
      <c r="V83">
        <f t="shared" si="15"/>
        <v>12</v>
      </c>
      <c r="W83">
        <f t="shared" si="15"/>
        <v>15</v>
      </c>
      <c r="X83">
        <f t="shared" si="15"/>
        <v>28</v>
      </c>
      <c r="Y83">
        <f t="shared" si="15"/>
        <v>21</v>
      </c>
      <c r="Z83">
        <f t="shared" si="15"/>
        <v>18</v>
      </c>
      <c r="AA83">
        <f t="shared" si="15"/>
        <v>13</v>
      </c>
      <c r="AB83">
        <f t="shared" si="15"/>
        <v>12</v>
      </c>
      <c r="AC83">
        <f t="shared" si="15"/>
        <v>14</v>
      </c>
      <c r="AD83">
        <f t="shared" si="15"/>
        <v>26</v>
      </c>
      <c r="AE83">
        <f t="shared" si="15"/>
        <v>16</v>
      </c>
      <c r="AF83">
        <f t="shared" si="15"/>
        <v>12</v>
      </c>
    </row>
    <row r="84" spans="1:32" x14ac:dyDescent="0.25">
      <c r="A84" t="s">
        <v>108</v>
      </c>
      <c r="B84" t="str">
        <f t="shared" si="8"/>
        <v>23</v>
      </c>
      <c r="C84" t="s">
        <v>55</v>
      </c>
      <c r="D84" s="5" t="s">
        <v>67</v>
      </c>
      <c r="E84">
        <f t="shared" ref="E84:AF84" si="16">_xlfn.RANK.EQ(E12,E$4:E$35)</f>
        <v>22</v>
      </c>
      <c r="F84">
        <f t="shared" si="16"/>
        <v>30</v>
      </c>
      <c r="G84">
        <f t="shared" si="16"/>
        <v>25</v>
      </c>
      <c r="H84">
        <f t="shared" si="16"/>
        <v>14</v>
      </c>
      <c r="I84">
        <f t="shared" si="16"/>
        <v>16</v>
      </c>
      <c r="J84">
        <f t="shared" si="16"/>
        <v>22</v>
      </c>
      <c r="K84">
        <f t="shared" si="16"/>
        <v>22</v>
      </c>
      <c r="L84">
        <f t="shared" si="16"/>
        <v>25</v>
      </c>
      <c r="M84">
        <f t="shared" si="16"/>
        <v>18</v>
      </c>
      <c r="N84">
        <f t="shared" si="16"/>
        <v>2</v>
      </c>
      <c r="O84">
        <f t="shared" si="16"/>
        <v>8</v>
      </c>
      <c r="P84">
        <f t="shared" si="16"/>
        <v>26</v>
      </c>
      <c r="Q84">
        <f t="shared" si="16"/>
        <v>17</v>
      </c>
      <c r="R84">
        <f t="shared" si="16"/>
        <v>12</v>
      </c>
      <c r="S84">
        <f t="shared" si="16"/>
        <v>22</v>
      </c>
      <c r="T84">
        <f t="shared" si="16"/>
        <v>31</v>
      </c>
      <c r="U84">
        <f t="shared" si="16"/>
        <v>19</v>
      </c>
      <c r="V84">
        <f t="shared" si="16"/>
        <v>15</v>
      </c>
      <c r="W84">
        <f t="shared" si="16"/>
        <v>16</v>
      </c>
      <c r="X84">
        <f t="shared" si="16"/>
        <v>21</v>
      </c>
      <c r="Y84">
        <f t="shared" si="16"/>
        <v>22</v>
      </c>
      <c r="Z84">
        <f t="shared" si="16"/>
        <v>25</v>
      </c>
      <c r="AA84">
        <f t="shared" si="16"/>
        <v>17</v>
      </c>
      <c r="AB84">
        <f t="shared" si="16"/>
        <v>3</v>
      </c>
      <c r="AC84">
        <f t="shared" si="16"/>
        <v>10</v>
      </c>
      <c r="AD84">
        <f t="shared" si="16"/>
        <v>30</v>
      </c>
      <c r="AE84">
        <f t="shared" si="16"/>
        <v>19</v>
      </c>
      <c r="AF84">
        <f t="shared" si="16"/>
        <v>10</v>
      </c>
    </row>
    <row r="85" spans="1:32" x14ac:dyDescent="0.25">
      <c r="A85" t="s">
        <v>109</v>
      </c>
      <c r="B85" t="str">
        <f t="shared" si="8"/>
        <v>25</v>
      </c>
      <c r="C85" t="s">
        <v>44</v>
      </c>
      <c r="D85" s="5" t="s">
        <v>68</v>
      </c>
      <c r="E85">
        <f t="shared" ref="E85:AF85" si="17">_xlfn.RANK.EQ(E13,E$4:E$35)</f>
        <v>1</v>
      </c>
      <c r="F85">
        <f t="shared" si="17"/>
        <v>4</v>
      </c>
      <c r="G85">
        <f t="shared" si="17"/>
        <v>3</v>
      </c>
      <c r="H85">
        <f t="shared" si="17"/>
        <v>1</v>
      </c>
      <c r="I85">
        <f t="shared" si="17"/>
        <v>1</v>
      </c>
      <c r="J85">
        <f t="shared" si="17"/>
        <v>1</v>
      </c>
      <c r="K85">
        <f t="shared" si="17"/>
        <v>12</v>
      </c>
      <c r="L85">
        <f t="shared" si="17"/>
        <v>22</v>
      </c>
      <c r="M85">
        <f t="shared" si="17"/>
        <v>7</v>
      </c>
      <c r="N85">
        <f t="shared" si="17"/>
        <v>27</v>
      </c>
      <c r="O85">
        <f t="shared" si="17"/>
        <v>13</v>
      </c>
      <c r="P85">
        <f t="shared" si="17"/>
        <v>1</v>
      </c>
      <c r="Q85">
        <f t="shared" si="17"/>
        <v>12</v>
      </c>
      <c r="R85">
        <f t="shared" si="17"/>
        <v>9</v>
      </c>
      <c r="S85">
        <f t="shared" si="17"/>
        <v>1</v>
      </c>
      <c r="T85">
        <f t="shared" si="17"/>
        <v>1</v>
      </c>
      <c r="U85">
        <f t="shared" si="17"/>
        <v>7</v>
      </c>
      <c r="V85">
        <f t="shared" si="17"/>
        <v>1</v>
      </c>
      <c r="W85">
        <f t="shared" si="17"/>
        <v>1</v>
      </c>
      <c r="X85">
        <f t="shared" si="17"/>
        <v>1</v>
      </c>
      <c r="Y85">
        <f t="shared" si="17"/>
        <v>16</v>
      </c>
      <c r="Z85">
        <f t="shared" si="17"/>
        <v>22</v>
      </c>
      <c r="AA85">
        <f t="shared" si="17"/>
        <v>8</v>
      </c>
      <c r="AB85">
        <f t="shared" si="17"/>
        <v>26</v>
      </c>
      <c r="AC85">
        <f t="shared" si="17"/>
        <v>4</v>
      </c>
      <c r="AD85">
        <f t="shared" si="17"/>
        <v>3</v>
      </c>
      <c r="AE85">
        <f t="shared" si="17"/>
        <v>11</v>
      </c>
      <c r="AF85">
        <f t="shared" si="17"/>
        <v>7</v>
      </c>
    </row>
    <row r="86" spans="1:32" x14ac:dyDescent="0.25">
      <c r="A86" t="s">
        <v>110</v>
      </c>
      <c r="B86" t="str">
        <f t="shared" si="8"/>
        <v>27</v>
      </c>
      <c r="C86" t="s">
        <v>61</v>
      </c>
      <c r="D86" s="5" t="s">
        <v>70</v>
      </c>
      <c r="E86">
        <f t="shared" ref="E86:AF86" si="18">_xlfn.RANK.EQ(E14,E$4:E$35)</f>
        <v>32</v>
      </c>
      <c r="F86">
        <f t="shared" si="18"/>
        <v>32</v>
      </c>
      <c r="G86">
        <f t="shared" si="18"/>
        <v>26</v>
      </c>
      <c r="H86">
        <f t="shared" si="18"/>
        <v>28</v>
      </c>
      <c r="I86">
        <f t="shared" si="18"/>
        <v>32</v>
      </c>
      <c r="J86">
        <f t="shared" si="18"/>
        <v>32</v>
      </c>
      <c r="K86">
        <f t="shared" si="18"/>
        <v>28</v>
      </c>
      <c r="L86">
        <f t="shared" si="18"/>
        <v>30</v>
      </c>
      <c r="M86">
        <f t="shared" si="18"/>
        <v>25</v>
      </c>
      <c r="N86">
        <f t="shared" si="18"/>
        <v>8</v>
      </c>
      <c r="O86">
        <f t="shared" si="18"/>
        <v>14</v>
      </c>
      <c r="P86">
        <f t="shared" si="18"/>
        <v>29</v>
      </c>
      <c r="Q86">
        <f t="shared" si="18"/>
        <v>19</v>
      </c>
      <c r="R86">
        <f t="shared" si="18"/>
        <v>27</v>
      </c>
      <c r="S86">
        <f t="shared" si="18"/>
        <v>25</v>
      </c>
      <c r="T86">
        <f t="shared" si="18"/>
        <v>24</v>
      </c>
      <c r="U86">
        <f t="shared" si="18"/>
        <v>16</v>
      </c>
      <c r="V86">
        <f t="shared" si="18"/>
        <v>29</v>
      </c>
      <c r="W86">
        <f t="shared" si="18"/>
        <v>32</v>
      </c>
      <c r="X86">
        <f t="shared" si="18"/>
        <v>26</v>
      </c>
      <c r="Y86">
        <f t="shared" si="18"/>
        <v>28</v>
      </c>
      <c r="Z86">
        <f t="shared" si="18"/>
        <v>30</v>
      </c>
      <c r="AA86">
        <f t="shared" si="18"/>
        <v>24</v>
      </c>
      <c r="AB86">
        <f t="shared" si="18"/>
        <v>9</v>
      </c>
      <c r="AC86">
        <f t="shared" si="18"/>
        <v>20</v>
      </c>
      <c r="AD86">
        <f t="shared" si="18"/>
        <v>27</v>
      </c>
      <c r="AE86">
        <f t="shared" si="18"/>
        <v>23</v>
      </c>
      <c r="AF86">
        <f t="shared" si="18"/>
        <v>28</v>
      </c>
    </row>
    <row r="87" spans="1:32" x14ac:dyDescent="0.25">
      <c r="A87" t="s">
        <v>111</v>
      </c>
      <c r="B87" t="str">
        <f t="shared" si="8"/>
        <v>41</v>
      </c>
      <c r="C87" t="s">
        <v>45</v>
      </c>
      <c r="D87" s="5" t="s">
        <v>68</v>
      </c>
      <c r="E87">
        <f t="shared" ref="E87:AF87" si="19">_xlfn.RANK.EQ(E15,E$4:E$35)</f>
        <v>13</v>
      </c>
      <c r="F87">
        <f t="shared" si="19"/>
        <v>19</v>
      </c>
      <c r="G87">
        <f t="shared" si="19"/>
        <v>7</v>
      </c>
      <c r="H87">
        <f t="shared" si="19"/>
        <v>7</v>
      </c>
      <c r="I87">
        <f t="shared" si="19"/>
        <v>14</v>
      </c>
      <c r="J87">
        <f t="shared" si="19"/>
        <v>13</v>
      </c>
      <c r="K87">
        <f t="shared" si="19"/>
        <v>10</v>
      </c>
      <c r="L87">
        <f t="shared" si="19"/>
        <v>9</v>
      </c>
      <c r="M87">
        <f t="shared" si="19"/>
        <v>9</v>
      </c>
      <c r="N87">
        <f t="shared" si="19"/>
        <v>28</v>
      </c>
      <c r="O87">
        <f t="shared" si="19"/>
        <v>29</v>
      </c>
      <c r="P87">
        <f t="shared" si="19"/>
        <v>18</v>
      </c>
      <c r="Q87">
        <f t="shared" si="19"/>
        <v>4</v>
      </c>
      <c r="R87">
        <f t="shared" si="19"/>
        <v>16</v>
      </c>
      <c r="S87">
        <f t="shared" si="19"/>
        <v>13</v>
      </c>
      <c r="T87">
        <f t="shared" si="19"/>
        <v>16</v>
      </c>
      <c r="U87">
        <f t="shared" si="19"/>
        <v>14</v>
      </c>
      <c r="V87">
        <f t="shared" si="19"/>
        <v>7</v>
      </c>
      <c r="W87">
        <f t="shared" si="19"/>
        <v>14</v>
      </c>
      <c r="X87">
        <f t="shared" si="19"/>
        <v>13</v>
      </c>
      <c r="Y87">
        <f t="shared" si="19"/>
        <v>10</v>
      </c>
      <c r="Z87">
        <f t="shared" si="19"/>
        <v>9</v>
      </c>
      <c r="AA87">
        <f t="shared" si="19"/>
        <v>9</v>
      </c>
      <c r="AB87">
        <f t="shared" si="19"/>
        <v>28</v>
      </c>
      <c r="AC87">
        <f t="shared" si="19"/>
        <v>32</v>
      </c>
      <c r="AD87">
        <f t="shared" si="19"/>
        <v>17</v>
      </c>
      <c r="AE87">
        <f t="shared" si="19"/>
        <v>3</v>
      </c>
      <c r="AF87">
        <f t="shared" si="19"/>
        <v>20</v>
      </c>
    </row>
    <row r="88" spans="1:32" x14ac:dyDescent="0.25">
      <c r="A88" t="s">
        <v>112</v>
      </c>
      <c r="B88" t="str">
        <f t="shared" si="8"/>
        <v>44</v>
      </c>
      <c r="C88" t="s">
        <v>95</v>
      </c>
      <c r="D88" s="5" t="s">
        <v>67</v>
      </c>
      <c r="E88">
        <f t="shared" ref="E88:AF88" si="20">_xlfn.RANK.EQ(E16,E$4:E$35)</f>
        <v>28</v>
      </c>
      <c r="F88">
        <f t="shared" si="20"/>
        <v>28</v>
      </c>
      <c r="G88">
        <f t="shared" si="20"/>
        <v>31</v>
      </c>
      <c r="H88">
        <f t="shared" si="20"/>
        <v>24</v>
      </c>
      <c r="I88">
        <f t="shared" si="20"/>
        <v>20</v>
      </c>
      <c r="J88">
        <f t="shared" si="20"/>
        <v>29</v>
      </c>
      <c r="K88">
        <f t="shared" si="20"/>
        <v>24</v>
      </c>
      <c r="L88">
        <f t="shared" si="20"/>
        <v>29</v>
      </c>
      <c r="M88">
        <f t="shared" si="20"/>
        <v>27</v>
      </c>
      <c r="N88">
        <f t="shared" si="20"/>
        <v>3</v>
      </c>
      <c r="O88">
        <f t="shared" si="20"/>
        <v>16</v>
      </c>
      <c r="P88">
        <f t="shared" si="20"/>
        <v>27</v>
      </c>
      <c r="Q88">
        <f t="shared" si="20"/>
        <v>8</v>
      </c>
      <c r="R88">
        <f t="shared" si="20"/>
        <v>20</v>
      </c>
      <c r="S88">
        <f t="shared" si="20"/>
        <v>27</v>
      </c>
      <c r="T88">
        <f t="shared" si="20"/>
        <v>32</v>
      </c>
      <c r="U88">
        <f t="shared" si="20"/>
        <v>21</v>
      </c>
      <c r="V88">
        <f t="shared" si="20"/>
        <v>25</v>
      </c>
      <c r="W88">
        <f t="shared" si="20"/>
        <v>22</v>
      </c>
      <c r="X88">
        <f t="shared" si="20"/>
        <v>27</v>
      </c>
      <c r="Y88">
        <f t="shared" si="20"/>
        <v>23</v>
      </c>
      <c r="Z88">
        <f t="shared" si="20"/>
        <v>29</v>
      </c>
      <c r="AA88">
        <f t="shared" si="20"/>
        <v>26</v>
      </c>
      <c r="AB88">
        <f t="shared" si="20"/>
        <v>2</v>
      </c>
      <c r="AC88">
        <f t="shared" si="20"/>
        <v>21</v>
      </c>
      <c r="AD88">
        <f t="shared" si="20"/>
        <v>31</v>
      </c>
      <c r="AE88">
        <f t="shared" si="20"/>
        <v>8</v>
      </c>
      <c r="AF88">
        <f t="shared" si="20"/>
        <v>22</v>
      </c>
    </row>
    <row r="89" spans="1:32" x14ac:dyDescent="0.25">
      <c r="A89" t="s">
        <v>113</v>
      </c>
      <c r="B89" t="str">
        <f t="shared" si="8"/>
        <v>47</v>
      </c>
      <c r="C89" t="s">
        <v>49</v>
      </c>
      <c r="D89" s="5" t="s">
        <v>67</v>
      </c>
      <c r="E89">
        <f t="shared" ref="E89:AF89" si="21">_xlfn.RANK.EQ(E17,E$4:E$35)</f>
        <v>23</v>
      </c>
      <c r="F89">
        <f t="shared" si="21"/>
        <v>18</v>
      </c>
      <c r="G89">
        <f t="shared" si="21"/>
        <v>24</v>
      </c>
      <c r="H89">
        <f t="shared" si="21"/>
        <v>23</v>
      </c>
      <c r="I89">
        <f t="shared" si="21"/>
        <v>28</v>
      </c>
      <c r="J89">
        <f t="shared" si="21"/>
        <v>24</v>
      </c>
      <c r="K89">
        <f t="shared" si="21"/>
        <v>21</v>
      </c>
      <c r="L89">
        <f t="shared" si="21"/>
        <v>17</v>
      </c>
      <c r="M89">
        <f t="shared" si="21"/>
        <v>20</v>
      </c>
      <c r="N89">
        <f t="shared" si="21"/>
        <v>7</v>
      </c>
      <c r="O89">
        <f t="shared" si="21"/>
        <v>3</v>
      </c>
      <c r="P89">
        <f t="shared" si="21"/>
        <v>24</v>
      </c>
      <c r="Q89">
        <f t="shared" si="21"/>
        <v>21</v>
      </c>
      <c r="R89">
        <f t="shared" si="21"/>
        <v>13</v>
      </c>
      <c r="S89">
        <f t="shared" si="21"/>
        <v>14</v>
      </c>
      <c r="T89">
        <f t="shared" si="21"/>
        <v>7</v>
      </c>
      <c r="U89">
        <f t="shared" si="21"/>
        <v>13</v>
      </c>
      <c r="V89">
        <f t="shared" si="21"/>
        <v>22</v>
      </c>
      <c r="W89">
        <f t="shared" si="21"/>
        <v>27</v>
      </c>
      <c r="X89">
        <f t="shared" si="21"/>
        <v>12</v>
      </c>
      <c r="Y89">
        <f t="shared" si="21"/>
        <v>18</v>
      </c>
      <c r="Z89">
        <f t="shared" si="21"/>
        <v>17</v>
      </c>
      <c r="AA89">
        <f t="shared" si="21"/>
        <v>21</v>
      </c>
      <c r="AB89">
        <f t="shared" si="21"/>
        <v>10</v>
      </c>
      <c r="AC89">
        <f t="shared" si="21"/>
        <v>12</v>
      </c>
      <c r="AD89">
        <f t="shared" si="21"/>
        <v>24</v>
      </c>
      <c r="AE89">
        <f t="shared" si="21"/>
        <v>21</v>
      </c>
      <c r="AF89">
        <f t="shared" si="21"/>
        <v>16</v>
      </c>
    </row>
    <row r="90" spans="1:32" x14ac:dyDescent="0.25">
      <c r="A90" t="s">
        <v>114</v>
      </c>
      <c r="B90" t="str">
        <f t="shared" si="8"/>
        <v>50</v>
      </c>
      <c r="C90" t="s">
        <v>39</v>
      </c>
      <c r="D90" s="5" t="s">
        <v>71</v>
      </c>
      <c r="E90">
        <f t="shared" ref="E90:AF90" si="22">_xlfn.RANK.EQ(E18,E$4:E$35)</f>
        <v>6</v>
      </c>
      <c r="F90">
        <f t="shared" si="22"/>
        <v>11</v>
      </c>
      <c r="G90">
        <f t="shared" si="22"/>
        <v>22</v>
      </c>
      <c r="H90">
        <f t="shared" si="22"/>
        <v>2</v>
      </c>
      <c r="I90">
        <f t="shared" si="22"/>
        <v>2</v>
      </c>
      <c r="J90">
        <f t="shared" si="22"/>
        <v>6</v>
      </c>
      <c r="K90">
        <f t="shared" si="22"/>
        <v>14</v>
      </c>
      <c r="L90">
        <f t="shared" si="22"/>
        <v>18</v>
      </c>
      <c r="M90">
        <f t="shared" si="22"/>
        <v>16</v>
      </c>
      <c r="N90">
        <f t="shared" si="22"/>
        <v>30</v>
      </c>
      <c r="O90">
        <f t="shared" si="22"/>
        <v>23</v>
      </c>
      <c r="P90">
        <f t="shared" si="22"/>
        <v>8</v>
      </c>
      <c r="Q90">
        <f t="shared" si="22"/>
        <v>32</v>
      </c>
      <c r="R90">
        <f t="shared" si="22"/>
        <v>25</v>
      </c>
      <c r="S90">
        <f t="shared" si="22"/>
        <v>5</v>
      </c>
      <c r="T90">
        <f t="shared" si="22"/>
        <v>8</v>
      </c>
      <c r="U90">
        <f t="shared" si="22"/>
        <v>11</v>
      </c>
      <c r="V90">
        <f t="shared" si="22"/>
        <v>2</v>
      </c>
      <c r="W90">
        <f t="shared" si="22"/>
        <v>2</v>
      </c>
      <c r="X90">
        <f t="shared" si="22"/>
        <v>6</v>
      </c>
      <c r="Y90">
        <f t="shared" si="22"/>
        <v>11</v>
      </c>
      <c r="Z90">
        <f t="shared" si="22"/>
        <v>15</v>
      </c>
      <c r="AA90">
        <f t="shared" si="22"/>
        <v>15</v>
      </c>
      <c r="AB90">
        <f t="shared" si="22"/>
        <v>30</v>
      </c>
      <c r="AC90">
        <f t="shared" si="22"/>
        <v>17</v>
      </c>
      <c r="AD90">
        <f t="shared" si="22"/>
        <v>14</v>
      </c>
      <c r="AE90">
        <f t="shared" si="22"/>
        <v>31</v>
      </c>
      <c r="AF90">
        <f t="shared" si="22"/>
        <v>25</v>
      </c>
    </row>
    <row r="91" spans="1:32" x14ac:dyDescent="0.25">
      <c r="A91" t="s">
        <v>115</v>
      </c>
      <c r="B91" t="str">
        <f t="shared" si="8"/>
        <v>52</v>
      </c>
      <c r="C91" t="s">
        <v>41</v>
      </c>
      <c r="D91" s="5" t="s">
        <v>70</v>
      </c>
      <c r="E91">
        <f t="shared" ref="E91:AF91" si="23">_xlfn.RANK.EQ(E19,E$4:E$35)</f>
        <v>21</v>
      </c>
      <c r="F91">
        <f t="shared" si="23"/>
        <v>23</v>
      </c>
      <c r="G91">
        <f t="shared" si="23"/>
        <v>23</v>
      </c>
      <c r="H91">
        <f t="shared" si="23"/>
        <v>19</v>
      </c>
      <c r="I91">
        <f t="shared" si="23"/>
        <v>21</v>
      </c>
      <c r="J91">
        <f t="shared" si="23"/>
        <v>21</v>
      </c>
      <c r="K91">
        <f t="shared" si="23"/>
        <v>19</v>
      </c>
      <c r="L91">
        <f t="shared" si="23"/>
        <v>26</v>
      </c>
      <c r="M91">
        <f t="shared" si="23"/>
        <v>19</v>
      </c>
      <c r="N91">
        <f t="shared" si="23"/>
        <v>18</v>
      </c>
      <c r="O91">
        <f t="shared" si="23"/>
        <v>27</v>
      </c>
      <c r="P91">
        <f t="shared" si="23"/>
        <v>16</v>
      </c>
      <c r="Q91">
        <f t="shared" si="23"/>
        <v>2</v>
      </c>
      <c r="R91">
        <f t="shared" si="23"/>
        <v>17</v>
      </c>
      <c r="S91">
        <f t="shared" si="23"/>
        <v>21</v>
      </c>
      <c r="T91">
        <f t="shared" si="23"/>
        <v>19</v>
      </c>
      <c r="U91">
        <f t="shared" si="23"/>
        <v>20</v>
      </c>
      <c r="V91">
        <f t="shared" si="23"/>
        <v>20</v>
      </c>
      <c r="W91">
        <f t="shared" si="23"/>
        <v>24</v>
      </c>
      <c r="X91">
        <f t="shared" si="23"/>
        <v>22</v>
      </c>
      <c r="Y91">
        <f t="shared" si="23"/>
        <v>19</v>
      </c>
      <c r="Z91">
        <f t="shared" si="23"/>
        <v>26</v>
      </c>
      <c r="AA91">
        <f t="shared" si="23"/>
        <v>18</v>
      </c>
      <c r="AB91">
        <f t="shared" si="23"/>
        <v>17</v>
      </c>
      <c r="AC91">
        <f t="shared" si="23"/>
        <v>26</v>
      </c>
      <c r="AD91">
        <f t="shared" si="23"/>
        <v>19</v>
      </c>
      <c r="AE91">
        <f t="shared" si="23"/>
        <v>2</v>
      </c>
      <c r="AF91">
        <f t="shared" si="23"/>
        <v>18</v>
      </c>
    </row>
    <row r="92" spans="1:32" x14ac:dyDescent="0.25">
      <c r="A92" t="s">
        <v>116</v>
      </c>
      <c r="B92" t="str">
        <f t="shared" si="8"/>
        <v>54</v>
      </c>
      <c r="C92" t="s">
        <v>96</v>
      </c>
      <c r="D92" s="5" t="s">
        <v>72</v>
      </c>
      <c r="E92">
        <f t="shared" ref="E92:AF92" si="24">_xlfn.RANK.EQ(E20,E$4:E$35)</f>
        <v>14</v>
      </c>
      <c r="F92">
        <f t="shared" si="24"/>
        <v>13</v>
      </c>
      <c r="G92">
        <f t="shared" si="24"/>
        <v>17</v>
      </c>
      <c r="H92">
        <f t="shared" si="24"/>
        <v>13</v>
      </c>
      <c r="I92">
        <f t="shared" si="24"/>
        <v>8</v>
      </c>
      <c r="J92">
        <f t="shared" si="24"/>
        <v>12</v>
      </c>
      <c r="K92">
        <f t="shared" si="24"/>
        <v>9</v>
      </c>
      <c r="L92">
        <f t="shared" si="24"/>
        <v>6</v>
      </c>
      <c r="M92">
        <f t="shared" si="24"/>
        <v>13</v>
      </c>
      <c r="N92">
        <f t="shared" si="24"/>
        <v>19</v>
      </c>
      <c r="O92">
        <f t="shared" si="24"/>
        <v>31</v>
      </c>
      <c r="P92">
        <f t="shared" si="24"/>
        <v>20</v>
      </c>
      <c r="Q92">
        <f t="shared" si="24"/>
        <v>15</v>
      </c>
      <c r="R92">
        <f t="shared" si="24"/>
        <v>19</v>
      </c>
      <c r="S92">
        <f t="shared" si="24"/>
        <v>19</v>
      </c>
      <c r="T92">
        <f t="shared" si="24"/>
        <v>20</v>
      </c>
      <c r="U92">
        <f t="shared" si="24"/>
        <v>25</v>
      </c>
      <c r="V92">
        <f t="shared" si="24"/>
        <v>16</v>
      </c>
      <c r="W92">
        <f t="shared" si="24"/>
        <v>10</v>
      </c>
      <c r="X92">
        <f t="shared" si="24"/>
        <v>19</v>
      </c>
      <c r="Y92">
        <f t="shared" si="24"/>
        <v>9</v>
      </c>
      <c r="Z92">
        <f t="shared" si="24"/>
        <v>6</v>
      </c>
      <c r="AA92">
        <f t="shared" si="24"/>
        <v>11</v>
      </c>
      <c r="AB92">
        <f t="shared" si="24"/>
        <v>15</v>
      </c>
      <c r="AC92">
        <f t="shared" si="24"/>
        <v>28</v>
      </c>
      <c r="AD92">
        <f t="shared" si="24"/>
        <v>29</v>
      </c>
      <c r="AE92">
        <f t="shared" si="24"/>
        <v>26</v>
      </c>
      <c r="AF92">
        <f t="shared" si="24"/>
        <v>19</v>
      </c>
    </row>
    <row r="93" spans="1:32" x14ac:dyDescent="0.25">
      <c r="A93" t="s">
        <v>117</v>
      </c>
      <c r="B93" t="str">
        <f t="shared" si="8"/>
        <v>63</v>
      </c>
      <c r="C93" t="s">
        <v>63</v>
      </c>
      <c r="D93" s="5" t="s">
        <v>65</v>
      </c>
      <c r="E93">
        <f t="shared" ref="E93:AF93" si="25">_xlfn.RANK.EQ(E21,E$4:E$35)</f>
        <v>5</v>
      </c>
      <c r="F93">
        <f t="shared" si="25"/>
        <v>12</v>
      </c>
      <c r="G93">
        <f t="shared" si="25"/>
        <v>8</v>
      </c>
      <c r="H93">
        <f t="shared" si="25"/>
        <v>5</v>
      </c>
      <c r="I93">
        <f t="shared" si="25"/>
        <v>4</v>
      </c>
      <c r="J93">
        <f t="shared" si="25"/>
        <v>5</v>
      </c>
      <c r="K93">
        <f t="shared" si="25"/>
        <v>2</v>
      </c>
      <c r="L93">
        <f t="shared" si="25"/>
        <v>7</v>
      </c>
      <c r="M93">
        <f t="shared" si="25"/>
        <v>1</v>
      </c>
      <c r="N93">
        <f t="shared" si="25"/>
        <v>26</v>
      </c>
      <c r="O93">
        <f t="shared" si="25"/>
        <v>2</v>
      </c>
      <c r="P93">
        <f t="shared" si="25"/>
        <v>13</v>
      </c>
      <c r="Q93">
        <f t="shared" si="25"/>
        <v>16</v>
      </c>
      <c r="R93">
        <f t="shared" si="25"/>
        <v>1</v>
      </c>
      <c r="S93">
        <f t="shared" si="25"/>
        <v>4</v>
      </c>
      <c r="T93">
        <f t="shared" si="25"/>
        <v>3</v>
      </c>
      <c r="U93">
        <f t="shared" si="25"/>
        <v>9</v>
      </c>
      <c r="V93">
        <f t="shared" si="25"/>
        <v>5</v>
      </c>
      <c r="W93">
        <f t="shared" si="25"/>
        <v>3</v>
      </c>
      <c r="X93">
        <f t="shared" si="25"/>
        <v>3</v>
      </c>
      <c r="Y93">
        <f t="shared" si="25"/>
        <v>2</v>
      </c>
      <c r="Z93">
        <f t="shared" si="25"/>
        <v>7</v>
      </c>
      <c r="AA93">
        <f t="shared" si="25"/>
        <v>2</v>
      </c>
      <c r="AB93">
        <f t="shared" si="25"/>
        <v>22</v>
      </c>
      <c r="AC93">
        <f t="shared" si="25"/>
        <v>15</v>
      </c>
      <c r="AD93">
        <f t="shared" si="25"/>
        <v>13</v>
      </c>
      <c r="AE93">
        <f t="shared" si="25"/>
        <v>12</v>
      </c>
      <c r="AF93">
        <f t="shared" si="25"/>
        <v>3</v>
      </c>
    </row>
    <row r="94" spans="1:32" x14ac:dyDescent="0.25">
      <c r="A94" t="s">
        <v>118</v>
      </c>
      <c r="B94" t="str">
        <f t="shared" si="8"/>
        <v>66</v>
      </c>
      <c r="C94" t="s">
        <v>37</v>
      </c>
      <c r="D94" s="5" t="s">
        <v>65</v>
      </c>
      <c r="E94">
        <f t="shared" ref="E94:AF94" si="26">_xlfn.RANK.EQ(E22,E$4:E$35)</f>
        <v>7</v>
      </c>
      <c r="F94">
        <f t="shared" si="26"/>
        <v>8</v>
      </c>
      <c r="G94">
        <f t="shared" si="26"/>
        <v>9</v>
      </c>
      <c r="H94">
        <f t="shared" si="26"/>
        <v>9</v>
      </c>
      <c r="I94">
        <f t="shared" si="26"/>
        <v>6</v>
      </c>
      <c r="J94">
        <f t="shared" si="26"/>
        <v>7</v>
      </c>
      <c r="K94">
        <f t="shared" si="26"/>
        <v>4</v>
      </c>
      <c r="L94">
        <f t="shared" si="26"/>
        <v>1</v>
      </c>
      <c r="M94">
        <f t="shared" si="26"/>
        <v>2</v>
      </c>
      <c r="N94">
        <f t="shared" si="26"/>
        <v>21</v>
      </c>
      <c r="O94">
        <f t="shared" si="26"/>
        <v>20</v>
      </c>
      <c r="P94">
        <f t="shared" si="26"/>
        <v>6</v>
      </c>
      <c r="Q94">
        <f t="shared" si="26"/>
        <v>10</v>
      </c>
      <c r="R94">
        <f t="shared" si="26"/>
        <v>4</v>
      </c>
      <c r="S94">
        <f t="shared" si="26"/>
        <v>7</v>
      </c>
      <c r="T94">
        <f t="shared" si="26"/>
        <v>9</v>
      </c>
      <c r="U94">
        <f t="shared" si="26"/>
        <v>10</v>
      </c>
      <c r="V94">
        <f t="shared" si="26"/>
        <v>9</v>
      </c>
      <c r="W94">
        <f t="shared" si="26"/>
        <v>6</v>
      </c>
      <c r="X94">
        <f t="shared" si="26"/>
        <v>7</v>
      </c>
      <c r="Y94">
        <f t="shared" si="26"/>
        <v>3</v>
      </c>
      <c r="Z94">
        <f t="shared" si="26"/>
        <v>1</v>
      </c>
      <c r="AA94">
        <f t="shared" si="26"/>
        <v>3</v>
      </c>
      <c r="AB94">
        <f t="shared" si="26"/>
        <v>23</v>
      </c>
      <c r="AC94">
        <f t="shared" si="26"/>
        <v>3</v>
      </c>
      <c r="AD94">
        <f t="shared" si="26"/>
        <v>8</v>
      </c>
      <c r="AE94">
        <f t="shared" si="26"/>
        <v>7</v>
      </c>
      <c r="AF94">
        <f t="shared" si="26"/>
        <v>2</v>
      </c>
    </row>
    <row r="95" spans="1:32" x14ac:dyDescent="0.25">
      <c r="A95" t="s">
        <v>119</v>
      </c>
      <c r="B95" t="str">
        <f t="shared" si="8"/>
        <v>68</v>
      </c>
      <c r="C95" t="s">
        <v>40</v>
      </c>
      <c r="D95" s="5" t="s">
        <v>72</v>
      </c>
      <c r="E95">
        <f t="shared" ref="E95:AF95" si="27">_xlfn.RANK.EQ(E23,E$4:E$35)</f>
        <v>12</v>
      </c>
      <c r="F95">
        <f t="shared" si="27"/>
        <v>9</v>
      </c>
      <c r="G95">
        <f t="shared" si="27"/>
        <v>20</v>
      </c>
      <c r="H95">
        <f t="shared" si="27"/>
        <v>17</v>
      </c>
      <c r="I95">
        <f t="shared" si="27"/>
        <v>10</v>
      </c>
      <c r="J95">
        <f t="shared" si="27"/>
        <v>15</v>
      </c>
      <c r="K95">
        <f t="shared" si="27"/>
        <v>3</v>
      </c>
      <c r="L95">
        <f t="shared" si="27"/>
        <v>15</v>
      </c>
      <c r="M95">
        <f t="shared" si="27"/>
        <v>8</v>
      </c>
      <c r="N95">
        <f t="shared" si="27"/>
        <v>23</v>
      </c>
      <c r="O95">
        <f t="shared" si="27"/>
        <v>6</v>
      </c>
      <c r="P95">
        <f t="shared" si="27"/>
        <v>9</v>
      </c>
      <c r="Q95">
        <f t="shared" si="27"/>
        <v>20</v>
      </c>
      <c r="R95">
        <f t="shared" si="27"/>
        <v>5</v>
      </c>
      <c r="S95">
        <f t="shared" si="27"/>
        <v>11</v>
      </c>
      <c r="T95">
        <f t="shared" si="27"/>
        <v>11</v>
      </c>
      <c r="U95">
        <f t="shared" si="27"/>
        <v>15</v>
      </c>
      <c r="V95">
        <f t="shared" si="27"/>
        <v>14</v>
      </c>
      <c r="W95">
        <f t="shared" si="27"/>
        <v>11</v>
      </c>
      <c r="X95">
        <f t="shared" si="27"/>
        <v>9</v>
      </c>
      <c r="Y95">
        <f t="shared" si="27"/>
        <v>4</v>
      </c>
      <c r="Z95">
        <f t="shared" si="27"/>
        <v>14</v>
      </c>
      <c r="AA95">
        <f t="shared" si="27"/>
        <v>7</v>
      </c>
      <c r="AB95">
        <f t="shared" si="27"/>
        <v>25</v>
      </c>
      <c r="AC95">
        <f t="shared" si="27"/>
        <v>22</v>
      </c>
      <c r="AD95">
        <f t="shared" si="27"/>
        <v>11</v>
      </c>
      <c r="AE95">
        <f t="shared" si="27"/>
        <v>20</v>
      </c>
      <c r="AF95">
        <f t="shared" si="27"/>
        <v>9</v>
      </c>
    </row>
    <row r="96" spans="1:32" x14ac:dyDescent="0.25">
      <c r="A96" t="s">
        <v>120</v>
      </c>
      <c r="B96" t="str">
        <f t="shared" si="8"/>
        <v>70</v>
      </c>
      <c r="C96" t="s">
        <v>50</v>
      </c>
      <c r="D96" s="5" t="s">
        <v>67</v>
      </c>
      <c r="E96">
        <f t="shared" ref="E96:AF96" si="28">_xlfn.RANK.EQ(E24,E$4:E$35)</f>
        <v>19</v>
      </c>
      <c r="F96">
        <f t="shared" si="28"/>
        <v>25</v>
      </c>
      <c r="G96">
        <f t="shared" si="28"/>
        <v>21</v>
      </c>
      <c r="H96">
        <f t="shared" si="28"/>
        <v>18</v>
      </c>
      <c r="I96">
        <f t="shared" si="28"/>
        <v>9</v>
      </c>
      <c r="J96">
        <f t="shared" si="28"/>
        <v>19</v>
      </c>
      <c r="K96">
        <f t="shared" si="28"/>
        <v>17</v>
      </c>
      <c r="L96">
        <f t="shared" si="28"/>
        <v>3</v>
      </c>
      <c r="M96">
        <f t="shared" si="28"/>
        <v>15</v>
      </c>
      <c r="N96">
        <f t="shared" si="28"/>
        <v>5</v>
      </c>
      <c r="O96">
        <f t="shared" si="28"/>
        <v>11</v>
      </c>
      <c r="P96">
        <f t="shared" si="28"/>
        <v>19</v>
      </c>
      <c r="Q96">
        <f t="shared" si="28"/>
        <v>22</v>
      </c>
      <c r="R96">
        <f t="shared" si="28"/>
        <v>10</v>
      </c>
      <c r="S96">
        <f t="shared" si="28"/>
        <v>16</v>
      </c>
      <c r="T96">
        <f t="shared" si="28"/>
        <v>27</v>
      </c>
      <c r="U96">
        <f t="shared" si="28"/>
        <v>8</v>
      </c>
      <c r="V96">
        <f t="shared" si="28"/>
        <v>17</v>
      </c>
      <c r="W96">
        <f t="shared" si="28"/>
        <v>9</v>
      </c>
      <c r="X96">
        <f t="shared" si="28"/>
        <v>16</v>
      </c>
      <c r="Y96">
        <f t="shared" si="28"/>
        <v>17</v>
      </c>
      <c r="Z96">
        <f t="shared" si="28"/>
        <v>4</v>
      </c>
      <c r="AA96">
        <f t="shared" si="28"/>
        <v>19</v>
      </c>
      <c r="AB96">
        <f t="shared" si="28"/>
        <v>8</v>
      </c>
      <c r="AC96">
        <f t="shared" si="28"/>
        <v>8</v>
      </c>
      <c r="AD96">
        <f t="shared" si="28"/>
        <v>28</v>
      </c>
      <c r="AE96">
        <f t="shared" si="28"/>
        <v>28</v>
      </c>
      <c r="AF96">
        <f t="shared" si="28"/>
        <v>14</v>
      </c>
    </row>
    <row r="97" spans="1:32" x14ac:dyDescent="0.25">
      <c r="A97" t="s">
        <v>121</v>
      </c>
      <c r="B97" t="str">
        <f t="shared" si="8"/>
        <v>73</v>
      </c>
      <c r="C97" t="s">
        <v>97</v>
      </c>
      <c r="D97" s="5" t="s">
        <v>68</v>
      </c>
      <c r="E97">
        <f t="shared" ref="E97:AF97" si="29">_xlfn.RANK.EQ(E25,E$4:E$35)</f>
        <v>8</v>
      </c>
      <c r="F97">
        <f t="shared" si="29"/>
        <v>14</v>
      </c>
      <c r="G97">
        <f t="shared" si="29"/>
        <v>4</v>
      </c>
      <c r="H97">
        <f t="shared" si="29"/>
        <v>6</v>
      </c>
      <c r="I97">
        <f t="shared" si="29"/>
        <v>7</v>
      </c>
      <c r="J97">
        <f t="shared" si="29"/>
        <v>8</v>
      </c>
      <c r="K97">
        <f t="shared" si="29"/>
        <v>7</v>
      </c>
      <c r="L97">
        <f t="shared" si="29"/>
        <v>12</v>
      </c>
      <c r="M97">
        <f t="shared" si="29"/>
        <v>10</v>
      </c>
      <c r="N97">
        <f t="shared" si="29"/>
        <v>24</v>
      </c>
      <c r="O97">
        <f t="shared" si="29"/>
        <v>22</v>
      </c>
      <c r="P97">
        <f t="shared" si="29"/>
        <v>15</v>
      </c>
      <c r="Q97">
        <f t="shared" si="29"/>
        <v>6</v>
      </c>
      <c r="R97">
        <f t="shared" si="29"/>
        <v>14</v>
      </c>
      <c r="S97">
        <f t="shared" si="29"/>
        <v>10</v>
      </c>
      <c r="T97">
        <f t="shared" si="29"/>
        <v>13</v>
      </c>
      <c r="U97">
        <f t="shared" si="29"/>
        <v>22</v>
      </c>
      <c r="V97">
        <f t="shared" si="29"/>
        <v>6</v>
      </c>
      <c r="W97">
        <f t="shared" si="29"/>
        <v>7</v>
      </c>
      <c r="X97">
        <f t="shared" si="29"/>
        <v>11</v>
      </c>
      <c r="Y97">
        <f t="shared" si="29"/>
        <v>7</v>
      </c>
      <c r="Z97">
        <f t="shared" si="29"/>
        <v>10</v>
      </c>
      <c r="AA97">
        <f t="shared" si="29"/>
        <v>10</v>
      </c>
      <c r="AB97">
        <f t="shared" si="29"/>
        <v>27</v>
      </c>
      <c r="AC97">
        <f t="shared" si="29"/>
        <v>27</v>
      </c>
      <c r="AD97">
        <f t="shared" si="29"/>
        <v>20</v>
      </c>
      <c r="AE97">
        <f t="shared" si="29"/>
        <v>6</v>
      </c>
      <c r="AF97">
        <f t="shared" si="29"/>
        <v>17</v>
      </c>
    </row>
    <row r="98" spans="1:32" x14ac:dyDescent="0.25">
      <c r="A98" t="s">
        <v>122</v>
      </c>
      <c r="B98" t="str">
        <f t="shared" si="8"/>
        <v>76</v>
      </c>
      <c r="C98" t="s">
        <v>98</v>
      </c>
      <c r="D98" s="5" t="s">
        <v>70</v>
      </c>
      <c r="E98">
        <f t="shared" ref="E98:AF98" si="30">_xlfn.RANK.EQ(E26,E$4:E$35)</f>
        <v>3</v>
      </c>
      <c r="F98">
        <f t="shared" si="30"/>
        <v>2</v>
      </c>
      <c r="G98">
        <f t="shared" si="30"/>
        <v>1</v>
      </c>
      <c r="H98">
        <f t="shared" si="30"/>
        <v>8</v>
      </c>
      <c r="I98">
        <f t="shared" si="30"/>
        <v>11</v>
      </c>
      <c r="J98">
        <f t="shared" si="30"/>
        <v>4</v>
      </c>
      <c r="K98">
        <f t="shared" si="30"/>
        <v>15</v>
      </c>
      <c r="L98">
        <f t="shared" si="30"/>
        <v>4</v>
      </c>
      <c r="M98">
        <f t="shared" si="30"/>
        <v>4</v>
      </c>
      <c r="N98">
        <f t="shared" si="30"/>
        <v>31</v>
      </c>
      <c r="O98">
        <f t="shared" si="30"/>
        <v>4</v>
      </c>
      <c r="P98">
        <f t="shared" si="30"/>
        <v>2</v>
      </c>
      <c r="Q98">
        <f t="shared" si="30"/>
        <v>13</v>
      </c>
      <c r="R98">
        <f t="shared" si="30"/>
        <v>7</v>
      </c>
      <c r="S98">
        <f t="shared" si="30"/>
        <v>6</v>
      </c>
      <c r="T98">
        <f t="shared" si="30"/>
        <v>2</v>
      </c>
      <c r="U98">
        <f t="shared" si="30"/>
        <v>3</v>
      </c>
      <c r="V98">
        <f t="shared" si="30"/>
        <v>10</v>
      </c>
      <c r="W98">
        <f t="shared" si="30"/>
        <v>12</v>
      </c>
      <c r="X98">
        <f t="shared" si="30"/>
        <v>5</v>
      </c>
      <c r="Y98">
        <f t="shared" si="30"/>
        <v>13</v>
      </c>
      <c r="Z98">
        <f t="shared" si="30"/>
        <v>3</v>
      </c>
      <c r="AA98">
        <f t="shared" si="30"/>
        <v>4</v>
      </c>
      <c r="AB98">
        <f t="shared" si="30"/>
        <v>31</v>
      </c>
      <c r="AC98">
        <f t="shared" si="30"/>
        <v>7</v>
      </c>
      <c r="AD98">
        <f t="shared" si="30"/>
        <v>10</v>
      </c>
      <c r="AE98">
        <f t="shared" si="30"/>
        <v>13</v>
      </c>
      <c r="AF98">
        <f t="shared" si="30"/>
        <v>8</v>
      </c>
    </row>
    <row r="99" spans="1:32" x14ac:dyDescent="0.25">
      <c r="A99" t="s">
        <v>123</v>
      </c>
      <c r="B99" t="str">
        <f t="shared" si="8"/>
        <v>81</v>
      </c>
      <c r="C99" t="s">
        <v>48</v>
      </c>
      <c r="D99" s="5" t="s">
        <v>71</v>
      </c>
      <c r="E99">
        <f t="shared" ref="E99:AF99" si="31">_xlfn.RANK.EQ(E27,E$4:E$35)</f>
        <v>20</v>
      </c>
      <c r="F99">
        <f t="shared" si="31"/>
        <v>26</v>
      </c>
      <c r="G99">
        <f t="shared" si="31"/>
        <v>10</v>
      </c>
      <c r="H99">
        <f t="shared" si="31"/>
        <v>20</v>
      </c>
      <c r="I99">
        <f t="shared" si="31"/>
        <v>18</v>
      </c>
      <c r="J99">
        <f t="shared" si="31"/>
        <v>20</v>
      </c>
      <c r="K99">
        <f t="shared" si="31"/>
        <v>25</v>
      </c>
      <c r="L99">
        <f t="shared" si="31"/>
        <v>16</v>
      </c>
      <c r="M99">
        <f t="shared" si="31"/>
        <v>23</v>
      </c>
      <c r="N99">
        <f t="shared" si="31"/>
        <v>11</v>
      </c>
      <c r="O99">
        <f t="shared" si="31"/>
        <v>18</v>
      </c>
      <c r="P99">
        <f t="shared" si="31"/>
        <v>25</v>
      </c>
      <c r="Q99">
        <f t="shared" si="31"/>
        <v>11</v>
      </c>
      <c r="R99">
        <f t="shared" si="31"/>
        <v>18</v>
      </c>
      <c r="S99">
        <f t="shared" si="31"/>
        <v>29</v>
      </c>
      <c r="T99">
        <f t="shared" si="31"/>
        <v>29</v>
      </c>
      <c r="U99">
        <f t="shared" si="31"/>
        <v>30</v>
      </c>
      <c r="V99">
        <f t="shared" si="31"/>
        <v>21</v>
      </c>
      <c r="W99">
        <f t="shared" si="31"/>
        <v>18</v>
      </c>
      <c r="X99">
        <f t="shared" si="31"/>
        <v>29</v>
      </c>
      <c r="Y99">
        <f t="shared" si="31"/>
        <v>26</v>
      </c>
      <c r="Z99">
        <f t="shared" si="31"/>
        <v>16</v>
      </c>
      <c r="AA99">
        <f t="shared" si="31"/>
        <v>20</v>
      </c>
      <c r="AB99">
        <f t="shared" si="31"/>
        <v>18</v>
      </c>
      <c r="AC99">
        <f t="shared" si="31"/>
        <v>19</v>
      </c>
      <c r="AD99">
        <f t="shared" si="31"/>
        <v>32</v>
      </c>
      <c r="AE99">
        <f t="shared" si="31"/>
        <v>15</v>
      </c>
      <c r="AF99">
        <f t="shared" si="31"/>
        <v>24</v>
      </c>
    </row>
    <row r="100" spans="1:32" x14ac:dyDescent="0.25">
      <c r="A100" t="s">
        <v>124</v>
      </c>
      <c r="B100" t="str">
        <f t="shared" si="8"/>
        <v>85</v>
      </c>
      <c r="C100" t="s">
        <v>46</v>
      </c>
      <c r="D100" s="5" t="s">
        <v>71</v>
      </c>
      <c r="E100">
        <f t="shared" ref="E100:AF100" si="32">_xlfn.RANK.EQ(E28,E$4:E$35)</f>
        <v>10</v>
      </c>
      <c r="F100">
        <f t="shared" si="32"/>
        <v>16</v>
      </c>
      <c r="G100">
        <f t="shared" si="32"/>
        <v>5</v>
      </c>
      <c r="H100">
        <f t="shared" si="32"/>
        <v>11</v>
      </c>
      <c r="I100">
        <f t="shared" si="32"/>
        <v>13</v>
      </c>
      <c r="J100">
        <f t="shared" si="32"/>
        <v>10</v>
      </c>
      <c r="K100">
        <f t="shared" si="32"/>
        <v>11</v>
      </c>
      <c r="L100">
        <f t="shared" si="32"/>
        <v>11</v>
      </c>
      <c r="M100">
        <f t="shared" si="32"/>
        <v>14</v>
      </c>
      <c r="N100">
        <f t="shared" si="32"/>
        <v>22</v>
      </c>
      <c r="O100">
        <f t="shared" si="32"/>
        <v>30</v>
      </c>
      <c r="P100">
        <f t="shared" si="32"/>
        <v>11</v>
      </c>
      <c r="Q100">
        <f t="shared" si="32"/>
        <v>23</v>
      </c>
      <c r="R100">
        <f t="shared" si="32"/>
        <v>22</v>
      </c>
      <c r="S100">
        <f t="shared" si="32"/>
        <v>24</v>
      </c>
      <c r="T100">
        <f t="shared" si="32"/>
        <v>17</v>
      </c>
      <c r="U100">
        <f t="shared" si="32"/>
        <v>29</v>
      </c>
      <c r="V100">
        <f t="shared" si="32"/>
        <v>11</v>
      </c>
      <c r="W100">
        <f t="shared" si="32"/>
        <v>13</v>
      </c>
      <c r="X100">
        <f t="shared" si="32"/>
        <v>24</v>
      </c>
      <c r="Y100">
        <f t="shared" si="32"/>
        <v>15</v>
      </c>
      <c r="Z100">
        <f t="shared" si="32"/>
        <v>11</v>
      </c>
      <c r="AA100">
        <f t="shared" si="32"/>
        <v>14</v>
      </c>
      <c r="AB100">
        <f t="shared" si="32"/>
        <v>21</v>
      </c>
      <c r="AC100">
        <f t="shared" si="32"/>
        <v>25</v>
      </c>
      <c r="AD100">
        <f t="shared" si="32"/>
        <v>6</v>
      </c>
      <c r="AE100">
        <f t="shared" si="32"/>
        <v>17</v>
      </c>
      <c r="AF100">
        <f t="shared" si="32"/>
        <v>11</v>
      </c>
    </row>
    <row r="101" spans="1:32" x14ac:dyDescent="0.25">
      <c r="A101" t="s">
        <v>125</v>
      </c>
      <c r="B101" t="str">
        <f t="shared" si="8"/>
        <v>86</v>
      </c>
      <c r="C101" t="s">
        <v>51</v>
      </c>
      <c r="D101" s="5" t="s">
        <v>69</v>
      </c>
      <c r="E101">
        <f t="shared" ref="E101:AF101" si="33">_xlfn.RANK.EQ(E29,E$4:E$35)</f>
        <v>30</v>
      </c>
      <c r="F101">
        <f t="shared" si="33"/>
        <v>29</v>
      </c>
      <c r="G101">
        <f t="shared" si="33"/>
        <v>16</v>
      </c>
      <c r="H101">
        <f t="shared" si="33"/>
        <v>32</v>
      </c>
      <c r="I101">
        <f t="shared" si="33"/>
        <v>29</v>
      </c>
      <c r="J101">
        <f t="shared" si="33"/>
        <v>31</v>
      </c>
      <c r="K101">
        <f t="shared" si="33"/>
        <v>26</v>
      </c>
      <c r="L101">
        <f t="shared" si="33"/>
        <v>24</v>
      </c>
      <c r="M101">
        <f t="shared" si="33"/>
        <v>28</v>
      </c>
      <c r="N101">
        <f t="shared" si="33"/>
        <v>15</v>
      </c>
      <c r="O101">
        <f t="shared" si="33"/>
        <v>25</v>
      </c>
      <c r="P101">
        <f t="shared" si="33"/>
        <v>21</v>
      </c>
      <c r="Q101">
        <f t="shared" si="33"/>
        <v>30</v>
      </c>
      <c r="R101">
        <f t="shared" si="33"/>
        <v>28</v>
      </c>
      <c r="S101">
        <f t="shared" si="33"/>
        <v>32</v>
      </c>
      <c r="T101">
        <f t="shared" si="33"/>
        <v>30</v>
      </c>
      <c r="U101">
        <f t="shared" si="33"/>
        <v>27</v>
      </c>
      <c r="V101">
        <f t="shared" si="33"/>
        <v>32</v>
      </c>
      <c r="W101">
        <f t="shared" si="33"/>
        <v>30</v>
      </c>
      <c r="X101">
        <f t="shared" si="33"/>
        <v>32</v>
      </c>
      <c r="Y101">
        <f t="shared" si="33"/>
        <v>25</v>
      </c>
      <c r="Z101">
        <f t="shared" si="33"/>
        <v>24</v>
      </c>
      <c r="AA101">
        <f t="shared" si="33"/>
        <v>28</v>
      </c>
      <c r="AB101">
        <f t="shared" si="33"/>
        <v>13</v>
      </c>
      <c r="AC101">
        <f t="shared" si="33"/>
        <v>24</v>
      </c>
      <c r="AD101">
        <f t="shared" si="33"/>
        <v>22</v>
      </c>
      <c r="AE101">
        <f t="shared" si="33"/>
        <v>29</v>
      </c>
      <c r="AF101">
        <f t="shared" si="33"/>
        <v>30</v>
      </c>
    </row>
    <row r="102" spans="1:32" x14ac:dyDescent="0.25">
      <c r="A102" t="s">
        <v>126</v>
      </c>
      <c r="B102" t="str">
        <f t="shared" si="8"/>
        <v>88</v>
      </c>
      <c r="C102" t="s">
        <v>58</v>
      </c>
      <c r="D102" s="5" t="s">
        <v>73</v>
      </c>
      <c r="E102">
        <f t="shared" ref="E102:AF102" si="34">_xlfn.RANK.EQ(E30,E$4:E$35)</f>
        <v>16</v>
      </c>
      <c r="F102">
        <f t="shared" si="34"/>
        <v>1</v>
      </c>
      <c r="G102">
        <f t="shared" si="34"/>
        <v>32</v>
      </c>
      <c r="H102">
        <f t="shared" si="34"/>
        <v>15</v>
      </c>
      <c r="I102">
        <f t="shared" si="34"/>
        <v>17</v>
      </c>
      <c r="J102">
        <f t="shared" si="34"/>
        <v>11</v>
      </c>
      <c r="K102">
        <f t="shared" si="34"/>
        <v>13</v>
      </c>
      <c r="L102">
        <f t="shared" si="34"/>
        <v>10</v>
      </c>
      <c r="M102">
        <f t="shared" si="34"/>
        <v>30</v>
      </c>
      <c r="N102">
        <f t="shared" si="34"/>
        <v>32</v>
      </c>
      <c r="O102">
        <f t="shared" si="34"/>
        <v>7</v>
      </c>
      <c r="P102">
        <f t="shared" si="34"/>
        <v>5</v>
      </c>
      <c r="Q102">
        <f t="shared" si="34"/>
        <v>25</v>
      </c>
      <c r="R102">
        <f t="shared" si="34"/>
        <v>26</v>
      </c>
      <c r="S102">
        <f t="shared" si="34"/>
        <v>15</v>
      </c>
      <c r="T102">
        <f t="shared" si="34"/>
        <v>4</v>
      </c>
      <c r="U102">
        <f t="shared" si="34"/>
        <v>26</v>
      </c>
      <c r="V102">
        <f t="shared" si="34"/>
        <v>18</v>
      </c>
      <c r="W102">
        <f t="shared" si="34"/>
        <v>19</v>
      </c>
      <c r="X102">
        <f t="shared" si="34"/>
        <v>15</v>
      </c>
      <c r="Y102">
        <f t="shared" si="34"/>
        <v>12</v>
      </c>
      <c r="Z102">
        <f t="shared" si="34"/>
        <v>13</v>
      </c>
      <c r="AA102">
        <f t="shared" si="34"/>
        <v>31</v>
      </c>
      <c r="AB102">
        <f t="shared" si="34"/>
        <v>32</v>
      </c>
      <c r="AC102">
        <f t="shared" si="34"/>
        <v>1</v>
      </c>
      <c r="AD102">
        <f t="shared" si="34"/>
        <v>1</v>
      </c>
      <c r="AE102">
        <f t="shared" si="34"/>
        <v>14</v>
      </c>
      <c r="AF102">
        <f t="shared" si="34"/>
        <v>23</v>
      </c>
    </row>
    <row r="103" spans="1:32" x14ac:dyDescent="0.25">
      <c r="A103" t="s">
        <v>127</v>
      </c>
      <c r="B103" t="str">
        <f t="shared" si="8"/>
        <v>91</v>
      </c>
      <c r="C103" t="s">
        <v>47</v>
      </c>
      <c r="D103" s="5" t="s">
        <v>69</v>
      </c>
      <c r="E103">
        <f t="shared" ref="E103:AF103" si="35">_xlfn.RANK.EQ(E31,E$4:E$35)</f>
        <v>26</v>
      </c>
      <c r="F103">
        <f t="shared" si="35"/>
        <v>24</v>
      </c>
      <c r="G103">
        <f t="shared" si="35"/>
        <v>19</v>
      </c>
      <c r="H103">
        <f t="shared" si="35"/>
        <v>30</v>
      </c>
      <c r="I103">
        <f t="shared" si="35"/>
        <v>31</v>
      </c>
      <c r="J103">
        <f t="shared" si="35"/>
        <v>28</v>
      </c>
      <c r="K103">
        <f t="shared" si="35"/>
        <v>29</v>
      </c>
      <c r="L103">
        <f t="shared" si="35"/>
        <v>27</v>
      </c>
      <c r="M103">
        <f t="shared" si="35"/>
        <v>24</v>
      </c>
      <c r="N103">
        <f t="shared" si="35"/>
        <v>10</v>
      </c>
      <c r="O103">
        <f t="shared" si="35"/>
        <v>15</v>
      </c>
      <c r="P103">
        <f t="shared" si="35"/>
        <v>28</v>
      </c>
      <c r="Q103">
        <f t="shared" si="35"/>
        <v>3</v>
      </c>
      <c r="R103">
        <f t="shared" si="35"/>
        <v>23</v>
      </c>
      <c r="S103">
        <f t="shared" si="35"/>
        <v>30</v>
      </c>
      <c r="T103">
        <f t="shared" si="35"/>
        <v>23</v>
      </c>
      <c r="U103">
        <f t="shared" si="35"/>
        <v>28</v>
      </c>
      <c r="V103">
        <f t="shared" si="35"/>
        <v>31</v>
      </c>
      <c r="W103">
        <f t="shared" si="35"/>
        <v>31</v>
      </c>
      <c r="X103">
        <f t="shared" si="35"/>
        <v>30</v>
      </c>
      <c r="Y103">
        <f t="shared" si="35"/>
        <v>29</v>
      </c>
      <c r="Z103">
        <f t="shared" si="35"/>
        <v>27</v>
      </c>
      <c r="AA103">
        <f t="shared" si="35"/>
        <v>25</v>
      </c>
      <c r="AB103">
        <f t="shared" si="35"/>
        <v>7</v>
      </c>
      <c r="AC103">
        <f t="shared" si="35"/>
        <v>16</v>
      </c>
      <c r="AD103">
        <f t="shared" si="35"/>
        <v>2</v>
      </c>
      <c r="AE103">
        <f t="shared" si="35"/>
        <v>9</v>
      </c>
      <c r="AF103">
        <f t="shared" si="35"/>
        <v>15</v>
      </c>
    </row>
    <row r="104" spans="1:32" x14ac:dyDescent="0.25">
      <c r="A104" t="s">
        <v>128</v>
      </c>
      <c r="B104" t="str">
        <f t="shared" si="8"/>
        <v>94</v>
      </c>
      <c r="C104" t="s">
        <v>62</v>
      </c>
      <c r="D104" s="5" t="s">
        <v>69</v>
      </c>
      <c r="E104">
        <f t="shared" ref="E104:AF104" si="36">_xlfn.RANK.EQ(E32,E$4:E$35)</f>
        <v>25</v>
      </c>
      <c r="F104">
        <f t="shared" si="36"/>
        <v>15</v>
      </c>
      <c r="G104">
        <f t="shared" si="36"/>
        <v>29</v>
      </c>
      <c r="H104">
        <f t="shared" si="36"/>
        <v>29</v>
      </c>
      <c r="I104">
        <f t="shared" si="36"/>
        <v>25</v>
      </c>
      <c r="J104">
        <f t="shared" si="36"/>
        <v>25</v>
      </c>
      <c r="K104">
        <f t="shared" si="36"/>
        <v>30</v>
      </c>
      <c r="L104">
        <f t="shared" si="36"/>
        <v>28</v>
      </c>
      <c r="M104">
        <f t="shared" si="36"/>
        <v>31</v>
      </c>
      <c r="N104">
        <f t="shared" si="36"/>
        <v>12</v>
      </c>
      <c r="O104">
        <f t="shared" si="36"/>
        <v>21</v>
      </c>
      <c r="P104">
        <f t="shared" si="36"/>
        <v>30</v>
      </c>
      <c r="Q104">
        <f t="shared" si="36"/>
        <v>31</v>
      </c>
      <c r="R104">
        <f t="shared" si="36"/>
        <v>31</v>
      </c>
      <c r="S104">
        <f t="shared" si="36"/>
        <v>23</v>
      </c>
      <c r="T104">
        <f t="shared" si="36"/>
        <v>15</v>
      </c>
      <c r="U104">
        <f t="shared" si="36"/>
        <v>23</v>
      </c>
      <c r="V104">
        <f t="shared" si="36"/>
        <v>30</v>
      </c>
      <c r="W104">
        <f t="shared" si="36"/>
        <v>28</v>
      </c>
      <c r="X104">
        <f t="shared" si="36"/>
        <v>23</v>
      </c>
      <c r="Y104">
        <f t="shared" si="36"/>
        <v>30</v>
      </c>
      <c r="Z104">
        <f t="shared" si="36"/>
        <v>28</v>
      </c>
      <c r="AA104">
        <f t="shared" si="36"/>
        <v>30</v>
      </c>
      <c r="AB104">
        <f t="shared" si="36"/>
        <v>6</v>
      </c>
      <c r="AC104">
        <f t="shared" si="36"/>
        <v>11</v>
      </c>
      <c r="AD104">
        <f t="shared" si="36"/>
        <v>16</v>
      </c>
      <c r="AE104">
        <f t="shared" si="36"/>
        <v>24</v>
      </c>
      <c r="AF104">
        <f t="shared" si="36"/>
        <v>27</v>
      </c>
    </row>
    <row r="105" spans="1:32" x14ac:dyDescent="0.25">
      <c r="A105" t="s">
        <v>129</v>
      </c>
      <c r="B105" t="str">
        <f t="shared" si="8"/>
        <v>95</v>
      </c>
      <c r="C105" t="s">
        <v>54</v>
      </c>
      <c r="D105" s="5" t="s">
        <v>69</v>
      </c>
      <c r="E105">
        <f t="shared" ref="E105:AF105" si="37">_xlfn.RANK.EQ(E33,E$4:E$35)</f>
        <v>18</v>
      </c>
      <c r="F105">
        <f t="shared" si="37"/>
        <v>7</v>
      </c>
      <c r="G105">
        <f t="shared" si="37"/>
        <v>6</v>
      </c>
      <c r="H105">
        <f t="shared" si="37"/>
        <v>27</v>
      </c>
      <c r="I105">
        <f t="shared" si="37"/>
        <v>30</v>
      </c>
      <c r="J105">
        <f t="shared" si="37"/>
        <v>17</v>
      </c>
      <c r="K105">
        <f t="shared" si="37"/>
        <v>27</v>
      </c>
      <c r="L105">
        <f t="shared" si="37"/>
        <v>21</v>
      </c>
      <c r="M105">
        <f t="shared" si="37"/>
        <v>29</v>
      </c>
      <c r="N105">
        <f t="shared" si="37"/>
        <v>13</v>
      </c>
      <c r="O105">
        <f t="shared" si="37"/>
        <v>32</v>
      </c>
      <c r="P105">
        <f t="shared" si="37"/>
        <v>14</v>
      </c>
      <c r="Q105">
        <f t="shared" si="37"/>
        <v>24</v>
      </c>
      <c r="R105">
        <f t="shared" si="37"/>
        <v>29</v>
      </c>
      <c r="S105">
        <f t="shared" si="37"/>
        <v>12</v>
      </c>
      <c r="T105">
        <f t="shared" si="37"/>
        <v>14</v>
      </c>
      <c r="U105">
        <f t="shared" si="37"/>
        <v>2</v>
      </c>
      <c r="V105">
        <f t="shared" si="37"/>
        <v>26</v>
      </c>
      <c r="W105">
        <f t="shared" si="37"/>
        <v>29</v>
      </c>
      <c r="X105">
        <f t="shared" si="37"/>
        <v>14</v>
      </c>
      <c r="Y105">
        <f t="shared" si="37"/>
        <v>27</v>
      </c>
      <c r="Z105">
        <f t="shared" si="37"/>
        <v>21</v>
      </c>
      <c r="AA105">
        <f t="shared" si="37"/>
        <v>29</v>
      </c>
      <c r="AB105">
        <f t="shared" si="37"/>
        <v>16</v>
      </c>
      <c r="AC105">
        <f t="shared" si="37"/>
        <v>30</v>
      </c>
      <c r="AD105">
        <f t="shared" si="37"/>
        <v>15</v>
      </c>
      <c r="AE105">
        <f t="shared" si="37"/>
        <v>22</v>
      </c>
      <c r="AF105">
        <f t="shared" si="37"/>
        <v>29</v>
      </c>
    </row>
    <row r="106" spans="1:32" x14ac:dyDescent="0.25">
      <c r="A106" t="s">
        <v>130</v>
      </c>
      <c r="B106" t="str">
        <f t="shared" si="8"/>
        <v>97</v>
      </c>
      <c r="C106" t="s">
        <v>64</v>
      </c>
      <c r="D106" s="5" t="s">
        <v>69</v>
      </c>
      <c r="E106">
        <f t="shared" ref="E106:AF106" si="38">_xlfn.RANK.EQ(E34,E$4:E$35)</f>
        <v>27</v>
      </c>
      <c r="F106">
        <f t="shared" si="38"/>
        <v>20</v>
      </c>
      <c r="G106">
        <f t="shared" si="38"/>
        <v>28</v>
      </c>
      <c r="H106">
        <f t="shared" si="38"/>
        <v>31</v>
      </c>
      <c r="I106">
        <f t="shared" si="38"/>
        <v>27</v>
      </c>
      <c r="J106">
        <f t="shared" si="38"/>
        <v>27</v>
      </c>
      <c r="K106">
        <f t="shared" si="38"/>
        <v>32</v>
      </c>
      <c r="L106">
        <f t="shared" si="38"/>
        <v>31</v>
      </c>
      <c r="M106">
        <f t="shared" si="38"/>
        <v>26</v>
      </c>
      <c r="N106">
        <f t="shared" si="38"/>
        <v>4</v>
      </c>
      <c r="O106">
        <f t="shared" si="38"/>
        <v>9</v>
      </c>
      <c r="P106">
        <f t="shared" si="38"/>
        <v>31</v>
      </c>
      <c r="Q106">
        <f t="shared" si="38"/>
        <v>29</v>
      </c>
      <c r="R106">
        <f t="shared" si="38"/>
        <v>30</v>
      </c>
      <c r="S106">
        <f t="shared" si="38"/>
        <v>26</v>
      </c>
      <c r="T106">
        <f t="shared" si="38"/>
        <v>22</v>
      </c>
      <c r="U106">
        <f t="shared" si="38"/>
        <v>24</v>
      </c>
      <c r="V106">
        <f t="shared" si="38"/>
        <v>27</v>
      </c>
      <c r="W106">
        <f t="shared" si="38"/>
        <v>20</v>
      </c>
      <c r="X106">
        <f t="shared" si="38"/>
        <v>25</v>
      </c>
      <c r="Y106">
        <f t="shared" si="38"/>
        <v>32</v>
      </c>
      <c r="Z106">
        <f t="shared" si="38"/>
        <v>31</v>
      </c>
      <c r="AA106">
        <f t="shared" si="38"/>
        <v>27</v>
      </c>
      <c r="AB106">
        <f t="shared" si="38"/>
        <v>4</v>
      </c>
      <c r="AC106">
        <f t="shared" si="38"/>
        <v>5</v>
      </c>
      <c r="AD106">
        <f t="shared" si="38"/>
        <v>7</v>
      </c>
      <c r="AE106">
        <f t="shared" si="38"/>
        <v>32</v>
      </c>
      <c r="AF106">
        <f t="shared" si="38"/>
        <v>31</v>
      </c>
    </row>
    <row r="107" spans="1:32" x14ac:dyDescent="0.25">
      <c r="A107" t="s">
        <v>131</v>
      </c>
      <c r="B107" t="str">
        <f t="shared" si="8"/>
        <v>99</v>
      </c>
      <c r="C107" t="s">
        <v>53</v>
      </c>
      <c r="D107" s="5" t="s">
        <v>71</v>
      </c>
      <c r="E107">
        <f t="shared" ref="E107:AF107" si="39">_xlfn.RANK.EQ(E35,E$4:E$35)</f>
        <v>31</v>
      </c>
      <c r="F107">
        <f t="shared" si="39"/>
        <v>21</v>
      </c>
      <c r="G107">
        <f t="shared" si="39"/>
        <v>30</v>
      </c>
      <c r="H107">
        <f t="shared" si="39"/>
        <v>26</v>
      </c>
      <c r="I107">
        <f t="shared" si="39"/>
        <v>26</v>
      </c>
      <c r="J107">
        <f t="shared" si="39"/>
        <v>26</v>
      </c>
      <c r="K107">
        <f t="shared" si="39"/>
        <v>31</v>
      </c>
      <c r="L107">
        <f t="shared" si="39"/>
        <v>32</v>
      </c>
      <c r="M107">
        <f t="shared" si="39"/>
        <v>32</v>
      </c>
      <c r="N107">
        <f t="shared" si="39"/>
        <v>1</v>
      </c>
      <c r="O107">
        <f t="shared" si="39"/>
        <v>26</v>
      </c>
      <c r="P107">
        <f t="shared" si="39"/>
        <v>32</v>
      </c>
      <c r="Q107">
        <f t="shared" si="39"/>
        <v>7</v>
      </c>
      <c r="R107">
        <f t="shared" si="39"/>
        <v>32</v>
      </c>
      <c r="S107">
        <f t="shared" si="39"/>
        <v>31</v>
      </c>
      <c r="T107">
        <f t="shared" si="39"/>
        <v>25</v>
      </c>
      <c r="U107">
        <f t="shared" si="39"/>
        <v>32</v>
      </c>
      <c r="V107">
        <f t="shared" si="39"/>
        <v>28</v>
      </c>
      <c r="W107">
        <f t="shared" si="39"/>
        <v>26</v>
      </c>
      <c r="X107">
        <f t="shared" si="39"/>
        <v>31</v>
      </c>
      <c r="Y107">
        <f t="shared" si="39"/>
        <v>31</v>
      </c>
      <c r="Z107">
        <f t="shared" si="39"/>
        <v>32</v>
      </c>
      <c r="AA107">
        <f t="shared" si="39"/>
        <v>32</v>
      </c>
      <c r="AB107">
        <f t="shared" si="39"/>
        <v>1</v>
      </c>
      <c r="AC107">
        <f t="shared" si="39"/>
        <v>31</v>
      </c>
      <c r="AD107">
        <f t="shared" si="39"/>
        <v>23</v>
      </c>
      <c r="AE107">
        <f t="shared" si="39"/>
        <v>5</v>
      </c>
      <c r="AF107">
        <f t="shared" si="39"/>
        <v>32</v>
      </c>
    </row>
  </sheetData>
  <autoFilter ref="A3:AF35"/>
  <mergeCells count="6">
    <mergeCell ref="E2:R2"/>
    <mergeCell ref="S2:AF2"/>
    <mergeCell ref="E38:R38"/>
    <mergeCell ref="S38:AF38"/>
    <mergeCell ref="E74:R74"/>
    <mergeCell ref="S74:AF74"/>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80" zoomScaleNormal="80" workbookViewId="0">
      <selection activeCell="C1" sqref="C1"/>
    </sheetView>
  </sheetViews>
  <sheetFormatPr baseColWidth="10" defaultColWidth="10.875" defaultRowHeight="15.75" x14ac:dyDescent="0.25"/>
  <sheetData>
    <row r="1" spans="1:7" ht="18" customHeight="1" x14ac:dyDescent="0.25">
      <c r="A1" s="214" t="s">
        <v>13</v>
      </c>
      <c r="B1" s="214"/>
      <c r="C1" t="s">
        <v>92</v>
      </c>
      <c r="D1" t="s">
        <v>93</v>
      </c>
      <c r="F1" t="s">
        <v>94</v>
      </c>
      <c r="G1" t="s">
        <v>99</v>
      </c>
    </row>
    <row r="2" spans="1:7" x14ac:dyDescent="0.25">
      <c r="A2" s="215" t="s">
        <v>154</v>
      </c>
      <c r="B2">
        <v>2020</v>
      </c>
      <c r="C2" s="5">
        <f>VLOOKUP(Visor!$B$11,MDD!$A$4:$AF$35,$E2,FALSE)</f>
        <v>76.412435331836434</v>
      </c>
      <c r="D2" s="5">
        <f>Visor!D16</f>
        <v>78.309360362055784</v>
      </c>
      <c r="E2">
        <v>5</v>
      </c>
      <c r="F2" t="s">
        <v>42</v>
      </c>
      <c r="G2" t="s">
        <v>100</v>
      </c>
    </row>
    <row r="3" spans="1:7" x14ac:dyDescent="0.25">
      <c r="A3" s="215"/>
      <c r="B3">
        <v>2021</v>
      </c>
      <c r="C3" s="5">
        <f>VLOOKUP(Visor!$B$11,MDD!$A$4:$AF$35,$E3,FALSE)</f>
        <v>84.990531921386719</v>
      </c>
      <c r="D3" s="5">
        <f>Visor!G16</f>
        <v>84.163915634155273</v>
      </c>
      <c r="E3">
        <v>19</v>
      </c>
      <c r="F3" t="s">
        <v>59</v>
      </c>
      <c r="G3" t="s">
        <v>101</v>
      </c>
    </row>
    <row r="4" spans="1:7" x14ac:dyDescent="0.25">
      <c r="A4" s="215" t="s">
        <v>14</v>
      </c>
      <c r="B4">
        <v>2020</v>
      </c>
      <c r="C4" s="5">
        <f>VLOOKUP(Visor!$B$11,MDD!$A$4:$AF$35,$E4,FALSE)</f>
        <v>75.995158987674699</v>
      </c>
      <c r="D4" s="5">
        <f>Visor!D21</f>
        <v>78.050418351962421</v>
      </c>
      <c r="E4">
        <v>10</v>
      </c>
      <c r="F4" t="s">
        <v>57</v>
      </c>
      <c r="G4" t="s">
        <v>102</v>
      </c>
    </row>
    <row r="5" spans="1:7" x14ac:dyDescent="0.25">
      <c r="A5" s="215"/>
      <c r="B5">
        <v>2021</v>
      </c>
      <c r="C5" s="5">
        <f>VLOOKUP(Visor!$B$11,MDD!$A$4:$AF$35,$E5,FALSE)</f>
        <v>85.397834777832031</v>
      </c>
      <c r="D5" s="5">
        <f>Visor!G21</f>
        <v>83.355312347412109</v>
      </c>
      <c r="E5">
        <v>24</v>
      </c>
      <c r="F5" t="s">
        <v>56</v>
      </c>
      <c r="G5" t="s">
        <v>103</v>
      </c>
    </row>
    <row r="6" spans="1:7" x14ac:dyDescent="0.25">
      <c r="A6" s="215" t="s">
        <v>15</v>
      </c>
      <c r="B6">
        <v>2020</v>
      </c>
      <c r="C6" s="5">
        <f>VLOOKUP(Visor!$B$11,MDD!$A$4:$AF$35,$E6,FALSE)</f>
        <v>71.767678294040607</v>
      </c>
      <c r="D6" s="5">
        <f>Visor!D29</f>
        <v>69.853404746065422</v>
      </c>
      <c r="E6">
        <v>18</v>
      </c>
      <c r="F6" t="s">
        <v>38</v>
      </c>
      <c r="G6" t="s">
        <v>104</v>
      </c>
    </row>
    <row r="7" spans="1:7" x14ac:dyDescent="0.25">
      <c r="A7" s="215"/>
      <c r="B7">
        <v>2021</v>
      </c>
      <c r="C7" s="5">
        <f>VLOOKUP(Visor!$B$11,MDD!$A$4:$AF$35,$E7,FALSE)</f>
        <v>70.216407775878906</v>
      </c>
      <c r="D7" s="5">
        <f>Visor!G29</f>
        <v>71.225927352905273</v>
      </c>
      <c r="E7">
        <v>32</v>
      </c>
      <c r="F7" t="s">
        <v>60</v>
      </c>
      <c r="G7" t="s">
        <v>105</v>
      </c>
    </row>
    <row r="8" spans="1:7" x14ac:dyDescent="0.25">
      <c r="A8" t="str">
        <f>"COMPARACIÓN DE INDICADORES - "&amp;Visor!A10</f>
        <v>COMPARACIÓN DE INDICADORES - QUINDÍO</v>
      </c>
      <c r="F8" t="s">
        <v>43</v>
      </c>
      <c r="G8" t="s">
        <v>106</v>
      </c>
    </row>
    <row r="9" spans="1:7" x14ac:dyDescent="0.25">
      <c r="F9" t="s">
        <v>52</v>
      </c>
      <c r="G9" t="s">
        <v>107</v>
      </c>
    </row>
    <row r="10" spans="1:7" x14ac:dyDescent="0.25">
      <c r="A10">
        <v>2016</v>
      </c>
      <c r="F10" t="s">
        <v>55</v>
      </c>
      <c r="G10" t="s">
        <v>108</v>
      </c>
    </row>
    <row r="11" spans="1:7" x14ac:dyDescent="0.25">
      <c r="A11">
        <v>2017</v>
      </c>
      <c r="F11" t="s">
        <v>44</v>
      </c>
      <c r="G11" t="s">
        <v>109</v>
      </c>
    </row>
    <row r="12" spans="1:7" x14ac:dyDescent="0.25">
      <c r="A12">
        <v>2018</v>
      </c>
      <c r="F12" t="s">
        <v>61</v>
      </c>
      <c r="G12" t="s">
        <v>110</v>
      </c>
    </row>
    <row r="13" spans="1:7" x14ac:dyDescent="0.25">
      <c r="A13">
        <v>2019</v>
      </c>
      <c r="F13" t="s">
        <v>45</v>
      </c>
      <c r="G13" t="s">
        <v>111</v>
      </c>
    </row>
    <row r="14" spans="1:7" x14ac:dyDescent="0.25">
      <c r="A14">
        <v>2020</v>
      </c>
      <c r="F14" t="s">
        <v>95</v>
      </c>
      <c r="G14" t="s">
        <v>112</v>
      </c>
    </row>
    <row r="15" spans="1:7" x14ac:dyDescent="0.25">
      <c r="F15" t="s">
        <v>49</v>
      </c>
      <c r="G15" t="s">
        <v>113</v>
      </c>
    </row>
    <row r="16" spans="1:7" x14ac:dyDescent="0.25">
      <c r="F16" t="s">
        <v>39</v>
      </c>
      <c r="G16" t="s">
        <v>114</v>
      </c>
    </row>
    <row r="17" spans="6:7" x14ac:dyDescent="0.25">
      <c r="F17" t="s">
        <v>41</v>
      </c>
      <c r="G17" t="s">
        <v>115</v>
      </c>
    </row>
    <row r="18" spans="6:7" x14ac:dyDescent="0.25">
      <c r="F18" t="s">
        <v>96</v>
      </c>
      <c r="G18" t="s">
        <v>116</v>
      </c>
    </row>
    <row r="19" spans="6:7" x14ac:dyDescent="0.25">
      <c r="F19" t="s">
        <v>63</v>
      </c>
      <c r="G19" t="s">
        <v>117</v>
      </c>
    </row>
    <row r="20" spans="6:7" x14ac:dyDescent="0.25">
      <c r="F20" t="s">
        <v>37</v>
      </c>
      <c r="G20" t="s">
        <v>118</v>
      </c>
    </row>
    <row r="21" spans="6:7" x14ac:dyDescent="0.25">
      <c r="F21" t="s">
        <v>40</v>
      </c>
      <c r="G21" t="s">
        <v>119</v>
      </c>
    </row>
    <row r="22" spans="6:7" x14ac:dyDescent="0.25">
      <c r="F22" t="s">
        <v>50</v>
      </c>
      <c r="G22" t="s">
        <v>120</v>
      </c>
    </row>
    <row r="23" spans="6:7" x14ac:dyDescent="0.25">
      <c r="F23" t="s">
        <v>97</v>
      </c>
      <c r="G23" t="s">
        <v>121</v>
      </c>
    </row>
    <row r="24" spans="6:7" x14ac:dyDescent="0.25">
      <c r="F24" t="s">
        <v>98</v>
      </c>
      <c r="G24" t="s">
        <v>122</v>
      </c>
    </row>
    <row r="25" spans="6:7" x14ac:dyDescent="0.25">
      <c r="F25" t="s">
        <v>48</v>
      </c>
      <c r="G25" t="s">
        <v>123</v>
      </c>
    </row>
    <row r="26" spans="6:7" x14ac:dyDescent="0.25">
      <c r="F26" t="s">
        <v>46</v>
      </c>
      <c r="G26" t="s">
        <v>124</v>
      </c>
    </row>
    <row r="27" spans="6:7" x14ac:dyDescent="0.25">
      <c r="F27" t="s">
        <v>51</v>
      </c>
      <c r="G27" t="s">
        <v>125</v>
      </c>
    </row>
    <row r="28" spans="6:7" x14ac:dyDescent="0.25">
      <c r="F28" t="s">
        <v>58</v>
      </c>
      <c r="G28" t="s">
        <v>126</v>
      </c>
    </row>
    <row r="29" spans="6:7" x14ac:dyDescent="0.25">
      <c r="F29" t="s">
        <v>47</v>
      </c>
      <c r="G29" t="s">
        <v>127</v>
      </c>
    </row>
    <row r="30" spans="6:7" x14ac:dyDescent="0.25">
      <c r="F30" t="s">
        <v>62</v>
      </c>
      <c r="G30" t="s">
        <v>128</v>
      </c>
    </row>
    <row r="31" spans="6:7" x14ac:dyDescent="0.25">
      <c r="F31" t="s">
        <v>54</v>
      </c>
      <c r="G31" t="s">
        <v>129</v>
      </c>
    </row>
    <row r="32" spans="6:7" x14ac:dyDescent="0.25">
      <c r="F32" t="s">
        <v>64</v>
      </c>
      <c r="G32" t="s">
        <v>130</v>
      </c>
    </row>
    <row r="33" spans="6:7" x14ac:dyDescent="0.25">
      <c r="F33" t="s">
        <v>53</v>
      </c>
      <c r="G33" t="s">
        <v>131</v>
      </c>
    </row>
  </sheetData>
  <mergeCells count="4">
    <mergeCell ref="A1:B1"/>
    <mergeCell ref="A2:A3"/>
    <mergeCell ref="A4:A5"/>
    <mergeCell ref="A6:A7"/>
  </mergeCell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ia xmlns="9459fd2a-46a2-4c7b-8c24-2e73cec55239" xsi:nil="true"/>
    <Language xmlns="http://schemas.microsoft.com/sharepoint/v3">Inglés</Language>
    <_Source xmlns="http://schemas.microsoft.com/sharepoint/v3/fields" xsi:nil="true"/>
    <_DCDateModified xmlns="http://schemas.microsoft.com/sharepoint/v3/fields" xsi:nil="true"/>
    <Municipio xmlns="9459fd2a-46a2-4c7b-8c24-2e73cec55239" xsi:nil="true"/>
    <_Publisher xmlns="http://schemas.microsoft.com/sharepoint/v3/fields" xsi:nil="true"/>
    <_Relation xmlns="http://schemas.microsoft.com/sharepoint/v3/fields" xsi:nil="true"/>
    <Departamento xmlns="9459fd2a-46a2-4c7b-8c24-2e73cec55239" xsi:nil="true"/>
    <_Contributor xmlns="http://schemas.microsoft.com/sharepoint/v3/fields" xsi:nil="true"/>
    <_Format xmlns="http://schemas.microsoft.com/sharepoint/v3/fields" xsi:nil="true"/>
    <_Coverage xmlns="http://schemas.microsoft.com/sharepoint/v3/fields" xsi:nil="true"/>
    <_Identifier xmlns="http://schemas.microsoft.com/sharepoint/v3/fields" xsi:nil="true"/>
    <_ResourceType xmlns="http://schemas.microsoft.com/sharepoint/v3/fields" xsi:nil="true"/>
    <_RightsManagement xmlns="http://schemas.microsoft.com/sharepoint/v3/fields" xsi:nil="true"/>
    <_DCDateCreated xmlns="http://schemas.microsoft.com/sharepoint/v3/fields" xsi:nil="true"/>
    <_dlc_DocId xmlns="af7f7f6b-44e7-444a-90a4-d02bbf46acb6">DNPOI-40-6648</_dlc_DocId>
    <_dlc_DocIdUrl xmlns="af7f7f6b-44e7-444a-90a4-d02bbf46acb6">
      <Url>https://colaboracion.dnp.gov.co/CDT/_layouts/15/DocIdRedir.aspx?ID=DNPOI-40-6648</Url>
      <Description>DNPOI-40-6648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asico DNP" ma:contentTypeID="0x01010B005296897013BAF84B858553682CCFA4C200554BACF7A4B1A54485D7984E548C77E7" ma:contentTypeVersion="10" ma:contentTypeDescription="Tipo de contenido basico DNP" ma:contentTypeScope="" ma:versionID="15e456d0708bc61a475b606219aec97c">
  <xsd:schema xmlns:xsd="http://www.w3.org/2001/XMLSchema" xmlns:xs="http://www.w3.org/2001/XMLSchema" xmlns:p="http://schemas.microsoft.com/office/2006/metadata/properties" xmlns:ns1="http://schemas.microsoft.com/sharepoint/v3" xmlns:ns2="9459fd2a-46a2-4c7b-8c24-2e73cec55239" xmlns:ns3="http://schemas.microsoft.com/sharepoint/v3/fields" xmlns:ns4="af7f7f6b-44e7-444a-90a4-d02bbf46acb6" targetNamespace="http://schemas.microsoft.com/office/2006/metadata/properties" ma:root="true" ma:fieldsID="38d3a1ef729d95ee19eef1932be05a86" ns1:_="" ns2:_="" ns3:_="" ns4:_="">
    <xsd:import namespace="http://schemas.microsoft.com/sharepoint/v3"/>
    <xsd:import namespace="9459fd2a-46a2-4c7b-8c24-2e73cec55239"/>
    <xsd:import namespace="http://schemas.microsoft.com/sharepoint/v3/fields"/>
    <xsd:import namespace="af7f7f6b-44e7-444a-90a4-d02bbf46acb6"/>
    <xsd:element name="properties">
      <xsd:complexType>
        <xsd:sequence>
          <xsd:element name="documentManagement">
            <xsd:complexType>
              <xsd:all>
                <xsd:element ref="ns2:Categoria" minOccurs="0"/>
                <xsd:element ref="ns2:Departamento" minOccurs="0"/>
                <xsd:element ref="ns2:Municipio" minOccurs="0"/>
                <xsd:element ref="ns3:_Contributor" minOccurs="0"/>
                <xsd:element ref="ns3:_Coverage" minOccurs="0"/>
                <xsd:element ref="ns3:_DCDateCreated" minOccurs="0"/>
                <xsd:element ref="ns3:_DCDateModified" minOccurs="0"/>
                <xsd:element ref="ns3:_Format" minOccurs="0"/>
                <xsd:element ref="ns3:_Identifier" minOccurs="0"/>
                <xsd:element ref="ns1:Language" minOccurs="0"/>
                <xsd:element ref="ns3:_Publisher" minOccurs="0"/>
                <xsd:element ref="ns3:_Relation" minOccurs="0"/>
                <xsd:element ref="ns3:_RightsManagement" minOccurs="0"/>
                <xsd:element ref="ns3:_Source" minOccurs="0"/>
                <xsd:element ref="ns3:_Resource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2" nillable="true" ma:displayName="Idioma" ma:default="Inglés" ma:internalName="Language">
      <xsd:simpleType>
        <xsd:union memberTypes="dms:Text">
          <xsd:simpleType>
            <xsd:restriction base="dms:Choice">
              <xsd:enumeration value="Árabe (Arabia Saudí)"/>
              <xsd:enumeration value="Búlgaro (Bulgaria)"/>
              <xsd:enumeration value="Chino (Hong Kong, RAE)"/>
              <xsd:enumeration value="Chino (República Popular China)"/>
              <xsd:enumeration value="Chino (Taiwán)"/>
              <xsd:enumeration value="Croata (Croacia)"/>
              <xsd:enumeration value="Checo (República Checa)"/>
              <xsd:enumeration value="Danés (Dinamarca)"/>
              <xsd:enumeration value="Neerlandés (Países Bajos)"/>
              <xsd:enumeration value="Inglés"/>
              <xsd:enumeration value="Estonio (Estonia)"/>
              <xsd:enumeration value="Finés (Finlandia)"/>
              <xsd:enumeration value="Francés (Francia)"/>
              <xsd:enumeration value="Alemán (Alemania)"/>
              <xsd:enumeration value="Griego (Grecia)"/>
              <xsd:enumeration value="Hebreo (Israel)"/>
              <xsd:enumeration value="Hindi (India)"/>
              <xsd:enumeration value="Húngaro (Hungría)"/>
              <xsd:enumeration value="Indonesio (Indonesia)"/>
              <xsd:enumeration value="Italiano (Italia)"/>
              <xsd:enumeration value="Japonés (Japón)"/>
              <xsd:enumeration value="Coreano (Corea)"/>
              <xsd:enumeration value="Letón (Letonia)"/>
              <xsd:enumeration value="Lituano (Lituania)"/>
              <xsd:enumeration value="Malayo (Malasia)"/>
              <xsd:enumeration value="Noruego (Bokmal) (Noruega)"/>
              <xsd:enumeration value="Polaco (Polonia)"/>
              <xsd:enumeration value="Portugués (Brasil)"/>
              <xsd:enumeration value="Portugués (Portugal)"/>
              <xsd:enumeration value="Rumano (Rumania)"/>
              <xsd:enumeration value="Ruso (Rusia)"/>
              <xsd:enumeration value="Serbio (latino) (Serbia)"/>
              <xsd:enumeration value="Eslovaco (Eslovaquia)"/>
              <xsd:enumeration value="Esloveno (Eslovenia)"/>
              <xsd:enumeration value="Español (España)"/>
              <xsd:enumeration value="Sueco (Suecia)"/>
              <xsd:enumeration value="Tailandés (Tailandia)"/>
              <xsd:enumeration value="Turco (Turquía)"/>
              <xsd:enumeration value="Ucraniano (Ucrania)"/>
              <xsd:enumeration value="Urdu (República Islámica de Pakistán)"/>
              <xsd:enumeration value="Vietnamita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459fd2a-46a2-4c7b-8c24-2e73cec55239" elementFormDefault="qualified">
    <xsd:import namespace="http://schemas.microsoft.com/office/2006/documentManagement/types"/>
    <xsd:import namespace="http://schemas.microsoft.com/office/infopath/2007/PartnerControls"/>
    <xsd:element name="Categoria" ma:index="1" nillable="true" ma:displayName="Categoria" ma:format="Dropdown" ma:internalName="Categoria">
      <xsd:simpleType>
        <xsd:restriction base="dms:Choice">
          <xsd:enumeration value="Secretaria Técnica de la Comisión de Ordenamiento Territorial COT"/>
          <xsd:enumeration value="Ordenamiento y Desarrollo Territorial"/>
          <xsd:enumeration value="Finanzas Públicas Territoriales"/>
          <xsd:enumeration value="Gestión Pública Territorial"/>
          <xsd:enumeration value="Fichas Regionales de Inversión"/>
          <xsd:enumeration value="Evaluación y Seguimiento de la Descentralización"/>
          <xsd:enumeration value="Fichas de Caracterización Territorial"/>
        </xsd:restriction>
      </xsd:simpleType>
    </xsd:element>
    <xsd:element name="Departamento" ma:index="2" nillable="true" ma:displayName="Departamento" ma:list="{2ad6fcd9-6684-4234-b7e4-ca1d888e24eb}" ma:internalName="Departamento" ma:showField="Title">
      <xsd:simpleType>
        <xsd:restriction base="dms:Lookup"/>
      </xsd:simpleType>
    </xsd:element>
    <xsd:element name="Municipio" ma:index="3" nillable="true" ma:displayName="Municipio" ma:list="{cb1b11e2-5a7b-43ce-8189-2c49684cafd4}" ma:internalName="Municipio"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ntributor" ma:index="4" nillable="true" ma:displayName="Colaborador" ma:description="Una o más personas u organizaciones que contribuyeron a este recurso" ma:internalName="_Contributor">
      <xsd:simpleType>
        <xsd:restriction base="dms:Note">
          <xsd:maxLength value="255"/>
        </xsd:restriction>
      </xsd:simpleType>
    </xsd:element>
    <xsd:element name="_Coverage" ma:index="5" nillable="true" ma:displayName="Cobertura" ma:description="La extensión o el ámbito" ma:internalName="_Coverage">
      <xsd:simpleType>
        <xsd:restriction base="dms:Text"/>
      </xsd:simpleType>
    </xsd:element>
    <xsd:element name="_DCDateCreated" ma:index="7" nillable="true" ma:displayName="Fecha de creación" ma:description="Fecha en la que se creó el recurso" ma:format="DateTime" ma:internalName="_DCDateCreated">
      <xsd:simpleType>
        <xsd:restriction base="dms:DateTime"/>
      </xsd:simpleType>
    </xsd:element>
    <xsd:element name="_DCDateModified" ma:index="8" nillable="true" ma:displayName="Fecha de modificación" ma:description="Fecha en la que se modificó el recurso por última vez" ma:format="DateTime" ma:internalName="_DCDateModified">
      <xsd:simpleType>
        <xsd:restriction base="dms:DateTime"/>
      </xsd:simpleType>
    </xsd:element>
    <xsd:element name="_Format" ma:index="10" nillable="true" ma:displayName="Formato" ma:description="Tipo de medio, formato de archivo o dimensiones" ma:internalName="_Format">
      <xsd:simpleType>
        <xsd:restriction base="dms:Text"/>
      </xsd:simpleType>
    </xsd:element>
    <xsd:element name="_Identifier" ma:index="11" nillable="true" ma:displayName="Identificador de recursos" ma:description="Cadena o número de identificación, que suele ser conforme a un sistema de identificación formal" ma:internalName="_Identifier">
      <xsd:simpleType>
        <xsd:restriction base="dms:Text"/>
      </xsd:simpleType>
    </xsd:element>
    <xsd:element name="_Publisher" ma:index="13" nillable="true" ma:displayName="Redactor" ma:description="La persona, organización o servicio que publicó este recurso" ma:internalName="_Publisher">
      <xsd:simpleType>
        <xsd:restriction base="dms:Text"/>
      </xsd:simpleType>
    </xsd:element>
    <xsd:element name="_Relation" ma:index="14" nillable="true" ma:displayName="Relación" ma:description="Referencias a los recursos relacionados" ma:internalName="_Relation">
      <xsd:simpleType>
        <xsd:restriction base="dms:Note">
          <xsd:maxLength value="255"/>
        </xsd:restriction>
      </xsd:simpleType>
    </xsd:element>
    <xsd:element name="_RightsManagement" ma:index="15" nillable="true" ma:displayName="Administración de derechos" ma:description="Información sobre los derechos mantenidos en o sobre este recurso" ma:internalName="_RightsManagement">
      <xsd:simpleType>
        <xsd:restriction base="dms:Note">
          <xsd:maxLength value="255"/>
        </xsd:restriction>
      </xsd:simpleType>
    </xsd:element>
    <xsd:element name="_Source" ma:index="16" nillable="true" ma:displayName="Origen" ma:description="Referencias a los recursos de los que se deriva este recurso" ma:internalName="_Source">
      <xsd:simpleType>
        <xsd:restriction base="dms:Note">
          <xsd:maxLength value="255"/>
        </xsd:restriction>
      </xsd:simpleType>
    </xsd:element>
    <xsd:element name="_ResourceType" ma:index="20" nillable="true" ma:displayName="Tipo de recurso" ma:description="Conjunto de categorías, funciones, géneros o niveles de agregación" ma:internalName="_ResourceTyp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24" nillable="true" ma:displayName="Valor de Id. de documento" ma:description="El valor del identificador de documento asignado a este elemento." ma:internalName="_dlc_DocId" ma:readOnly="true">
      <xsd:simpleType>
        <xsd:restriction base="dms:Text"/>
      </xsd:simpleType>
    </xsd:element>
    <xsd:element name="_dlc_DocIdUrl" ma:index="25"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6" ma:displayName="Creator"/>
        <xsd:element ref="dcterms:created" minOccurs="0" maxOccurs="1"/>
        <xsd:element ref="dc:identifier" minOccurs="0" maxOccurs="1"/>
        <xsd:element name="contentType" minOccurs="0" maxOccurs="1" type="xsd:string" ma:index="28" ma:displayName="Tipo de contenido"/>
        <xsd:element ref="dc:title" minOccurs="0" maxOccurs="1" ma:index="19" ma:displayName="Título"/>
        <xsd:element ref="dc:subject" minOccurs="0" maxOccurs="1" ma:index="18" ma:displayName="Asunto"/>
        <xsd:element ref="dc:description" minOccurs="0" maxOccurs="1" ma:index="9" ma:displayName="Description"/>
        <xsd:element name="keywords" minOccurs="0" maxOccurs="1" type="xsd:string" ma:index="17"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E04B81-694C-4F51-A6D7-C6783582033A}">
  <ds:schemaRefs>
    <ds:schemaRef ds:uri="http://purl.org/dc/elements/1.1/"/>
    <ds:schemaRef ds:uri="http://schemas.microsoft.com/office/infopath/2007/PartnerControls"/>
    <ds:schemaRef ds:uri="http://www.w3.org/XML/1998/namespace"/>
    <ds:schemaRef ds:uri="http://schemas.microsoft.com/office/2006/metadata/properties"/>
    <ds:schemaRef ds:uri="http://purl.org/dc/terms/"/>
    <ds:schemaRef ds:uri="af7f7f6b-44e7-444a-90a4-d02bbf46acb6"/>
    <ds:schemaRef ds:uri="http://schemas.microsoft.com/sharepoint/v3"/>
    <ds:schemaRef ds:uri="http://schemas.microsoft.com/office/2006/documentManagement/types"/>
    <ds:schemaRef ds:uri="http://schemas.microsoft.com/sharepoint/v3/fields"/>
    <ds:schemaRef ds:uri="http://schemas.openxmlformats.org/package/2006/metadata/core-properties"/>
    <ds:schemaRef ds:uri="9459fd2a-46a2-4c7b-8c24-2e73cec55239"/>
    <ds:schemaRef ds:uri="http://purl.org/dc/dcmitype/"/>
  </ds:schemaRefs>
</ds:datastoreItem>
</file>

<file path=customXml/itemProps2.xml><?xml version="1.0" encoding="utf-8"?>
<ds:datastoreItem xmlns:ds="http://schemas.openxmlformats.org/officeDocument/2006/customXml" ds:itemID="{8EEBB3DF-94EC-46F2-9EC2-3BDB2A1EDC01}">
  <ds:schemaRefs>
    <ds:schemaRef ds:uri="http://schemas.microsoft.com/sharepoint/events"/>
  </ds:schemaRefs>
</ds:datastoreItem>
</file>

<file path=customXml/itemProps3.xml><?xml version="1.0" encoding="utf-8"?>
<ds:datastoreItem xmlns:ds="http://schemas.openxmlformats.org/officeDocument/2006/customXml" ds:itemID="{13A977CA-B78B-4D99-AA53-6AEB5BDC6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59fd2a-46a2-4c7b-8c24-2e73cec55239"/>
    <ds:schemaRef ds:uri="http://schemas.microsoft.com/sharepoint/v3/fields"/>
    <ds:schemaRef ds:uri="af7f7f6b-44e7-444a-90a4-d02bbf46ac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DAF355A-EF63-4B97-9140-F0713023AB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Visor</vt:lpstr>
      <vt:lpstr>Resultados</vt:lpstr>
      <vt:lpstr>Gestión</vt:lpstr>
      <vt:lpstr>MDD</vt:lpstr>
      <vt:lpstr>Apoyo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David Reyes Cita</dc:creator>
  <cp:lastModifiedBy>AUXPLANEACION03</cp:lastModifiedBy>
  <dcterms:created xsi:type="dcterms:W3CDTF">2021-07-28T20:36:47Z</dcterms:created>
  <dcterms:modified xsi:type="dcterms:W3CDTF">2023-09-27T19:53:11Z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0x01010B005296897013BAF84B858553682CCFA4C200554BACF7A4B1A54485D7984E548C77E7</vt:lpwstr>
  </property>
  <property fmtid="{D5CDD505-2E9C-101B-9397-08002B2CF9AE}" pid="3" name="_dlc_DocIdItemGuid">
    <vt:lpwstr>0eca5d4f-981f-44be-b230-a8c4efb4a38f</vt:lpwstr>
  </property>
</Properties>
</file>