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GOBERNACION QUINDIO 2019\PAGINA WEB\SGTO NOVIEMBRE 2019\"/>
    </mc:Choice>
  </mc:AlternateContent>
  <bookViews>
    <workbookView xWindow="0" yWindow="0" windowWidth="24000" windowHeight="9735"/>
  </bookViews>
  <sheets>
    <sheet name="PPROY ESQ PDD" sheetId="1" r:id="rId1"/>
  </sheets>
  <externalReferences>
    <externalReference r:id="rId2"/>
  </externalReferences>
  <definedNames>
    <definedName name="_1._Apoyo_con_equipos_para_la_seguridad_vial_Licenciamiento_de_software_para_comunicaciones" localSheetId="0">#REF!</definedName>
    <definedName name="_1._Apoyo_con_equipos_para_la_seguridad_vial_Licenciamiento_de_software_para_comunicaciones">#REF!</definedName>
    <definedName name="_xlnm._FilterDatabase" localSheetId="0" hidden="1">'PPROY ESQ PDD'!$A$3:$Y$253</definedName>
    <definedName name="CODIGO_DIVIPOLA" localSheetId="0">#REF!</definedName>
    <definedName name="CODIGO_DIVIPOLA">#REF!</definedName>
    <definedName name="DboREGISTRO_LEY_617" localSheetId="0">#REF!</definedName>
    <definedName name="DboREGISTRO_LEY_61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5" i="1" l="1"/>
  <c r="J250" i="1" l="1"/>
  <c r="O47" i="1" l="1"/>
  <c r="O55" i="1" l="1"/>
  <c r="O57" i="1"/>
  <c r="O59" i="1"/>
  <c r="O62" i="1"/>
  <c r="O64" i="1"/>
  <c r="O66" i="1"/>
  <c r="O68" i="1"/>
  <c r="O73" i="1"/>
  <c r="O74" i="1"/>
  <c r="O77" i="1"/>
  <c r="O79" i="1"/>
  <c r="O81" i="1"/>
  <c r="O83" i="1"/>
  <c r="N28" i="1" l="1"/>
  <c r="M28" i="1"/>
  <c r="L28" i="1"/>
  <c r="K28" i="1"/>
  <c r="J28" i="1"/>
  <c r="K26" i="1"/>
  <c r="L26" i="1"/>
  <c r="M26" i="1"/>
  <c r="N26" i="1"/>
  <c r="K22" i="1"/>
  <c r="L22" i="1"/>
  <c r="M22" i="1"/>
  <c r="N22" i="1"/>
  <c r="K20" i="1"/>
  <c r="L20" i="1"/>
  <c r="M20" i="1"/>
  <c r="N20" i="1"/>
  <c r="K15" i="1"/>
  <c r="L15" i="1"/>
  <c r="M15" i="1"/>
  <c r="N15" i="1"/>
  <c r="K8" i="1"/>
  <c r="L8" i="1"/>
  <c r="M8" i="1"/>
  <c r="N8" i="1"/>
  <c r="K244" i="1"/>
  <c r="L244" i="1"/>
  <c r="M244" i="1"/>
  <c r="N244" i="1"/>
  <c r="K6" i="1"/>
  <c r="L6" i="1"/>
  <c r="M6" i="1"/>
  <c r="N6" i="1"/>
  <c r="K111" i="1"/>
  <c r="L111" i="1"/>
  <c r="M111" i="1"/>
  <c r="N111" i="1"/>
  <c r="K5" i="1" l="1"/>
  <c r="K4" i="1" s="1"/>
  <c r="L5" i="1"/>
  <c r="L4" i="1" s="1"/>
  <c r="M5" i="1"/>
  <c r="M4" i="1" s="1"/>
  <c r="N5" i="1"/>
  <c r="N4" i="1" s="1"/>
  <c r="K30" i="1"/>
  <c r="L30" i="1"/>
  <c r="M30" i="1"/>
  <c r="N30" i="1"/>
  <c r="K33" i="1"/>
  <c r="L33" i="1"/>
  <c r="M33" i="1"/>
  <c r="N33" i="1"/>
  <c r="K35" i="1"/>
  <c r="L35" i="1"/>
  <c r="M35" i="1"/>
  <c r="N35" i="1"/>
  <c r="K38" i="1"/>
  <c r="L38" i="1"/>
  <c r="M38" i="1"/>
  <c r="N38" i="1"/>
  <c r="K40" i="1"/>
  <c r="L40" i="1"/>
  <c r="M40" i="1"/>
  <c r="N40" i="1"/>
  <c r="K42" i="1"/>
  <c r="L42" i="1"/>
  <c r="M42" i="1"/>
  <c r="N42" i="1"/>
  <c r="K45" i="1"/>
  <c r="L45" i="1"/>
  <c r="M45" i="1"/>
  <c r="N45" i="1"/>
  <c r="K48" i="1"/>
  <c r="L48" i="1"/>
  <c r="M48" i="1"/>
  <c r="N48" i="1"/>
  <c r="K54" i="1"/>
  <c r="L54" i="1"/>
  <c r="M54" i="1"/>
  <c r="N54" i="1"/>
  <c r="K56" i="1"/>
  <c r="L56" i="1"/>
  <c r="M56" i="1"/>
  <c r="N56" i="1"/>
  <c r="K58" i="1"/>
  <c r="L58" i="1"/>
  <c r="M58" i="1"/>
  <c r="N58" i="1"/>
  <c r="K61" i="1"/>
  <c r="L61" i="1"/>
  <c r="M61" i="1"/>
  <c r="N61" i="1"/>
  <c r="K63" i="1"/>
  <c r="L63" i="1"/>
  <c r="M63" i="1"/>
  <c r="N63" i="1"/>
  <c r="K65" i="1"/>
  <c r="L65" i="1"/>
  <c r="M65" i="1"/>
  <c r="N65" i="1"/>
  <c r="K67" i="1"/>
  <c r="L67" i="1"/>
  <c r="M67" i="1"/>
  <c r="N67" i="1"/>
  <c r="K72" i="1"/>
  <c r="K69" i="1" s="1"/>
  <c r="L72" i="1"/>
  <c r="L69" i="1" s="1"/>
  <c r="M72" i="1"/>
  <c r="M69" i="1" s="1"/>
  <c r="N72" i="1"/>
  <c r="N69" i="1" s="1"/>
  <c r="K76" i="1"/>
  <c r="L76" i="1"/>
  <c r="M76" i="1"/>
  <c r="N76" i="1"/>
  <c r="K78" i="1"/>
  <c r="L78" i="1"/>
  <c r="M78" i="1"/>
  <c r="N78" i="1"/>
  <c r="K80" i="1"/>
  <c r="L80" i="1"/>
  <c r="M80" i="1"/>
  <c r="N80" i="1"/>
  <c r="K82" i="1"/>
  <c r="L82" i="1"/>
  <c r="M82" i="1"/>
  <c r="N82" i="1"/>
  <c r="K85" i="1"/>
  <c r="L85" i="1"/>
  <c r="M85" i="1"/>
  <c r="N85" i="1"/>
  <c r="K88" i="1"/>
  <c r="L88" i="1"/>
  <c r="M88" i="1"/>
  <c r="N88" i="1"/>
  <c r="K90" i="1"/>
  <c r="L90" i="1"/>
  <c r="M90" i="1"/>
  <c r="N90" i="1"/>
  <c r="K93" i="1"/>
  <c r="L93" i="1"/>
  <c r="M93" i="1"/>
  <c r="N93" i="1"/>
  <c r="K95" i="1"/>
  <c r="L95" i="1"/>
  <c r="M95" i="1"/>
  <c r="N95" i="1"/>
  <c r="K98" i="1"/>
  <c r="L98" i="1"/>
  <c r="M98" i="1"/>
  <c r="N98" i="1"/>
  <c r="K100" i="1"/>
  <c r="L100" i="1"/>
  <c r="M100" i="1"/>
  <c r="N100" i="1"/>
  <c r="K103" i="1"/>
  <c r="L103" i="1"/>
  <c r="M103" i="1"/>
  <c r="N103" i="1"/>
  <c r="K105" i="1"/>
  <c r="L105" i="1"/>
  <c r="M105" i="1"/>
  <c r="N105" i="1"/>
  <c r="K107" i="1"/>
  <c r="L107" i="1"/>
  <c r="M107" i="1"/>
  <c r="N107" i="1"/>
  <c r="K109" i="1"/>
  <c r="L109" i="1"/>
  <c r="M109" i="1"/>
  <c r="N109" i="1"/>
  <c r="K115" i="1"/>
  <c r="L115" i="1"/>
  <c r="M115" i="1"/>
  <c r="N115" i="1"/>
  <c r="K117" i="1"/>
  <c r="L117" i="1"/>
  <c r="M117" i="1"/>
  <c r="N117" i="1"/>
  <c r="K119" i="1"/>
  <c r="L119" i="1"/>
  <c r="M119" i="1"/>
  <c r="N119" i="1"/>
  <c r="K121" i="1"/>
  <c r="L121" i="1"/>
  <c r="M121" i="1"/>
  <c r="N121" i="1"/>
  <c r="K123" i="1"/>
  <c r="L123" i="1"/>
  <c r="M123" i="1"/>
  <c r="N123" i="1"/>
  <c r="K125" i="1"/>
  <c r="L125" i="1"/>
  <c r="M125" i="1"/>
  <c r="N125" i="1"/>
  <c r="K129" i="1"/>
  <c r="L129" i="1"/>
  <c r="M129" i="1"/>
  <c r="N129" i="1"/>
  <c r="K131" i="1"/>
  <c r="L131" i="1"/>
  <c r="M131" i="1"/>
  <c r="N131" i="1"/>
  <c r="K133" i="1"/>
  <c r="L133" i="1"/>
  <c r="M133" i="1"/>
  <c r="N133" i="1"/>
  <c r="K136" i="1"/>
  <c r="L136" i="1"/>
  <c r="M136" i="1"/>
  <c r="N136" i="1"/>
  <c r="K138" i="1"/>
  <c r="L138" i="1"/>
  <c r="M138" i="1"/>
  <c r="N138" i="1"/>
  <c r="K140" i="1"/>
  <c r="L140" i="1"/>
  <c r="M140" i="1"/>
  <c r="N140" i="1"/>
  <c r="K143" i="1"/>
  <c r="L143" i="1"/>
  <c r="M143" i="1"/>
  <c r="N143" i="1"/>
  <c r="K145" i="1"/>
  <c r="L145" i="1"/>
  <c r="M145" i="1"/>
  <c r="N145" i="1"/>
  <c r="K148" i="1"/>
  <c r="K147" i="1" s="1"/>
  <c r="L148" i="1"/>
  <c r="L147" i="1" s="1"/>
  <c r="M148" i="1"/>
  <c r="M147" i="1" s="1"/>
  <c r="N148" i="1"/>
  <c r="N147" i="1" s="1"/>
  <c r="K151" i="1"/>
  <c r="L151" i="1"/>
  <c r="M151" i="1"/>
  <c r="N151" i="1"/>
  <c r="K153" i="1"/>
  <c r="L153" i="1"/>
  <c r="M153" i="1"/>
  <c r="N153" i="1"/>
  <c r="K156" i="1"/>
  <c r="L156" i="1"/>
  <c r="M156" i="1"/>
  <c r="N156" i="1"/>
  <c r="K158" i="1"/>
  <c r="L158" i="1"/>
  <c r="M158" i="1"/>
  <c r="N158" i="1"/>
  <c r="K160" i="1"/>
  <c r="L160" i="1"/>
  <c r="M160" i="1"/>
  <c r="N160" i="1"/>
  <c r="K162" i="1"/>
  <c r="L162" i="1"/>
  <c r="M162" i="1"/>
  <c r="N162" i="1"/>
  <c r="K165" i="1"/>
  <c r="L165" i="1"/>
  <c r="M165" i="1"/>
  <c r="N165" i="1"/>
  <c r="K168" i="1"/>
  <c r="L168" i="1"/>
  <c r="M168" i="1"/>
  <c r="N168" i="1"/>
  <c r="K171" i="1"/>
  <c r="L171" i="1"/>
  <c r="M171" i="1"/>
  <c r="N171" i="1"/>
  <c r="K173" i="1"/>
  <c r="L173" i="1"/>
  <c r="M173" i="1"/>
  <c r="N173" i="1"/>
  <c r="K175" i="1"/>
  <c r="L175" i="1"/>
  <c r="M175" i="1"/>
  <c r="N175" i="1"/>
  <c r="K178" i="1"/>
  <c r="K177" i="1" s="1"/>
  <c r="L178" i="1"/>
  <c r="L177" i="1" s="1"/>
  <c r="M178" i="1"/>
  <c r="M177" i="1" s="1"/>
  <c r="N178" i="1"/>
  <c r="N177" i="1" s="1"/>
  <c r="K181" i="1"/>
  <c r="L181" i="1"/>
  <c r="M181" i="1"/>
  <c r="N181" i="1"/>
  <c r="K183" i="1"/>
  <c r="L183" i="1"/>
  <c r="M183" i="1"/>
  <c r="N183" i="1"/>
  <c r="K185" i="1"/>
  <c r="L185" i="1"/>
  <c r="M185" i="1"/>
  <c r="N185" i="1"/>
  <c r="K187" i="1"/>
  <c r="L187" i="1"/>
  <c r="M187" i="1"/>
  <c r="N187" i="1"/>
  <c r="K190" i="1"/>
  <c r="L190" i="1"/>
  <c r="M190" i="1"/>
  <c r="N190" i="1"/>
  <c r="K192" i="1"/>
  <c r="L192" i="1"/>
  <c r="M192" i="1"/>
  <c r="N192" i="1"/>
  <c r="K195" i="1"/>
  <c r="K194" i="1" s="1"/>
  <c r="L195" i="1"/>
  <c r="L194" i="1" s="1"/>
  <c r="M195" i="1"/>
  <c r="M194" i="1" s="1"/>
  <c r="N195" i="1"/>
  <c r="N194" i="1" s="1"/>
  <c r="K199" i="1"/>
  <c r="L199" i="1"/>
  <c r="M199" i="1"/>
  <c r="N199" i="1"/>
  <c r="K201" i="1"/>
  <c r="L201" i="1"/>
  <c r="M201" i="1"/>
  <c r="N201" i="1"/>
  <c r="K203" i="1"/>
  <c r="L203" i="1"/>
  <c r="M203" i="1"/>
  <c r="N203" i="1"/>
  <c r="K206" i="1"/>
  <c r="L206" i="1"/>
  <c r="M206" i="1"/>
  <c r="N206" i="1"/>
  <c r="K208" i="1"/>
  <c r="L208" i="1"/>
  <c r="M208" i="1"/>
  <c r="N208" i="1"/>
  <c r="K210" i="1"/>
  <c r="L210" i="1"/>
  <c r="M210" i="1"/>
  <c r="N210" i="1"/>
  <c r="K213" i="1"/>
  <c r="L213" i="1"/>
  <c r="M213" i="1"/>
  <c r="N213" i="1"/>
  <c r="K215" i="1"/>
  <c r="L215" i="1"/>
  <c r="M215" i="1"/>
  <c r="N215" i="1"/>
  <c r="K219" i="1"/>
  <c r="L219" i="1"/>
  <c r="M219" i="1"/>
  <c r="N219" i="1"/>
  <c r="K224" i="1"/>
  <c r="L224" i="1"/>
  <c r="M224" i="1"/>
  <c r="N224" i="1"/>
  <c r="K228" i="1"/>
  <c r="L228" i="1"/>
  <c r="M228" i="1"/>
  <c r="N228" i="1"/>
  <c r="K231" i="1"/>
  <c r="L231" i="1"/>
  <c r="M231" i="1"/>
  <c r="N231" i="1"/>
  <c r="K234" i="1"/>
  <c r="L234" i="1"/>
  <c r="M234" i="1"/>
  <c r="N234" i="1"/>
  <c r="K241" i="1"/>
  <c r="L241" i="1"/>
  <c r="M241" i="1"/>
  <c r="N241" i="1"/>
  <c r="N19" i="1" l="1"/>
  <c r="M19" i="1"/>
  <c r="M44" i="1"/>
  <c r="L19" i="1"/>
  <c r="K19" i="1"/>
  <c r="M233" i="1"/>
  <c r="M155" i="1"/>
  <c r="L227" i="1"/>
  <c r="L233" i="1"/>
  <c r="L198" i="1"/>
  <c r="K205" i="1"/>
  <c r="M189" i="1"/>
  <c r="L97" i="1"/>
  <c r="L92" i="1"/>
  <c r="L84" i="1"/>
  <c r="N218" i="1"/>
  <c r="L189" i="1"/>
  <c r="M164" i="1"/>
  <c r="L60" i="1"/>
  <c r="L53" i="1"/>
  <c r="N155" i="1"/>
  <c r="M205" i="1"/>
  <c r="N198" i="1"/>
  <c r="M150" i="1"/>
  <c r="N128" i="1"/>
  <c r="K44" i="1"/>
  <c r="M180" i="1"/>
  <c r="M218" i="1"/>
  <c r="M212" i="1"/>
  <c r="K227" i="1"/>
  <c r="M198" i="1"/>
  <c r="M128" i="1"/>
  <c r="M92" i="1"/>
  <c r="M75" i="1"/>
  <c r="M135" i="1"/>
  <c r="N37" i="1"/>
  <c r="N227" i="1"/>
  <c r="K97" i="1"/>
  <c r="L205" i="1"/>
  <c r="M102" i="1"/>
  <c r="K233" i="1"/>
  <c r="N233" i="1"/>
  <c r="L212" i="1"/>
  <c r="N164" i="1"/>
  <c r="K189" i="1"/>
  <c r="L180" i="1"/>
  <c r="L164" i="1"/>
  <c r="L150" i="1"/>
  <c r="L135" i="1"/>
  <c r="L128" i="1"/>
  <c r="L102" i="1"/>
  <c r="K92" i="1"/>
  <c r="K84" i="1"/>
  <c r="L75" i="1"/>
  <c r="K60" i="1"/>
  <c r="K53" i="1"/>
  <c r="N44" i="1"/>
  <c r="M227" i="1"/>
  <c r="L218" i="1"/>
  <c r="K212" i="1"/>
  <c r="N189" i="1"/>
  <c r="K180" i="1"/>
  <c r="K164" i="1"/>
  <c r="L155" i="1"/>
  <c r="K150" i="1"/>
  <c r="K135" i="1"/>
  <c r="K128" i="1"/>
  <c r="K102" i="1"/>
  <c r="N97" i="1"/>
  <c r="N92" i="1"/>
  <c r="N84" i="1"/>
  <c r="K75" i="1"/>
  <c r="N60" i="1"/>
  <c r="N53" i="1"/>
  <c r="L37" i="1"/>
  <c r="M37" i="1"/>
  <c r="K218" i="1"/>
  <c r="N212" i="1"/>
  <c r="N205" i="1"/>
  <c r="K198" i="1"/>
  <c r="N180" i="1"/>
  <c r="K155" i="1"/>
  <c r="N150" i="1"/>
  <c r="N135" i="1"/>
  <c r="N102" i="1"/>
  <c r="M97" i="1"/>
  <c r="M84" i="1"/>
  <c r="N75" i="1"/>
  <c r="M60" i="1"/>
  <c r="M53" i="1"/>
  <c r="L44" i="1"/>
  <c r="K37" i="1"/>
  <c r="O182" i="1"/>
  <c r="O181" i="1" s="1"/>
  <c r="O232" i="1"/>
  <c r="O231" i="1" s="1"/>
  <c r="O230" i="1"/>
  <c r="O226" i="1"/>
  <c r="O216" i="1"/>
  <c r="O215" i="1" s="1"/>
  <c r="O214" i="1"/>
  <c r="O213" i="1" s="1"/>
  <c r="O211" i="1"/>
  <c r="O210" i="1" s="1"/>
  <c r="O209" i="1"/>
  <c r="O208" i="1" s="1"/>
  <c r="O207" i="1"/>
  <c r="O206" i="1" s="1"/>
  <c r="O202" i="1"/>
  <c r="O201" i="1" s="1"/>
  <c r="J244" i="1"/>
  <c r="Q252" i="1"/>
  <c r="P252" i="1"/>
  <c r="O252" i="1"/>
  <c r="M18" i="1" l="1"/>
  <c r="K18" i="1"/>
  <c r="N18" i="1"/>
  <c r="L18" i="1"/>
  <c r="L217" i="1"/>
  <c r="M197" i="1"/>
  <c r="K217" i="1"/>
  <c r="N217" i="1"/>
  <c r="O212" i="1"/>
  <c r="K197" i="1"/>
  <c r="M217" i="1"/>
  <c r="L52" i="1"/>
  <c r="N197" i="1"/>
  <c r="L197" i="1"/>
  <c r="N52" i="1"/>
  <c r="O205" i="1"/>
  <c r="M52" i="1"/>
  <c r="K52" i="1"/>
  <c r="J67" i="1"/>
  <c r="P68" i="1"/>
  <c r="Q68" i="1"/>
  <c r="J195" i="1"/>
  <c r="J194" i="1" s="1"/>
  <c r="P196" i="1"/>
  <c r="Q196" i="1"/>
  <c r="O196" i="1"/>
  <c r="O195" i="1" s="1"/>
  <c r="O194" i="1" s="1"/>
  <c r="O191" i="1"/>
  <c r="O190" i="1" s="1"/>
  <c r="O183" i="1"/>
  <c r="O50" i="1"/>
  <c r="O25" i="1"/>
  <c r="P25" i="1"/>
  <c r="Q25" i="1"/>
  <c r="O27" i="1"/>
  <c r="O26" i="1" s="1"/>
  <c r="P27" i="1"/>
  <c r="Q27" i="1"/>
  <c r="O204" i="1"/>
  <c r="O203" i="1" s="1"/>
  <c r="O200" i="1"/>
  <c r="O199" i="1" s="1"/>
  <c r="J8" i="1"/>
  <c r="J15" i="1"/>
  <c r="J20" i="1"/>
  <c r="J22" i="1"/>
  <c r="J26" i="1"/>
  <c r="J30" i="1"/>
  <c r="J33" i="1"/>
  <c r="J35" i="1"/>
  <c r="J38" i="1"/>
  <c r="J40" i="1"/>
  <c r="J42" i="1"/>
  <c r="J45" i="1"/>
  <c r="J48" i="1"/>
  <c r="J54" i="1"/>
  <c r="J56" i="1"/>
  <c r="J58" i="1"/>
  <c r="J61" i="1"/>
  <c r="J63" i="1"/>
  <c r="J65" i="1"/>
  <c r="J72" i="1"/>
  <c r="J76" i="1"/>
  <c r="J78" i="1"/>
  <c r="J80" i="1"/>
  <c r="J82" i="1"/>
  <c r="J85" i="1"/>
  <c r="J88" i="1"/>
  <c r="J90" i="1"/>
  <c r="J93" i="1"/>
  <c r="J95" i="1"/>
  <c r="J98" i="1"/>
  <c r="J100" i="1"/>
  <c r="J103" i="1"/>
  <c r="J105" i="1"/>
  <c r="J107" i="1"/>
  <c r="J109" i="1"/>
  <c r="J111" i="1"/>
  <c r="J115" i="1"/>
  <c r="J117" i="1"/>
  <c r="J119" i="1"/>
  <c r="J121" i="1"/>
  <c r="J123" i="1"/>
  <c r="J125" i="1"/>
  <c r="J129" i="1"/>
  <c r="J131" i="1"/>
  <c r="J133" i="1"/>
  <c r="J136" i="1"/>
  <c r="J138" i="1"/>
  <c r="J140" i="1"/>
  <c r="J143" i="1"/>
  <c r="J145" i="1"/>
  <c r="J148" i="1"/>
  <c r="J151" i="1"/>
  <c r="J153" i="1"/>
  <c r="J156" i="1"/>
  <c r="J158" i="1"/>
  <c r="J160" i="1"/>
  <c r="J162" i="1"/>
  <c r="J165" i="1"/>
  <c r="J168" i="1"/>
  <c r="J171" i="1"/>
  <c r="J173" i="1"/>
  <c r="J175" i="1"/>
  <c r="J178" i="1"/>
  <c r="J181" i="1"/>
  <c r="J183" i="1"/>
  <c r="J185" i="1"/>
  <c r="J187" i="1"/>
  <c r="J190" i="1"/>
  <c r="J192" i="1"/>
  <c r="J199" i="1"/>
  <c r="J201" i="1"/>
  <c r="J203" i="1"/>
  <c r="J206" i="1"/>
  <c r="J208" i="1"/>
  <c r="J210" i="1"/>
  <c r="J213" i="1"/>
  <c r="J215" i="1"/>
  <c r="J219" i="1"/>
  <c r="J224" i="1"/>
  <c r="J228" i="1"/>
  <c r="J231" i="1"/>
  <c r="J234" i="1"/>
  <c r="J241" i="1"/>
  <c r="J6" i="1"/>
  <c r="Q7" i="1"/>
  <c r="Q9" i="1"/>
  <c r="Q10" i="1"/>
  <c r="Q11" i="1"/>
  <c r="Q12" i="1"/>
  <c r="Q13" i="1"/>
  <c r="Q14" i="1"/>
  <c r="Q16" i="1"/>
  <c r="Q17" i="1"/>
  <c r="Q21" i="1"/>
  <c r="Q23" i="1"/>
  <c r="Q24" i="1"/>
  <c r="Q29" i="1"/>
  <c r="Q31" i="1"/>
  <c r="Q32" i="1"/>
  <c r="Q34" i="1"/>
  <c r="Q36" i="1"/>
  <c r="Q39" i="1"/>
  <c r="Q41" i="1"/>
  <c r="Q43" i="1"/>
  <c r="Q46" i="1"/>
  <c r="Q47" i="1"/>
  <c r="Q49" i="1"/>
  <c r="Q50" i="1"/>
  <c r="Q51" i="1"/>
  <c r="Q55" i="1"/>
  <c r="Q57" i="1"/>
  <c r="Q59" i="1"/>
  <c r="Q62" i="1"/>
  <c r="Q64" i="1"/>
  <c r="Q66" i="1"/>
  <c r="Q73" i="1"/>
  <c r="Q74" i="1"/>
  <c r="Q77" i="1"/>
  <c r="Q79" i="1"/>
  <c r="Q81" i="1"/>
  <c r="Q83" i="1"/>
  <c r="Q86" i="1"/>
  <c r="Q87" i="1"/>
  <c r="Q89" i="1"/>
  <c r="Q91" i="1"/>
  <c r="Q94" i="1"/>
  <c r="Q96" i="1"/>
  <c r="Q99" i="1"/>
  <c r="Q101" i="1"/>
  <c r="Q104" i="1"/>
  <c r="Q106" i="1"/>
  <c r="Q108" i="1"/>
  <c r="Q110" i="1"/>
  <c r="Q112" i="1"/>
  <c r="Q113" i="1"/>
  <c r="Q114" i="1"/>
  <c r="Q116" i="1"/>
  <c r="Q118" i="1"/>
  <c r="Q120" i="1"/>
  <c r="Q122" i="1"/>
  <c r="Q124" i="1"/>
  <c r="Q126" i="1"/>
  <c r="Q127" i="1"/>
  <c r="Q130" i="1"/>
  <c r="Q132" i="1"/>
  <c r="Q134" i="1"/>
  <c r="Q137" i="1"/>
  <c r="Q139" i="1"/>
  <c r="Q141" i="1"/>
  <c r="Q142" i="1"/>
  <c r="Q144" i="1"/>
  <c r="Q146" i="1"/>
  <c r="Q149" i="1"/>
  <c r="Q152" i="1"/>
  <c r="Q154" i="1"/>
  <c r="Q157" i="1"/>
  <c r="Q159" i="1"/>
  <c r="Q161" i="1"/>
  <c r="Q163" i="1"/>
  <c r="Q166" i="1"/>
  <c r="Q167" i="1"/>
  <c r="Q169" i="1"/>
  <c r="Q170" i="1"/>
  <c r="Q172" i="1"/>
  <c r="Q174" i="1"/>
  <c r="Q176" i="1"/>
  <c r="Q179" i="1"/>
  <c r="Q182" i="1"/>
  <c r="Q184" i="1"/>
  <c r="Q186" i="1"/>
  <c r="Q188" i="1"/>
  <c r="Q191" i="1"/>
  <c r="Q193" i="1"/>
  <c r="Q200" i="1"/>
  <c r="Q202" i="1"/>
  <c r="Q204" i="1"/>
  <c r="Q207" i="1"/>
  <c r="Q209" i="1"/>
  <c r="Q211" i="1"/>
  <c r="Q214" i="1"/>
  <c r="Q216" i="1"/>
  <c r="Q220" i="1"/>
  <c r="Q221" i="1"/>
  <c r="Q222" i="1"/>
  <c r="Q223" i="1"/>
  <c r="Q225" i="1"/>
  <c r="Q226" i="1"/>
  <c r="Q229" i="1"/>
  <c r="Q230" i="1"/>
  <c r="Q232" i="1"/>
  <c r="Q235" i="1"/>
  <c r="Q236" i="1"/>
  <c r="Q237" i="1"/>
  <c r="Q238" i="1"/>
  <c r="Q239" i="1"/>
  <c r="Q240" i="1"/>
  <c r="Q242" i="1"/>
  <c r="Q243" i="1"/>
  <c r="Q245" i="1"/>
  <c r="Q246" i="1"/>
  <c r="Q251" i="1"/>
  <c r="Q247" i="1"/>
  <c r="Q248" i="1"/>
  <c r="Q249" i="1"/>
  <c r="P7" i="1"/>
  <c r="P9" i="1"/>
  <c r="P10" i="1"/>
  <c r="P11" i="1"/>
  <c r="P12" i="1"/>
  <c r="P13" i="1"/>
  <c r="P14" i="1"/>
  <c r="P16" i="1"/>
  <c r="P17" i="1"/>
  <c r="P21" i="1"/>
  <c r="P23" i="1"/>
  <c r="P24" i="1"/>
  <c r="P29" i="1"/>
  <c r="P31" i="1"/>
  <c r="P32" i="1"/>
  <c r="P34" i="1"/>
  <c r="P36" i="1"/>
  <c r="P39" i="1"/>
  <c r="P41" i="1"/>
  <c r="P43" i="1"/>
  <c r="P46" i="1"/>
  <c r="P47" i="1"/>
  <c r="P49" i="1"/>
  <c r="P50" i="1"/>
  <c r="P51" i="1"/>
  <c r="P55" i="1"/>
  <c r="P57" i="1"/>
  <c r="P59" i="1"/>
  <c r="P62" i="1"/>
  <c r="P64" i="1"/>
  <c r="P66" i="1"/>
  <c r="P73" i="1"/>
  <c r="P74" i="1"/>
  <c r="P77" i="1"/>
  <c r="P79" i="1"/>
  <c r="P81" i="1"/>
  <c r="P83" i="1"/>
  <c r="P86" i="1"/>
  <c r="P87" i="1"/>
  <c r="P89" i="1"/>
  <c r="P91" i="1"/>
  <c r="P94" i="1"/>
  <c r="P96" i="1"/>
  <c r="P99" i="1"/>
  <c r="P101" i="1"/>
  <c r="P104" i="1"/>
  <c r="P106" i="1"/>
  <c r="P108" i="1"/>
  <c r="P110" i="1"/>
  <c r="P112" i="1"/>
  <c r="P113" i="1"/>
  <c r="P114" i="1"/>
  <c r="P116" i="1"/>
  <c r="P118" i="1"/>
  <c r="P120" i="1"/>
  <c r="P122" i="1"/>
  <c r="P124" i="1"/>
  <c r="P126" i="1"/>
  <c r="P127" i="1"/>
  <c r="P130" i="1"/>
  <c r="P132" i="1"/>
  <c r="P134" i="1"/>
  <c r="P137" i="1"/>
  <c r="P139" i="1"/>
  <c r="P141" i="1"/>
  <c r="P142" i="1"/>
  <c r="P144" i="1"/>
  <c r="P146" i="1"/>
  <c r="P149" i="1"/>
  <c r="P152" i="1"/>
  <c r="P154" i="1"/>
  <c r="P157" i="1"/>
  <c r="P159" i="1"/>
  <c r="P161" i="1"/>
  <c r="P163" i="1"/>
  <c r="P166" i="1"/>
  <c r="P167" i="1"/>
  <c r="P169" i="1"/>
  <c r="P170" i="1"/>
  <c r="P172" i="1"/>
  <c r="P174" i="1"/>
  <c r="P176" i="1"/>
  <c r="P179" i="1"/>
  <c r="P182" i="1"/>
  <c r="P184" i="1"/>
  <c r="P186" i="1"/>
  <c r="P188" i="1"/>
  <c r="P191" i="1"/>
  <c r="P193" i="1"/>
  <c r="P200" i="1"/>
  <c r="P202" i="1"/>
  <c r="P204" i="1"/>
  <c r="P207" i="1"/>
  <c r="P209" i="1"/>
  <c r="P211" i="1"/>
  <c r="P214" i="1"/>
  <c r="P216" i="1"/>
  <c r="P220" i="1"/>
  <c r="P221" i="1"/>
  <c r="P222" i="1"/>
  <c r="P223" i="1"/>
  <c r="P225" i="1"/>
  <c r="P226" i="1"/>
  <c r="P229" i="1"/>
  <c r="P230" i="1"/>
  <c r="P232" i="1"/>
  <c r="P235" i="1"/>
  <c r="P236" i="1"/>
  <c r="P237" i="1"/>
  <c r="P238" i="1"/>
  <c r="P239" i="1"/>
  <c r="P240" i="1"/>
  <c r="P242" i="1"/>
  <c r="P243" i="1"/>
  <c r="P245" i="1"/>
  <c r="P246" i="1"/>
  <c r="P251" i="1"/>
  <c r="P247" i="1"/>
  <c r="P248" i="1"/>
  <c r="P249" i="1"/>
  <c r="O193" i="1"/>
  <c r="O192" i="1" s="1"/>
  <c r="O188" i="1"/>
  <c r="O187" i="1" s="1"/>
  <c r="O186" i="1"/>
  <c r="O185" i="1" s="1"/>
  <c r="O124" i="1"/>
  <c r="O123" i="1" s="1"/>
  <c r="O225" i="1"/>
  <c r="O224" i="1" s="1"/>
  <c r="O61" i="1"/>
  <c r="O154" i="1"/>
  <c r="O153" i="1" s="1"/>
  <c r="O82" i="1"/>
  <c r="O24" i="1"/>
  <c r="O43" i="1"/>
  <c r="O42" i="1" s="1"/>
  <c r="O41" i="1"/>
  <c r="O40" i="1" s="1"/>
  <c r="O39" i="1"/>
  <c r="O38" i="1" s="1"/>
  <c r="O36" i="1"/>
  <c r="O35" i="1" s="1"/>
  <c r="O34" i="1"/>
  <c r="O33" i="1" s="1"/>
  <c r="O32" i="1"/>
  <c r="O31" i="1"/>
  <c r="O87" i="1"/>
  <c r="O149" i="1"/>
  <c r="O148" i="1" s="1"/>
  <c r="O147" i="1" s="1"/>
  <c r="O146" i="1"/>
  <c r="O145" i="1" s="1"/>
  <c r="O144" i="1"/>
  <c r="O143" i="1" s="1"/>
  <c r="O142" i="1"/>
  <c r="O141" i="1"/>
  <c r="O139" i="1"/>
  <c r="O138" i="1" s="1"/>
  <c r="O137" i="1"/>
  <c r="O136" i="1" s="1"/>
  <c r="O134" i="1"/>
  <c r="O133" i="1" s="1"/>
  <c r="O132" i="1"/>
  <c r="O131" i="1" s="1"/>
  <c r="O130" i="1"/>
  <c r="O129" i="1" s="1"/>
  <c r="O127" i="1"/>
  <c r="O126" i="1"/>
  <c r="O122" i="1"/>
  <c r="O121" i="1" s="1"/>
  <c r="O120" i="1"/>
  <c r="O119" i="1" s="1"/>
  <c r="O118" i="1"/>
  <c r="O117" i="1" s="1"/>
  <c r="O116" i="1"/>
  <c r="O115" i="1" s="1"/>
  <c r="O114" i="1"/>
  <c r="O113" i="1"/>
  <c r="O112" i="1"/>
  <c r="O110" i="1"/>
  <c r="O109" i="1" s="1"/>
  <c r="O108" i="1"/>
  <c r="O107" i="1" s="1"/>
  <c r="O106" i="1"/>
  <c r="O105" i="1" s="1"/>
  <c r="O104" i="1"/>
  <c r="O103" i="1" s="1"/>
  <c r="O101" i="1"/>
  <c r="O100" i="1" s="1"/>
  <c r="O7" i="1"/>
  <c r="O6" i="1" s="1"/>
  <c r="O229" i="1"/>
  <c r="O228" i="1" s="1"/>
  <c r="O227" i="1" s="1"/>
  <c r="O223" i="1"/>
  <c r="O220" i="1"/>
  <c r="O221" i="1"/>
  <c r="O222" i="1"/>
  <c r="O86" i="1"/>
  <c r="O235" i="1"/>
  <c r="O236" i="1"/>
  <c r="O237" i="1"/>
  <c r="O238" i="1"/>
  <c r="O239" i="1"/>
  <c r="O240" i="1"/>
  <c r="O242" i="1"/>
  <c r="O243" i="1"/>
  <c r="O247" i="1"/>
  <c r="O248" i="1"/>
  <c r="O249" i="1"/>
  <c r="O179" i="1"/>
  <c r="O178" i="1" s="1"/>
  <c r="O177" i="1" s="1"/>
  <c r="O166" i="1"/>
  <c r="O167" i="1"/>
  <c r="O170" i="1"/>
  <c r="O172" i="1"/>
  <c r="O171" i="1" s="1"/>
  <c r="O174" i="1"/>
  <c r="O173" i="1" s="1"/>
  <c r="O176" i="1"/>
  <c r="O175" i="1" s="1"/>
  <c r="O157" i="1"/>
  <c r="O156" i="1" s="1"/>
  <c r="O159" i="1"/>
  <c r="O158" i="1" s="1"/>
  <c r="O161" i="1"/>
  <c r="O160" i="1" s="1"/>
  <c r="O163" i="1"/>
  <c r="O162" i="1" s="1"/>
  <c r="O152" i="1"/>
  <c r="O151" i="1" s="1"/>
  <c r="O99" i="1"/>
  <c r="O98" i="1" s="1"/>
  <c r="O94" i="1"/>
  <c r="O93" i="1" s="1"/>
  <c r="O96" i="1"/>
  <c r="O95" i="1" s="1"/>
  <c r="O89" i="1"/>
  <c r="O88" i="1" s="1"/>
  <c r="O91" i="1"/>
  <c r="O90" i="1" s="1"/>
  <c r="O76" i="1"/>
  <c r="O78" i="1"/>
  <c r="O80" i="1"/>
  <c r="O63" i="1"/>
  <c r="O54" i="1"/>
  <c r="O56" i="1"/>
  <c r="O58" i="1"/>
  <c r="O21" i="1"/>
  <c r="O20" i="1" s="1"/>
  <c r="O23" i="1"/>
  <c r="O29" i="1"/>
  <c r="O28" i="1" s="1"/>
  <c r="O14" i="1"/>
  <c r="O16" i="1"/>
  <c r="O17" i="1"/>
  <c r="O251" i="1"/>
  <c r="O51" i="1"/>
  <c r="O67" i="1"/>
  <c r="O72" i="1"/>
  <c r="O69" i="1" s="1"/>
  <c r="O169" i="1"/>
  <c r="I68" i="1"/>
  <c r="I62" i="1"/>
  <c r="O65" i="1"/>
  <c r="O246" i="1"/>
  <c r="O22" i="1" l="1"/>
  <c r="O168" i="1"/>
  <c r="O15" i="1"/>
  <c r="O8" i="1"/>
  <c r="O111" i="1"/>
  <c r="O244" i="1"/>
  <c r="O125" i="1"/>
  <c r="M253" i="1"/>
  <c r="N253" i="1"/>
  <c r="L253" i="1"/>
  <c r="O92" i="1"/>
  <c r="O165" i="1"/>
  <c r="O30" i="1"/>
  <c r="K253" i="1"/>
  <c r="O97" i="1"/>
  <c r="O85" i="1"/>
  <c r="O84" i="1" s="1"/>
  <c r="O140" i="1"/>
  <c r="O135" i="1" s="1"/>
  <c r="J177" i="1"/>
  <c r="O198" i="1"/>
  <c r="O197" i="1" s="1"/>
  <c r="O180" i="1"/>
  <c r="O53" i="1"/>
  <c r="O75" i="1"/>
  <c r="O219" i="1"/>
  <c r="O218" i="1" s="1"/>
  <c r="O128" i="1"/>
  <c r="O37" i="1"/>
  <c r="O150" i="1"/>
  <c r="O155" i="1"/>
  <c r="O241" i="1"/>
  <c r="O60" i="1"/>
  <c r="O45" i="1"/>
  <c r="O189" i="1"/>
  <c r="O234" i="1"/>
  <c r="O48" i="1"/>
  <c r="Q56" i="1"/>
  <c r="P115" i="1"/>
  <c r="P173" i="1"/>
  <c r="P178" i="1"/>
  <c r="P45" i="1"/>
  <c r="P145" i="1"/>
  <c r="Q148" i="1"/>
  <c r="P190" i="1"/>
  <c r="Q185" i="1"/>
  <c r="Q187" i="1"/>
  <c r="Q42" i="1"/>
  <c r="Q33" i="1"/>
  <c r="Q30" i="1"/>
  <c r="J189" i="1"/>
  <c r="Q190" i="1"/>
  <c r="Q145" i="1"/>
  <c r="P42" i="1"/>
  <c r="J180" i="1"/>
  <c r="P140" i="1"/>
  <c r="P181" i="1"/>
  <c r="P151" i="1"/>
  <c r="Q181" i="1"/>
  <c r="P129" i="1"/>
  <c r="P65" i="1"/>
  <c r="P33" i="1"/>
  <c r="Q171" i="1"/>
  <c r="Q28" i="1"/>
  <c r="Q48" i="1"/>
  <c r="P121" i="1"/>
  <c r="J60" i="1"/>
  <c r="P20" i="1"/>
  <c r="Q195" i="1"/>
  <c r="P185" i="1"/>
  <c r="Q121" i="1"/>
  <c r="Q158" i="1"/>
  <c r="Q45" i="1"/>
  <c r="J102" i="1"/>
  <c r="P58" i="1"/>
  <c r="P158" i="1"/>
  <c r="Q208" i="1"/>
  <c r="Q153" i="1"/>
  <c r="Q125" i="1"/>
  <c r="P201" i="1"/>
  <c r="P123" i="1"/>
  <c r="Q111" i="1"/>
  <c r="J205" i="1"/>
  <c r="P61" i="1"/>
  <c r="J164" i="1"/>
  <c r="P40" i="1"/>
  <c r="Q117" i="1"/>
  <c r="Q58" i="1"/>
  <c r="J44" i="1"/>
  <c r="J37" i="1"/>
  <c r="P203" i="1"/>
  <c r="Q215" i="1"/>
  <c r="Q138" i="1"/>
  <c r="J92" i="1"/>
  <c r="P148" i="1"/>
  <c r="Q119" i="1"/>
  <c r="P192" i="1"/>
  <c r="P15" i="1"/>
  <c r="Q129" i="1"/>
  <c r="P195" i="1"/>
  <c r="P138" i="1"/>
  <c r="P206" i="1"/>
  <c r="Q90" i="1"/>
  <c r="Q95" i="1"/>
  <c r="P105" i="1"/>
  <c r="P22" i="1"/>
  <c r="Q109" i="1"/>
  <c r="Q199" i="1"/>
  <c r="Q105" i="1"/>
  <c r="P95" i="1"/>
  <c r="P98" i="1"/>
  <c r="Q22" i="1"/>
  <c r="P80" i="1"/>
  <c r="Q178" i="1"/>
  <c r="J135" i="1"/>
  <c r="P88" i="1"/>
  <c r="Q15" i="1"/>
  <c r="P153" i="1"/>
  <c r="Q88" i="1"/>
  <c r="Q168" i="1"/>
  <c r="Q201" i="1"/>
  <c r="P136" i="1"/>
  <c r="Q244" i="1"/>
  <c r="P234" i="1"/>
  <c r="J218" i="1"/>
  <c r="J155" i="1"/>
  <c r="J75" i="1"/>
  <c r="P90" i="1"/>
  <c r="J5" i="1"/>
  <c r="P224" i="1"/>
  <c r="P103" i="1"/>
  <c r="Q210" i="1"/>
  <c r="Q123" i="1"/>
  <c r="Q162" i="1"/>
  <c r="Q194" i="1"/>
  <c r="P111" i="1"/>
  <c r="P72" i="1"/>
  <c r="P30" i="1"/>
  <c r="J84" i="1"/>
  <c r="Q67" i="1"/>
  <c r="Q156" i="1"/>
  <c r="Q219" i="1"/>
  <c r="Q76" i="1"/>
  <c r="P215" i="1"/>
  <c r="Q151" i="1"/>
  <c r="Q140" i="1"/>
  <c r="P131" i="1"/>
  <c r="J128" i="1"/>
  <c r="Q131" i="1"/>
  <c r="Q107" i="1"/>
  <c r="P107" i="1"/>
  <c r="J69" i="1"/>
  <c r="Q72" i="1"/>
  <c r="Q40" i="1"/>
  <c r="P8" i="1"/>
  <c r="Q234" i="1"/>
  <c r="Q175" i="1"/>
  <c r="J147" i="1"/>
  <c r="P56" i="1"/>
  <c r="J53" i="1"/>
  <c r="P119" i="1"/>
  <c r="P156" i="1"/>
  <c r="P175" i="1"/>
  <c r="P208" i="1"/>
  <c r="P199" i="1"/>
  <c r="P171" i="1"/>
  <c r="Q63" i="1"/>
  <c r="Q20" i="1"/>
  <c r="P63" i="1"/>
  <c r="P78" i="1"/>
  <c r="Q136" i="1"/>
  <c r="Q6" i="1"/>
  <c r="P109" i="1"/>
  <c r="P38" i="1"/>
  <c r="Q65" i="1"/>
  <c r="J198" i="1"/>
  <c r="P6" i="1"/>
  <c r="Q78" i="1"/>
  <c r="P241" i="1"/>
  <c r="P54" i="1"/>
  <c r="Q133" i="1"/>
  <c r="Q85" i="1"/>
  <c r="Q38" i="1"/>
  <c r="J19" i="1"/>
  <c r="P160" i="1"/>
  <c r="P168" i="1"/>
  <c r="Q160" i="1"/>
  <c r="Q203" i="1"/>
  <c r="Q183" i="1"/>
  <c r="Q54" i="1"/>
  <c r="J227" i="1"/>
  <c r="P228" i="1"/>
  <c r="Q228" i="1"/>
  <c r="Q143" i="1"/>
  <c r="Q103" i="1"/>
  <c r="Q98" i="1"/>
  <c r="P183" i="1"/>
  <c r="P93" i="1"/>
  <c r="Q61" i="1"/>
  <c r="J150" i="1"/>
  <c r="P187" i="1"/>
  <c r="P125" i="1"/>
  <c r="P143" i="1"/>
  <c r="P117" i="1"/>
  <c r="Q165" i="1"/>
  <c r="P35" i="1"/>
  <c r="P48" i="1"/>
  <c r="J233" i="1"/>
  <c r="P244" i="1"/>
  <c r="Q93" i="1"/>
  <c r="Q26" i="1"/>
  <c r="P26" i="1"/>
  <c r="P219" i="1"/>
  <c r="P165" i="1"/>
  <c r="P28" i="1"/>
  <c r="J212" i="1"/>
  <c r="Q213" i="1"/>
  <c r="Q8" i="1"/>
  <c r="Q100" i="1"/>
  <c r="J97" i="1"/>
  <c r="P100" i="1"/>
  <c r="Q80" i="1"/>
  <c r="P231" i="1"/>
  <c r="Q231" i="1"/>
  <c r="Q173" i="1"/>
  <c r="P162" i="1"/>
  <c r="Q241" i="1"/>
  <c r="Q224" i="1"/>
  <c r="Q206" i="1"/>
  <c r="Q115" i="1"/>
  <c r="P76" i="1"/>
  <c r="P213" i="1"/>
  <c r="P133" i="1"/>
  <c r="P85" i="1"/>
  <c r="Q35" i="1"/>
  <c r="P210" i="1"/>
  <c r="Q192" i="1"/>
  <c r="Q82" i="1"/>
  <c r="P82" i="1"/>
  <c r="P67" i="1"/>
  <c r="O19" i="1" l="1"/>
  <c r="O164" i="1"/>
  <c r="O5" i="1"/>
  <c r="O4" i="1" s="1"/>
  <c r="O102" i="1"/>
  <c r="O44" i="1"/>
  <c r="P155" i="1"/>
  <c r="O233" i="1"/>
  <c r="O217" i="1" s="1"/>
  <c r="P150" i="1"/>
  <c r="P60" i="1"/>
  <c r="Q102" i="1"/>
  <c r="J18" i="1"/>
  <c r="Q97" i="1"/>
  <c r="Q189" i="1"/>
  <c r="P164" i="1"/>
  <c r="P128" i="1"/>
  <c r="P69" i="1"/>
  <c r="P102" i="1"/>
  <c r="Q205" i="1"/>
  <c r="Q60" i="1"/>
  <c r="P37" i="1"/>
  <c r="P227" i="1"/>
  <c r="P205" i="1"/>
  <c r="Q198" i="1"/>
  <c r="Q164" i="1"/>
  <c r="P44" i="1"/>
  <c r="Q147" i="1"/>
  <c r="P233" i="1"/>
  <c r="Q155" i="1"/>
  <c r="J4" i="1"/>
  <c r="P189" i="1"/>
  <c r="Q5" i="1"/>
  <c r="P5" i="1"/>
  <c r="J197" i="1"/>
  <c r="Q177" i="1"/>
  <c r="P53" i="1"/>
  <c r="Q69" i="1"/>
  <c r="P194" i="1"/>
  <c r="P147" i="1"/>
  <c r="Q53" i="1"/>
  <c r="Q44" i="1"/>
  <c r="P177" i="1"/>
  <c r="Q37" i="1"/>
  <c r="P19" i="1"/>
  <c r="Q84" i="1"/>
  <c r="Q135" i="1"/>
  <c r="P180" i="1"/>
  <c r="P75" i="1"/>
  <c r="Q75" i="1"/>
  <c r="P198" i="1"/>
  <c r="P135" i="1"/>
  <c r="Q150" i="1"/>
  <c r="P92" i="1"/>
  <c r="Q227" i="1"/>
  <c r="Q180" i="1"/>
  <c r="J217" i="1"/>
  <c r="Q233" i="1"/>
  <c r="Q218" i="1"/>
  <c r="Q128" i="1"/>
  <c r="Q19" i="1"/>
  <c r="J52" i="1"/>
  <c r="P97" i="1"/>
  <c r="P218" i="1"/>
  <c r="P84" i="1"/>
  <c r="Q212" i="1"/>
  <c r="P212" i="1"/>
  <c r="Q92" i="1"/>
  <c r="O18" i="1" l="1"/>
  <c r="O52" i="1"/>
  <c r="Q197" i="1"/>
  <c r="Q4" i="1"/>
  <c r="P4" i="1"/>
  <c r="P18" i="1"/>
  <c r="P197" i="1"/>
  <c r="P217" i="1"/>
  <c r="J253" i="1"/>
  <c r="P52" i="1"/>
  <c r="Q217" i="1"/>
  <c r="Q52" i="1"/>
  <c r="Q18" i="1"/>
  <c r="O253" i="1" l="1"/>
  <c r="Q253" i="1"/>
  <c r="P253" i="1"/>
</calcChain>
</file>

<file path=xl/sharedStrings.xml><?xml version="1.0" encoding="utf-8"?>
<sst xmlns="http://schemas.openxmlformats.org/spreadsheetml/2006/main" count="391" uniqueCount="377">
  <si>
    <t>ESTRATEGIA</t>
  </si>
  <si>
    <t>PROGRAMA</t>
  </si>
  <si>
    <t>SUBPROGRAMA</t>
  </si>
  <si>
    <t xml:space="preserve">PROYECTO </t>
  </si>
  <si>
    <t>CERTIFICADOS DE DISPONIBILIDAD</t>
  </si>
  <si>
    <t xml:space="preserve">COMPROMISOS </t>
  </si>
  <si>
    <t>OBLIGACIONES</t>
  </si>
  <si>
    <t>SALDO DISPONIBLE</t>
  </si>
  <si>
    <t>SEMAFORO (COMPROMISO):
Verde Oscuro  (80%  - 100%) 
Verde Claro (70% - 79%)
 Amarillo (60%  - 69%) 
 Naranja (40% - 59%) 
Rojo (0% - 39%)</t>
  </si>
  <si>
    <t>DESARROLLO SOSTENIBLE</t>
  </si>
  <si>
    <t>Quindío territorio vital</t>
  </si>
  <si>
    <t>Generación de entornos favorables y sostenibilidad ambiental</t>
  </si>
  <si>
    <t>Generación de entornos favorables y sostenibilidad ambiental para el Departamento del Quindío.</t>
  </si>
  <si>
    <t>Manejo integral del agua y saneamiento básico</t>
  </si>
  <si>
    <t>Apoyo en atenciones prioritarias en Agua Potable y/o Saneamiento Básico en el Departamento del Quindio.</t>
  </si>
  <si>
    <t>Construción y mejoramiento de la infraestructura de agua potable y saneamiento básico del Departamento del Quindio.</t>
  </si>
  <si>
    <t>Ejecución del plan de acompañamiento social a los proyectos y obras de infraestructura de agua potable y saneamiento básico en el Departamento del Quindio.</t>
  </si>
  <si>
    <t>Actualización e implementación del  Plan Ambiental para el sector de agua potable y saneamiento básico en el Departamento del Quindio.</t>
  </si>
  <si>
    <t>Ejecución del plan de aseguramiento de la prestación de los servicios públicos de agua potable y saneamiento básico urbano y rural en el Departamento del Quindio.</t>
  </si>
  <si>
    <t>Gestón integral de cuencas hirdográficas en el Departamento del Quindío.</t>
  </si>
  <si>
    <t>Bienes y servicios ambientales para las nuevas generaciones</t>
  </si>
  <si>
    <t>Aplicación de mecanismos de protección ambiental en el Departamento del Quindío.</t>
  </si>
  <si>
    <t>Fortalecimiento  y potencialización de los servicios ecosistemicos en el Departamento del Quindío.</t>
  </si>
  <si>
    <t>PROSPERIDAD CON EQUIDAD</t>
  </si>
  <si>
    <t>Quindío rural, inteligente, competitivo y empresarial</t>
  </si>
  <si>
    <t>Innovación para una caficultura sostenible en el departamento del Quindío</t>
  </si>
  <si>
    <t>Fortalecimiento e innovación empresarial  de la caficultura en el Departamento del Quindio.</t>
  </si>
  <si>
    <t>Centros Agroindustriales Regionales para la Paz - CARPAZ</t>
  </si>
  <si>
    <t>Creacion e implementacion de los centros agroindustriales para  la paz CARPAZ en el Deparamento del Quindio.</t>
  </si>
  <si>
    <t>Creacion e implementacion del Fondo de Finaanciamiento de Desarrollo Rural FIDER.</t>
  </si>
  <si>
    <t>Implementacion de un instrumento para la Prevención de eventos naturales productos agricolas en e Departamento del Quindio.</t>
  </si>
  <si>
    <t>Emprendimiento y empleo rural</t>
  </si>
  <si>
    <t>Fomento al emprendimiento y  al empleo rural en el Departamento del Quindío.</t>
  </si>
  <si>
    <t>Impulso a la competitividad productiva y empresarial del sector Rural</t>
  </si>
  <si>
    <t>Fortalecimiento a la competitividad productiva y empresarial del sector rural en el Departamento del Quindio.</t>
  </si>
  <si>
    <t>Quindío Prospero y productivo</t>
  </si>
  <si>
    <t>Apoyo al mejoramiento de la competitividad a iniciativas  productivas en el  Departamento del Quindío.</t>
  </si>
  <si>
    <t>Fortalecimiento de  la   competitividad  a través de la  gestión de la innovación  y la tecnocología en el Departamento del Quindio.</t>
  </si>
  <si>
    <t>Hacia el Emprendimiento, Empresarismo, asociatividad y generación de empleo en el Departamento del Quindío</t>
  </si>
  <si>
    <t xml:space="preserve"> Apoyo al emprendimiento, empresarismo, asociatividad y generación de empleo en el departamento del Quindío.</t>
  </si>
  <si>
    <t>Quindío Sin Fronteras</t>
  </si>
  <si>
    <t>Fortalecimiento del sector empresarial  hacia mercados globales en el Departamento del Quindio.</t>
  </si>
  <si>
    <t>Quindío Potencia Turística de Naturaleza y Diversión</t>
  </si>
  <si>
    <t xml:space="preserve">Fortalecimiento de la oferta de productos y atractivos turísticos </t>
  </si>
  <si>
    <t>Fortalecimiento de la oferta de prestadores de servicios, productos y atractivos turísticos en el Departamento del Quindío</t>
  </si>
  <si>
    <t>Mejoramiento de la competitividad del Quindío como destino turístico</t>
  </si>
  <si>
    <t>Apoyo a la competitividad  como destino turístico en el Departamento del Quindío.</t>
  </si>
  <si>
    <t>Promoción nacional e internacional del departamento como destino turístico</t>
  </si>
  <si>
    <t>Promoción nacional e internacional como destino  turísmo del Departamento del Quindío.</t>
  </si>
  <si>
    <t>Infraestructura Sostenible para la Paz</t>
  </si>
  <si>
    <t>Mejora de la Infraestructura Vial del Departamento del Quindío</t>
  </si>
  <si>
    <t>Mantener, mejorar, rehabilitar y/o atender emergencias en las  vías, en cumplimiento del Plan Vial del Departamento del Quindío.</t>
  </si>
  <si>
    <t xml:space="preserve">Apoyo en la formulación y ejecucion de proyectos de vivienda, infraestructura y equipamientos colectivos y comunitarios en el Departamento del Quindio </t>
  </si>
  <si>
    <t>Mejora de la Infraestructura  Social del Departamento del Quindío</t>
  </si>
  <si>
    <t>Construir, mantener, mejorar y/o rehabilitar la infraestructura social del Departamento del Quindio.</t>
  </si>
  <si>
    <t>INCLUSION SOCIAL</t>
  </si>
  <si>
    <t>Cobertura Educativa</t>
  </si>
  <si>
    <t>Acceso y Permanencia</t>
  </si>
  <si>
    <t>Fortalecimiento de las estrategias para el acceso,  permanencia y seguridad de los niños, niñas y jóvenes en el  sistema  educativo del Departamento del Quindio.</t>
  </si>
  <si>
    <t>Educación inclusiva con acceso y permanencia para poblaciones vulnerables - diferenciales</t>
  </si>
  <si>
    <t>Implementación de estrategias de inclusión para garantizar la atención educativa a población vulnerable en el  Departamento del  Quindío.</t>
  </si>
  <si>
    <t>Funcionamiento y prestación del servicio educativo de las instituciones educativas 1402-1403</t>
  </si>
  <si>
    <t>Aplicación funcionamiento y prestación del servicio educativo de las instituciones educativas</t>
  </si>
  <si>
    <t>Calidad Educativa</t>
  </si>
  <si>
    <t>Calidad Educativa para la Paz</t>
  </si>
  <si>
    <t>Educación, Ambientes Escolares y Cultura para la Paz</t>
  </si>
  <si>
    <t>Mejoramiento de ambientes escolares y  fortalecimiento de modelos educativos articuladores de la ciencia, los lenguajes, las artes y el deporte en el Departamento del Quindio.</t>
  </si>
  <si>
    <t>Plan Departamental del Lectura y Escritura</t>
  </si>
  <si>
    <t>Implementación de  estrategias educativas en  lectura y escritura en las instituciones educativas en el Departamento del Quindío.</t>
  </si>
  <si>
    <t>Funcionamiento de las Instituciones Educativas</t>
  </si>
  <si>
    <t>Pertinencia e Innovación</t>
  </si>
  <si>
    <t>Quindío Bilingüe</t>
  </si>
  <si>
    <t>Fortalecimiento de la Media Técnica</t>
  </si>
  <si>
    <t>Fortalecimiento de los niveles de educación  básica y media para la articulación con la educación terciaria en el Departamento del Quindio.</t>
  </si>
  <si>
    <t>Implementación de un Fondo de Apoyo Departamental para el acceso y la Permanencia de la Educación Técnica, Tecnologica y Superior en el Departamento del Quindío.</t>
  </si>
  <si>
    <t>Eficiencia educativa</t>
  </si>
  <si>
    <t>Eficiencia y modernización administrativa</t>
  </si>
  <si>
    <t>Fortalecimiento de los niveles de eficiencia administrativa en la Secretaría de Educación Departamental del Quindío.</t>
  </si>
  <si>
    <t>Otros proyectos de conectividad</t>
  </si>
  <si>
    <t>Fortalecimiento de las herramientas tecnológicas en las Instituciones Educativas del Departamento del Quindío.</t>
  </si>
  <si>
    <t>Funcionamiento y prestación de servicios del sector educativo del nivel central 1400-1401</t>
  </si>
  <si>
    <t>Funcionamiento y Prestación de Servicios del Sector Educativo del nivel Central  en el Departamento del Quindio</t>
  </si>
  <si>
    <t>Eficiencia administrativa y docente en la  gestión del bienestar laboral</t>
  </si>
  <si>
    <t>Mejoramiento  de la gestión admnistrativa y docente para la eficiencia del bienestar laboral   del Departamento del Quindio.</t>
  </si>
  <si>
    <t>Cultura, Arte y educación para la Paz</t>
  </si>
  <si>
    <t>Arte para todos</t>
  </si>
  <si>
    <t>Apoyo a seguridad social del creador y gestor cultural del Departamento del Quindío.</t>
  </si>
  <si>
    <t>Apoyo al arte y la cultura en todo el Departamento del Quindío.</t>
  </si>
  <si>
    <t xml:space="preserve">Emprendimiento Cultural </t>
  </si>
  <si>
    <t>Fortalecimiento y promoción del  emprendimiento cultural y las industrias creativas en el Departamento.</t>
  </si>
  <si>
    <t>Lectura, escritura y bibliotecas</t>
  </si>
  <si>
    <t xml:space="preserve"> Fortalecimiento al  Plan Departamental  de lectura, escritura y bibliotecas en el Departamento del Quindio.</t>
  </si>
  <si>
    <t>Patrimonio, paisaje cultural cafetero, ciudadanía y diversidad cultural</t>
  </si>
  <si>
    <t>Viviendo el patrimonio y el Paisaje Cultural Cafetero</t>
  </si>
  <si>
    <t>Apoyo al reconocimiento, apropiación y salvaguardia y difusión del patrimonio cultural en todo el Departamento del Quindío.</t>
  </si>
  <si>
    <t>Comunicación, ciudadanía y Sistema Departamental de Cultura</t>
  </si>
  <si>
    <t>Fortalecimiento de la comunicación, la ciudadanía  y el sistema departamental de cultura  en el Quindio.</t>
  </si>
  <si>
    <t>Soberanía, seguridad alimentaria y nutricional</t>
  </si>
  <si>
    <t>Fomento a la Agricultura Familiar Campesina, agricultura urbana y mercados campesinos para la soberanía y  Seguridad alimentaria</t>
  </si>
  <si>
    <t>Fomento a la agricultura familiar , urbana y  mercados campesinos para la soberanía y  Seguridad alimentaria en el Departamento del Quindio.</t>
  </si>
  <si>
    <t xml:space="preserve">Fortalecimiento a la vigilancia en  la seguridad alimentaria y nutricional del Quindío. </t>
  </si>
  <si>
    <t>Aprovechamiento biológico y consumo de  alimentos idoneos  en el Departamento del Quindio.</t>
  </si>
  <si>
    <t>Salud Pública para un Quindío saludable y posible</t>
  </si>
  <si>
    <t>Salud ambiental</t>
  </si>
  <si>
    <t>Control Salud Ambiental Departamento del Quindío.</t>
  </si>
  <si>
    <t>Sexualidad, derechos sexuales y reproductivos</t>
  </si>
  <si>
    <t>Fortalecimiento de acciones de intervención inherentes a los derechos sexuales y reproductivos  en el Departamento del Quindio.</t>
  </si>
  <si>
    <t>Convivencia social y salud mental</t>
  </si>
  <si>
    <t>Fortalecimiento promoción de la salud y prevención primaria en salud mental en el Departamento del Quindío.</t>
  </si>
  <si>
    <t>Estilos de vida saludable y condiciones no-transmisibles</t>
  </si>
  <si>
    <t>Control y vigilancia en las acciones de condiciones no transmisibles y promoción de estilos de vida saludable en el Quindio .</t>
  </si>
  <si>
    <t>Vida saludable y enfermedades transmisibles</t>
  </si>
  <si>
    <t>Fortalecimiento de las acciones de la prevención y protección en la población infantil en el Departamento del Quindío.</t>
  </si>
  <si>
    <t>Fortalecimiento de estrategia de gestión integral, vectores, cambio climático y zoonosis en el Departamento  del Quindio.</t>
  </si>
  <si>
    <t>Fortalecimiento de la inclusión social para la disminución de riesgos de contraer enfermedades transmisibles  en el Departamento del Quindio.</t>
  </si>
  <si>
    <t>Salud publica en emergencias y desastres</t>
  </si>
  <si>
    <t>Prevención en emergencias y desastres de eventos relacionados con la salud pública en el Departamento del  Quindio.</t>
  </si>
  <si>
    <t>Salud en el entorno laboral</t>
  </si>
  <si>
    <t>Prevención vigilancia y control de eventos de origen laboral en el Departamento del Quindío.</t>
  </si>
  <si>
    <t>Fortalecimiento de la autoridad sanitaria</t>
  </si>
  <si>
    <t>Fortalecimiento de la autoridad sanitaria en el Departamento del Quindio.</t>
  </si>
  <si>
    <t>Promoción social y gestión diferencial de poblaciones vulnerables.</t>
  </si>
  <si>
    <t>Implementación de programas de promoción social en poblaciones  especiales en el Departamento del Quindío.</t>
  </si>
  <si>
    <t>Plan de intervenciones colectivas en el modelo de APS</t>
  </si>
  <si>
    <t>Asistencia atención a las personas y prioridades en salud pública en el  Departamento del Quindío- Plan de Intervenciones Colectivas PIC.</t>
  </si>
  <si>
    <t>Vigilancia en salud publica y del laboratorio departamental.</t>
  </si>
  <si>
    <t>Fortalecimiento de las actividades de vigilancia y control del laboratorio de salud pública en el Departamento del Quindio.</t>
  </si>
  <si>
    <t>Fortalecimiento del sistema de vigilancia en salud pública en el Departamento del Quindío.</t>
  </si>
  <si>
    <t>Universalidad  del aseguramiento en salud para un bien común</t>
  </si>
  <si>
    <t>Garantizar  la promoción de la afiliación al sistema de seguridad social</t>
  </si>
  <si>
    <t>Subsidio afiliación al régimen subsidiado del Sistema General de Seguridad Social en Salud en el Departamento del Quindío.</t>
  </si>
  <si>
    <t xml:space="preserve">Garantizar la cofinanciación para el régimen subsidiado en el departamento del Quindío </t>
  </si>
  <si>
    <t>Asistencia técnica  a los actores del sistema en el proceso de aseguramiento de la población</t>
  </si>
  <si>
    <t>Inclusión social en la prestación y desarrollo de servicios de salud</t>
  </si>
  <si>
    <t>Mejoramiento del Sistema de Calidad  de los Servicios y la Atención de los Usuarios</t>
  </si>
  <si>
    <t>Prestación de Servicios a la Población no Afiliada al Sistema General de Seguridad Social en Salud  y en los no POS  a la Población Afiliada al Régimen Subsidiado.</t>
  </si>
  <si>
    <t>Fortalecimiento de la  gestión de la entidad territorial municipal</t>
  </si>
  <si>
    <t>Asistencia técnica para el fortalecimiento de la gestión de las entidades territoriales del Departamento del Quindio.</t>
  </si>
  <si>
    <t>Garantizar red de servicios en eventos de emergencias</t>
  </si>
  <si>
    <t>Servicio de salud en alerta en el Departamento del Quindío.</t>
  </si>
  <si>
    <t>Fortalecimiento de la red de urgencias y emergencias en el Departamento del Quindio.</t>
  </si>
  <si>
    <t>Garantizar el Sistema Obligatorio de Garantía de Calidad SOGC en las IPS del departamento</t>
  </si>
  <si>
    <t>Apoyo al proceso del sistema obligatorio de garantía de calidad a los prestadores de salud en el Departamento del Quindio.</t>
  </si>
  <si>
    <t>Fortalecimiento financiero de la red de servicios publica</t>
  </si>
  <si>
    <t>Fortalecimiento de la red de prestación de servicios pública  del Departamento del Quindío.</t>
  </si>
  <si>
    <t>Gestión Posible</t>
  </si>
  <si>
    <t>Apoyo y Fortalecimiento Institucional</t>
  </si>
  <si>
    <t>Apoyo Operativo a la inversión social en salud en el Departamento del Quindio.</t>
  </si>
  <si>
    <t>Atención Integral a la Primera Infancia</t>
  </si>
  <si>
    <t>Niños y Niñas en entornos Protectores-semillas infantiles-</t>
  </si>
  <si>
    <t>Implementación de un modelo de atención integral a niños y niñas en entornos protectores en el Departamento del Quindìo.</t>
  </si>
  <si>
    <t xml:space="preserve">Educación Inicial Integral </t>
  </si>
  <si>
    <t>Implementación del modelo de atención integral de la educación inicial en el Departamento del  Quindio.</t>
  </si>
  <si>
    <t>Promoción y  Protección  de la Familia</t>
  </si>
  <si>
    <t xml:space="preserve">Familias para la Construcción  del Quindío como  territorio de paz. </t>
  </si>
  <si>
    <t>Formulación e implementación de  la politica pública  de la familia en el departamento del Quindio.</t>
  </si>
  <si>
    <t xml:space="preserve">Quindío departamento de derechos  de niñas, niños y adolescentes </t>
  </si>
  <si>
    <t>Implementación de la  política de primera infancia, infancia y adolescencia en el Departamento del Quindio.</t>
  </si>
  <si>
    <t xml:space="preserve"> "Sí para ti" atención integral a adolescentes y jóvenes </t>
  </si>
  <si>
    <t>Desarrollo de acciones encaminadas a la atención integral  de los adolescentes y jóvenes del Departamento del Quindio.</t>
  </si>
  <si>
    <t xml:space="preserve">Capacidad sin limites. </t>
  </si>
  <si>
    <t>Actualización e implementación  de   la política pública departamental de discapacidad  Capacidad sin limites" en el Quindio."</t>
  </si>
  <si>
    <t>Genero, Poblaciones vulnerables y con enfoque diferencial</t>
  </si>
  <si>
    <t>Prevención y Atención a la población en estado de vulnerabilidad  extrema y migrantes.</t>
  </si>
  <si>
    <t>Diseño e implementación  de una estratégica para la atención de la  población  en vulnerabilidad extrema  en el Departamento del Quindio.</t>
  </si>
  <si>
    <t xml:space="preserve">Pervivencia de los pueblos indígenas en el marco de la Paz </t>
  </si>
  <si>
    <t>Fortalecimiento resguardo  indígena DACHI AGORE DRUA del municipio de Calarcá del Departamento del Quindío.</t>
  </si>
  <si>
    <t>Apoyo  a la elaboración y puesta marcha de Planes de Vida  de los cabildos indigenas en el departamento del Quindio.</t>
  </si>
  <si>
    <t xml:space="preserve">Población afro descendiente por el camino de la paz </t>
  </si>
  <si>
    <t>Implementación de un  programa de atención integral a la población  afrodescendiente en el Departamento del Quindio .</t>
  </si>
  <si>
    <t>Sí a la diversidad sexual e identidad de género y su familia.</t>
  </si>
  <si>
    <t>Fomulación e implementación de la política pública  de diversidad sexual en el Departamento del Quindio</t>
  </si>
  <si>
    <t>Mujeres constructoras de Familia y de paz.</t>
  </si>
  <si>
    <t>Implementaciòn de la polìtica pùblica de equidad de género para la mujer en el Departamento del Quindìo.</t>
  </si>
  <si>
    <t>Atención integral al Adulto Mayor</t>
  </si>
  <si>
    <t xml:space="preserve">Quindío para todas las edades </t>
  </si>
  <si>
    <t>Apoyo y bienestar integral a las personas mayores del Departamento del Quindio.</t>
  </si>
  <si>
    <t>Apoyo al deporte asociado</t>
  </si>
  <si>
    <t>Ligas deportivas del departamento del Quindío</t>
  </si>
  <si>
    <t>Apoyo al deporte asociado en el departamento del Quindio</t>
  </si>
  <si>
    <t xml:space="preserve">Apoyo a eventos deportivos </t>
  </si>
  <si>
    <t xml:space="preserve">Juegos intercolegiados </t>
  </si>
  <si>
    <t>Apoyo a los juegos intercolegiados en el deparrtamento del quindio</t>
  </si>
  <si>
    <t>Deporte formativo, deporte social comunitario y juegos  tradicionales.</t>
  </si>
  <si>
    <t>Apoyo al deporte formativo, deporte social comunitario y juegos tradicionales en el departamento del quindio</t>
  </si>
  <si>
    <t>Si Recreación y actividad física para ti</t>
  </si>
  <si>
    <t xml:space="preserve"> Recreación,  para el Bien Común</t>
  </si>
  <si>
    <t>Apoyo a la recreacion, para el bien comun en el departamento del quindio</t>
  </si>
  <si>
    <t>Actividad física, hábitos y estilos de vida saludables</t>
  </si>
  <si>
    <t>Apoyo a la actividad fisica, salud y productiva en el departamento del Quindio</t>
  </si>
  <si>
    <t>Deporte, recreación, actividad fisica en los municipios del departamento del Quindío</t>
  </si>
  <si>
    <t>Implementación y apoyo a los proyectos deportivos, recreativos y de actividad fisica en los municipios del Departamento del Quindío</t>
  </si>
  <si>
    <t>Apoyo a proyectos deportivos, recreativos y de actividad fisica, en el departamento del quindio</t>
  </si>
  <si>
    <t>SEGURIDAD HUMANA</t>
  </si>
  <si>
    <t xml:space="preserve">Seguridad humana como dinamizador de la vida, dignidad y libertad en el Quindío </t>
  </si>
  <si>
    <t>Seguridad ciudadana  para prevención y control del delito</t>
  </si>
  <si>
    <t>Construcción integral de la seguridad humana en el Departamento de Quindio.</t>
  </si>
  <si>
    <t>Convivencia, Justicia  y Cultura de Paz</t>
  </si>
  <si>
    <t>Apoyo a la convivencia, justicia y cultura de paz en el Departamento del  Quindio.</t>
  </si>
  <si>
    <t>Fortalecimiento de la seguridad vial Departamental</t>
  </si>
  <si>
    <t>Fortalecimiento de la seguridad vial  en el Departamento del Quindío</t>
  </si>
  <si>
    <t>Construcción de paz y reconciliación en el Quindío</t>
  </si>
  <si>
    <t>Plan de Acción Territorial para las Víctimas del Conflicto</t>
  </si>
  <si>
    <t>Implementación del Plan de Acción Territorial para la prevención, protección, asistencia, atención, reparación integral en el Departamento del Quindio.</t>
  </si>
  <si>
    <t>Protección y Garantías de no Repetición</t>
  </si>
  <si>
    <t>Implementación del Plan Integral de prevención de vulneraciones de los Derechos Humanos DDHH e infracciones  al Derecho Internacional Humanitario DIH en el departamento del Quindio.</t>
  </si>
  <si>
    <t>Preparados para la Paz Territorial</t>
  </si>
  <si>
    <t>Construcción de la Paz Territorial en el Departamento del Quindio.</t>
  </si>
  <si>
    <t xml:space="preserve">El Quindío Departamento Resiliente </t>
  </si>
  <si>
    <t>Quindío protegiendo el futuro</t>
  </si>
  <si>
    <t>Administración del  riesgo mediante el conocimiento, la reducción y el manejo del desastre  en el Departamento del Quindio.</t>
  </si>
  <si>
    <t>Fortalecimiento Institucional para la Gestión del Riesgo de Desastres como una Estrategia de Desarrollo</t>
  </si>
  <si>
    <t>Apoyo institucional en la gestión del riesgo  en el Departamento del Quindio.</t>
  </si>
  <si>
    <t>BUEN GOBIERNO</t>
  </si>
  <si>
    <t>Quindío Transparente y Legal</t>
  </si>
  <si>
    <t>Quindío Ejemplar y Legal</t>
  </si>
  <si>
    <t>Realización procesos de capacitación,  asistencia técnica, seguimiento  y evaluación en la aplicabilidad de los componentes   del Índice de Transparencia en el Departamento del Quindio.</t>
  </si>
  <si>
    <t>Desarrollar y fortalecer la cultura de la transparencia, participación, buen gobierno  y valores éticos y morales en el Departamento del Quindio.</t>
  </si>
  <si>
    <t>Implementacion de una (1) sala de transparencia Urna de Cristal" en el Departamento del Quindio."</t>
  </si>
  <si>
    <t>Formulación adopción e implementación de políticas de prevención del daño antijurídico en el Departamento del Quindío.</t>
  </si>
  <si>
    <t>Veedurías y Rendición de Cuentas</t>
  </si>
  <si>
    <t>Realización procesos de Rendición Publica de Cuentas Departamentales enlos  entes territoriales municipales del Departamento del Quindio.</t>
  </si>
  <si>
    <t xml:space="preserve">Fortalecimiento de las veedurias ciudadanas en el Departamento del Quindio. </t>
  </si>
  <si>
    <t>Poder Ciudadano</t>
  </si>
  <si>
    <t>Quindío Si, a la participación</t>
  </si>
  <si>
    <t>Asistencia al Consejo Territorial de Planeación del Departamento del Quindío.</t>
  </si>
  <si>
    <t>Construcción de la participación ciudadana y control social en el Departamento del Quindio.</t>
  </si>
  <si>
    <t>Comunales comprometidos con el Desarrollo</t>
  </si>
  <si>
    <t>Desarrollo de los Organismos Comunales en el Departamento del Quindio.</t>
  </si>
  <si>
    <t>Gestión Territorial</t>
  </si>
  <si>
    <t xml:space="preserve">Los instrumentos  de planificación como  ruta para el cumplimiento de la gestión pública  </t>
  </si>
  <si>
    <t>Diseño e implementación instrumentos de  planificación para el  ordenamiento  territorial, social y económico del  Departamento del Quindio.</t>
  </si>
  <si>
    <t xml:space="preserve">Diseño    e implementación del Observatorio  de Desarrollo Humano en el Departamento del Quindio. </t>
  </si>
  <si>
    <t>Diseño  e implementación del Tablero de Control  para el seguimiento y evalución del Plan de Desarrollo y las Políticas Públicas del  Departamento del Quindio.</t>
  </si>
  <si>
    <t xml:space="preserve"> Implementación Sistema de Cooperación Internacional y  de Gestión de proyectos  del Depratamento del Quindío -  Fabrica de Proyectos"</t>
  </si>
  <si>
    <t xml:space="preserve">Actualizar y/o  ajustar el Sistema Integrado de Gestión Administrativa SIGA del Departamento del Quindío. </t>
  </si>
  <si>
    <t>Asistencia  técnica, seguimiento y evaluación  de la gestión  territorial en los  munipicios del Departamento del  Quindío</t>
  </si>
  <si>
    <t>Gestión Tributaria y Financiera</t>
  </si>
  <si>
    <t xml:space="preserve"> Mejoramiento de la sostenibilidad de los procesos de fiscalización liquidación control y cobranza de los tributos en el Departamento del Quindío.</t>
  </si>
  <si>
    <t>Implementación de un programa de gestión fianciera para la optimización de los procesos en el area de tesorería, presupuesto y contabilidad en el Departamento del Quindio.</t>
  </si>
  <si>
    <t>Modernización tecnológica y Administrativa</t>
  </si>
  <si>
    <t>Apoyo a la estrategia de Gobierno en linea en el Departamento del Quindio.</t>
  </si>
  <si>
    <t>Formulación e implementación del programa de seguridad y salud en el trabajo, capacitación y bienestar social en el Departamento del Quindio.</t>
  </si>
  <si>
    <t>Actualización de la infraestructura tecnológica de la Gobernación del Quindío.</t>
  </si>
  <si>
    <t>Apoyo a la sostenibilidad de las tecnologías de la información y comunicación de la Gobernación del Quindío.</t>
  </si>
  <si>
    <t>Implementación de un programa  de  modernización de la gestión administrativa en el Departamento del Quindio.</t>
  </si>
  <si>
    <t xml:space="preserve">Implementación de  la estrategia de comunicaciones para  la divulgación de  los programas, proyectos,  actividades y servicios del Departamento del Quindío. </t>
  </si>
  <si>
    <t>TOTAL</t>
  </si>
  <si>
    <t>PTOYECTO</t>
  </si>
  <si>
    <t>201663000-0132</t>
  </si>
  <si>
    <t>201663000-0133</t>
  </si>
  <si>
    <t>201663000-0134</t>
  </si>
  <si>
    <t>201663000-0135</t>
  </si>
  <si>
    <t>201663000-0138</t>
  </si>
  <si>
    <t>201663000-0139</t>
  </si>
  <si>
    <t>201663000-0141</t>
  </si>
  <si>
    <t>201663000-0142</t>
  </si>
  <si>
    <t>201663000-0143</t>
  </si>
  <si>
    <t>201663000-0145</t>
  </si>
  <si>
    <t>201663000-0146</t>
  </si>
  <si>
    <t>201663000-0148</t>
  </si>
  <si>
    <t>201663000-0150</t>
  </si>
  <si>
    <t>201663000-0151</t>
  </si>
  <si>
    <t>201663000-0152</t>
  </si>
  <si>
    <t>201663000-0153</t>
  </si>
  <si>
    <t>201663000-0154</t>
  </si>
  <si>
    <t>201663000-0155</t>
  </si>
  <si>
    <t>201663000-0156</t>
  </si>
  <si>
    <t>201663000-0157</t>
  </si>
  <si>
    <t>201663000-0158</t>
  </si>
  <si>
    <t>201663000-0159</t>
  </si>
  <si>
    <t>201663000-0160</t>
  </si>
  <si>
    <t>201663000-0001</t>
  </si>
  <si>
    <t>201663000-0002</t>
  </si>
  <si>
    <t>201663000-0003</t>
  </si>
  <si>
    <t>201663000-0004</t>
  </si>
  <si>
    <t>201663000-0005</t>
  </si>
  <si>
    <t>201663000-0081</t>
  </si>
  <si>
    <t>201663000-0082</t>
  </si>
  <si>
    <t>201663000-0083</t>
  </si>
  <si>
    <t>201663000-0006</t>
  </si>
  <si>
    <t>201663000-0015</t>
  </si>
  <si>
    <t>201763000-0007</t>
  </si>
  <si>
    <t>201663000-0009</t>
  </si>
  <si>
    <t>201663000-0010</t>
  </si>
  <si>
    <t>201663000-0011</t>
  </si>
  <si>
    <t>201663000-0012</t>
  </si>
  <si>
    <t>201663000-0013</t>
  </si>
  <si>
    <t>201663000-0014</t>
  </si>
  <si>
    <t>201663000-0016</t>
  </si>
  <si>
    <t>201663000-0017</t>
  </si>
  <si>
    <t>201663000-0019</t>
  </si>
  <si>
    <t>201663000-0021</t>
  </si>
  <si>
    <t>2018003630- 002</t>
  </si>
  <si>
    <t>201663000-0022</t>
  </si>
  <si>
    <t>201663000-0023</t>
  </si>
  <si>
    <t>201663000-0024</t>
  </si>
  <si>
    <t>201663000-0025</t>
  </si>
  <si>
    <t>201663000-0026</t>
  </si>
  <si>
    <t>201663000-0028</t>
  </si>
  <si>
    <t>201663000-0029</t>
  </si>
  <si>
    <t>201663000-0030</t>
  </si>
  <si>
    <t>201663000-0032</t>
  </si>
  <si>
    <t>201663000-0034</t>
  </si>
  <si>
    <t>201663000-0036</t>
  </si>
  <si>
    <t>201663000-0038</t>
  </si>
  <si>
    <t>201663000-0042</t>
  </si>
  <si>
    <t>201663000-0039</t>
  </si>
  <si>
    <t>201663000-0040</t>
  </si>
  <si>
    <t>201663000-0045</t>
  </si>
  <si>
    <t>201663000-0050</t>
  </si>
  <si>
    <t>201663000-0046</t>
  </si>
  <si>
    <t>201663000-0047</t>
  </si>
  <si>
    <t>201663000-0048</t>
  </si>
  <si>
    <t>201663000-0049</t>
  </si>
  <si>
    <t>201663000-0051</t>
  </si>
  <si>
    <t>201663000-0052</t>
  </si>
  <si>
    <t>201663000-0053</t>
  </si>
  <si>
    <t>201663000-0056</t>
  </si>
  <si>
    <t>201663000-0059</t>
  </si>
  <si>
    <t>201663000-0060</t>
  </si>
  <si>
    <t>201663000-0062</t>
  </si>
  <si>
    <t>201663000-0064</t>
  </si>
  <si>
    <t>201663000-0067</t>
  </si>
  <si>
    <t>201663000-0068</t>
  </si>
  <si>
    <t>201663000-0069</t>
  </si>
  <si>
    <t>201663000-0072</t>
  </si>
  <si>
    <t>201663000-0176</t>
  </si>
  <si>
    <t>201663000-0177</t>
  </si>
  <si>
    <t>201663000-0175</t>
  </si>
  <si>
    <t>201663000-0075</t>
  </si>
  <si>
    <t>201663000-0078</t>
  </si>
  <si>
    <t>201663000-0079</t>
  </si>
  <si>
    <t>201663000-0084</t>
  </si>
  <si>
    <t>201663000-0086</t>
  </si>
  <si>
    <t>201663000-0087</t>
  </si>
  <si>
    <t>201663000-0089</t>
  </si>
  <si>
    <t>201663000-0090</t>
  </si>
  <si>
    <t>201663000-0091</t>
  </si>
  <si>
    <t>201663000-0093</t>
  </si>
  <si>
    <t>201663000-0095</t>
  </si>
  <si>
    <t>201763000-0122</t>
  </si>
  <si>
    <t>201663000-0096</t>
  </si>
  <si>
    <t>201663000-0097</t>
  </si>
  <si>
    <t>201663000-0098</t>
  </si>
  <si>
    <t>201663000-0100</t>
  </si>
  <si>
    <t>201663000-0101</t>
  </si>
  <si>
    <t>201663000-0102</t>
  </si>
  <si>
    <t>201663000-0103</t>
  </si>
  <si>
    <t>201663000-0109</t>
  </si>
  <si>
    <t>201663000-0110</t>
  </si>
  <si>
    <t>201663000-0114</t>
  </si>
  <si>
    <t>201663000-0117</t>
  </si>
  <si>
    <t>201663000-0118</t>
  </si>
  <si>
    <t>201663000-0121</t>
  </si>
  <si>
    <t>Implementación del programa para la atención y acompañamiento del ciudadano migrante y de repatriación en el Departamento del Quindío</t>
  </si>
  <si>
    <t>201663000-0122</t>
  </si>
  <si>
    <t>201663000-0124</t>
  </si>
  <si>
    <t>201663000-0125</t>
  </si>
  <si>
    <t>201663000-0128</t>
  </si>
  <si>
    <t>201663000-0129</t>
  </si>
  <si>
    <t>201663000-0131</t>
  </si>
  <si>
    <t>201663000-0161</t>
  </si>
  <si>
    <t>201663000-0162</t>
  </si>
  <si>
    <t>201663000-0163</t>
  </si>
  <si>
    <t>201663000-0164</t>
  </si>
  <si>
    <t>201663000-0165</t>
  </si>
  <si>
    <t>201663000-0166</t>
  </si>
  <si>
    <t>201663000-0171</t>
  </si>
  <si>
    <t>201663000-0172</t>
  </si>
  <si>
    <t>Construcción Cancha Sintetica y Adecuación del Polideportivo en el Sector de Naranjal Quimbaya Quindio</t>
  </si>
  <si>
    <t xml:space="preserve">PAGOS </t>
  </si>
  <si>
    <t>SEMAFORO (OBLIGACION):
Verde Oscuro  (80%  - 100%) 
Verde Claro (70% - 79%)
 Amarillo (60%  - 69%) 
 Naranja (40% - 59%) 
Rojo (0% - 39%)</t>
  </si>
  <si>
    <t>201663000-0094</t>
  </si>
  <si>
    <t xml:space="preserve">APROPIACIÓN 
DEFINITIVA </t>
  </si>
  <si>
    <t>CODIGO</t>
  </si>
  <si>
    <t>EJECUCIÓN PRESUPUESTAL PROYECTOS DE INVERSIÓN
 Plan de Desarrollo "En Defensa del Bien Común" 2016-2019 
Sector Central  y Entes Descentralizados 
A noviembre 30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</si>
</sst>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_-;\-* #,##0_-;_-* &quot;-&quot;_-;_-@_-"/>
    <numFmt numFmtId="165" formatCode="#,##0.00_);\-#,##0.00"/>
    <numFmt numFmtId="166" formatCode="_-* #,##0.00_-;\-* #,##0.0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color rgb="FF31313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MS Sans Serif"/>
    </font>
    <font>
      <sz val="10"/>
      <color indexed="8"/>
      <name val="MS Sans Serif"/>
      <family val="2"/>
    </font>
    <font>
      <sz val="9"/>
      <name val="Arial"/>
      <family val="2"/>
    </font>
    <font>
      <b/>
      <sz val="6.5"/>
      <color indexed="8"/>
      <name val="Times New Roman"/>
      <family val="1"/>
    </font>
    <font>
      <b/>
      <sz val="12"/>
      <color indexed="8"/>
      <name val="Courier New"/>
      <family val="3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"/>
      <name val="Arial"/>
      <family val="2"/>
    </font>
    <font>
      <b/>
      <sz val="12"/>
      <color indexed="8"/>
      <name val="Arial Narrow"/>
      <family val="2"/>
    </font>
  </fonts>
  <fills count="4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15" fillId="0" borderId="0"/>
    <xf numFmtId="43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9" fillId="0" borderId="0" applyNumberFormat="0" applyFill="0" applyBorder="0" applyAlignment="0" applyProtection="0"/>
    <xf numFmtId="0" fontId="20" fillId="0" borderId="26" applyNumberFormat="0" applyFill="0" applyAlignment="0" applyProtection="0"/>
    <xf numFmtId="0" fontId="21" fillId="0" borderId="27" applyNumberFormat="0" applyFill="0" applyAlignment="0" applyProtection="0"/>
    <xf numFmtId="0" fontId="22" fillId="0" borderId="28" applyNumberFormat="0" applyFill="0" applyAlignment="0" applyProtection="0"/>
    <xf numFmtId="0" fontId="22" fillId="0" borderId="0" applyNumberFormat="0" applyFill="0" applyBorder="0" applyAlignment="0" applyProtection="0"/>
    <xf numFmtId="0" fontId="23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1" borderId="29" applyNumberFormat="0" applyAlignment="0" applyProtection="0"/>
    <xf numFmtId="0" fontId="27" fillId="12" borderId="30" applyNumberFormat="0" applyAlignment="0" applyProtection="0"/>
    <xf numFmtId="0" fontId="28" fillId="12" borderId="29" applyNumberFormat="0" applyAlignment="0" applyProtection="0"/>
    <xf numFmtId="0" fontId="29" fillId="0" borderId="31" applyNumberFormat="0" applyFill="0" applyAlignment="0" applyProtection="0"/>
    <xf numFmtId="0" fontId="30" fillId="13" borderId="32" applyNumberFormat="0" applyAlignment="0" applyProtection="0"/>
    <xf numFmtId="0" fontId="31" fillId="0" borderId="0" applyNumberFormat="0" applyFill="0" applyBorder="0" applyAlignment="0" applyProtection="0"/>
    <xf numFmtId="0" fontId="1" fillId="14" borderId="33" applyNumberFormat="0" applyFont="0" applyAlignment="0" applyProtection="0"/>
    <xf numFmtId="0" fontId="32" fillId="0" borderId="0" applyNumberFormat="0" applyFill="0" applyBorder="0" applyAlignment="0" applyProtection="0"/>
    <xf numFmtId="0" fontId="2" fillId="0" borderId="34" applyNumberFormat="0" applyFill="0" applyAlignment="0" applyProtection="0"/>
    <xf numFmtId="0" fontId="3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3" fillId="38" borderId="0" applyNumberFormat="0" applyBorder="0" applyAlignment="0" applyProtection="0"/>
    <xf numFmtId="166" fontId="10" fillId="0" borderId="0" applyFont="0" applyFill="0" applyBorder="0" applyAlignment="0" applyProtection="0"/>
    <xf numFmtId="0" fontId="14" fillId="0" borderId="0"/>
    <xf numFmtId="43" fontId="35" fillId="0" borderId="0" applyFont="0" applyFill="0" applyBorder="0" applyAlignment="0" applyProtection="0"/>
  </cellStyleXfs>
  <cellXfs count="287">
    <xf numFmtId="0" fontId="0" fillId="0" borderId="0" xfId="0"/>
    <xf numFmtId="0" fontId="3" fillId="0" borderId="0" xfId="0" applyFont="1" applyBorder="1" applyAlignment="1"/>
    <xf numFmtId="43" fontId="3" fillId="0" borderId="0" xfId="1" applyFont="1" applyBorder="1"/>
    <xf numFmtId="43" fontId="3" fillId="0" borderId="0" xfId="1" applyFont="1"/>
    <xf numFmtId="0" fontId="3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justify" vertical="center" wrapText="1"/>
    </xf>
    <xf numFmtId="4" fontId="5" fillId="3" borderId="4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/>
    <xf numFmtId="0" fontId="3" fillId="0" borderId="12" xfId="0" applyFont="1" applyBorder="1"/>
    <xf numFmtId="0" fontId="4" fillId="4" borderId="9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justify" vertical="center" wrapText="1"/>
    </xf>
    <xf numFmtId="4" fontId="5" fillId="4" borderId="4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/>
    <xf numFmtId="0" fontId="3" fillId="0" borderId="14" xfId="0" applyFont="1" applyFill="1" applyBorder="1"/>
    <xf numFmtId="0" fontId="4" fillId="0" borderId="1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justify" vertical="center" wrapText="1"/>
    </xf>
    <xf numFmtId="0" fontId="5" fillId="5" borderId="4" xfId="0" applyFont="1" applyFill="1" applyBorder="1" applyAlignment="1">
      <alignment horizontal="center" vertical="center" wrapText="1"/>
    </xf>
    <xf numFmtId="4" fontId="5" fillId="5" borderId="4" xfId="0" applyNumberFormat="1" applyFont="1" applyFill="1" applyBorder="1" applyAlignment="1">
      <alignment horizontal="right" vertical="center" wrapText="1"/>
    </xf>
    <xf numFmtId="43" fontId="3" fillId="0" borderId="0" xfId="1" applyFont="1" applyFill="1"/>
    <xf numFmtId="0" fontId="3" fillId="0" borderId="0" xfId="0" applyFont="1" applyFill="1"/>
    <xf numFmtId="0" fontId="4" fillId="0" borderId="17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justify" vertical="center"/>
    </xf>
    <xf numFmtId="4" fontId="3" fillId="6" borderId="4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vertical="center" wrapText="1"/>
    </xf>
    <xf numFmtId="0" fontId="3" fillId="0" borderId="17" xfId="0" applyFont="1" applyFill="1" applyBorder="1"/>
    <xf numFmtId="0" fontId="4" fillId="0" borderId="14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justify" vertical="center"/>
    </xf>
    <xf numFmtId="4" fontId="3" fillId="0" borderId="4" xfId="0" applyNumberFormat="1" applyFont="1" applyFill="1" applyBorder="1" applyAlignment="1" applyProtection="1">
      <alignment vertical="center"/>
    </xf>
    <xf numFmtId="4" fontId="3" fillId="6" borderId="4" xfId="0" applyNumberFormat="1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justify" vertical="center"/>
    </xf>
    <xf numFmtId="0" fontId="3" fillId="0" borderId="4" xfId="0" applyFont="1" applyFill="1" applyBorder="1" applyAlignment="1">
      <alignment horizontal="justify" vertical="center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vertical="center"/>
    </xf>
    <xf numFmtId="0" fontId="3" fillId="0" borderId="15" xfId="0" applyFont="1" applyFill="1" applyBorder="1"/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vertical="center" wrapText="1"/>
    </xf>
    <xf numFmtId="0" fontId="3" fillId="0" borderId="12" xfId="0" applyFont="1" applyFill="1" applyBorder="1"/>
    <xf numFmtId="0" fontId="7" fillId="5" borderId="1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left" vertical="center"/>
    </xf>
    <xf numFmtId="3" fontId="9" fillId="0" borderId="4" xfId="3" applyNumberFormat="1" applyFont="1" applyFill="1" applyBorder="1" applyAlignment="1">
      <alignment horizontal="justify" vertical="center" wrapText="1"/>
    </xf>
    <xf numFmtId="0" fontId="5" fillId="0" borderId="15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4" borderId="8" xfId="5" applyNumberFormat="1" applyFont="1" applyFill="1" applyBorder="1" applyAlignment="1">
      <alignment horizontal="left" vertical="center" wrapText="1"/>
    </xf>
    <xf numFmtId="164" fontId="4" fillId="4" borderId="8" xfId="5" applyFont="1" applyFill="1" applyBorder="1" applyAlignment="1">
      <alignment vertical="center"/>
    </xf>
    <xf numFmtId="164" fontId="4" fillId="4" borderId="9" xfId="5" applyFont="1" applyFill="1" applyBorder="1"/>
    <xf numFmtId="164" fontId="4" fillId="4" borderId="9" xfId="5" applyFont="1" applyFill="1" applyBorder="1" applyAlignment="1">
      <alignment horizontal="left" vertical="center"/>
    </xf>
    <xf numFmtId="164" fontId="7" fillId="0" borderId="15" xfId="5" applyFont="1" applyFill="1" applyBorder="1" applyAlignment="1">
      <alignment vertical="center" wrapText="1"/>
    </xf>
    <xf numFmtId="164" fontId="7" fillId="0" borderId="12" xfId="5" applyFont="1" applyFill="1" applyBorder="1" applyAlignment="1">
      <alignment vertical="center" wrapText="1"/>
    </xf>
    <xf numFmtId="0" fontId="4" fillId="5" borderId="0" xfId="5" applyNumberFormat="1" applyFont="1" applyFill="1" applyBorder="1" applyAlignment="1">
      <alignment horizontal="center" vertical="center" wrapText="1"/>
    </xf>
    <xf numFmtId="164" fontId="4" fillId="5" borderId="9" xfId="5" applyFont="1" applyFill="1" applyBorder="1" applyAlignment="1">
      <alignment horizontal="left" vertical="center"/>
    </xf>
    <xf numFmtId="0" fontId="4" fillId="5" borderId="8" xfId="5" applyNumberFormat="1" applyFont="1" applyFill="1" applyBorder="1" applyAlignment="1">
      <alignment horizontal="center" vertical="center" wrapText="1"/>
    </xf>
    <xf numFmtId="0" fontId="4" fillId="0" borderId="15" xfId="5" applyNumberFormat="1" applyFont="1" applyFill="1" applyBorder="1" applyAlignment="1">
      <alignment horizontal="center" vertical="center" wrapText="1"/>
    </xf>
    <xf numFmtId="164" fontId="4" fillId="0" borderId="14" xfId="5" applyFont="1" applyFill="1" applyBorder="1" applyAlignment="1">
      <alignment horizontal="left" vertical="center"/>
    </xf>
    <xf numFmtId="0" fontId="4" fillId="0" borderId="17" xfId="5" applyNumberFormat="1" applyFont="1" applyFill="1" applyBorder="1" applyAlignment="1">
      <alignment horizontal="center" vertical="center" wrapText="1"/>
    </xf>
    <xf numFmtId="164" fontId="4" fillId="0" borderId="0" xfId="5" applyFont="1" applyFill="1" applyBorder="1" applyAlignment="1">
      <alignment horizontal="left" vertical="center"/>
    </xf>
    <xf numFmtId="0" fontId="4" fillId="4" borderId="16" xfId="5" applyNumberFormat="1" applyFont="1" applyFill="1" applyBorder="1" applyAlignment="1">
      <alignment horizontal="left" vertical="center" wrapText="1"/>
    </xf>
    <xf numFmtId="164" fontId="4" fillId="4" borderId="9" xfId="5" applyFont="1" applyFill="1" applyBorder="1" applyAlignment="1">
      <alignment vertical="center"/>
    </xf>
    <xf numFmtId="164" fontId="4" fillId="4" borderId="2" xfId="5" applyFont="1" applyFill="1" applyBorder="1"/>
    <xf numFmtId="164" fontId="4" fillId="4" borderId="0" xfId="5" applyFont="1" applyFill="1" applyBorder="1" applyAlignment="1">
      <alignment horizontal="left" vertical="center"/>
    </xf>
    <xf numFmtId="164" fontId="4" fillId="4" borderId="8" xfId="5" applyFont="1" applyFill="1" applyBorder="1" applyAlignment="1">
      <alignment horizontal="left" vertical="center"/>
    </xf>
    <xf numFmtId="164" fontId="7" fillId="0" borderId="17" xfId="5" applyFont="1" applyFill="1" applyBorder="1" applyAlignment="1">
      <alignment vertical="center" wrapText="1"/>
    </xf>
    <xf numFmtId="164" fontId="7" fillId="0" borderId="14" xfId="5" applyFont="1" applyFill="1" applyBorder="1" applyAlignment="1">
      <alignment vertical="center" wrapText="1"/>
    </xf>
    <xf numFmtId="0" fontId="4" fillId="4" borderId="0" xfId="5" applyNumberFormat="1" applyFont="1" applyFill="1" applyBorder="1" applyAlignment="1">
      <alignment horizontal="left" vertical="center" wrapText="1"/>
    </xf>
    <xf numFmtId="164" fontId="4" fillId="4" borderId="0" xfId="5" applyFont="1" applyFill="1" applyBorder="1" applyAlignment="1">
      <alignment vertical="center"/>
    </xf>
    <xf numFmtId="0" fontId="4" fillId="0" borderId="8" xfId="5" applyNumberFormat="1" applyFont="1" applyFill="1" applyBorder="1" applyAlignment="1">
      <alignment horizontal="center" vertical="center" wrapText="1"/>
    </xf>
    <xf numFmtId="164" fontId="7" fillId="0" borderId="19" xfId="5" applyFont="1" applyFill="1" applyBorder="1" applyAlignment="1">
      <alignment vertical="center" wrapText="1"/>
    </xf>
    <xf numFmtId="164" fontId="7" fillId="0" borderId="21" xfId="5" applyFont="1" applyFill="1" applyBorder="1" applyAlignment="1">
      <alignment vertical="center" wrapText="1"/>
    </xf>
    <xf numFmtId="0" fontId="4" fillId="5" borderId="9" xfId="5" applyNumberFormat="1" applyFont="1" applyFill="1" applyBorder="1" applyAlignment="1">
      <alignment horizontal="center" vertical="center" wrapText="1"/>
    </xf>
    <xf numFmtId="0" fontId="4" fillId="0" borderId="9" xfId="5" applyNumberFormat="1" applyFont="1" applyFill="1" applyBorder="1" applyAlignment="1">
      <alignment horizontal="center" vertical="center" wrapText="1"/>
    </xf>
    <xf numFmtId="164" fontId="7" fillId="0" borderId="0" xfId="5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center" wrapText="1"/>
    </xf>
    <xf numFmtId="4" fontId="3" fillId="0" borderId="4" xfId="1" applyNumberFormat="1" applyFont="1" applyFill="1" applyBorder="1" applyAlignment="1">
      <alignment horizontal="right" vertical="center"/>
    </xf>
    <xf numFmtId="0" fontId="4" fillId="5" borderId="16" xfId="5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64" fontId="4" fillId="0" borderId="2" xfId="5" applyFont="1" applyFill="1" applyBorder="1" applyAlignment="1">
      <alignment horizontal="left" vertical="center"/>
    </xf>
    <xf numFmtId="4" fontId="3" fillId="0" borderId="4" xfId="1" applyNumberFormat="1" applyFont="1" applyFill="1" applyBorder="1" applyAlignment="1" applyProtection="1">
      <alignment horizontal="right" vertical="center"/>
      <protection locked="0"/>
    </xf>
    <xf numFmtId="164" fontId="4" fillId="4" borderId="10" xfId="5" applyFont="1" applyFill="1" applyBorder="1" applyAlignment="1">
      <alignment vertical="center"/>
    </xf>
    <xf numFmtId="0" fontId="4" fillId="4" borderId="17" xfId="5" applyNumberFormat="1" applyFont="1" applyFill="1" applyBorder="1" applyAlignment="1">
      <alignment horizontal="left" vertical="center" wrapText="1"/>
    </xf>
    <xf numFmtId="164" fontId="4" fillId="4" borderId="14" xfId="5" applyFont="1" applyFill="1" applyBorder="1" applyAlignment="1">
      <alignment vertical="center"/>
    </xf>
    <xf numFmtId="164" fontId="4" fillId="4" borderId="16" xfId="5" applyFont="1" applyFill="1" applyBorder="1"/>
    <xf numFmtId="0" fontId="4" fillId="0" borderId="15" xfId="5" applyNumberFormat="1" applyFont="1" applyFill="1" applyBorder="1" applyAlignment="1">
      <alignment horizontal="left" vertical="center" wrapText="1"/>
    </xf>
    <xf numFmtId="164" fontId="4" fillId="0" borderId="12" xfId="5" applyFont="1" applyFill="1" applyBorder="1" applyAlignment="1">
      <alignment vertical="center"/>
    </xf>
    <xf numFmtId="0" fontId="4" fillId="0" borderId="17" xfId="5" applyNumberFormat="1" applyFont="1" applyFill="1" applyBorder="1" applyAlignment="1">
      <alignment horizontal="left" vertical="center" wrapText="1"/>
    </xf>
    <xf numFmtId="164" fontId="4" fillId="0" borderId="14" xfId="5" applyFont="1" applyFill="1" applyBorder="1" applyAlignment="1">
      <alignment vertical="center"/>
    </xf>
    <xf numFmtId="164" fontId="4" fillId="0" borderId="15" xfId="5" applyFont="1" applyFill="1" applyBorder="1"/>
    <xf numFmtId="4" fontId="3" fillId="6" borderId="4" xfId="0" applyNumberFormat="1" applyFont="1" applyFill="1" applyBorder="1" applyAlignment="1" applyProtection="1">
      <alignment horizontal="right" vertical="center"/>
      <protection locked="0"/>
    </xf>
    <xf numFmtId="0" fontId="11" fillId="7" borderId="18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4" borderId="2" xfId="5" applyNumberFormat="1" applyFont="1" applyFill="1" applyBorder="1" applyAlignment="1">
      <alignment horizontal="left" vertical="center" wrapText="1"/>
    </xf>
    <xf numFmtId="164" fontId="4" fillId="4" borderId="2" xfId="5" applyFont="1" applyFill="1" applyBorder="1" applyAlignment="1">
      <alignment vertical="center"/>
    </xf>
    <xf numFmtId="4" fontId="3" fillId="6" borderId="4" xfId="1" applyNumberFormat="1" applyFont="1" applyFill="1" applyBorder="1" applyAlignment="1">
      <alignment horizontal="right" vertical="center"/>
    </xf>
    <xf numFmtId="164" fontId="4" fillId="5" borderId="2" xfId="5" applyFont="1" applyFill="1" applyBorder="1" applyAlignment="1">
      <alignment horizontal="left" vertical="center"/>
    </xf>
    <xf numFmtId="0" fontId="3" fillId="6" borderId="18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vertical="center" wrapText="1"/>
    </xf>
    <xf numFmtId="164" fontId="7" fillId="0" borderId="8" xfId="5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justify" vertical="center"/>
    </xf>
    <xf numFmtId="4" fontId="5" fillId="5" borderId="4" xfId="1" applyNumberFormat="1" applyFont="1" applyFill="1" applyBorder="1" applyAlignment="1">
      <alignment horizontal="right" vertical="center"/>
    </xf>
    <xf numFmtId="0" fontId="5" fillId="5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4" borderId="9" xfId="5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3" fillId="6" borderId="4" xfId="0" applyFont="1" applyFill="1" applyBorder="1" applyAlignment="1" applyProtection="1">
      <alignment horizontal="justify" vertical="center"/>
    </xf>
    <xf numFmtId="4" fontId="3" fillId="6" borderId="4" xfId="0" applyNumberFormat="1" applyFont="1" applyFill="1" applyBorder="1" applyAlignment="1" applyProtection="1">
      <alignment horizontal="right" vertical="center"/>
    </xf>
    <xf numFmtId="0" fontId="3" fillId="6" borderId="5" xfId="0" applyFont="1" applyFill="1" applyBorder="1" applyAlignment="1" applyProtection="1">
      <alignment horizontal="justify" vertical="center" wrapText="1"/>
    </xf>
    <xf numFmtId="0" fontId="3" fillId="6" borderId="4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vertical="center"/>
    </xf>
    <xf numFmtId="0" fontId="4" fillId="4" borderId="2" xfId="0" applyFont="1" applyFill="1" applyBorder="1"/>
    <xf numFmtId="0" fontId="4" fillId="4" borderId="0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vertical="center"/>
    </xf>
    <xf numFmtId="4" fontId="5" fillId="4" borderId="4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0" fontId="3" fillId="5" borderId="18" xfId="0" applyFont="1" applyFill="1" applyBorder="1" applyAlignment="1">
      <alignment vertical="center"/>
    </xf>
    <xf numFmtId="4" fontId="5" fillId="5" borderId="4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3" fontId="3" fillId="0" borderId="0" xfId="0" applyNumberFormat="1" applyFont="1"/>
    <xf numFmtId="0" fontId="3" fillId="6" borderId="17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2" fillId="0" borderId="0" xfId="0" applyFont="1"/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43" fontId="12" fillId="0" borderId="0" xfId="1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3" fontId="3" fillId="0" borderId="0" xfId="0" applyNumberFormat="1" applyFont="1" applyAlignment="1">
      <alignment horizontal="right"/>
    </xf>
    <xf numFmtId="164" fontId="4" fillId="0" borderId="12" xfId="5" applyFont="1" applyFill="1" applyBorder="1" applyAlignment="1">
      <alignment horizontal="left" vertical="center"/>
    </xf>
    <xf numFmtId="164" fontId="4" fillId="5" borderId="8" xfId="5" applyFont="1" applyFill="1" applyBorder="1" applyAlignment="1">
      <alignment horizontal="left" vertical="center"/>
    </xf>
    <xf numFmtId="4" fontId="16" fillId="0" borderId="4" xfId="7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/>
    </xf>
    <xf numFmtId="0" fontId="3" fillId="0" borderId="0" xfId="0" applyFont="1" applyFill="1" applyBorder="1"/>
    <xf numFmtId="3" fontId="3" fillId="0" borderId="0" xfId="0" applyNumberFormat="1" applyFont="1" applyFill="1" applyAlignment="1">
      <alignment horizontal="right"/>
    </xf>
    <xf numFmtId="165" fontId="17" fillId="0" borderId="0" xfId="0" applyNumberFormat="1" applyFont="1" applyFill="1" applyAlignment="1">
      <alignment horizontal="right" vertical="center"/>
    </xf>
    <xf numFmtId="0" fontId="3" fillId="6" borderId="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 wrapText="1"/>
    </xf>
    <xf numFmtId="43" fontId="0" fillId="0" borderId="0" xfId="1" applyFont="1" applyFill="1"/>
    <xf numFmtId="43" fontId="11" fillId="6" borderId="4" xfId="1" applyFont="1" applyFill="1" applyBorder="1" applyAlignment="1">
      <alignment horizontal="right" vertical="center" wrapText="1"/>
    </xf>
    <xf numFmtId="3" fontId="0" fillId="0" borderId="0" xfId="0" applyNumberFormat="1"/>
    <xf numFmtId="43" fontId="0" fillId="0" borderId="4" xfId="1" applyFont="1" applyBorder="1" applyAlignment="1">
      <alignment vertical="center"/>
    </xf>
    <xf numFmtId="4" fontId="3" fillId="0" borderId="10" xfId="0" applyNumberFormat="1" applyFont="1" applyFill="1" applyBorder="1" applyAlignment="1">
      <alignment horizontal="right" vertical="center"/>
    </xf>
    <xf numFmtId="4" fontId="5" fillId="5" borderId="5" xfId="0" applyNumberFormat="1" applyFont="1" applyFill="1" applyBorder="1" applyAlignment="1">
      <alignment horizontal="right" vertical="center" wrapText="1"/>
    </xf>
    <xf numFmtId="4" fontId="5" fillId="5" borderId="22" xfId="0" applyNumberFormat="1" applyFont="1" applyFill="1" applyBorder="1" applyAlignment="1">
      <alignment horizontal="right" vertical="center" wrapText="1"/>
    </xf>
    <xf numFmtId="164" fontId="7" fillId="0" borderId="2" xfId="5" applyFont="1" applyFill="1" applyBorder="1" applyAlignment="1">
      <alignment horizontal="justify" vertical="center" wrapText="1"/>
    </xf>
    <xf numFmtId="164" fontId="7" fillId="0" borderId="2" xfId="5" applyFont="1" applyFill="1" applyBorder="1" applyAlignment="1">
      <alignment horizontal="justify" vertical="center"/>
    </xf>
    <xf numFmtId="0" fontId="3" fillId="0" borderId="19" xfId="0" applyFont="1" applyFill="1" applyBorder="1" applyAlignment="1">
      <alignment horizontal="justify" vertical="center"/>
    </xf>
    <xf numFmtId="0" fontId="3" fillId="0" borderId="16" xfId="0" applyFont="1" applyFill="1" applyBorder="1" applyAlignment="1">
      <alignment horizontal="justify" vertical="center"/>
    </xf>
    <xf numFmtId="4" fontId="7" fillId="0" borderId="4" xfId="5" applyNumberFormat="1" applyFont="1" applyFill="1" applyBorder="1" applyAlignment="1">
      <alignment horizontal="right" vertical="center"/>
    </xf>
    <xf numFmtId="4" fontId="5" fillId="4" borderId="18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right" vertical="center"/>
    </xf>
    <xf numFmtId="43" fontId="0" fillId="0" borderId="4" xfId="1" applyFont="1" applyFill="1" applyBorder="1" applyAlignment="1">
      <alignment vertical="center"/>
    </xf>
    <xf numFmtId="4" fontId="13" fillId="39" borderId="25" xfId="0" applyNumberFormat="1" applyFont="1" applyFill="1" applyBorder="1" applyAlignment="1">
      <alignment horizontal="right" vertical="center"/>
    </xf>
    <xf numFmtId="0" fontId="13" fillId="39" borderId="24" xfId="0" applyFont="1" applyFill="1" applyBorder="1" applyAlignment="1">
      <alignment horizontal="justify" vertical="center" wrapText="1"/>
    </xf>
    <xf numFmtId="165" fontId="34" fillId="0" borderId="4" xfId="10" applyNumberFormat="1" applyFont="1" applyBorder="1" applyAlignment="1">
      <alignment horizontal="right" vertical="center"/>
    </xf>
    <xf numFmtId="4" fontId="34" fillId="0" borderId="4" xfId="7" applyNumberFormat="1" applyFont="1" applyFill="1" applyBorder="1" applyAlignment="1">
      <alignment horizontal="right" vertical="center"/>
    </xf>
    <xf numFmtId="43" fontId="0" fillId="0" borderId="4" xfId="1" applyFont="1" applyBorder="1" applyAlignment="1">
      <alignment horizontal="center" vertical="center"/>
    </xf>
    <xf numFmtId="10" fontId="4" fillId="0" borderId="11" xfId="2" applyNumberFormat="1" applyFont="1" applyFill="1" applyBorder="1" applyAlignment="1">
      <alignment horizontal="center" vertical="center"/>
    </xf>
    <xf numFmtId="164" fontId="4" fillId="0" borderId="9" xfId="5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justify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Fill="1" applyBorder="1" applyAlignment="1" applyProtection="1">
      <alignment horizontal="right" vertical="center"/>
    </xf>
    <xf numFmtId="164" fontId="4" fillId="4" borderId="5" xfId="5" applyFont="1" applyFill="1" applyBorder="1" applyAlignment="1">
      <alignment horizontal="center" vertical="center"/>
    </xf>
    <xf numFmtId="164" fontId="7" fillId="5" borderId="10" xfId="5" applyFont="1" applyFill="1" applyBorder="1" applyAlignment="1">
      <alignment horizontal="center" vertical="center"/>
    </xf>
    <xf numFmtId="164" fontId="4" fillId="4" borderId="8" xfId="5" applyFont="1" applyFill="1" applyBorder="1" applyAlignment="1">
      <alignment horizontal="center" vertical="center"/>
    </xf>
    <xf numFmtId="164" fontId="4" fillId="4" borderId="0" xfId="5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4" fillId="5" borderId="10" xfId="5" applyFont="1" applyFill="1" applyBorder="1" applyAlignment="1">
      <alignment horizontal="center" vertical="center"/>
    </xf>
    <xf numFmtId="164" fontId="7" fillId="5" borderId="21" xfId="5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6" borderId="4" xfId="0" applyFont="1" applyFill="1" applyBorder="1" applyAlignment="1" applyProtection="1">
      <alignment horizontal="center" vertical="center"/>
    </xf>
    <xf numFmtId="0" fontId="3" fillId="6" borderId="4" xfId="0" applyFont="1" applyFill="1" applyBorder="1" applyAlignment="1" applyProtection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10" fontId="4" fillId="0" borderId="6" xfId="2" applyNumberFormat="1" applyFont="1" applyFill="1" applyBorder="1" applyAlignment="1">
      <alignment horizontal="center" vertical="center"/>
    </xf>
    <xf numFmtId="10" fontId="4" fillId="0" borderId="25" xfId="2" applyNumberFormat="1" applyFont="1" applyFill="1" applyBorder="1" applyAlignment="1">
      <alignment horizontal="center" vertical="center"/>
    </xf>
    <xf numFmtId="43" fontId="7" fillId="0" borderId="4" xfId="54" applyNumberFormat="1" applyFont="1" applyBorder="1" applyAlignment="1">
      <alignment horizontal="right" vertical="center"/>
    </xf>
    <xf numFmtId="43" fontId="7" fillId="0" borderId="4" xfId="54" applyNumberFormat="1" applyFont="1" applyFill="1" applyBorder="1" applyAlignment="1">
      <alignment horizontal="right" vertical="center"/>
    </xf>
    <xf numFmtId="43" fontId="11" fillId="6" borderId="4" xfId="1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55">
    <cellStyle name="20% - Énfasis1" xfId="29" builtinId="30" customBuiltin="1"/>
    <cellStyle name="20% - Énfasis2" xfId="33" builtinId="34" customBuiltin="1"/>
    <cellStyle name="20% - Énfasis3" xfId="37" builtinId="38" customBuiltin="1"/>
    <cellStyle name="20% - Énfasis4" xfId="41" builtinId="42" customBuiltin="1"/>
    <cellStyle name="20% - Énfasis5" xfId="45" builtinId="46" customBuiltin="1"/>
    <cellStyle name="20% - Énfasis6" xfId="49" builtinId="50" customBuiltin="1"/>
    <cellStyle name="40% - Énfasis1" xfId="30" builtinId="31" customBuiltin="1"/>
    <cellStyle name="40% - Énfasis2" xfId="34" builtinId="35" customBuiltin="1"/>
    <cellStyle name="40% - Énfasis3" xfId="38" builtinId="39" customBuiltin="1"/>
    <cellStyle name="40% - Énfasis4" xfId="42" builtinId="43" customBuiltin="1"/>
    <cellStyle name="40% - Énfasis5" xfId="46" builtinId="47" customBuiltin="1"/>
    <cellStyle name="40% - Énfasis6" xfId="50" builtinId="51" customBuiltin="1"/>
    <cellStyle name="60% - Énfasis1" xfId="31" builtinId="32" customBuiltin="1"/>
    <cellStyle name="60% - Énfasis2" xfId="35" builtinId="36" customBuiltin="1"/>
    <cellStyle name="60% - Énfasis3" xfId="39" builtinId="40" customBuiltin="1"/>
    <cellStyle name="60% - Énfasis4" xfId="43" builtinId="44" customBuiltin="1"/>
    <cellStyle name="60% - Énfasis5" xfId="47" builtinId="48" customBuiltin="1"/>
    <cellStyle name="60% - Énfasis6" xfId="51" builtinId="52" customBuiltin="1"/>
    <cellStyle name="Buena" xfId="16" builtinId="26" customBuiltin="1"/>
    <cellStyle name="Cálculo" xfId="21" builtinId="22" customBuiltin="1"/>
    <cellStyle name="Celda de comprobación" xfId="23" builtinId="23" customBuiltin="1"/>
    <cellStyle name="Celda vinculada" xfId="22" builtinId="24" customBuiltin="1"/>
    <cellStyle name="Encabezado 1" xfId="12" builtinId="16" customBuiltin="1"/>
    <cellStyle name="Encabezado 4" xfId="15" builtinId="19" customBuiltin="1"/>
    <cellStyle name="Énfasis1" xfId="28" builtinId="29" customBuiltin="1"/>
    <cellStyle name="Énfasis2" xfId="32" builtinId="33" customBuiltin="1"/>
    <cellStyle name="Énfasis3" xfId="36" builtinId="37" customBuiltin="1"/>
    <cellStyle name="Énfasis4" xfId="40" builtinId="41" customBuiltin="1"/>
    <cellStyle name="Énfasis5" xfId="44" builtinId="45" customBuiltin="1"/>
    <cellStyle name="Énfasis6" xfId="48" builtinId="49" customBuiltin="1"/>
    <cellStyle name="Entrada" xfId="19" builtinId="20" customBuiltin="1"/>
    <cellStyle name="Incorrecto" xfId="17" builtinId="27" customBuiltin="1"/>
    <cellStyle name="Millares" xfId="1" builtinId="3"/>
    <cellStyle name="Millares [0] 3" xfId="5"/>
    <cellStyle name="Millares 2" xfId="8"/>
    <cellStyle name="Millares 2 2" xfId="52"/>
    <cellStyle name="Millares 2 2 2" xfId="4"/>
    <cellStyle name="Millares 4" xfId="54"/>
    <cellStyle name="Neutral" xfId="18" builtinId="28" customBuiltin="1"/>
    <cellStyle name="Normal" xfId="0" builtinId="0"/>
    <cellStyle name="Normal 2" xfId="7"/>
    <cellStyle name="Normal 2 2" xfId="10"/>
    <cellStyle name="Normal 3" xfId="3"/>
    <cellStyle name="Normal 3 2" xfId="53"/>
    <cellStyle name="Normal 4" xfId="6"/>
    <cellStyle name="Notas" xfId="25" builtinId="10" customBuiltin="1"/>
    <cellStyle name="Porcentaje" xfId="2" builtinId="5"/>
    <cellStyle name="Porcentaje 2" xfId="9"/>
    <cellStyle name="Salida" xfId="20" builtinId="21" customBuiltin="1"/>
    <cellStyle name="Texto de advertencia" xfId="24" builtinId="11" customBuiltin="1"/>
    <cellStyle name="Texto explicativo" xfId="26" builtinId="53" customBuiltin="1"/>
    <cellStyle name="Título" xfId="11" builtinId="15" customBuiltin="1"/>
    <cellStyle name="Título 2" xfId="13" builtinId="17" customBuiltin="1"/>
    <cellStyle name="Título 3" xfId="14" builtinId="18" customBuiltin="1"/>
    <cellStyle name="Total" xfId="27" builtinId="25" customBuiltin="1"/>
  </cellStyles>
  <dxfs count="12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BERNACION%20QUINDIO%202018/INSTRUMENTOS%202018/EJECUCIONES%202018/ENERO%202018/EJE%20%20PROYECTOS%20ENER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 SECRETARIAS"/>
      <sheetName val="ADMINISTRATIVA"/>
      <sheetName val="PLANEACION"/>
      <sheetName val="HACIENDA"/>
      <sheetName val="INFRAESTRUCTURA"/>
      <sheetName val="INTERIOR"/>
      <sheetName val="CULTURA"/>
      <sheetName val="TURISMO"/>
      <sheetName val="AGRICULTURA"/>
      <sheetName val="PRIVADA"/>
      <sheetName val="EDUCACION"/>
      <sheetName val="FAMILIA"/>
      <sheetName val="REP JUDICIAL"/>
      <sheetName val="SALUD"/>
      <sheetName val="INDEPORTES"/>
      <sheetName val="PROMOTORA"/>
      <sheetName val="IDTQ"/>
      <sheetName val="PPROY ESQ PDD"/>
      <sheetName val="EJE ESTRATEGICO"/>
      <sheetName val="EJE PROGRAMA"/>
      <sheetName val="EJE SUBPROGRAMA"/>
      <sheetName val="POAI Enero 31 2018"/>
      <sheetName val="Ejecucion 31 ene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5">
          <cell r="D35" t="str">
            <v>Implementación de  estrategias para el mejoramiento continuo del indice sintetico de calidad educativa en los niveles de básica primaria, básica secundaria y nivel de media en el Departamento del Quindio.</v>
          </cell>
        </row>
        <row r="49">
          <cell r="D49" t="str">
            <v>Mejoramiento de estrategias que permitan una mayor eficiencia en la gestion de procesos y proyectos de las instituciones educativas del Departamento del Quindio.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1"/>
  <sheetViews>
    <sheetView showGridLines="0" tabSelected="1" zoomScale="80" zoomScaleNormal="80" workbookViewId="0">
      <selection activeCell="H12" sqref="H12"/>
    </sheetView>
  </sheetViews>
  <sheetFormatPr baseColWidth="10" defaultColWidth="11.42578125" defaultRowHeight="12.75" x14ac:dyDescent="0.2"/>
  <cols>
    <col min="1" max="1" width="8.140625" style="4" customWidth="1"/>
    <col min="2" max="2" width="14.42578125" style="219" customWidth="1"/>
    <col min="3" max="3" width="15.28515625" style="219" customWidth="1"/>
    <col min="4" max="4" width="11.28515625" style="219" customWidth="1"/>
    <col min="5" max="5" width="14.85546875" style="219" customWidth="1"/>
    <col min="6" max="6" width="13.42578125" style="219" customWidth="1"/>
    <col min="7" max="7" width="21" style="219" customWidth="1"/>
    <col min="8" max="8" width="17.28515625" style="219" customWidth="1"/>
    <col min="9" max="9" width="43.140625" style="220" hidden="1" customWidth="1"/>
    <col min="10" max="10" width="25.28515625" style="221" customWidth="1"/>
    <col min="11" max="11" width="26.85546875" style="221" customWidth="1"/>
    <col min="12" max="12" width="24.7109375" style="221" customWidth="1"/>
    <col min="13" max="13" width="23" style="221" customWidth="1"/>
    <col min="14" max="14" width="24.85546875" style="221" customWidth="1"/>
    <col min="15" max="15" width="25.85546875" style="221" customWidth="1"/>
    <col min="16" max="16" width="32.42578125" style="4" customWidth="1"/>
    <col min="17" max="17" width="32" style="3" customWidth="1"/>
    <col min="18" max="18" width="20.28515625" style="3" customWidth="1"/>
    <col min="19" max="19" width="22.140625" style="3" customWidth="1"/>
    <col min="20" max="20" width="11.42578125" style="4" customWidth="1"/>
    <col min="21" max="16384" width="11.42578125" style="4"/>
  </cols>
  <sheetData>
    <row r="1" spans="1:19" ht="36.75" customHeight="1" x14ac:dyDescent="0.2">
      <c r="A1" s="1"/>
      <c r="B1" s="283" t="s">
        <v>376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"/>
    </row>
    <row r="2" spans="1:19" ht="36.75" customHeight="1" x14ac:dyDescent="0.2">
      <c r="A2" s="1"/>
      <c r="B2" s="285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"/>
    </row>
    <row r="3" spans="1:19" ht="80.25" customHeight="1" x14ac:dyDescent="0.2">
      <c r="A3" s="5"/>
      <c r="B3" s="6" t="s">
        <v>375</v>
      </c>
      <c r="C3" s="7" t="s">
        <v>0</v>
      </c>
      <c r="D3" s="7" t="s">
        <v>375</v>
      </c>
      <c r="E3" s="7" t="s">
        <v>1</v>
      </c>
      <c r="F3" s="7" t="s">
        <v>375</v>
      </c>
      <c r="G3" s="7" t="s">
        <v>2</v>
      </c>
      <c r="H3" s="7" t="s">
        <v>248</v>
      </c>
      <c r="I3" s="7" t="s">
        <v>3</v>
      </c>
      <c r="J3" s="8" t="s">
        <v>374</v>
      </c>
      <c r="K3" s="8" t="s">
        <v>4</v>
      </c>
      <c r="L3" s="8" t="s">
        <v>5</v>
      </c>
      <c r="M3" s="9" t="s">
        <v>6</v>
      </c>
      <c r="N3" s="8" t="s">
        <v>371</v>
      </c>
      <c r="O3" s="8" t="s">
        <v>7</v>
      </c>
      <c r="P3" s="10" t="s">
        <v>8</v>
      </c>
      <c r="Q3" s="10" t="s">
        <v>372</v>
      </c>
      <c r="R3" s="11"/>
      <c r="S3" s="11"/>
    </row>
    <row r="4" spans="1:19" ht="23.25" customHeight="1" x14ac:dyDescent="0.2">
      <c r="A4" s="5"/>
      <c r="B4" s="12">
        <v>1</v>
      </c>
      <c r="C4" s="13" t="s">
        <v>9</v>
      </c>
      <c r="D4" s="14"/>
      <c r="E4" s="15"/>
      <c r="F4" s="16"/>
      <c r="G4" s="17"/>
      <c r="H4" s="17"/>
      <c r="I4" s="17"/>
      <c r="J4" s="19">
        <f>J5</f>
        <v>7110793050</v>
      </c>
      <c r="K4" s="19">
        <f t="shared" ref="K4:O4" si="0">K5</f>
        <v>6781568000</v>
      </c>
      <c r="L4" s="19">
        <f t="shared" si="0"/>
        <v>5534919075.1999998</v>
      </c>
      <c r="M4" s="19">
        <f t="shared" si="0"/>
        <v>3513167039.3599997</v>
      </c>
      <c r="N4" s="19">
        <f t="shared" si="0"/>
        <v>3513167039.3599997</v>
      </c>
      <c r="O4" s="19">
        <f t="shared" si="0"/>
        <v>3279482655.3599997</v>
      </c>
      <c r="P4" s="256">
        <f t="shared" ref="P4:P66" si="1">L4/J4</f>
        <v>0.77838280994550946</v>
      </c>
      <c r="Q4" s="256">
        <f>M4/J4</f>
        <v>0.49406121295570538</v>
      </c>
    </row>
    <row r="5" spans="1:19" ht="23.25" customHeight="1" x14ac:dyDescent="0.2">
      <c r="A5" s="5"/>
      <c r="B5" s="20"/>
      <c r="C5" s="21"/>
      <c r="D5" s="22">
        <v>1</v>
      </c>
      <c r="E5" s="23" t="s">
        <v>10</v>
      </c>
      <c r="F5" s="24"/>
      <c r="G5" s="25"/>
      <c r="H5" s="25"/>
      <c r="I5" s="25"/>
      <c r="J5" s="27">
        <f t="shared" ref="J5:O5" si="2">J6+J8+J15</f>
        <v>7110793050</v>
      </c>
      <c r="K5" s="27">
        <f t="shared" si="2"/>
        <v>6781568000</v>
      </c>
      <c r="L5" s="27">
        <f t="shared" si="2"/>
        <v>5534919075.1999998</v>
      </c>
      <c r="M5" s="27">
        <f t="shared" si="2"/>
        <v>3513167039.3599997</v>
      </c>
      <c r="N5" s="27">
        <f t="shared" si="2"/>
        <v>3513167039.3599997</v>
      </c>
      <c r="O5" s="27">
        <f t="shared" si="2"/>
        <v>3279482655.3599997</v>
      </c>
      <c r="P5" s="256">
        <f t="shared" si="1"/>
        <v>0.77838280994550946</v>
      </c>
      <c r="Q5" s="256">
        <f t="shared" ref="Q5:Q66" si="3">M5/J5</f>
        <v>0.49406121295570538</v>
      </c>
    </row>
    <row r="6" spans="1:19" s="38" customFormat="1" ht="23.25" customHeight="1" x14ac:dyDescent="0.2">
      <c r="A6" s="5"/>
      <c r="B6" s="28"/>
      <c r="C6" s="29"/>
      <c r="D6" s="30"/>
      <c r="E6" s="31"/>
      <c r="F6" s="32">
        <v>1</v>
      </c>
      <c r="G6" s="33" t="s">
        <v>11</v>
      </c>
      <c r="H6" s="35"/>
      <c r="I6" s="35"/>
      <c r="J6" s="36">
        <f t="shared" ref="J6:O6" si="4">SUM(J7:J7)</f>
        <v>134617500</v>
      </c>
      <c r="K6" s="36">
        <f t="shared" si="4"/>
        <v>124722969</v>
      </c>
      <c r="L6" s="36">
        <f t="shared" si="4"/>
        <v>124722969</v>
      </c>
      <c r="M6" s="36">
        <f t="shared" si="4"/>
        <v>100327629</v>
      </c>
      <c r="N6" s="36">
        <f t="shared" si="4"/>
        <v>100327629</v>
      </c>
      <c r="O6" s="36">
        <f t="shared" si="4"/>
        <v>9894531</v>
      </c>
      <c r="P6" s="256">
        <f t="shared" si="1"/>
        <v>0.92649892473118278</v>
      </c>
      <c r="Q6" s="256">
        <f t="shared" si="3"/>
        <v>0.74527924675469381</v>
      </c>
      <c r="R6" s="37"/>
      <c r="S6" s="37"/>
    </row>
    <row r="7" spans="1:19" s="38" customFormat="1" ht="64.5" customHeight="1" x14ac:dyDescent="0.2">
      <c r="A7" s="5"/>
      <c r="B7" s="28"/>
      <c r="C7" s="29"/>
      <c r="D7" s="39"/>
      <c r="E7" s="40"/>
      <c r="F7" s="41"/>
      <c r="G7" s="5"/>
      <c r="H7" s="162" t="s">
        <v>322</v>
      </c>
      <c r="I7" s="42" t="s">
        <v>12</v>
      </c>
      <c r="J7" s="255">
        <v>134617500</v>
      </c>
      <c r="K7" s="255">
        <v>124722969</v>
      </c>
      <c r="L7" s="255">
        <v>124722969</v>
      </c>
      <c r="M7" s="255">
        <v>100327629</v>
      </c>
      <c r="N7" s="255">
        <v>100327629</v>
      </c>
      <c r="O7" s="43">
        <f t="shared" ref="O7" si="5">J7-K7</f>
        <v>9894531</v>
      </c>
      <c r="P7" s="256">
        <f t="shared" si="1"/>
        <v>0.92649892473118278</v>
      </c>
      <c r="Q7" s="256">
        <f t="shared" si="3"/>
        <v>0.74527924675469381</v>
      </c>
      <c r="R7" s="37"/>
      <c r="S7" s="37"/>
    </row>
    <row r="8" spans="1:19" ht="23.25" customHeight="1" x14ac:dyDescent="0.2">
      <c r="A8" s="5"/>
      <c r="B8" s="44"/>
      <c r="C8" s="45"/>
      <c r="D8" s="46"/>
      <c r="E8" s="47"/>
      <c r="F8" s="32">
        <v>2</v>
      </c>
      <c r="G8" s="48" t="s">
        <v>13</v>
      </c>
      <c r="H8" s="35"/>
      <c r="I8" s="35"/>
      <c r="J8" s="36">
        <f t="shared" ref="J8:O8" si="6">SUM(J9:J14)</f>
        <v>5219599954</v>
      </c>
      <c r="K8" s="36">
        <f t="shared" si="6"/>
        <v>5137371101</v>
      </c>
      <c r="L8" s="36">
        <f t="shared" si="6"/>
        <v>5066762826.1999998</v>
      </c>
      <c r="M8" s="36">
        <f t="shared" si="6"/>
        <v>3123286330.3599997</v>
      </c>
      <c r="N8" s="36">
        <f t="shared" si="6"/>
        <v>3123286330.3599997</v>
      </c>
      <c r="O8" s="36">
        <f t="shared" si="6"/>
        <v>3032486458.3599997</v>
      </c>
      <c r="P8" s="256">
        <f t="shared" si="1"/>
        <v>0.9707186127007924</v>
      </c>
      <c r="Q8" s="256">
        <f t="shared" si="3"/>
        <v>0.59837657251232312</v>
      </c>
    </row>
    <row r="9" spans="1:19" ht="53.25" customHeight="1" x14ac:dyDescent="0.2">
      <c r="A9" s="5"/>
      <c r="B9" s="44"/>
      <c r="C9" s="45"/>
      <c r="D9" s="46"/>
      <c r="E9" s="47"/>
      <c r="F9" s="50"/>
      <c r="G9" s="51"/>
      <c r="H9" s="162" t="s">
        <v>294</v>
      </c>
      <c r="I9" s="52" t="s">
        <v>14</v>
      </c>
      <c r="J9" s="53">
        <v>2440979994</v>
      </c>
      <c r="K9" s="53">
        <v>2404703528</v>
      </c>
      <c r="L9" s="53">
        <v>2334095253.1999998</v>
      </c>
      <c r="M9" s="53">
        <v>855156044.3599999</v>
      </c>
      <c r="N9" s="53">
        <v>855156044.3599999</v>
      </c>
      <c r="O9" s="54">
        <v>855156044.3599999</v>
      </c>
      <c r="P9" s="256">
        <f t="shared" si="1"/>
        <v>0.95621236508995322</v>
      </c>
      <c r="Q9" s="256">
        <f t="shared" si="3"/>
        <v>0.35033308198428437</v>
      </c>
    </row>
    <row r="10" spans="1:19" ht="53.25" customHeight="1" x14ac:dyDescent="0.2">
      <c r="A10" s="5"/>
      <c r="B10" s="44"/>
      <c r="C10" s="45"/>
      <c r="D10" s="46"/>
      <c r="E10" s="47"/>
      <c r="F10" s="50"/>
      <c r="G10" s="51"/>
      <c r="H10" s="231" t="s">
        <v>295</v>
      </c>
      <c r="I10" s="52" t="s">
        <v>15</v>
      </c>
      <c r="J10" s="53">
        <v>1120246431</v>
      </c>
      <c r="K10" s="53">
        <v>1091680073</v>
      </c>
      <c r="L10" s="53">
        <v>1091680073</v>
      </c>
      <c r="M10" s="53">
        <v>1091680073</v>
      </c>
      <c r="N10" s="53">
        <v>1091680073</v>
      </c>
      <c r="O10" s="54">
        <v>1091680073</v>
      </c>
      <c r="P10" s="256">
        <f t="shared" si="1"/>
        <v>0.97449993393462553</v>
      </c>
      <c r="Q10" s="256">
        <f t="shared" si="3"/>
        <v>0.97449993393462553</v>
      </c>
    </row>
    <row r="11" spans="1:19" ht="53.25" customHeight="1" x14ac:dyDescent="0.2">
      <c r="A11" s="5"/>
      <c r="B11" s="44"/>
      <c r="C11" s="45"/>
      <c r="D11" s="46"/>
      <c r="E11" s="47"/>
      <c r="F11" s="50"/>
      <c r="G11" s="51"/>
      <c r="H11" s="231" t="s">
        <v>296</v>
      </c>
      <c r="I11" s="52" t="s">
        <v>16</v>
      </c>
      <c r="J11" s="53">
        <v>80000000</v>
      </c>
      <c r="K11" s="53">
        <v>80000000</v>
      </c>
      <c r="L11" s="53">
        <v>80000000</v>
      </c>
      <c r="M11" s="53">
        <v>80000000</v>
      </c>
      <c r="N11" s="53">
        <v>80000000</v>
      </c>
      <c r="O11" s="54">
        <v>80000000</v>
      </c>
      <c r="P11" s="256">
        <f t="shared" si="1"/>
        <v>1</v>
      </c>
      <c r="Q11" s="256">
        <f t="shared" si="3"/>
        <v>1</v>
      </c>
    </row>
    <row r="12" spans="1:19" ht="53.25" customHeight="1" x14ac:dyDescent="0.2">
      <c r="A12" s="5"/>
      <c r="B12" s="44"/>
      <c r="C12" s="45"/>
      <c r="D12" s="46"/>
      <c r="E12" s="47"/>
      <c r="F12" s="50"/>
      <c r="G12" s="51"/>
      <c r="H12" s="231" t="s">
        <v>297</v>
      </c>
      <c r="I12" s="52" t="s">
        <v>17</v>
      </c>
      <c r="J12" s="53">
        <v>230000000</v>
      </c>
      <c r="K12" s="53">
        <v>230000000</v>
      </c>
      <c r="L12" s="53">
        <v>230000000</v>
      </c>
      <c r="M12" s="53">
        <v>230000000</v>
      </c>
      <c r="N12" s="53">
        <v>230000000</v>
      </c>
      <c r="O12" s="54">
        <v>230000000</v>
      </c>
      <c r="P12" s="256">
        <f t="shared" si="1"/>
        <v>1</v>
      </c>
      <c r="Q12" s="256">
        <f t="shared" si="3"/>
        <v>1</v>
      </c>
    </row>
    <row r="13" spans="1:19" ht="53.25" customHeight="1" x14ac:dyDescent="0.2">
      <c r="A13" s="5"/>
      <c r="B13" s="44"/>
      <c r="C13" s="45"/>
      <c r="D13" s="46"/>
      <c r="E13" s="47"/>
      <c r="F13" s="50"/>
      <c r="G13" s="51"/>
      <c r="H13" s="231" t="s">
        <v>298</v>
      </c>
      <c r="I13" s="52" t="s">
        <v>18</v>
      </c>
      <c r="J13" s="53">
        <v>1190000000</v>
      </c>
      <c r="K13" s="53">
        <v>1190000000</v>
      </c>
      <c r="L13" s="53">
        <v>1190000000</v>
      </c>
      <c r="M13" s="53">
        <v>758264312</v>
      </c>
      <c r="N13" s="53">
        <v>758264312</v>
      </c>
      <c r="O13" s="54">
        <v>758264312</v>
      </c>
      <c r="P13" s="256">
        <f t="shared" si="1"/>
        <v>1</v>
      </c>
      <c r="Q13" s="256">
        <f t="shared" si="3"/>
        <v>0.63719690084033609</v>
      </c>
    </row>
    <row r="14" spans="1:19" ht="53.25" customHeight="1" x14ac:dyDescent="0.2">
      <c r="A14" s="5"/>
      <c r="B14" s="44"/>
      <c r="C14" s="45"/>
      <c r="D14" s="46"/>
      <c r="E14" s="47"/>
      <c r="F14" s="50"/>
      <c r="G14" s="51"/>
      <c r="H14" s="231" t="s">
        <v>323</v>
      </c>
      <c r="I14" s="52" t="s">
        <v>19</v>
      </c>
      <c r="J14" s="239">
        <v>158373529</v>
      </c>
      <c r="K14" s="239">
        <v>140987500</v>
      </c>
      <c r="L14" s="239">
        <v>140987500</v>
      </c>
      <c r="M14" s="239">
        <v>108185901</v>
      </c>
      <c r="N14" s="239">
        <v>108185901</v>
      </c>
      <c r="O14" s="43">
        <f t="shared" ref="O14" si="7">J14-K14</f>
        <v>17386029</v>
      </c>
      <c r="P14" s="256">
        <f t="shared" si="1"/>
        <v>0.89022137026447146</v>
      </c>
      <c r="Q14" s="256">
        <f t="shared" si="3"/>
        <v>0.68310595642533167</v>
      </c>
    </row>
    <row r="15" spans="1:19" ht="23.25" customHeight="1" x14ac:dyDescent="0.2">
      <c r="A15" s="5"/>
      <c r="B15" s="44"/>
      <c r="C15" s="45"/>
      <c r="D15" s="46"/>
      <c r="E15" s="47"/>
      <c r="F15" s="32">
        <v>3</v>
      </c>
      <c r="G15" s="48" t="s">
        <v>20</v>
      </c>
      <c r="H15" s="35"/>
      <c r="I15" s="35"/>
      <c r="J15" s="36">
        <f>SUM(J16:J17)</f>
        <v>1756575596</v>
      </c>
      <c r="K15" s="36">
        <f t="shared" ref="K15:O15" si="8">SUM(K16:K17)</f>
        <v>1519473930</v>
      </c>
      <c r="L15" s="36">
        <f t="shared" si="8"/>
        <v>343433280</v>
      </c>
      <c r="M15" s="36">
        <f t="shared" si="8"/>
        <v>289553080</v>
      </c>
      <c r="N15" s="36">
        <f t="shared" si="8"/>
        <v>289553080</v>
      </c>
      <c r="O15" s="36">
        <f t="shared" si="8"/>
        <v>237101666</v>
      </c>
      <c r="P15" s="256">
        <f t="shared" si="1"/>
        <v>0.19551295189461348</v>
      </c>
      <c r="Q15" s="256">
        <f t="shared" si="3"/>
        <v>0.16483952108827998</v>
      </c>
    </row>
    <row r="16" spans="1:19" s="38" customFormat="1" ht="44.25" customHeight="1" x14ac:dyDescent="0.2">
      <c r="A16" s="5"/>
      <c r="B16" s="44"/>
      <c r="C16" s="45"/>
      <c r="D16" s="46"/>
      <c r="E16" s="47"/>
      <c r="F16" s="51"/>
      <c r="G16" s="50"/>
      <c r="H16" s="162" t="s">
        <v>324</v>
      </c>
      <c r="I16" s="52" t="s">
        <v>21</v>
      </c>
      <c r="J16" s="239">
        <v>1693514361</v>
      </c>
      <c r="K16" s="239">
        <v>1467982850</v>
      </c>
      <c r="L16" s="239">
        <v>291942200</v>
      </c>
      <c r="M16" s="239">
        <v>244827000</v>
      </c>
      <c r="N16" s="239">
        <v>244827000</v>
      </c>
      <c r="O16" s="43">
        <f t="shared" ref="O16:O17" si="9">J16-K16</f>
        <v>225531511</v>
      </c>
      <c r="P16" s="256">
        <f t="shared" si="1"/>
        <v>0.17238838165364692</v>
      </c>
      <c r="Q16" s="256">
        <f t="shared" si="3"/>
        <v>0.14456741887646737</v>
      </c>
      <c r="R16" s="37"/>
      <c r="S16" s="37"/>
    </row>
    <row r="17" spans="1:19" s="38" customFormat="1" ht="44.25" customHeight="1" x14ac:dyDescent="0.2">
      <c r="A17" s="5"/>
      <c r="B17" s="44"/>
      <c r="C17" s="45"/>
      <c r="D17" s="46"/>
      <c r="E17" s="47"/>
      <c r="F17" s="51"/>
      <c r="G17" s="50"/>
      <c r="H17" s="231" t="s">
        <v>325</v>
      </c>
      <c r="I17" s="52" t="s">
        <v>22</v>
      </c>
      <c r="J17" s="239">
        <v>63061235</v>
      </c>
      <c r="K17" s="239">
        <v>51491080</v>
      </c>
      <c r="L17" s="239">
        <v>51491080</v>
      </c>
      <c r="M17" s="239">
        <v>44726080</v>
      </c>
      <c r="N17" s="239">
        <v>44726080</v>
      </c>
      <c r="O17" s="43">
        <f t="shared" si="9"/>
        <v>11570155</v>
      </c>
      <c r="P17" s="256">
        <f t="shared" si="1"/>
        <v>0.81652508074096553</v>
      </c>
      <c r="Q17" s="256">
        <f t="shared" si="3"/>
        <v>0.70924839959128616</v>
      </c>
      <c r="R17" s="37"/>
      <c r="S17" s="37"/>
    </row>
    <row r="18" spans="1:19" s="38" customFormat="1" ht="27.75" customHeight="1" x14ac:dyDescent="0.2">
      <c r="A18" s="5"/>
      <c r="B18" s="60">
        <v>2</v>
      </c>
      <c r="C18" s="61" t="s">
        <v>23</v>
      </c>
      <c r="D18" s="14"/>
      <c r="E18" s="14"/>
      <c r="F18" s="15"/>
      <c r="G18" s="15"/>
      <c r="H18" s="17"/>
      <c r="I18" s="18"/>
      <c r="J18" s="19">
        <f t="shared" ref="J18:O18" si="10">J19+J37+J44</f>
        <v>36162950202</v>
      </c>
      <c r="K18" s="19">
        <f t="shared" si="10"/>
        <v>21223020458.810001</v>
      </c>
      <c r="L18" s="19">
        <f t="shared" si="10"/>
        <v>17525612557.709999</v>
      </c>
      <c r="M18" s="19">
        <f t="shared" si="10"/>
        <v>8398333109.1000013</v>
      </c>
      <c r="N18" s="19">
        <f t="shared" si="10"/>
        <v>8395535109.1000013</v>
      </c>
      <c r="O18" s="19">
        <f t="shared" si="10"/>
        <v>6060410700.7699995</v>
      </c>
      <c r="P18" s="256">
        <f t="shared" si="1"/>
        <v>0.48462894923713223</v>
      </c>
      <c r="Q18" s="256">
        <f t="shared" si="3"/>
        <v>0.23223583978044826</v>
      </c>
      <c r="R18" s="37"/>
      <c r="S18" s="37"/>
    </row>
    <row r="19" spans="1:19" s="38" customFormat="1" ht="27.75" customHeight="1" x14ac:dyDescent="0.2">
      <c r="A19" s="5"/>
      <c r="B19" s="62"/>
      <c r="C19" s="63"/>
      <c r="D19" s="64">
        <v>2</v>
      </c>
      <c r="E19" s="23" t="s">
        <v>24</v>
      </c>
      <c r="F19" s="65"/>
      <c r="G19" s="66"/>
      <c r="H19" s="88"/>
      <c r="I19" s="25"/>
      <c r="J19" s="27">
        <f t="shared" ref="J19:O19" si="11">J20+J22+J26+J28+J30+J33+J35</f>
        <v>3757554531</v>
      </c>
      <c r="K19" s="27">
        <f t="shared" si="11"/>
        <v>2331461552</v>
      </c>
      <c r="L19" s="27">
        <f t="shared" si="11"/>
        <v>2109922897</v>
      </c>
      <c r="M19" s="27">
        <f t="shared" si="11"/>
        <v>1733639594</v>
      </c>
      <c r="N19" s="27">
        <f t="shared" si="11"/>
        <v>1733639594</v>
      </c>
      <c r="O19" s="27">
        <f t="shared" si="11"/>
        <v>1426092979</v>
      </c>
      <c r="P19" s="256">
        <f t="shared" si="1"/>
        <v>0.56151491072000093</v>
      </c>
      <c r="Q19" s="256">
        <f t="shared" si="3"/>
        <v>0.46137443374338083</v>
      </c>
      <c r="R19" s="37"/>
      <c r="S19" s="37"/>
    </row>
    <row r="20" spans="1:19" s="38" customFormat="1" ht="30" customHeight="1" x14ac:dyDescent="0.2">
      <c r="A20" s="5"/>
      <c r="B20" s="62"/>
      <c r="C20" s="63"/>
      <c r="D20" s="67"/>
      <c r="E20" s="40"/>
      <c r="F20" s="68">
        <v>4</v>
      </c>
      <c r="G20" s="69" t="s">
        <v>25</v>
      </c>
      <c r="H20" s="35"/>
      <c r="I20" s="35"/>
      <c r="J20" s="36">
        <f>J21</f>
        <v>364259118</v>
      </c>
      <c r="K20" s="36">
        <f t="shared" ref="K20:O20" si="12">K21</f>
        <v>288739322</v>
      </c>
      <c r="L20" s="36">
        <f t="shared" si="12"/>
        <v>288506000</v>
      </c>
      <c r="M20" s="36">
        <f t="shared" si="12"/>
        <v>245601613</v>
      </c>
      <c r="N20" s="36">
        <f t="shared" si="12"/>
        <v>245601613</v>
      </c>
      <c r="O20" s="36">
        <f t="shared" si="12"/>
        <v>75519796</v>
      </c>
      <c r="P20" s="256">
        <f t="shared" si="1"/>
        <v>0.79203508091731556</v>
      </c>
      <c r="Q20" s="256">
        <f t="shared" si="3"/>
        <v>0.67424973285088774</v>
      </c>
      <c r="R20" s="37"/>
      <c r="S20" s="37"/>
    </row>
    <row r="21" spans="1:19" s="38" customFormat="1" ht="34.5" customHeight="1" x14ac:dyDescent="0.2">
      <c r="A21" s="5"/>
      <c r="B21" s="62"/>
      <c r="C21" s="63"/>
      <c r="D21" s="67"/>
      <c r="E21" s="40"/>
      <c r="F21" s="70"/>
      <c r="G21" s="71"/>
      <c r="H21" s="231" t="s">
        <v>326</v>
      </c>
      <c r="I21" s="52" t="s">
        <v>26</v>
      </c>
      <c r="J21" s="239">
        <v>364259118</v>
      </c>
      <c r="K21" s="239">
        <v>288739322</v>
      </c>
      <c r="L21" s="239">
        <v>288506000</v>
      </c>
      <c r="M21" s="239">
        <v>245601613</v>
      </c>
      <c r="N21" s="239">
        <v>245601613</v>
      </c>
      <c r="O21" s="43">
        <f t="shared" ref="O21" si="13">J21-K21</f>
        <v>75519796</v>
      </c>
      <c r="P21" s="256">
        <f t="shared" si="1"/>
        <v>0.79203508091731556</v>
      </c>
      <c r="Q21" s="256">
        <f t="shared" si="3"/>
        <v>0.67424973285088774</v>
      </c>
      <c r="R21" s="37"/>
      <c r="S21" s="37"/>
    </row>
    <row r="22" spans="1:19" s="38" customFormat="1" ht="27.75" customHeight="1" x14ac:dyDescent="0.2">
      <c r="A22" s="5"/>
      <c r="B22" s="62"/>
      <c r="C22" s="63"/>
      <c r="D22" s="39"/>
      <c r="E22" s="40"/>
      <c r="F22" s="68">
        <v>5</v>
      </c>
      <c r="G22" s="72" t="s">
        <v>27</v>
      </c>
      <c r="H22" s="35"/>
      <c r="I22" s="35"/>
      <c r="J22" s="36">
        <f t="shared" ref="J22:O22" si="14">SUM(J23:J25)</f>
        <v>1509507913</v>
      </c>
      <c r="K22" s="36">
        <f t="shared" si="14"/>
        <v>257402413</v>
      </c>
      <c r="L22" s="36">
        <f t="shared" si="14"/>
        <v>256502413</v>
      </c>
      <c r="M22" s="36">
        <f t="shared" si="14"/>
        <v>204062620</v>
      </c>
      <c r="N22" s="36">
        <f t="shared" si="14"/>
        <v>204062620</v>
      </c>
      <c r="O22" s="36">
        <f t="shared" si="14"/>
        <v>1252105500</v>
      </c>
      <c r="P22" s="256">
        <f t="shared" si="1"/>
        <v>0.16992452360864171</v>
      </c>
      <c r="Q22" s="256">
        <f t="shared" si="3"/>
        <v>0.13518486272420091</v>
      </c>
      <c r="R22" s="37"/>
      <c r="S22" s="37"/>
    </row>
    <row r="23" spans="1:19" s="38" customFormat="1" ht="44.25" customHeight="1" x14ac:dyDescent="0.2">
      <c r="A23" s="5"/>
      <c r="B23" s="62"/>
      <c r="C23" s="63"/>
      <c r="D23" s="39"/>
      <c r="E23" s="40"/>
      <c r="F23" s="73"/>
      <c r="G23" s="74"/>
      <c r="H23" s="231" t="s">
        <v>329</v>
      </c>
      <c r="I23" s="52" t="s">
        <v>30</v>
      </c>
      <c r="J23" s="239">
        <v>22169913</v>
      </c>
      <c r="K23" s="239">
        <v>22169913</v>
      </c>
      <c r="L23" s="239">
        <v>22169913</v>
      </c>
      <c r="M23" s="239">
        <v>21120553</v>
      </c>
      <c r="N23" s="239">
        <v>21120553</v>
      </c>
      <c r="O23" s="43">
        <f>J23-K23</f>
        <v>0</v>
      </c>
      <c r="P23" s="256">
        <f t="shared" si="1"/>
        <v>1</v>
      </c>
      <c r="Q23" s="256">
        <f t="shared" si="3"/>
        <v>0.95266738304295551</v>
      </c>
      <c r="R23" s="37"/>
      <c r="S23" s="37"/>
    </row>
    <row r="24" spans="1:19" s="38" customFormat="1" ht="44.25" customHeight="1" x14ac:dyDescent="0.2">
      <c r="A24" s="5"/>
      <c r="B24" s="62"/>
      <c r="C24" s="63"/>
      <c r="D24" s="39"/>
      <c r="E24" s="40"/>
      <c r="F24" s="76"/>
      <c r="G24" s="63"/>
      <c r="H24" s="231" t="s">
        <v>327</v>
      </c>
      <c r="I24" s="52" t="s">
        <v>28</v>
      </c>
      <c r="J24" s="239">
        <v>1365168000</v>
      </c>
      <c r="K24" s="239">
        <v>221432500</v>
      </c>
      <c r="L24" s="239">
        <v>220532500</v>
      </c>
      <c r="M24" s="239">
        <v>169142067</v>
      </c>
      <c r="N24" s="239">
        <v>169142067</v>
      </c>
      <c r="O24" s="43">
        <f>J24-K24</f>
        <v>1143735500</v>
      </c>
      <c r="P24" s="256">
        <f t="shared" si="1"/>
        <v>0.16154238892209605</v>
      </c>
      <c r="Q24" s="256">
        <f t="shared" si="3"/>
        <v>0.12389835316971977</v>
      </c>
      <c r="R24" s="37"/>
      <c r="S24" s="37"/>
    </row>
    <row r="25" spans="1:19" s="38" customFormat="1" ht="44.25" customHeight="1" x14ac:dyDescent="0.2">
      <c r="A25" s="5"/>
      <c r="B25" s="62"/>
      <c r="C25" s="63"/>
      <c r="D25" s="39"/>
      <c r="E25" s="40"/>
      <c r="F25" s="76"/>
      <c r="G25" s="63"/>
      <c r="H25" s="231" t="s">
        <v>328</v>
      </c>
      <c r="I25" s="52" t="s">
        <v>29</v>
      </c>
      <c r="J25" s="239">
        <v>122170000</v>
      </c>
      <c r="K25" s="239">
        <v>13800000</v>
      </c>
      <c r="L25" s="239">
        <v>13800000</v>
      </c>
      <c r="M25" s="239">
        <v>13800000</v>
      </c>
      <c r="N25" s="239">
        <v>13800000</v>
      </c>
      <c r="O25" s="43">
        <f>J25-K25</f>
        <v>108370000</v>
      </c>
      <c r="P25" s="256">
        <f t="shared" si="1"/>
        <v>0.11295735450601621</v>
      </c>
      <c r="Q25" s="256">
        <f t="shared" si="3"/>
        <v>0.11295735450601621</v>
      </c>
      <c r="R25" s="37"/>
      <c r="S25" s="37"/>
    </row>
    <row r="26" spans="1:19" s="38" customFormat="1" ht="27.75" customHeight="1" x14ac:dyDescent="0.2">
      <c r="A26" s="5"/>
      <c r="B26" s="62"/>
      <c r="C26" s="63"/>
      <c r="D26" s="39"/>
      <c r="E26" s="40"/>
      <c r="F26" s="68">
        <v>6</v>
      </c>
      <c r="G26" s="69" t="s">
        <v>31</v>
      </c>
      <c r="H26" s="200"/>
      <c r="I26" s="35"/>
      <c r="J26" s="36">
        <f t="shared" ref="J26:O26" si="15">J27</f>
        <v>475120588</v>
      </c>
      <c r="K26" s="36">
        <f t="shared" si="15"/>
        <v>462923417</v>
      </c>
      <c r="L26" s="36">
        <f t="shared" si="15"/>
        <v>459682084</v>
      </c>
      <c r="M26" s="36">
        <f t="shared" si="15"/>
        <v>370532061</v>
      </c>
      <c r="N26" s="36">
        <f t="shared" si="15"/>
        <v>370532061</v>
      </c>
      <c r="O26" s="36">
        <f t="shared" si="15"/>
        <v>12197171</v>
      </c>
      <c r="P26" s="256">
        <f t="shared" si="1"/>
        <v>0.96750613551606401</v>
      </c>
      <c r="Q26" s="256">
        <f t="shared" si="3"/>
        <v>0.77986951177960739</v>
      </c>
      <c r="R26" s="37"/>
      <c r="S26" s="37"/>
    </row>
    <row r="27" spans="1:19" s="38" customFormat="1" ht="34.5" customHeight="1" x14ac:dyDescent="0.2">
      <c r="A27" s="5"/>
      <c r="B27" s="62"/>
      <c r="C27" s="63"/>
      <c r="D27" s="39"/>
      <c r="E27" s="40"/>
      <c r="F27" s="70"/>
      <c r="G27" s="57"/>
      <c r="H27" s="231" t="s">
        <v>330</v>
      </c>
      <c r="I27" s="52" t="s">
        <v>32</v>
      </c>
      <c r="J27" s="239">
        <v>475120588</v>
      </c>
      <c r="K27" s="239">
        <v>462923417</v>
      </c>
      <c r="L27" s="239">
        <v>459682084</v>
      </c>
      <c r="M27" s="239">
        <v>370532061</v>
      </c>
      <c r="N27" s="239">
        <v>370532061</v>
      </c>
      <c r="O27" s="43">
        <f t="shared" ref="O27" si="16">J27-K27</f>
        <v>12197171</v>
      </c>
      <c r="P27" s="256">
        <f t="shared" si="1"/>
        <v>0.96750613551606401</v>
      </c>
      <c r="Q27" s="256">
        <f t="shared" si="3"/>
        <v>0.77986951177960739</v>
      </c>
      <c r="R27" s="37"/>
      <c r="S27" s="37"/>
    </row>
    <row r="28" spans="1:19" s="38" customFormat="1" ht="27.75" customHeight="1" x14ac:dyDescent="0.2">
      <c r="A28" s="5"/>
      <c r="B28" s="62"/>
      <c r="C28" s="63"/>
      <c r="D28" s="39"/>
      <c r="E28" s="40"/>
      <c r="F28" s="68">
        <v>7</v>
      </c>
      <c r="G28" s="48" t="s">
        <v>33</v>
      </c>
      <c r="H28" s="35"/>
      <c r="I28" s="35"/>
      <c r="J28" s="36">
        <f t="shared" ref="J28:N28" si="17">SUM(J29:J29)</f>
        <v>197966912</v>
      </c>
      <c r="K28" s="36">
        <f t="shared" si="17"/>
        <v>184891467</v>
      </c>
      <c r="L28" s="36">
        <f t="shared" si="17"/>
        <v>184891467</v>
      </c>
      <c r="M28" s="36">
        <f t="shared" si="17"/>
        <v>156696800</v>
      </c>
      <c r="N28" s="36">
        <f t="shared" si="17"/>
        <v>156696800</v>
      </c>
      <c r="O28" s="36">
        <f t="shared" ref="O28" si="18">SUM(O29:O29)</f>
        <v>13075445</v>
      </c>
      <c r="P28" s="256">
        <f t="shared" si="1"/>
        <v>0.93395136152853664</v>
      </c>
      <c r="Q28" s="256">
        <f t="shared" si="3"/>
        <v>0.79153025329808646</v>
      </c>
      <c r="R28" s="37"/>
      <c r="S28" s="37"/>
    </row>
    <row r="29" spans="1:19" s="38" customFormat="1" ht="41.25" customHeight="1" x14ac:dyDescent="0.2">
      <c r="A29" s="5"/>
      <c r="B29" s="62"/>
      <c r="C29" s="63"/>
      <c r="D29" s="39"/>
      <c r="E29" s="40"/>
      <c r="F29" s="73"/>
      <c r="G29" s="63"/>
      <c r="H29" s="231" t="s">
        <v>331</v>
      </c>
      <c r="I29" s="52" t="s">
        <v>34</v>
      </c>
      <c r="J29" s="239">
        <v>197966912</v>
      </c>
      <c r="K29" s="239">
        <v>184891467</v>
      </c>
      <c r="L29" s="239">
        <v>184891467</v>
      </c>
      <c r="M29" s="239">
        <v>156696800</v>
      </c>
      <c r="N29" s="239">
        <v>156696800</v>
      </c>
      <c r="O29" s="43">
        <f t="shared" ref="O29" si="19">J29-K29</f>
        <v>13075445</v>
      </c>
      <c r="P29" s="256">
        <f t="shared" si="1"/>
        <v>0.93395136152853664</v>
      </c>
      <c r="Q29" s="256">
        <f t="shared" si="3"/>
        <v>0.79153025329808646</v>
      </c>
      <c r="R29" s="37"/>
      <c r="S29" s="37"/>
    </row>
    <row r="30" spans="1:19" s="38" customFormat="1" ht="27.75" customHeight="1" x14ac:dyDescent="0.2">
      <c r="A30" s="5"/>
      <c r="B30" s="62"/>
      <c r="C30" s="63"/>
      <c r="D30" s="46"/>
      <c r="E30" s="47"/>
      <c r="F30" s="32">
        <v>8</v>
      </c>
      <c r="G30" s="48" t="s">
        <v>35</v>
      </c>
      <c r="H30" s="200"/>
      <c r="I30" s="35"/>
      <c r="J30" s="36">
        <f>SUM(J31:J32)</f>
        <v>249050000</v>
      </c>
      <c r="K30" s="36">
        <f t="shared" ref="K30:O30" si="20">SUM(K31:K32)</f>
        <v>228587199</v>
      </c>
      <c r="L30" s="36">
        <f t="shared" si="20"/>
        <v>212229599</v>
      </c>
      <c r="M30" s="36">
        <f t="shared" si="20"/>
        <v>121197000</v>
      </c>
      <c r="N30" s="36">
        <f t="shared" si="20"/>
        <v>121197000</v>
      </c>
      <c r="O30" s="36">
        <f t="shared" si="20"/>
        <v>20462801</v>
      </c>
      <c r="P30" s="256">
        <f t="shared" si="1"/>
        <v>0.85215659104597474</v>
      </c>
      <c r="Q30" s="256">
        <f t="shared" si="3"/>
        <v>0.48663722144147764</v>
      </c>
      <c r="R30" s="37"/>
      <c r="S30" s="37"/>
    </row>
    <row r="31" spans="1:19" s="38" customFormat="1" ht="39" customHeight="1" x14ac:dyDescent="0.2">
      <c r="A31" s="5"/>
      <c r="B31" s="62"/>
      <c r="C31" s="63"/>
      <c r="D31" s="46"/>
      <c r="E31" s="47"/>
      <c r="F31" s="51"/>
      <c r="G31" s="50"/>
      <c r="H31" s="232" t="s">
        <v>315</v>
      </c>
      <c r="I31" s="80" t="s">
        <v>36</v>
      </c>
      <c r="J31" s="239">
        <v>119600000</v>
      </c>
      <c r="K31" s="239">
        <v>99178266</v>
      </c>
      <c r="L31" s="239">
        <v>82820666</v>
      </c>
      <c r="M31" s="239">
        <v>29138000</v>
      </c>
      <c r="N31" s="239">
        <v>29138000</v>
      </c>
      <c r="O31" s="239">
        <f>J31-K31</f>
        <v>20421734</v>
      </c>
      <c r="P31" s="256">
        <f t="shared" si="1"/>
        <v>0.69248048494983283</v>
      </c>
      <c r="Q31" s="256">
        <f t="shared" si="3"/>
        <v>0.24362876254180602</v>
      </c>
      <c r="R31" s="37"/>
      <c r="S31" s="37"/>
    </row>
    <row r="32" spans="1:19" s="38" customFormat="1" ht="39" customHeight="1" x14ac:dyDescent="0.2">
      <c r="A32" s="5"/>
      <c r="B32" s="62"/>
      <c r="C32" s="63"/>
      <c r="D32" s="46"/>
      <c r="E32" s="47"/>
      <c r="F32" s="51"/>
      <c r="G32" s="50"/>
      <c r="H32" s="232" t="s">
        <v>316</v>
      </c>
      <c r="I32" s="80" t="s">
        <v>37</v>
      </c>
      <c r="J32" s="239">
        <v>129450000</v>
      </c>
      <c r="K32" s="239">
        <v>129408933</v>
      </c>
      <c r="L32" s="239">
        <v>129408933</v>
      </c>
      <c r="M32" s="239">
        <v>92059000</v>
      </c>
      <c r="N32" s="239">
        <v>92059000</v>
      </c>
      <c r="O32" s="239">
        <f>J32-K32</f>
        <v>41067</v>
      </c>
      <c r="P32" s="256">
        <f t="shared" si="1"/>
        <v>0.99968275782155269</v>
      </c>
      <c r="Q32" s="256">
        <f t="shared" si="3"/>
        <v>0.71115488605639243</v>
      </c>
      <c r="R32" s="37"/>
      <c r="S32" s="37"/>
    </row>
    <row r="33" spans="1:19" s="38" customFormat="1" ht="27.75" customHeight="1" x14ac:dyDescent="0.2">
      <c r="A33" s="5"/>
      <c r="B33" s="62"/>
      <c r="C33" s="63"/>
      <c r="D33" s="46"/>
      <c r="E33" s="47"/>
      <c r="F33" s="32">
        <v>9</v>
      </c>
      <c r="G33" s="48" t="s">
        <v>38</v>
      </c>
      <c r="H33" s="200"/>
      <c r="I33" s="35"/>
      <c r="J33" s="36">
        <f t="shared" ref="J33:O33" si="21">SUM(J34:J34)</f>
        <v>603200000</v>
      </c>
      <c r="K33" s="36">
        <f t="shared" si="21"/>
        <v>550467734</v>
      </c>
      <c r="L33" s="36">
        <f t="shared" si="21"/>
        <v>355661334</v>
      </c>
      <c r="M33" s="36">
        <f t="shared" si="21"/>
        <v>321849500</v>
      </c>
      <c r="N33" s="36">
        <f t="shared" si="21"/>
        <v>321849500</v>
      </c>
      <c r="O33" s="36">
        <f t="shared" si="21"/>
        <v>52732266</v>
      </c>
      <c r="P33" s="256">
        <f t="shared" si="1"/>
        <v>0.5896242274535809</v>
      </c>
      <c r="Q33" s="256">
        <f t="shared" si="3"/>
        <v>0.533570125994695</v>
      </c>
      <c r="R33" s="37"/>
      <c r="S33" s="37"/>
    </row>
    <row r="34" spans="1:19" s="38" customFormat="1" ht="40.5" customHeight="1" x14ac:dyDescent="0.2">
      <c r="A34" s="5"/>
      <c r="B34" s="62"/>
      <c r="C34" s="63"/>
      <c r="D34" s="46"/>
      <c r="E34" s="47"/>
      <c r="F34" s="73"/>
      <c r="G34" s="63"/>
      <c r="H34" s="232" t="s">
        <v>317</v>
      </c>
      <c r="I34" s="80" t="s">
        <v>39</v>
      </c>
      <c r="J34" s="239">
        <v>603200000</v>
      </c>
      <c r="K34" s="239">
        <v>550467734</v>
      </c>
      <c r="L34" s="239">
        <v>355661334</v>
      </c>
      <c r="M34" s="239">
        <v>321849500</v>
      </c>
      <c r="N34" s="239">
        <v>321849500</v>
      </c>
      <c r="O34" s="239">
        <f>J34-K34</f>
        <v>52732266</v>
      </c>
      <c r="P34" s="256">
        <f t="shared" si="1"/>
        <v>0.5896242274535809</v>
      </c>
      <c r="Q34" s="256">
        <f t="shared" si="3"/>
        <v>0.533570125994695</v>
      </c>
      <c r="R34" s="37"/>
      <c r="S34" s="37"/>
    </row>
    <row r="35" spans="1:19" s="38" customFormat="1" ht="27.75" customHeight="1" x14ac:dyDescent="0.2">
      <c r="A35" s="5"/>
      <c r="B35" s="62"/>
      <c r="C35" s="63"/>
      <c r="D35" s="46"/>
      <c r="E35" s="47"/>
      <c r="F35" s="32">
        <v>10</v>
      </c>
      <c r="G35" s="48" t="s">
        <v>40</v>
      </c>
      <c r="H35" s="200"/>
      <c r="I35" s="35"/>
      <c r="J35" s="36">
        <f t="shared" ref="J35:O35" si="22">SUM(J36:J36)</f>
        <v>358450000</v>
      </c>
      <c r="K35" s="36">
        <f t="shared" si="22"/>
        <v>358450000</v>
      </c>
      <c r="L35" s="36">
        <f t="shared" si="22"/>
        <v>352450000</v>
      </c>
      <c r="M35" s="36">
        <f t="shared" si="22"/>
        <v>313700000</v>
      </c>
      <c r="N35" s="36">
        <f t="shared" si="22"/>
        <v>313700000</v>
      </c>
      <c r="O35" s="36">
        <f t="shared" si="22"/>
        <v>0</v>
      </c>
      <c r="P35" s="256">
        <f t="shared" si="1"/>
        <v>0.983261263774585</v>
      </c>
      <c r="Q35" s="256">
        <f t="shared" si="3"/>
        <v>0.87515692565211323</v>
      </c>
      <c r="R35" s="37"/>
      <c r="S35" s="37"/>
    </row>
    <row r="36" spans="1:19" s="38" customFormat="1" ht="40.5" customHeight="1" x14ac:dyDescent="0.2">
      <c r="A36" s="5"/>
      <c r="B36" s="62"/>
      <c r="C36" s="63"/>
      <c r="D36" s="46"/>
      <c r="E36" s="47"/>
      <c r="F36" s="73"/>
      <c r="G36" s="63"/>
      <c r="H36" s="232" t="s">
        <v>318</v>
      </c>
      <c r="I36" s="80" t="s">
        <v>41</v>
      </c>
      <c r="J36" s="239">
        <v>358450000</v>
      </c>
      <c r="K36" s="239">
        <v>358450000</v>
      </c>
      <c r="L36" s="239">
        <v>352450000</v>
      </c>
      <c r="M36" s="239">
        <v>313700000</v>
      </c>
      <c r="N36" s="239">
        <v>313700000</v>
      </c>
      <c r="O36" s="239">
        <f>J36-K36</f>
        <v>0</v>
      </c>
      <c r="P36" s="256">
        <f t="shared" si="1"/>
        <v>0.983261263774585</v>
      </c>
      <c r="Q36" s="256">
        <f t="shared" si="3"/>
        <v>0.87515692565211323</v>
      </c>
      <c r="R36" s="37"/>
      <c r="S36" s="37"/>
    </row>
    <row r="37" spans="1:19" s="38" customFormat="1" ht="27.75" customHeight="1" x14ac:dyDescent="0.2">
      <c r="A37" s="5"/>
      <c r="B37" s="62"/>
      <c r="C37" s="63"/>
      <c r="D37" s="81">
        <v>3</v>
      </c>
      <c r="E37" s="82" t="s">
        <v>42</v>
      </c>
      <c r="F37" s="65"/>
      <c r="G37" s="66"/>
      <c r="H37" s="88"/>
      <c r="I37" s="25"/>
      <c r="J37" s="27">
        <f t="shared" ref="J37" si="23">J38+J40+J42</f>
        <v>1700180390</v>
      </c>
      <c r="K37" s="27">
        <f t="shared" ref="K37:O37" si="24">K38+K40+K42</f>
        <v>1673777976</v>
      </c>
      <c r="L37" s="27">
        <f t="shared" si="24"/>
        <v>1629678376</v>
      </c>
      <c r="M37" s="27">
        <f t="shared" si="24"/>
        <v>1114972166</v>
      </c>
      <c r="N37" s="27">
        <f t="shared" si="24"/>
        <v>1114972166</v>
      </c>
      <c r="O37" s="27">
        <f t="shared" si="24"/>
        <v>26402414</v>
      </c>
      <c r="P37" s="256">
        <f t="shared" si="1"/>
        <v>0.95853262723492538</v>
      </c>
      <c r="Q37" s="256">
        <f t="shared" si="3"/>
        <v>0.65579639228752662</v>
      </c>
      <c r="R37" s="37"/>
      <c r="S37" s="37"/>
    </row>
    <row r="38" spans="1:19" s="38" customFormat="1" ht="27.75" customHeight="1" x14ac:dyDescent="0.2">
      <c r="A38" s="5"/>
      <c r="B38" s="62"/>
      <c r="C38" s="63"/>
      <c r="D38" s="83"/>
      <c r="E38" s="84"/>
      <c r="F38" s="68">
        <v>11</v>
      </c>
      <c r="G38" s="48" t="s">
        <v>43</v>
      </c>
      <c r="H38" s="200"/>
      <c r="I38" s="35"/>
      <c r="J38" s="36">
        <f t="shared" ref="J38:O38" si="25">SUM(J39:J39)</f>
        <v>149050000</v>
      </c>
      <c r="K38" s="36">
        <f t="shared" si="25"/>
        <v>148997433</v>
      </c>
      <c r="L38" s="36">
        <f t="shared" si="25"/>
        <v>148997433</v>
      </c>
      <c r="M38" s="36">
        <f t="shared" si="25"/>
        <v>134380866</v>
      </c>
      <c r="N38" s="36">
        <f t="shared" si="25"/>
        <v>134380866</v>
      </c>
      <c r="O38" s="36">
        <f t="shared" si="25"/>
        <v>52567</v>
      </c>
      <c r="P38" s="256">
        <f t="shared" si="1"/>
        <v>0.99964731969137877</v>
      </c>
      <c r="Q38" s="256">
        <f t="shared" si="3"/>
        <v>0.90158246226098626</v>
      </c>
      <c r="R38" s="37"/>
      <c r="S38" s="37"/>
    </row>
    <row r="39" spans="1:19" s="38" customFormat="1" ht="40.5" customHeight="1" x14ac:dyDescent="0.2">
      <c r="A39" s="5"/>
      <c r="B39" s="62"/>
      <c r="C39" s="63"/>
      <c r="D39" s="46"/>
      <c r="E39" s="47"/>
      <c r="F39" s="73"/>
      <c r="G39" s="63"/>
      <c r="H39" s="232" t="s">
        <v>319</v>
      </c>
      <c r="I39" s="80" t="s">
        <v>44</v>
      </c>
      <c r="J39" s="239">
        <v>149050000</v>
      </c>
      <c r="K39" s="239">
        <v>148997433</v>
      </c>
      <c r="L39" s="239">
        <v>148997433</v>
      </c>
      <c r="M39" s="239">
        <v>134380866</v>
      </c>
      <c r="N39" s="239">
        <v>134380866</v>
      </c>
      <c r="O39" s="239">
        <f>J39-K39</f>
        <v>52567</v>
      </c>
      <c r="P39" s="256">
        <f t="shared" si="1"/>
        <v>0.99964731969137877</v>
      </c>
      <c r="Q39" s="256">
        <f t="shared" si="3"/>
        <v>0.90158246226098626</v>
      </c>
      <c r="R39" s="37"/>
      <c r="S39" s="37"/>
    </row>
    <row r="40" spans="1:19" s="38" customFormat="1" ht="27.75" customHeight="1" x14ac:dyDescent="0.2">
      <c r="A40" s="5"/>
      <c r="B40" s="62"/>
      <c r="C40" s="63"/>
      <c r="D40" s="46"/>
      <c r="E40" s="47"/>
      <c r="F40" s="32">
        <v>12</v>
      </c>
      <c r="G40" s="48" t="s">
        <v>45</v>
      </c>
      <c r="H40" s="200"/>
      <c r="I40" s="35"/>
      <c r="J40" s="36">
        <f t="shared" ref="J40:O40" si="26">SUM(J41:J41)</f>
        <v>119240000</v>
      </c>
      <c r="K40" s="36">
        <f t="shared" si="26"/>
        <v>116060000</v>
      </c>
      <c r="L40" s="36">
        <f t="shared" si="26"/>
        <v>95010000</v>
      </c>
      <c r="M40" s="36">
        <f t="shared" si="26"/>
        <v>60580000</v>
      </c>
      <c r="N40" s="36">
        <f t="shared" si="26"/>
        <v>60580000</v>
      </c>
      <c r="O40" s="36">
        <f t="shared" si="26"/>
        <v>3180000</v>
      </c>
      <c r="P40" s="256">
        <f t="shared" si="1"/>
        <v>0.79679637705467965</v>
      </c>
      <c r="Q40" s="256">
        <f t="shared" si="3"/>
        <v>0.50805098960080508</v>
      </c>
      <c r="R40" s="37"/>
      <c r="S40" s="37"/>
    </row>
    <row r="41" spans="1:19" s="38" customFormat="1" ht="31.5" customHeight="1" x14ac:dyDescent="0.2">
      <c r="A41" s="5"/>
      <c r="B41" s="62"/>
      <c r="C41" s="63"/>
      <c r="D41" s="46"/>
      <c r="E41" s="47"/>
      <c r="F41" s="73"/>
      <c r="G41" s="63"/>
      <c r="H41" s="232" t="s">
        <v>320</v>
      </c>
      <c r="I41" s="80" t="s">
        <v>46</v>
      </c>
      <c r="J41" s="239">
        <v>119240000</v>
      </c>
      <c r="K41" s="239">
        <v>116060000</v>
      </c>
      <c r="L41" s="239">
        <v>95010000</v>
      </c>
      <c r="M41" s="239">
        <v>60580000</v>
      </c>
      <c r="N41" s="239">
        <v>60580000</v>
      </c>
      <c r="O41" s="239">
        <f>J41-K41</f>
        <v>3180000</v>
      </c>
      <c r="P41" s="256">
        <f t="shared" si="1"/>
        <v>0.79679637705467965</v>
      </c>
      <c r="Q41" s="256">
        <f t="shared" si="3"/>
        <v>0.50805098960080508</v>
      </c>
      <c r="R41" s="37"/>
      <c r="S41" s="37"/>
    </row>
    <row r="42" spans="1:19" s="38" customFormat="1" ht="27.75" customHeight="1" x14ac:dyDescent="0.2">
      <c r="A42" s="5"/>
      <c r="B42" s="62"/>
      <c r="C42" s="63"/>
      <c r="D42" s="46"/>
      <c r="E42" s="47"/>
      <c r="F42" s="32">
        <v>13</v>
      </c>
      <c r="G42" s="48" t="s">
        <v>47</v>
      </c>
      <c r="H42" s="200"/>
      <c r="I42" s="35"/>
      <c r="J42" s="36">
        <f t="shared" ref="J42:O42" si="27">SUM(J43:J43)</f>
        <v>1431890390</v>
      </c>
      <c r="K42" s="36">
        <f t="shared" si="27"/>
        <v>1408720543</v>
      </c>
      <c r="L42" s="36">
        <f t="shared" si="27"/>
        <v>1385670943</v>
      </c>
      <c r="M42" s="36">
        <f t="shared" si="27"/>
        <v>920011300</v>
      </c>
      <c r="N42" s="36">
        <f t="shared" si="27"/>
        <v>920011300</v>
      </c>
      <c r="O42" s="36">
        <f t="shared" si="27"/>
        <v>23169847</v>
      </c>
      <c r="P42" s="256">
        <f t="shared" si="1"/>
        <v>0.96772137914830203</v>
      </c>
      <c r="Q42" s="256">
        <f t="shared" si="3"/>
        <v>0.64251517184915252</v>
      </c>
      <c r="R42" s="37"/>
      <c r="S42" s="37"/>
    </row>
    <row r="43" spans="1:19" s="38" customFormat="1" ht="35.25" customHeight="1" x14ac:dyDescent="0.2">
      <c r="A43" s="5"/>
      <c r="B43" s="62"/>
      <c r="C43" s="63"/>
      <c r="D43" s="46"/>
      <c r="E43" s="47"/>
      <c r="F43" s="73"/>
      <c r="G43" s="63"/>
      <c r="H43" s="232" t="s">
        <v>321</v>
      </c>
      <c r="I43" s="80" t="s">
        <v>48</v>
      </c>
      <c r="J43" s="239">
        <v>1431890390</v>
      </c>
      <c r="K43" s="239">
        <v>1408720543</v>
      </c>
      <c r="L43" s="239">
        <v>1385670943</v>
      </c>
      <c r="M43" s="239">
        <v>920011300</v>
      </c>
      <c r="N43" s="239">
        <v>920011300</v>
      </c>
      <c r="O43" s="239">
        <f>J43-K43</f>
        <v>23169847</v>
      </c>
      <c r="P43" s="256">
        <f t="shared" si="1"/>
        <v>0.96772137914830203</v>
      </c>
      <c r="Q43" s="256">
        <f t="shared" si="3"/>
        <v>0.64251517184915252</v>
      </c>
      <c r="R43" s="37"/>
      <c r="S43" s="37"/>
    </row>
    <row r="44" spans="1:19" s="38" customFormat="1" ht="27.75" customHeight="1" x14ac:dyDescent="0.2">
      <c r="A44" s="5"/>
      <c r="B44" s="85"/>
      <c r="C44" s="29"/>
      <c r="D44" s="86">
        <v>4</v>
      </c>
      <c r="E44" s="87" t="s">
        <v>49</v>
      </c>
      <c r="F44" s="23"/>
      <c r="G44" s="65"/>
      <c r="H44" s="88"/>
      <c r="I44" s="26"/>
      <c r="J44" s="27">
        <f t="shared" ref="J44" si="28">J45+J48</f>
        <v>30705215281</v>
      </c>
      <c r="K44" s="27">
        <f t="shared" ref="K44:O44" si="29">K45+K48</f>
        <v>17217780930.810001</v>
      </c>
      <c r="L44" s="27">
        <f t="shared" si="29"/>
        <v>13786011284.709999</v>
      </c>
      <c r="M44" s="27">
        <f t="shared" si="29"/>
        <v>5549721349.1000013</v>
      </c>
      <c r="N44" s="27">
        <f t="shared" si="29"/>
        <v>5546923349.1000013</v>
      </c>
      <c r="O44" s="27">
        <f t="shared" si="29"/>
        <v>4607915307.7699995</v>
      </c>
      <c r="P44" s="256">
        <f t="shared" si="1"/>
        <v>0.44897947005245747</v>
      </c>
      <c r="Q44" s="256">
        <f t="shared" si="3"/>
        <v>0.18074197813991877</v>
      </c>
      <c r="R44" s="37"/>
      <c r="S44" s="37"/>
    </row>
    <row r="45" spans="1:19" s="38" customFormat="1" ht="27.75" customHeight="1" x14ac:dyDescent="0.2">
      <c r="A45" s="5"/>
      <c r="B45" s="89"/>
      <c r="C45" s="90"/>
      <c r="D45" s="91"/>
      <c r="E45" s="92"/>
      <c r="F45" s="68">
        <v>14</v>
      </c>
      <c r="G45" s="48" t="s">
        <v>50</v>
      </c>
      <c r="H45" s="93"/>
      <c r="I45" s="34"/>
      <c r="J45" s="36">
        <f t="shared" ref="J45" si="30">SUM(J46:J47)</f>
        <v>6580156967</v>
      </c>
      <c r="K45" s="36">
        <f t="shared" ref="K45:O45" si="31">SUM(K46:K47)</f>
        <v>4800957018.96</v>
      </c>
      <c r="L45" s="36">
        <f t="shared" si="31"/>
        <v>4390656827.96</v>
      </c>
      <c r="M45" s="36">
        <f t="shared" si="31"/>
        <v>1869889088.3</v>
      </c>
      <c r="N45" s="36">
        <f t="shared" si="31"/>
        <v>1867091088.3</v>
      </c>
      <c r="O45" s="36">
        <f t="shared" si="31"/>
        <v>1728640311.3999999</v>
      </c>
      <c r="P45" s="256">
        <f t="shared" si="1"/>
        <v>0.66725715662703589</v>
      </c>
      <c r="Q45" s="256">
        <f t="shared" si="3"/>
        <v>0.28417089404973761</v>
      </c>
      <c r="R45" s="37"/>
      <c r="S45" s="37"/>
    </row>
    <row r="46" spans="1:19" s="38" customFormat="1" ht="45" customHeight="1" x14ac:dyDescent="0.2">
      <c r="A46" s="5"/>
      <c r="B46" s="89"/>
      <c r="C46" s="90"/>
      <c r="D46" s="94"/>
      <c r="E46" s="29"/>
      <c r="F46" s="73"/>
      <c r="G46" s="95"/>
      <c r="H46" s="162" t="s">
        <v>291</v>
      </c>
      <c r="I46" s="52" t="s">
        <v>51</v>
      </c>
      <c r="J46" s="53">
        <v>6266240674</v>
      </c>
      <c r="K46" s="53">
        <v>4533477836</v>
      </c>
      <c r="L46" s="53">
        <v>4123177645</v>
      </c>
      <c r="M46" s="53">
        <v>1685001201.3599999</v>
      </c>
      <c r="N46" s="53">
        <v>1682203201.3599999</v>
      </c>
      <c r="O46" s="54">
        <v>1682203201.3599999</v>
      </c>
      <c r="P46" s="256">
        <f t="shared" si="1"/>
        <v>0.65799860865669646</v>
      </c>
      <c r="Q46" s="256">
        <f t="shared" si="3"/>
        <v>0.26890144969238694</v>
      </c>
      <c r="R46" s="37"/>
      <c r="S46" s="37"/>
    </row>
    <row r="47" spans="1:19" s="38" customFormat="1" ht="54.75" customHeight="1" x14ac:dyDescent="0.2">
      <c r="A47" s="5"/>
      <c r="B47" s="89"/>
      <c r="C47" s="90"/>
      <c r="D47" s="94"/>
      <c r="E47" s="29"/>
      <c r="F47" s="76"/>
      <c r="G47" s="95"/>
      <c r="H47" s="233" t="s">
        <v>368</v>
      </c>
      <c r="I47" s="96" t="s">
        <v>52</v>
      </c>
      <c r="J47" s="53">
        <v>313916293</v>
      </c>
      <c r="K47" s="53">
        <v>267479182.95999998</v>
      </c>
      <c r="L47" s="53">
        <v>267479182.95999998</v>
      </c>
      <c r="M47" s="53">
        <v>184887886.94</v>
      </c>
      <c r="N47" s="53">
        <v>184887886.94</v>
      </c>
      <c r="O47" s="54">
        <f>J47-K47</f>
        <v>46437110.040000021</v>
      </c>
      <c r="P47" s="256">
        <f t="shared" si="1"/>
        <v>0.85207167937600481</v>
      </c>
      <c r="Q47" s="256">
        <f t="shared" si="3"/>
        <v>0.58897193634992373</v>
      </c>
      <c r="R47" s="37"/>
      <c r="S47" s="37"/>
    </row>
    <row r="48" spans="1:19" s="38" customFormat="1" ht="27.75" customHeight="1" x14ac:dyDescent="0.2">
      <c r="A48" s="5"/>
      <c r="B48" s="89"/>
      <c r="C48" s="90"/>
      <c r="D48" s="94"/>
      <c r="E48" s="29"/>
      <c r="F48" s="32">
        <v>15</v>
      </c>
      <c r="G48" s="48" t="s">
        <v>53</v>
      </c>
      <c r="H48" s="93"/>
      <c r="I48" s="34"/>
      <c r="J48" s="36">
        <f>SUM(J49:J51)</f>
        <v>24125058314</v>
      </c>
      <c r="K48" s="36">
        <f t="shared" ref="K48:O48" si="32">SUM(K49:K51)</f>
        <v>12416823911.85</v>
      </c>
      <c r="L48" s="36">
        <f t="shared" si="32"/>
        <v>9395354456.75</v>
      </c>
      <c r="M48" s="36">
        <f t="shared" si="32"/>
        <v>3679832260.8000011</v>
      </c>
      <c r="N48" s="36">
        <f t="shared" si="32"/>
        <v>3679832260.8000011</v>
      </c>
      <c r="O48" s="36">
        <f t="shared" si="32"/>
        <v>2879274996.3699999</v>
      </c>
      <c r="P48" s="256">
        <f t="shared" si="1"/>
        <v>0.38944380297301856</v>
      </c>
      <c r="Q48" s="256">
        <f t="shared" si="3"/>
        <v>0.15253153849019133</v>
      </c>
      <c r="R48" s="37"/>
      <c r="S48" s="37"/>
    </row>
    <row r="49" spans="1:19" s="38" customFormat="1" ht="42" customHeight="1" x14ac:dyDescent="0.2">
      <c r="A49" s="5"/>
      <c r="B49" s="56"/>
      <c r="C49" s="57"/>
      <c r="D49" s="58"/>
      <c r="E49" s="57"/>
      <c r="F49" s="97"/>
      <c r="G49" s="57"/>
      <c r="H49" s="162" t="s">
        <v>292</v>
      </c>
      <c r="I49" s="52" t="s">
        <v>54</v>
      </c>
      <c r="J49" s="53">
        <v>20985340781</v>
      </c>
      <c r="K49" s="53">
        <v>9712923011.1000004</v>
      </c>
      <c r="L49" s="53">
        <v>6704235709</v>
      </c>
      <c r="M49" s="53">
        <v>2443458364.1199999</v>
      </c>
      <c r="N49" s="53">
        <v>2443458364.1199999</v>
      </c>
      <c r="O49" s="54">
        <v>2443458364.1199999</v>
      </c>
      <c r="P49" s="256">
        <f t="shared" si="1"/>
        <v>0.31947232970693401</v>
      </c>
      <c r="Q49" s="256">
        <f t="shared" si="3"/>
        <v>0.1164364395898823</v>
      </c>
      <c r="R49" s="37"/>
      <c r="S49" s="37"/>
    </row>
    <row r="50" spans="1:19" s="38" customFormat="1" ht="42" customHeight="1" x14ac:dyDescent="0.2">
      <c r="A50" s="5"/>
      <c r="B50" s="56"/>
      <c r="C50" s="57"/>
      <c r="D50" s="58"/>
      <c r="E50" s="57"/>
      <c r="F50" s="58"/>
      <c r="G50" s="57"/>
      <c r="H50" s="162" t="s">
        <v>293</v>
      </c>
      <c r="I50" s="42" t="s">
        <v>370</v>
      </c>
      <c r="J50" s="53">
        <v>815853756</v>
      </c>
      <c r="K50" s="53">
        <v>815853756</v>
      </c>
      <c r="L50" s="53">
        <v>803071603</v>
      </c>
      <c r="M50" s="53">
        <v>0</v>
      </c>
      <c r="N50" s="53">
        <v>0</v>
      </c>
      <c r="O50" s="54">
        <f t="shared" ref="O50" si="33">J50-K50</f>
        <v>0</v>
      </c>
      <c r="P50" s="256">
        <f t="shared" si="1"/>
        <v>0.98433278892694098</v>
      </c>
      <c r="Q50" s="256">
        <f t="shared" si="3"/>
        <v>0</v>
      </c>
      <c r="R50" s="37"/>
      <c r="S50" s="37"/>
    </row>
    <row r="51" spans="1:19" s="38" customFormat="1" ht="55.5" customHeight="1" x14ac:dyDescent="0.2">
      <c r="A51" s="5"/>
      <c r="B51" s="56"/>
      <c r="C51" s="57"/>
      <c r="D51" s="58"/>
      <c r="E51" s="57"/>
      <c r="F51" s="58"/>
      <c r="G51" s="57"/>
      <c r="H51" s="55" t="s">
        <v>368</v>
      </c>
      <c r="I51" s="96" t="s">
        <v>52</v>
      </c>
      <c r="J51" s="98">
        <v>2323863777</v>
      </c>
      <c r="K51" s="98">
        <v>1888047144.75</v>
      </c>
      <c r="L51" s="98">
        <v>1888047144.75</v>
      </c>
      <c r="M51" s="53">
        <v>1236373896.680001</v>
      </c>
      <c r="N51" s="53">
        <v>1236373896.680001</v>
      </c>
      <c r="O51" s="54">
        <f t="shared" ref="O51" si="34">J51-K51</f>
        <v>435816632.25</v>
      </c>
      <c r="P51" s="256">
        <f t="shared" si="1"/>
        <v>0.81246033585814614</v>
      </c>
      <c r="Q51" s="256">
        <f t="shared" si="3"/>
        <v>0.5320337228527664</v>
      </c>
      <c r="R51" s="37"/>
      <c r="S51" s="37"/>
    </row>
    <row r="52" spans="1:19" s="38" customFormat="1" ht="27.75" customHeight="1" x14ac:dyDescent="0.2">
      <c r="A52" s="5"/>
      <c r="B52" s="99">
        <v>3</v>
      </c>
      <c r="C52" s="100" t="s">
        <v>55</v>
      </c>
      <c r="D52" s="14"/>
      <c r="E52" s="15"/>
      <c r="F52" s="61"/>
      <c r="G52" s="101"/>
      <c r="H52" s="17"/>
      <c r="I52" s="18"/>
      <c r="J52" s="19">
        <f t="shared" ref="J52" si="35">J53+J60+J69+J75+J84+J92+J97+J102+J128+J135+J147+J150+J155+J164+J177+J180+J189+J194</f>
        <v>246353212078.56998</v>
      </c>
      <c r="K52" s="19">
        <f t="shared" ref="K52:O52" si="36">K53+K60+K69+K75+K84+K92+K97+K102+K128+K135+K147+K150+K155+K164+K177+K180+K189+K194</f>
        <v>202991317722.23999</v>
      </c>
      <c r="L52" s="19">
        <f t="shared" si="36"/>
        <v>200556957034.94</v>
      </c>
      <c r="M52" s="19">
        <f t="shared" si="36"/>
        <v>181311899621.34</v>
      </c>
      <c r="N52" s="19">
        <f t="shared" si="36"/>
        <v>180683803914.34</v>
      </c>
      <c r="O52" s="19">
        <f t="shared" si="36"/>
        <v>43361894356.329987</v>
      </c>
      <c r="P52" s="256">
        <f t="shared" si="1"/>
        <v>0.81410327611631028</v>
      </c>
      <c r="Q52" s="256">
        <f t="shared" si="3"/>
        <v>0.73598350145933467</v>
      </c>
      <c r="R52" s="37"/>
      <c r="S52" s="37"/>
    </row>
    <row r="53" spans="1:19" s="38" customFormat="1" ht="27.75" customHeight="1" x14ac:dyDescent="0.2">
      <c r="A53" s="5"/>
      <c r="B53" s="103"/>
      <c r="C53" s="104"/>
      <c r="D53" s="105">
        <v>5</v>
      </c>
      <c r="E53" s="106" t="s">
        <v>56</v>
      </c>
      <c r="F53" s="107"/>
      <c r="G53" s="108"/>
      <c r="H53" s="261"/>
      <c r="I53" s="26"/>
      <c r="J53" s="27">
        <f t="shared" ref="J53" si="37">J54+J56+J58</f>
        <v>175663332811.29999</v>
      </c>
      <c r="K53" s="27">
        <f t="shared" ref="K53:O53" si="38">K54+K56+K58</f>
        <v>146918862901.37</v>
      </c>
      <c r="L53" s="27">
        <f t="shared" si="38"/>
        <v>145813144725.37</v>
      </c>
      <c r="M53" s="27">
        <f t="shared" si="38"/>
        <v>140430352352</v>
      </c>
      <c r="N53" s="27">
        <f t="shared" si="38"/>
        <v>140430352352</v>
      </c>
      <c r="O53" s="27">
        <f t="shared" si="38"/>
        <v>28744469909.929981</v>
      </c>
      <c r="P53" s="256">
        <f t="shared" si="1"/>
        <v>0.83007160567768867</v>
      </c>
      <c r="Q53" s="256">
        <f t="shared" si="3"/>
        <v>0.79942894231007366</v>
      </c>
      <c r="R53" s="37"/>
      <c r="S53" s="37"/>
    </row>
    <row r="54" spans="1:19" s="38" customFormat="1" ht="27.75" customHeight="1" x14ac:dyDescent="0.2">
      <c r="A54" s="5"/>
      <c r="B54" s="56"/>
      <c r="C54" s="57"/>
      <c r="D54" s="109"/>
      <c r="E54" s="110"/>
      <c r="F54" s="111">
        <v>16</v>
      </c>
      <c r="G54" s="112" t="s">
        <v>57</v>
      </c>
      <c r="H54" s="262"/>
      <c r="I54" s="34"/>
      <c r="J54" s="241">
        <f>SUM(J55:J55)</f>
        <v>22459800034.010002</v>
      </c>
      <c r="K54" s="241">
        <f t="shared" ref="K54:O54" si="39">SUM(K55:K55)</f>
        <v>18813810709.369999</v>
      </c>
      <c r="L54" s="241">
        <f t="shared" si="39"/>
        <v>18521054281.369999</v>
      </c>
      <c r="M54" s="241">
        <f t="shared" si="39"/>
        <v>13405599151</v>
      </c>
      <c r="N54" s="241">
        <f t="shared" si="39"/>
        <v>13405599151</v>
      </c>
      <c r="O54" s="241">
        <f t="shared" si="39"/>
        <v>3645989324.6400032</v>
      </c>
      <c r="P54" s="256">
        <f t="shared" si="1"/>
        <v>0.82463130808485763</v>
      </c>
      <c r="Q54" s="256">
        <f t="shared" si="3"/>
        <v>0.59687081499837147</v>
      </c>
      <c r="R54" s="37"/>
      <c r="S54" s="37"/>
    </row>
    <row r="55" spans="1:19" s="38" customFormat="1" ht="57" customHeight="1" x14ac:dyDescent="0.2">
      <c r="A55" s="5"/>
      <c r="B55" s="56"/>
      <c r="C55" s="57"/>
      <c r="D55" s="58"/>
      <c r="E55" s="5"/>
      <c r="F55" s="97"/>
      <c r="G55" s="57"/>
      <c r="H55" s="232" t="s">
        <v>333</v>
      </c>
      <c r="I55" s="246" t="s">
        <v>58</v>
      </c>
      <c r="J55" s="239">
        <v>22459800034.010002</v>
      </c>
      <c r="K55" s="239">
        <v>18813810709.369999</v>
      </c>
      <c r="L55" s="239">
        <v>18521054281.369999</v>
      </c>
      <c r="M55" s="239">
        <v>13405599151</v>
      </c>
      <c r="N55" s="239">
        <v>13405599151</v>
      </c>
      <c r="O55" s="240">
        <f>+J55-K55</f>
        <v>3645989324.6400032</v>
      </c>
      <c r="P55" s="256">
        <f t="shared" si="1"/>
        <v>0.82463130808485763</v>
      </c>
      <c r="Q55" s="256">
        <f t="shared" si="3"/>
        <v>0.59687081499837147</v>
      </c>
      <c r="R55" s="37"/>
      <c r="S55" s="37"/>
    </row>
    <row r="56" spans="1:19" s="38" customFormat="1" ht="27.75" customHeight="1" x14ac:dyDescent="0.2">
      <c r="A56" s="5"/>
      <c r="B56" s="56"/>
      <c r="C56" s="57"/>
      <c r="D56" s="58"/>
      <c r="E56" s="57"/>
      <c r="F56" s="136">
        <v>17</v>
      </c>
      <c r="G56" s="112" t="s">
        <v>59</v>
      </c>
      <c r="H56" s="262"/>
      <c r="I56" s="34"/>
      <c r="J56" s="242">
        <f t="shared" ref="J56:O56" si="40">SUM(J57:J57)</f>
        <v>1602291242</v>
      </c>
      <c r="K56" s="242">
        <f t="shared" si="40"/>
        <v>1301233098</v>
      </c>
      <c r="L56" s="242">
        <f t="shared" si="40"/>
        <v>1096233098</v>
      </c>
      <c r="M56" s="242">
        <f t="shared" si="40"/>
        <v>1029583137</v>
      </c>
      <c r="N56" s="242">
        <f t="shared" si="40"/>
        <v>1029583137</v>
      </c>
      <c r="O56" s="242">
        <f t="shared" si="40"/>
        <v>301058144</v>
      </c>
      <c r="P56" s="256">
        <f t="shared" si="1"/>
        <v>0.68416594266075381</v>
      </c>
      <c r="Q56" s="256">
        <f t="shared" si="3"/>
        <v>0.64256928454209206</v>
      </c>
      <c r="R56" s="37"/>
      <c r="S56" s="37"/>
    </row>
    <row r="57" spans="1:19" s="38" customFormat="1" ht="48" customHeight="1" x14ac:dyDescent="0.2">
      <c r="A57" s="5"/>
      <c r="B57" s="56"/>
      <c r="C57" s="57"/>
      <c r="D57" s="58"/>
      <c r="E57" s="57"/>
      <c r="F57" s="59"/>
      <c r="G57" s="59"/>
      <c r="H57" s="232" t="s">
        <v>334</v>
      </c>
      <c r="I57" s="245" t="s">
        <v>60</v>
      </c>
      <c r="J57" s="239">
        <v>1602291242</v>
      </c>
      <c r="K57" s="239">
        <v>1301233098</v>
      </c>
      <c r="L57" s="239">
        <v>1096233098</v>
      </c>
      <c r="M57" s="239">
        <v>1029583137</v>
      </c>
      <c r="N57" s="239">
        <v>1029583137</v>
      </c>
      <c r="O57" s="240">
        <f>+J57-K57</f>
        <v>301058144</v>
      </c>
      <c r="P57" s="256">
        <f t="shared" si="1"/>
        <v>0.68416594266075381</v>
      </c>
      <c r="Q57" s="256">
        <f t="shared" si="3"/>
        <v>0.64256928454209206</v>
      </c>
      <c r="R57" s="37"/>
      <c r="S57" s="37"/>
    </row>
    <row r="58" spans="1:19" s="38" customFormat="1" ht="27.75" customHeight="1" x14ac:dyDescent="0.2">
      <c r="A58" s="5"/>
      <c r="B58" s="56"/>
      <c r="C58" s="57"/>
      <c r="D58" s="58"/>
      <c r="E58" s="57"/>
      <c r="F58" s="113">
        <v>18</v>
      </c>
      <c r="G58" s="112" t="s">
        <v>61</v>
      </c>
      <c r="H58" s="262"/>
      <c r="I58" s="34"/>
      <c r="J58" s="242">
        <f>SUM(J59:J59)</f>
        <v>151601241535.28998</v>
      </c>
      <c r="K58" s="242">
        <f t="shared" ref="K58:O58" si="41">SUM(K59:K59)</f>
        <v>126803819094</v>
      </c>
      <c r="L58" s="242">
        <f t="shared" si="41"/>
        <v>126195857346</v>
      </c>
      <c r="M58" s="242">
        <f t="shared" si="41"/>
        <v>125995170064</v>
      </c>
      <c r="N58" s="242">
        <f t="shared" si="41"/>
        <v>125995170064</v>
      </c>
      <c r="O58" s="242">
        <f t="shared" si="41"/>
        <v>24797422441.289978</v>
      </c>
      <c r="P58" s="256">
        <f t="shared" si="1"/>
        <v>0.83241968250387932</v>
      </c>
      <c r="Q58" s="256">
        <f t="shared" si="3"/>
        <v>0.83109589860892163</v>
      </c>
      <c r="R58" s="37"/>
      <c r="S58" s="37"/>
    </row>
    <row r="59" spans="1:19" s="38" customFormat="1" ht="38.25" customHeight="1" x14ac:dyDescent="0.2">
      <c r="A59" s="5"/>
      <c r="B59" s="56"/>
      <c r="C59" s="57"/>
      <c r="D59" s="58"/>
      <c r="E59" s="5"/>
      <c r="F59" s="114"/>
      <c r="G59" s="115"/>
      <c r="H59" s="232" t="s">
        <v>335</v>
      </c>
      <c r="I59" s="245" t="s">
        <v>62</v>
      </c>
      <c r="J59" s="239">
        <v>151601241535.28998</v>
      </c>
      <c r="K59" s="239">
        <v>126803819094</v>
      </c>
      <c r="L59" s="239">
        <v>126195857346</v>
      </c>
      <c r="M59" s="239">
        <v>125995170064</v>
      </c>
      <c r="N59" s="239">
        <v>125995170064</v>
      </c>
      <c r="O59" s="240">
        <f>+J59-K59</f>
        <v>24797422441.289978</v>
      </c>
      <c r="P59" s="256">
        <f t="shared" si="1"/>
        <v>0.83241968250387932</v>
      </c>
      <c r="Q59" s="256">
        <f t="shared" si="3"/>
        <v>0.83109589860892163</v>
      </c>
      <c r="R59" s="37"/>
      <c r="S59" s="37"/>
    </row>
    <row r="60" spans="1:19" s="38" customFormat="1" ht="27.75" customHeight="1" x14ac:dyDescent="0.2">
      <c r="A60" s="5"/>
      <c r="B60" s="56"/>
      <c r="C60" s="57"/>
      <c r="D60" s="118">
        <v>6</v>
      </c>
      <c r="E60" s="119" t="s">
        <v>63</v>
      </c>
      <c r="F60" s="107"/>
      <c r="G60" s="108"/>
      <c r="H60" s="263"/>
      <c r="I60" s="26"/>
      <c r="J60" s="248">
        <f t="shared" ref="J60" si="42">J61+J63+J65+J67</f>
        <v>744181578.86000001</v>
      </c>
      <c r="K60" s="248">
        <f t="shared" ref="K60:O60" si="43">K61+K63+K65+K67</f>
        <v>405694700</v>
      </c>
      <c r="L60" s="248">
        <f t="shared" si="43"/>
        <v>399267566</v>
      </c>
      <c r="M60" s="248">
        <f t="shared" si="43"/>
        <v>364613165</v>
      </c>
      <c r="N60" s="248">
        <f t="shared" si="43"/>
        <v>364613165</v>
      </c>
      <c r="O60" s="248">
        <f t="shared" si="43"/>
        <v>338486878.86000001</v>
      </c>
      <c r="P60" s="256">
        <f t="shared" si="1"/>
        <v>0.5365190127544297</v>
      </c>
      <c r="Q60" s="256">
        <f t="shared" si="3"/>
        <v>0.48995188184924593</v>
      </c>
      <c r="R60" s="37"/>
      <c r="S60" s="37"/>
    </row>
    <row r="61" spans="1:19" s="38" customFormat="1" ht="27.75" customHeight="1" x14ac:dyDescent="0.2">
      <c r="A61" s="5"/>
      <c r="B61" s="56"/>
      <c r="C61" s="57"/>
      <c r="D61" s="109"/>
      <c r="E61" s="110"/>
      <c r="F61" s="113">
        <v>19</v>
      </c>
      <c r="G61" s="112" t="s">
        <v>64</v>
      </c>
      <c r="H61" s="262"/>
      <c r="I61" s="34"/>
      <c r="J61" s="241">
        <f t="shared" ref="J61:O61" si="44">SUM(J62:J62)</f>
        <v>68355000</v>
      </c>
      <c r="K61" s="241">
        <f t="shared" si="44"/>
        <v>66634250</v>
      </c>
      <c r="L61" s="241">
        <f t="shared" si="44"/>
        <v>63042616</v>
      </c>
      <c r="M61" s="241">
        <f t="shared" si="44"/>
        <v>51795133</v>
      </c>
      <c r="N61" s="241">
        <f t="shared" si="44"/>
        <v>51795133</v>
      </c>
      <c r="O61" s="241">
        <f t="shared" si="44"/>
        <v>1720750</v>
      </c>
      <c r="P61" s="256">
        <f t="shared" si="1"/>
        <v>0.92228243727598569</v>
      </c>
      <c r="Q61" s="256">
        <f t="shared" si="3"/>
        <v>0.75773729792992461</v>
      </c>
      <c r="R61" s="37"/>
      <c r="S61" s="37"/>
    </row>
    <row r="62" spans="1:19" s="38" customFormat="1" ht="74.25" customHeight="1" x14ac:dyDescent="0.2">
      <c r="A62" s="5"/>
      <c r="B62" s="56"/>
      <c r="C62" s="57"/>
      <c r="D62" s="123"/>
      <c r="E62" s="124"/>
      <c r="F62" s="114"/>
      <c r="G62" s="222"/>
      <c r="H62" s="232" t="s">
        <v>336</v>
      </c>
      <c r="I62" s="244" t="str">
        <f>[1]EDUCACION!D35</f>
        <v>Implementación de  estrategias para el mejoramiento continuo del indice sintetico de calidad educativa en los niveles de básica primaria, básica secundaria y nivel de media en el Departamento del Quindio.</v>
      </c>
      <c r="J62" s="239">
        <v>68355000</v>
      </c>
      <c r="K62" s="239">
        <v>66634250</v>
      </c>
      <c r="L62" s="239">
        <v>63042616</v>
      </c>
      <c r="M62" s="239">
        <v>51795133</v>
      </c>
      <c r="N62" s="239">
        <v>51795133</v>
      </c>
      <c r="O62" s="240">
        <f>+J62-K62</f>
        <v>1720750</v>
      </c>
      <c r="P62" s="256">
        <f t="shared" si="1"/>
        <v>0.92228243727598569</v>
      </c>
      <c r="Q62" s="256">
        <f t="shared" si="3"/>
        <v>0.75773729792992461</v>
      </c>
      <c r="R62" s="37"/>
      <c r="S62" s="37"/>
    </row>
    <row r="63" spans="1:19" s="38" customFormat="1" ht="27.75" customHeight="1" x14ac:dyDescent="0.2">
      <c r="A63" s="5"/>
      <c r="B63" s="56"/>
      <c r="C63" s="57"/>
      <c r="D63" s="58"/>
      <c r="E63" s="57"/>
      <c r="F63" s="113">
        <v>20</v>
      </c>
      <c r="G63" s="112" t="s">
        <v>65</v>
      </c>
      <c r="H63" s="262"/>
      <c r="I63" s="34"/>
      <c r="J63" s="242">
        <f t="shared" ref="J63:O63" si="45">SUM(J64:J64)</f>
        <v>536696586.86000001</v>
      </c>
      <c r="K63" s="242">
        <f t="shared" si="45"/>
        <v>261439448</v>
      </c>
      <c r="L63" s="242">
        <f t="shared" si="45"/>
        <v>258603948</v>
      </c>
      <c r="M63" s="242">
        <f t="shared" si="45"/>
        <v>242063032</v>
      </c>
      <c r="N63" s="242">
        <f t="shared" si="45"/>
        <v>242063032</v>
      </c>
      <c r="O63" s="242">
        <f t="shared" si="45"/>
        <v>275257138.86000001</v>
      </c>
      <c r="P63" s="256">
        <f t="shared" si="1"/>
        <v>0.4818438468427565</v>
      </c>
      <c r="Q63" s="256">
        <f t="shared" si="3"/>
        <v>0.45102398250045767</v>
      </c>
      <c r="R63" s="37"/>
      <c r="S63" s="37"/>
    </row>
    <row r="64" spans="1:19" s="38" customFormat="1" ht="63" customHeight="1" x14ac:dyDescent="0.2">
      <c r="A64" s="5"/>
      <c r="B64" s="56"/>
      <c r="C64" s="57"/>
      <c r="D64" s="58"/>
      <c r="E64" s="5"/>
      <c r="F64" s="97"/>
      <c r="G64" s="104"/>
      <c r="H64" s="232" t="s">
        <v>337</v>
      </c>
      <c r="I64" s="245" t="s">
        <v>66</v>
      </c>
      <c r="J64" s="239">
        <v>536696586.86000001</v>
      </c>
      <c r="K64" s="239">
        <v>261439448</v>
      </c>
      <c r="L64" s="239">
        <v>258603948</v>
      </c>
      <c r="M64" s="239">
        <v>242063032</v>
      </c>
      <c r="N64" s="239">
        <v>242063032</v>
      </c>
      <c r="O64" s="240">
        <f>+J64-K64</f>
        <v>275257138.86000001</v>
      </c>
      <c r="P64" s="256">
        <f t="shared" si="1"/>
        <v>0.4818438468427565</v>
      </c>
      <c r="Q64" s="256">
        <f t="shared" si="3"/>
        <v>0.45102398250045767</v>
      </c>
      <c r="R64" s="37"/>
      <c r="S64" s="37"/>
    </row>
    <row r="65" spans="1:19" s="38" customFormat="1" ht="27.75" customHeight="1" x14ac:dyDescent="0.2">
      <c r="A65" s="5"/>
      <c r="B65" s="56"/>
      <c r="C65" s="57"/>
      <c r="D65" s="58"/>
      <c r="E65" s="57"/>
      <c r="F65" s="113">
        <v>21</v>
      </c>
      <c r="G65" s="112" t="s">
        <v>67</v>
      </c>
      <c r="H65" s="262"/>
      <c r="I65" s="34"/>
      <c r="J65" s="242">
        <f t="shared" ref="J65:O65" si="46">SUM(J66:J66)</f>
        <v>109129992</v>
      </c>
      <c r="K65" s="242">
        <f t="shared" si="46"/>
        <v>47621002</v>
      </c>
      <c r="L65" s="242">
        <f t="shared" si="46"/>
        <v>47621002</v>
      </c>
      <c r="M65" s="242">
        <f t="shared" si="46"/>
        <v>43755000</v>
      </c>
      <c r="N65" s="242">
        <f t="shared" si="46"/>
        <v>43755000</v>
      </c>
      <c r="O65" s="242">
        <f t="shared" si="46"/>
        <v>61508990</v>
      </c>
      <c r="P65" s="256">
        <f t="shared" si="1"/>
        <v>0.43636951792317552</v>
      </c>
      <c r="Q65" s="256">
        <f t="shared" si="3"/>
        <v>0.40094385785348541</v>
      </c>
      <c r="R65" s="37"/>
      <c r="S65" s="37"/>
    </row>
    <row r="66" spans="1:19" s="38" customFormat="1" ht="42.75" customHeight="1" x14ac:dyDescent="0.2">
      <c r="A66" s="5"/>
      <c r="B66" s="56"/>
      <c r="C66" s="57"/>
      <c r="D66" s="58"/>
      <c r="E66" s="5"/>
      <c r="F66" s="97"/>
      <c r="G66" s="104"/>
      <c r="H66" s="232" t="s">
        <v>338</v>
      </c>
      <c r="I66" s="246" t="s">
        <v>68</v>
      </c>
      <c r="J66" s="239">
        <v>109129992</v>
      </c>
      <c r="K66" s="239">
        <v>47621002</v>
      </c>
      <c r="L66" s="239">
        <v>47621002</v>
      </c>
      <c r="M66" s="239">
        <v>43755000</v>
      </c>
      <c r="N66" s="239">
        <v>43755000</v>
      </c>
      <c r="O66" s="240">
        <f>+J66-K66</f>
        <v>61508990</v>
      </c>
      <c r="P66" s="256">
        <f t="shared" si="1"/>
        <v>0.43636951792317552</v>
      </c>
      <c r="Q66" s="256">
        <f t="shared" si="3"/>
        <v>0.40094385785348541</v>
      </c>
      <c r="R66" s="37"/>
      <c r="S66" s="37"/>
    </row>
    <row r="67" spans="1:19" s="38" customFormat="1" ht="27.75" customHeight="1" x14ac:dyDescent="0.2">
      <c r="A67" s="5"/>
      <c r="B67" s="56"/>
      <c r="C67" s="57"/>
      <c r="D67" s="58"/>
      <c r="E67" s="57"/>
      <c r="F67" s="32">
        <v>22</v>
      </c>
      <c r="G67" s="48" t="s">
        <v>69</v>
      </c>
      <c r="H67" s="262"/>
      <c r="I67" s="34"/>
      <c r="J67" s="242">
        <f t="shared" ref="J67:O67" si="47">SUM(J68:J68)</f>
        <v>30000000</v>
      </c>
      <c r="K67" s="242">
        <f t="shared" si="47"/>
        <v>30000000</v>
      </c>
      <c r="L67" s="242">
        <f t="shared" si="47"/>
        <v>30000000</v>
      </c>
      <c r="M67" s="242">
        <f t="shared" si="47"/>
        <v>27000000</v>
      </c>
      <c r="N67" s="242">
        <f t="shared" si="47"/>
        <v>27000000</v>
      </c>
      <c r="O67" s="242">
        <f t="shared" si="47"/>
        <v>0</v>
      </c>
      <c r="P67" s="256">
        <f t="shared" ref="P67:P68" si="48">L67/J67</f>
        <v>1</v>
      </c>
      <c r="Q67" s="256">
        <f t="shared" ref="Q67:Q68" si="49">M67/J67</f>
        <v>0.9</v>
      </c>
      <c r="R67" s="37"/>
      <c r="S67" s="37"/>
    </row>
    <row r="68" spans="1:19" s="38" customFormat="1" ht="52.5" customHeight="1" x14ac:dyDescent="0.2">
      <c r="A68" s="5"/>
      <c r="B68" s="56"/>
      <c r="C68" s="57"/>
      <c r="D68" s="58"/>
      <c r="E68" s="57"/>
      <c r="F68" s="73"/>
      <c r="G68" s="74"/>
      <c r="H68" s="232" t="s">
        <v>339</v>
      </c>
      <c r="I68" s="243" t="str">
        <f>[1]EDUCACION!D49</f>
        <v>Mejoramiento de estrategias que permitan una mayor eficiencia en la gestion de procesos y proyectos de las instituciones educativas del Departamento del Quindio.</v>
      </c>
      <c r="J68" s="247">
        <v>30000000</v>
      </c>
      <c r="K68" s="247">
        <v>30000000</v>
      </c>
      <c r="L68" s="247">
        <v>30000000</v>
      </c>
      <c r="M68" s="247">
        <v>27000000</v>
      </c>
      <c r="N68" s="247">
        <v>27000000</v>
      </c>
      <c r="O68" s="240">
        <f>+J68-K68</f>
        <v>0</v>
      </c>
      <c r="P68" s="256">
        <f t="shared" si="48"/>
        <v>1</v>
      </c>
      <c r="Q68" s="256">
        <f t="shared" si="49"/>
        <v>0.9</v>
      </c>
      <c r="R68" s="37"/>
      <c r="S68" s="37"/>
    </row>
    <row r="69" spans="1:19" s="38" customFormat="1" ht="27.75" customHeight="1" x14ac:dyDescent="0.2">
      <c r="A69" s="5"/>
      <c r="B69" s="56"/>
      <c r="C69" s="57"/>
      <c r="D69" s="118">
        <v>7</v>
      </c>
      <c r="E69" s="119" t="s">
        <v>70</v>
      </c>
      <c r="F69" s="107"/>
      <c r="G69" s="108"/>
      <c r="H69" s="263"/>
      <c r="I69" s="26"/>
      <c r="J69" s="248">
        <f t="shared" ref="J69:O69" si="50">J70+J72</f>
        <v>2004690771</v>
      </c>
      <c r="K69" s="248">
        <f t="shared" si="50"/>
        <v>1801488558</v>
      </c>
      <c r="L69" s="248">
        <f t="shared" si="50"/>
        <v>1801488558</v>
      </c>
      <c r="M69" s="248">
        <f t="shared" si="50"/>
        <v>1690459996</v>
      </c>
      <c r="N69" s="248">
        <f t="shared" si="50"/>
        <v>1690459996</v>
      </c>
      <c r="O69" s="248">
        <f t="shared" si="50"/>
        <v>203202213</v>
      </c>
      <c r="P69" s="256">
        <f t="shared" ref="P69:P130" si="51">L69/J69</f>
        <v>0.89863662967898206</v>
      </c>
      <c r="Q69" s="256">
        <f t="shared" ref="Q69:Q131" si="52">M69/J69</f>
        <v>0.84325224640843122</v>
      </c>
      <c r="R69" s="37"/>
      <c r="S69" s="37"/>
    </row>
    <row r="70" spans="1:19" s="38" customFormat="1" ht="27.75" customHeight="1" x14ac:dyDescent="0.2">
      <c r="A70" s="5"/>
      <c r="B70" s="56"/>
      <c r="C70" s="57"/>
      <c r="D70" s="109"/>
      <c r="E70" s="110"/>
      <c r="F70" s="113">
        <v>23</v>
      </c>
      <c r="G70" s="112" t="s">
        <v>71</v>
      </c>
      <c r="H70" s="262"/>
      <c r="I70" s="34"/>
      <c r="J70" s="36"/>
      <c r="K70" s="36"/>
      <c r="L70" s="36"/>
      <c r="M70" s="36"/>
      <c r="N70" s="36"/>
      <c r="O70" s="36"/>
      <c r="P70" s="36"/>
      <c r="Q70" s="36"/>
      <c r="R70" s="37"/>
      <c r="S70" s="37"/>
    </row>
    <row r="71" spans="1:19" s="38" customFormat="1" ht="27.75" customHeight="1" x14ac:dyDescent="0.2">
      <c r="A71" s="5"/>
      <c r="B71" s="56"/>
      <c r="C71" s="57"/>
      <c r="D71" s="123"/>
      <c r="E71" s="124"/>
      <c r="F71" s="127"/>
      <c r="G71" s="257"/>
      <c r="H71" s="232" t="s">
        <v>373</v>
      </c>
      <c r="I71" s="258"/>
      <c r="J71" s="259"/>
      <c r="K71" s="259"/>
      <c r="L71" s="259"/>
      <c r="M71" s="259"/>
      <c r="N71" s="259"/>
      <c r="O71" s="259"/>
      <c r="P71" s="259"/>
      <c r="Q71" s="259"/>
      <c r="R71" s="37"/>
      <c r="S71" s="37"/>
    </row>
    <row r="72" spans="1:19" s="38" customFormat="1" ht="27.75" customHeight="1" x14ac:dyDescent="0.2">
      <c r="A72" s="5"/>
      <c r="B72" s="56"/>
      <c r="C72" s="57"/>
      <c r="D72" s="123"/>
      <c r="E72" s="124"/>
      <c r="F72" s="113">
        <v>24</v>
      </c>
      <c r="G72" s="112" t="s">
        <v>72</v>
      </c>
      <c r="H72" s="262"/>
      <c r="I72" s="34"/>
      <c r="J72" s="242">
        <f t="shared" ref="J72:O72" si="53">SUM(J73:J74)</f>
        <v>2004690771</v>
      </c>
      <c r="K72" s="242">
        <f t="shared" si="53"/>
        <v>1801488558</v>
      </c>
      <c r="L72" s="242">
        <f t="shared" si="53"/>
        <v>1801488558</v>
      </c>
      <c r="M72" s="242">
        <f t="shared" si="53"/>
        <v>1690459996</v>
      </c>
      <c r="N72" s="242">
        <f t="shared" si="53"/>
        <v>1690459996</v>
      </c>
      <c r="O72" s="242">
        <f t="shared" si="53"/>
        <v>203202213</v>
      </c>
      <c r="P72" s="256">
        <f t="shared" si="51"/>
        <v>0.89863662967898206</v>
      </c>
      <c r="Q72" s="256">
        <f t="shared" si="52"/>
        <v>0.84325224640843122</v>
      </c>
      <c r="R72" s="37"/>
      <c r="S72" s="37"/>
    </row>
    <row r="73" spans="1:19" s="38" customFormat="1" ht="52.5" customHeight="1" x14ac:dyDescent="0.2">
      <c r="A73" s="5"/>
      <c r="B73" s="56"/>
      <c r="C73" s="57"/>
      <c r="D73" s="123"/>
      <c r="E73" s="124"/>
      <c r="F73" s="114"/>
      <c r="G73" s="115"/>
      <c r="H73" s="232" t="s">
        <v>340</v>
      </c>
      <c r="I73" s="246" t="s">
        <v>73</v>
      </c>
      <c r="J73" s="239">
        <v>709972887</v>
      </c>
      <c r="K73" s="239">
        <v>625136965</v>
      </c>
      <c r="L73" s="239">
        <v>625136965</v>
      </c>
      <c r="M73" s="239">
        <v>514108403</v>
      </c>
      <c r="N73" s="239">
        <v>514108403</v>
      </c>
      <c r="O73" s="240">
        <f>+J73-K73</f>
        <v>84835922</v>
      </c>
      <c r="P73" s="256">
        <f t="shared" si="51"/>
        <v>0.88050822284429009</v>
      </c>
      <c r="Q73" s="256">
        <f t="shared" si="52"/>
        <v>0.72412399461107868</v>
      </c>
      <c r="R73" s="37"/>
      <c r="S73" s="37"/>
    </row>
    <row r="74" spans="1:19" s="38" customFormat="1" ht="52.5" customHeight="1" x14ac:dyDescent="0.2">
      <c r="A74" s="5"/>
      <c r="B74" s="56"/>
      <c r="C74" s="57"/>
      <c r="D74" s="123"/>
      <c r="E74" s="124"/>
      <c r="F74" s="116"/>
      <c r="G74" s="115"/>
      <c r="H74" s="232" t="s">
        <v>341</v>
      </c>
      <c r="I74" s="246" t="s">
        <v>74</v>
      </c>
      <c r="J74" s="239">
        <v>1294717884</v>
      </c>
      <c r="K74" s="239">
        <v>1176351593</v>
      </c>
      <c r="L74" s="239">
        <v>1176351593</v>
      </c>
      <c r="M74" s="239">
        <v>1176351593</v>
      </c>
      <c r="N74" s="239">
        <v>1176351593</v>
      </c>
      <c r="O74" s="240">
        <f>+J74-K74</f>
        <v>118366291</v>
      </c>
      <c r="P74" s="256">
        <f t="shared" si="51"/>
        <v>0.90857754228719678</v>
      </c>
      <c r="Q74" s="256">
        <f t="shared" si="52"/>
        <v>0.90857754228719678</v>
      </c>
      <c r="R74" s="37"/>
      <c r="S74" s="37"/>
    </row>
    <row r="75" spans="1:19" s="38" customFormat="1" ht="27.75" customHeight="1" x14ac:dyDescent="0.2">
      <c r="A75" s="5"/>
      <c r="B75" s="56"/>
      <c r="C75" s="57"/>
      <c r="D75" s="118">
        <v>8</v>
      </c>
      <c r="E75" s="119" t="s">
        <v>75</v>
      </c>
      <c r="F75" s="107"/>
      <c r="G75" s="108"/>
      <c r="H75" s="263"/>
      <c r="I75" s="26"/>
      <c r="J75" s="248">
        <f t="shared" ref="J75" si="54">J76+J78+J80+J82</f>
        <v>4266768856</v>
      </c>
      <c r="K75" s="248">
        <f t="shared" ref="K75:O75" si="55">K76+K78+K80+K82</f>
        <v>2296137414</v>
      </c>
      <c r="L75" s="248">
        <f t="shared" si="55"/>
        <v>2294956514</v>
      </c>
      <c r="M75" s="248">
        <f t="shared" si="55"/>
        <v>2040844394</v>
      </c>
      <c r="N75" s="248">
        <f t="shared" si="55"/>
        <v>2040844394</v>
      </c>
      <c r="O75" s="248">
        <f t="shared" si="55"/>
        <v>1970631442</v>
      </c>
      <c r="P75" s="256">
        <f t="shared" si="51"/>
        <v>0.53786755070474335</v>
      </c>
      <c r="Q75" s="256">
        <f t="shared" si="52"/>
        <v>0.47831144898560213</v>
      </c>
      <c r="R75" s="37"/>
      <c r="S75" s="37"/>
    </row>
    <row r="76" spans="1:19" s="38" customFormat="1" ht="27.75" customHeight="1" x14ac:dyDescent="0.2">
      <c r="A76" s="5"/>
      <c r="B76" s="56"/>
      <c r="C76" s="57"/>
      <c r="D76" s="109"/>
      <c r="E76" s="110"/>
      <c r="F76" s="130">
        <v>25</v>
      </c>
      <c r="G76" s="112" t="s">
        <v>76</v>
      </c>
      <c r="H76" s="262"/>
      <c r="I76" s="34"/>
      <c r="J76" s="241">
        <f t="shared" ref="J76:O76" si="56">SUM(J77:J77)</f>
        <v>36705028</v>
      </c>
      <c r="K76" s="241">
        <f t="shared" si="56"/>
        <v>8531392</v>
      </c>
      <c r="L76" s="241">
        <f t="shared" si="56"/>
        <v>8531392</v>
      </c>
      <c r="M76" s="241">
        <f t="shared" si="56"/>
        <v>0</v>
      </c>
      <c r="N76" s="241">
        <f t="shared" si="56"/>
        <v>0</v>
      </c>
      <c r="O76" s="241">
        <f t="shared" si="56"/>
        <v>28173636</v>
      </c>
      <c r="P76" s="256">
        <f t="shared" si="51"/>
        <v>0.23243115357383734</v>
      </c>
      <c r="Q76" s="256">
        <f t="shared" si="52"/>
        <v>0</v>
      </c>
      <c r="R76" s="37"/>
      <c r="S76" s="37"/>
    </row>
    <row r="77" spans="1:19" s="38" customFormat="1" ht="49.5" customHeight="1" x14ac:dyDescent="0.2">
      <c r="A77" s="5"/>
      <c r="B77" s="56"/>
      <c r="C77" s="57"/>
      <c r="D77" s="123"/>
      <c r="E77" s="124"/>
      <c r="F77" s="114"/>
      <c r="G77" s="222"/>
      <c r="H77" s="232" t="s">
        <v>342</v>
      </c>
      <c r="I77" s="246" t="s">
        <v>77</v>
      </c>
      <c r="J77" s="239">
        <v>36705028</v>
      </c>
      <c r="K77" s="239">
        <v>8531392</v>
      </c>
      <c r="L77" s="239">
        <v>8531392</v>
      </c>
      <c r="M77" s="239"/>
      <c r="N77" s="239"/>
      <c r="O77" s="240">
        <f>+J77-K77</f>
        <v>28173636</v>
      </c>
      <c r="P77" s="256">
        <f t="shared" si="51"/>
        <v>0.23243115357383734</v>
      </c>
      <c r="Q77" s="256">
        <f t="shared" si="52"/>
        <v>0</v>
      </c>
      <c r="R77" s="37"/>
      <c r="S77" s="37"/>
    </row>
    <row r="78" spans="1:19" s="38" customFormat="1" ht="27.75" customHeight="1" x14ac:dyDescent="0.2">
      <c r="A78" s="5"/>
      <c r="B78" s="56"/>
      <c r="C78" s="57"/>
      <c r="D78" s="123"/>
      <c r="E78" s="124"/>
      <c r="F78" s="130">
        <v>26</v>
      </c>
      <c r="G78" s="112" t="s">
        <v>78</v>
      </c>
      <c r="H78" s="262"/>
      <c r="I78" s="34"/>
      <c r="J78" s="242">
        <f>SUM(J79)</f>
        <v>706195624</v>
      </c>
      <c r="K78" s="242">
        <f t="shared" ref="K78:O78" si="57">SUM(K79)</f>
        <v>320917138</v>
      </c>
      <c r="L78" s="242">
        <f t="shared" si="57"/>
        <v>319736238</v>
      </c>
      <c r="M78" s="242">
        <f t="shared" si="57"/>
        <v>108178096</v>
      </c>
      <c r="N78" s="242">
        <f t="shared" si="57"/>
        <v>108178096</v>
      </c>
      <c r="O78" s="242">
        <f t="shared" si="57"/>
        <v>385278486</v>
      </c>
      <c r="P78" s="256">
        <f t="shared" si="51"/>
        <v>0.45275873587118121</v>
      </c>
      <c r="Q78" s="256">
        <f t="shared" si="52"/>
        <v>0.15318431936361021</v>
      </c>
      <c r="R78" s="37"/>
      <c r="S78" s="37"/>
    </row>
    <row r="79" spans="1:19" s="38" customFormat="1" ht="48" customHeight="1" x14ac:dyDescent="0.2">
      <c r="A79" s="5"/>
      <c r="B79" s="56"/>
      <c r="C79" s="57"/>
      <c r="D79" s="123"/>
      <c r="E79" s="124"/>
      <c r="F79" s="131"/>
      <c r="G79" s="117"/>
      <c r="H79" s="232" t="s">
        <v>343</v>
      </c>
      <c r="I79" s="246" t="s">
        <v>79</v>
      </c>
      <c r="J79" s="239">
        <v>706195624</v>
      </c>
      <c r="K79" s="239">
        <v>320917138</v>
      </c>
      <c r="L79" s="239">
        <v>319736238</v>
      </c>
      <c r="M79" s="239">
        <v>108178096</v>
      </c>
      <c r="N79" s="239">
        <v>108178096</v>
      </c>
      <c r="O79" s="240">
        <f>+J79-K79</f>
        <v>385278486</v>
      </c>
      <c r="P79" s="256">
        <f t="shared" si="51"/>
        <v>0.45275873587118121</v>
      </c>
      <c r="Q79" s="256">
        <f t="shared" si="52"/>
        <v>0.15318431936361021</v>
      </c>
      <c r="R79" s="37"/>
      <c r="S79" s="37"/>
    </row>
    <row r="80" spans="1:19" s="38" customFormat="1" ht="27.75" customHeight="1" x14ac:dyDescent="0.2">
      <c r="A80" s="5"/>
      <c r="B80" s="56"/>
      <c r="C80" s="57"/>
      <c r="D80" s="123"/>
      <c r="E80" s="124"/>
      <c r="F80" s="113">
        <v>27</v>
      </c>
      <c r="G80" s="223" t="s">
        <v>80</v>
      </c>
      <c r="H80" s="262"/>
      <c r="I80" s="34"/>
      <c r="J80" s="242">
        <f t="shared" ref="J80:O80" si="58">SUM(J81:J81)</f>
        <v>3503000000</v>
      </c>
      <c r="K80" s="242">
        <f t="shared" si="58"/>
        <v>1945820680</v>
      </c>
      <c r="L80" s="242">
        <f t="shared" si="58"/>
        <v>1945820680</v>
      </c>
      <c r="M80" s="242">
        <f t="shared" si="58"/>
        <v>1929174498</v>
      </c>
      <c r="N80" s="242">
        <f t="shared" si="58"/>
        <v>1929174498</v>
      </c>
      <c r="O80" s="242">
        <f t="shared" si="58"/>
        <v>1557179320</v>
      </c>
      <c r="P80" s="256">
        <f t="shared" si="51"/>
        <v>0.55547264630316873</v>
      </c>
      <c r="Q80" s="256">
        <f t="shared" si="52"/>
        <v>0.55072066742791892</v>
      </c>
      <c r="R80" s="37"/>
      <c r="S80" s="37"/>
    </row>
    <row r="81" spans="1:19" s="38" customFormat="1" ht="45.75" customHeight="1" x14ac:dyDescent="0.2">
      <c r="A81" s="5"/>
      <c r="B81" s="56"/>
      <c r="C81" s="57"/>
      <c r="D81" s="123"/>
      <c r="E81" s="132"/>
      <c r="F81" s="114"/>
      <c r="G81" s="222"/>
      <c r="H81" s="232" t="s">
        <v>344</v>
      </c>
      <c r="I81" s="246" t="s">
        <v>81</v>
      </c>
      <c r="J81" s="239">
        <v>3503000000</v>
      </c>
      <c r="K81" s="239">
        <v>1945820680</v>
      </c>
      <c r="L81" s="239">
        <v>1945820680</v>
      </c>
      <c r="M81" s="239">
        <v>1929174498</v>
      </c>
      <c r="N81" s="239">
        <v>1929174498</v>
      </c>
      <c r="O81" s="240">
        <f>+J81-K81</f>
        <v>1557179320</v>
      </c>
      <c r="P81" s="256">
        <f t="shared" si="51"/>
        <v>0.55547264630316873</v>
      </c>
      <c r="Q81" s="256">
        <f t="shared" si="52"/>
        <v>0.55072066742791892</v>
      </c>
      <c r="R81" s="37"/>
      <c r="S81" s="37"/>
    </row>
    <row r="82" spans="1:19" s="38" customFormat="1" ht="27.75" customHeight="1" x14ac:dyDescent="0.2">
      <c r="A82" s="5"/>
      <c r="B82" s="56"/>
      <c r="C82" s="57"/>
      <c r="D82" s="123"/>
      <c r="E82" s="124"/>
      <c r="F82" s="136">
        <v>28</v>
      </c>
      <c r="G82" s="112" t="s">
        <v>82</v>
      </c>
      <c r="H82" s="262"/>
      <c r="I82" s="34"/>
      <c r="J82" s="242">
        <f t="shared" ref="J82:O82" si="59">SUM(J83:J83)</f>
        <v>20868204</v>
      </c>
      <c r="K82" s="242">
        <f t="shared" si="59"/>
        <v>20868204</v>
      </c>
      <c r="L82" s="242">
        <f t="shared" si="59"/>
        <v>20868204</v>
      </c>
      <c r="M82" s="242">
        <f t="shared" si="59"/>
        <v>3491800</v>
      </c>
      <c r="N82" s="242">
        <f t="shared" si="59"/>
        <v>3491800</v>
      </c>
      <c r="O82" s="242">
        <f t="shared" si="59"/>
        <v>0</v>
      </c>
      <c r="P82" s="256">
        <f t="shared" si="51"/>
        <v>1</v>
      </c>
      <c r="Q82" s="256">
        <f t="shared" si="52"/>
        <v>0.16732633052657525</v>
      </c>
      <c r="R82" s="37"/>
      <c r="S82" s="37"/>
    </row>
    <row r="83" spans="1:19" s="38" customFormat="1" ht="53.25" customHeight="1" x14ac:dyDescent="0.2">
      <c r="A83" s="5"/>
      <c r="B83" s="56"/>
      <c r="C83" s="57"/>
      <c r="D83" s="123"/>
      <c r="E83" s="124"/>
      <c r="F83" s="114"/>
      <c r="G83" s="115"/>
      <c r="H83" s="232" t="s">
        <v>345</v>
      </c>
      <c r="I83" s="246" t="s">
        <v>83</v>
      </c>
      <c r="J83" s="239">
        <v>20868204</v>
      </c>
      <c r="K83" s="239">
        <v>20868204</v>
      </c>
      <c r="L83" s="239">
        <v>20868204</v>
      </c>
      <c r="M83" s="239">
        <v>3491800</v>
      </c>
      <c r="N83" s="239">
        <v>3491800</v>
      </c>
      <c r="O83" s="240">
        <f>+J83-K83</f>
        <v>0</v>
      </c>
      <c r="P83" s="256">
        <f t="shared" si="51"/>
        <v>1</v>
      </c>
      <c r="Q83" s="256">
        <f t="shared" si="52"/>
        <v>0.16732633052657525</v>
      </c>
      <c r="R83" s="37"/>
      <c r="S83" s="37"/>
    </row>
    <row r="84" spans="1:19" s="38" customFormat="1" ht="27.75" customHeight="1" x14ac:dyDescent="0.2">
      <c r="A84" s="5"/>
      <c r="B84" s="56"/>
      <c r="C84" s="57"/>
      <c r="D84" s="118">
        <v>9</v>
      </c>
      <c r="E84" s="119" t="s">
        <v>84</v>
      </c>
      <c r="F84" s="107"/>
      <c r="G84" s="108"/>
      <c r="H84" s="264"/>
      <c r="I84" s="26"/>
      <c r="J84" s="248">
        <f t="shared" ref="J84" si="60">J85+J88+J90</f>
        <v>4787984507</v>
      </c>
      <c r="K84" s="248">
        <f t="shared" ref="K84:O84" si="61">K85+K88+K90</f>
        <v>3661059005.9700003</v>
      </c>
      <c r="L84" s="248">
        <f t="shared" si="61"/>
        <v>3263598866.9700003</v>
      </c>
      <c r="M84" s="248">
        <f t="shared" si="61"/>
        <v>2223744873.3400002</v>
      </c>
      <c r="N84" s="248">
        <f t="shared" si="61"/>
        <v>2223744873.3400002</v>
      </c>
      <c r="O84" s="248">
        <f t="shared" si="61"/>
        <v>1126925501.0299997</v>
      </c>
      <c r="P84" s="256">
        <f t="shared" si="51"/>
        <v>0.68162268741651977</v>
      </c>
      <c r="Q84" s="256">
        <f t="shared" si="52"/>
        <v>0.46444278800169481</v>
      </c>
      <c r="R84" s="37"/>
      <c r="S84" s="37"/>
    </row>
    <row r="85" spans="1:19" s="38" customFormat="1" ht="27.75" customHeight="1" x14ac:dyDescent="0.2">
      <c r="A85" s="5"/>
      <c r="B85" s="56"/>
      <c r="C85" s="57"/>
      <c r="D85" s="109"/>
      <c r="E85" s="110"/>
      <c r="F85" s="113">
        <v>29</v>
      </c>
      <c r="G85" s="112" t="s">
        <v>85</v>
      </c>
      <c r="H85" s="262"/>
      <c r="I85" s="34"/>
      <c r="J85" s="36">
        <f t="shared" ref="J85" si="62">SUM(J86:J87)</f>
        <v>4463060932</v>
      </c>
      <c r="K85" s="36">
        <f t="shared" ref="K85:O85" si="63">SUM(K86:K87)</f>
        <v>3363945051.9700003</v>
      </c>
      <c r="L85" s="36">
        <f t="shared" si="63"/>
        <v>2966484912.9700003</v>
      </c>
      <c r="M85" s="36">
        <f t="shared" si="63"/>
        <v>2041396406.3400002</v>
      </c>
      <c r="N85" s="36">
        <f t="shared" si="63"/>
        <v>2041396406.3400002</v>
      </c>
      <c r="O85" s="36">
        <f t="shared" si="63"/>
        <v>1099115880.0299997</v>
      </c>
      <c r="P85" s="256">
        <f t="shared" si="51"/>
        <v>0.66467497490352445</v>
      </c>
      <c r="Q85" s="256">
        <f t="shared" si="52"/>
        <v>0.45739828280256162</v>
      </c>
      <c r="R85" s="37"/>
      <c r="S85" s="37"/>
    </row>
    <row r="86" spans="1:19" s="38" customFormat="1" ht="28.5" customHeight="1" x14ac:dyDescent="0.2">
      <c r="A86" s="5"/>
      <c r="B86" s="56"/>
      <c r="C86" s="57"/>
      <c r="D86" s="58"/>
      <c r="E86" s="5"/>
      <c r="F86" s="97"/>
      <c r="G86" s="57"/>
      <c r="H86" s="162" t="s">
        <v>309</v>
      </c>
      <c r="I86" s="52" t="s">
        <v>86</v>
      </c>
      <c r="J86" s="43">
        <v>1249277717</v>
      </c>
      <c r="K86" s="43">
        <v>358550004</v>
      </c>
      <c r="L86" s="43"/>
      <c r="M86" s="43"/>
      <c r="N86" s="43"/>
      <c r="O86" s="43">
        <f>J86-K86</f>
        <v>890727713</v>
      </c>
      <c r="P86" s="256">
        <f t="shared" si="51"/>
        <v>0</v>
      </c>
      <c r="Q86" s="256">
        <f t="shared" si="52"/>
        <v>0</v>
      </c>
      <c r="R86" s="37"/>
      <c r="S86" s="37"/>
    </row>
    <row r="87" spans="1:19" s="38" customFormat="1" ht="28.5" customHeight="1" x14ac:dyDescent="0.2">
      <c r="A87" s="5"/>
      <c r="B87" s="56"/>
      <c r="C87" s="57"/>
      <c r="D87" s="58"/>
      <c r="E87" s="5"/>
      <c r="F87" s="58"/>
      <c r="G87" s="57"/>
      <c r="H87" s="231" t="s">
        <v>311</v>
      </c>
      <c r="I87" s="52" t="s">
        <v>87</v>
      </c>
      <c r="J87" s="239">
        <v>3213783215</v>
      </c>
      <c r="K87" s="239">
        <v>3005395047.9700003</v>
      </c>
      <c r="L87" s="239">
        <v>2966484912.9700003</v>
      </c>
      <c r="M87" s="239">
        <v>2041396406.3400002</v>
      </c>
      <c r="N87" s="239">
        <v>2041396406.3400002</v>
      </c>
      <c r="O87" s="43">
        <f>J87-K87</f>
        <v>208388167.02999973</v>
      </c>
      <c r="P87" s="256">
        <f t="shared" si="51"/>
        <v>0.92305072075933414</v>
      </c>
      <c r="Q87" s="256">
        <f t="shared" si="52"/>
        <v>0.63520040705047998</v>
      </c>
      <c r="R87" s="37"/>
      <c r="S87" s="37"/>
    </row>
    <row r="88" spans="1:19" s="38" customFormat="1" ht="27.75" customHeight="1" x14ac:dyDescent="0.2">
      <c r="A88" s="5"/>
      <c r="B88" s="56"/>
      <c r="C88" s="57"/>
      <c r="D88" s="58"/>
      <c r="E88" s="57"/>
      <c r="F88" s="136">
        <v>30</v>
      </c>
      <c r="G88" s="112" t="s">
        <v>88</v>
      </c>
      <c r="H88" s="262"/>
      <c r="I88" s="34"/>
      <c r="J88" s="36">
        <f t="shared" ref="J88:O88" si="64">SUM(J89:J89)</f>
        <v>79500000</v>
      </c>
      <c r="K88" s="36">
        <f t="shared" si="64"/>
        <v>79500000</v>
      </c>
      <c r="L88" s="36">
        <f t="shared" si="64"/>
        <v>79500000</v>
      </c>
      <c r="M88" s="36">
        <f t="shared" si="64"/>
        <v>57261711</v>
      </c>
      <c r="N88" s="36">
        <f t="shared" si="64"/>
        <v>57261711</v>
      </c>
      <c r="O88" s="36">
        <f t="shared" si="64"/>
        <v>0</v>
      </c>
      <c r="P88" s="256">
        <f t="shared" si="51"/>
        <v>1</v>
      </c>
      <c r="Q88" s="256">
        <f t="shared" si="52"/>
        <v>0.72027309433962261</v>
      </c>
      <c r="R88" s="37"/>
      <c r="S88" s="37"/>
    </row>
    <row r="89" spans="1:19" s="38" customFormat="1" ht="45" customHeight="1" x14ac:dyDescent="0.2">
      <c r="A89" s="5"/>
      <c r="B89" s="56"/>
      <c r="C89" s="57"/>
      <c r="D89" s="58"/>
      <c r="E89" s="5"/>
      <c r="F89" s="97"/>
      <c r="G89" s="57"/>
      <c r="H89" s="231" t="s">
        <v>312</v>
      </c>
      <c r="I89" s="52" t="s">
        <v>89</v>
      </c>
      <c r="J89" s="239">
        <v>79500000</v>
      </c>
      <c r="K89" s="239">
        <v>79500000</v>
      </c>
      <c r="L89" s="239">
        <v>79500000</v>
      </c>
      <c r="M89" s="239">
        <v>57261711</v>
      </c>
      <c r="N89" s="239">
        <v>57261711</v>
      </c>
      <c r="O89" s="43">
        <f t="shared" ref="O89:O91" si="65">J89-K89</f>
        <v>0</v>
      </c>
      <c r="P89" s="256">
        <f t="shared" si="51"/>
        <v>1</v>
      </c>
      <c r="Q89" s="256">
        <f t="shared" si="52"/>
        <v>0.72027309433962261</v>
      </c>
      <c r="R89" s="37"/>
      <c r="S89" s="37"/>
    </row>
    <row r="90" spans="1:19" s="38" customFormat="1" ht="27.75" customHeight="1" x14ac:dyDescent="0.2">
      <c r="A90" s="5"/>
      <c r="B90" s="56"/>
      <c r="C90" s="57"/>
      <c r="D90" s="58"/>
      <c r="E90" s="57"/>
      <c r="F90" s="136">
        <v>31</v>
      </c>
      <c r="G90" s="112" t="s">
        <v>90</v>
      </c>
      <c r="H90" s="262"/>
      <c r="I90" s="34"/>
      <c r="J90" s="36">
        <f t="shared" ref="J90:O90" si="66">SUM(J91:J91)</f>
        <v>245423575</v>
      </c>
      <c r="K90" s="36">
        <f t="shared" si="66"/>
        <v>217613954</v>
      </c>
      <c r="L90" s="36">
        <f t="shared" si="66"/>
        <v>217613954</v>
      </c>
      <c r="M90" s="36">
        <f t="shared" si="66"/>
        <v>125086756</v>
      </c>
      <c r="N90" s="36">
        <f t="shared" si="66"/>
        <v>125086756</v>
      </c>
      <c r="O90" s="36">
        <f t="shared" si="66"/>
        <v>27809621</v>
      </c>
      <c r="P90" s="256">
        <f t="shared" si="51"/>
        <v>0.88668724673251131</v>
      </c>
      <c r="Q90" s="256">
        <f t="shared" si="52"/>
        <v>0.50967701859937453</v>
      </c>
      <c r="R90" s="37"/>
      <c r="S90" s="37"/>
    </row>
    <row r="91" spans="1:19" s="38" customFormat="1" ht="43.5" customHeight="1" x14ac:dyDescent="0.2">
      <c r="A91" s="5"/>
      <c r="B91" s="56"/>
      <c r="C91" s="57"/>
      <c r="D91" s="58"/>
      <c r="E91" s="5"/>
      <c r="F91" s="97"/>
      <c r="G91" s="57"/>
      <c r="H91" s="231" t="s">
        <v>313</v>
      </c>
      <c r="I91" s="134" t="s">
        <v>91</v>
      </c>
      <c r="J91" s="239">
        <v>245423575</v>
      </c>
      <c r="K91" s="239">
        <v>217613954</v>
      </c>
      <c r="L91" s="239">
        <v>217613954</v>
      </c>
      <c r="M91" s="239">
        <v>125086756</v>
      </c>
      <c r="N91" s="239">
        <v>125086756</v>
      </c>
      <c r="O91" s="43">
        <f t="shared" si="65"/>
        <v>27809621</v>
      </c>
      <c r="P91" s="256">
        <f t="shared" si="51"/>
        <v>0.88668724673251131</v>
      </c>
      <c r="Q91" s="256">
        <f t="shared" si="52"/>
        <v>0.50967701859937453</v>
      </c>
      <c r="R91" s="37"/>
      <c r="S91" s="37"/>
    </row>
    <row r="92" spans="1:19" s="38" customFormat="1" ht="27.75" customHeight="1" x14ac:dyDescent="0.2">
      <c r="A92" s="5"/>
      <c r="B92" s="56"/>
      <c r="C92" s="57"/>
      <c r="D92" s="118">
        <v>10</v>
      </c>
      <c r="E92" s="119" t="s">
        <v>92</v>
      </c>
      <c r="F92" s="107"/>
      <c r="G92" s="108"/>
      <c r="H92" s="263"/>
      <c r="I92" s="26"/>
      <c r="J92" s="27">
        <f t="shared" ref="J92" si="67">J93+J95</f>
        <v>661959393</v>
      </c>
      <c r="K92" s="27">
        <f t="shared" ref="K92:O92" si="68">K93+K95</f>
        <v>474680524</v>
      </c>
      <c r="L92" s="27">
        <f t="shared" si="68"/>
        <v>474680524</v>
      </c>
      <c r="M92" s="27">
        <f t="shared" si="68"/>
        <v>383923275</v>
      </c>
      <c r="N92" s="27">
        <f t="shared" si="68"/>
        <v>383923275</v>
      </c>
      <c r="O92" s="27">
        <f t="shared" si="68"/>
        <v>187278869</v>
      </c>
      <c r="P92" s="256">
        <f t="shared" si="51"/>
        <v>0.71708405231436911</v>
      </c>
      <c r="Q92" s="256">
        <f t="shared" si="52"/>
        <v>0.57998010007843492</v>
      </c>
      <c r="R92" s="37"/>
      <c r="S92" s="37"/>
    </row>
    <row r="93" spans="1:19" s="38" customFormat="1" ht="27.75" customHeight="1" x14ac:dyDescent="0.2">
      <c r="A93" s="5"/>
      <c r="B93" s="56"/>
      <c r="C93" s="57"/>
      <c r="D93" s="109"/>
      <c r="E93" s="110"/>
      <c r="F93" s="113">
        <v>32</v>
      </c>
      <c r="G93" s="112" t="s">
        <v>93</v>
      </c>
      <c r="H93" s="262"/>
      <c r="I93" s="34"/>
      <c r="J93" s="36">
        <f t="shared" ref="J93:O93" si="69">SUM(J94:J94)</f>
        <v>542559393</v>
      </c>
      <c r="K93" s="36">
        <f t="shared" si="69"/>
        <v>402000324</v>
      </c>
      <c r="L93" s="36">
        <f t="shared" si="69"/>
        <v>402000324</v>
      </c>
      <c r="M93" s="36">
        <f t="shared" si="69"/>
        <v>337534933</v>
      </c>
      <c r="N93" s="36">
        <f t="shared" si="69"/>
        <v>337534933</v>
      </c>
      <c r="O93" s="36">
        <f t="shared" si="69"/>
        <v>140559069</v>
      </c>
      <c r="P93" s="256">
        <f t="shared" si="51"/>
        <v>0.74093330460504991</v>
      </c>
      <c r="Q93" s="256">
        <f t="shared" si="52"/>
        <v>0.62211609890974651</v>
      </c>
      <c r="R93" s="37"/>
      <c r="S93" s="37"/>
    </row>
    <row r="94" spans="1:19" s="38" customFormat="1" ht="39.75" customHeight="1" x14ac:dyDescent="0.2">
      <c r="A94" s="5"/>
      <c r="B94" s="56"/>
      <c r="C94" s="57"/>
      <c r="D94" s="58"/>
      <c r="E94" s="5"/>
      <c r="F94" s="97"/>
      <c r="G94" s="57"/>
      <c r="H94" s="231" t="s">
        <v>314</v>
      </c>
      <c r="I94" s="52" t="s">
        <v>94</v>
      </c>
      <c r="J94" s="239">
        <v>542559393</v>
      </c>
      <c r="K94" s="239">
        <v>402000324</v>
      </c>
      <c r="L94" s="239">
        <v>402000324</v>
      </c>
      <c r="M94" s="239">
        <v>337534933</v>
      </c>
      <c r="N94" s="239">
        <v>337534933</v>
      </c>
      <c r="O94" s="43">
        <f t="shared" ref="O94" si="70">J94-K94</f>
        <v>140559069</v>
      </c>
      <c r="P94" s="256">
        <f t="shared" si="51"/>
        <v>0.74093330460504991</v>
      </c>
      <c r="Q94" s="256">
        <f t="shared" si="52"/>
        <v>0.62211609890974651</v>
      </c>
      <c r="R94" s="37"/>
      <c r="S94" s="37"/>
    </row>
    <row r="95" spans="1:19" s="38" customFormat="1" ht="27.75" customHeight="1" x14ac:dyDescent="0.2">
      <c r="A95" s="5"/>
      <c r="B95" s="56"/>
      <c r="C95" s="57"/>
      <c r="D95" s="58"/>
      <c r="E95" s="57"/>
      <c r="F95" s="136">
        <v>33</v>
      </c>
      <c r="G95" s="112" t="s">
        <v>95</v>
      </c>
      <c r="H95" s="262"/>
      <c r="I95" s="34"/>
      <c r="J95" s="36">
        <f t="shared" ref="J95:O95" si="71">SUM(J96:J96)</f>
        <v>119400000</v>
      </c>
      <c r="K95" s="36">
        <f t="shared" si="71"/>
        <v>72680200</v>
      </c>
      <c r="L95" s="36">
        <f t="shared" si="71"/>
        <v>72680200</v>
      </c>
      <c r="M95" s="36">
        <f t="shared" si="71"/>
        <v>46388342</v>
      </c>
      <c r="N95" s="36">
        <f t="shared" si="71"/>
        <v>46388342</v>
      </c>
      <c r="O95" s="36">
        <f t="shared" si="71"/>
        <v>46719800</v>
      </c>
      <c r="P95" s="256">
        <f t="shared" si="51"/>
        <v>0.60871189279731996</v>
      </c>
      <c r="Q95" s="256">
        <f t="shared" si="52"/>
        <v>0.38851207705192631</v>
      </c>
      <c r="R95" s="37"/>
      <c r="S95" s="37"/>
    </row>
    <row r="96" spans="1:19" s="38" customFormat="1" ht="42.75" customHeight="1" x14ac:dyDescent="0.2">
      <c r="A96" s="5"/>
      <c r="B96" s="56"/>
      <c r="C96" s="57"/>
      <c r="D96" s="58"/>
      <c r="E96" s="5"/>
      <c r="F96" s="97"/>
      <c r="G96" s="57"/>
      <c r="H96" s="231" t="s">
        <v>310</v>
      </c>
      <c r="I96" s="52" t="s">
        <v>96</v>
      </c>
      <c r="J96" s="239">
        <v>119400000</v>
      </c>
      <c r="K96" s="239">
        <v>72680200</v>
      </c>
      <c r="L96" s="239">
        <v>72680200</v>
      </c>
      <c r="M96" s="239">
        <v>46388342</v>
      </c>
      <c r="N96" s="239">
        <v>46388342</v>
      </c>
      <c r="O96" s="43">
        <f t="shared" ref="O96" si="72">J96-K96</f>
        <v>46719800</v>
      </c>
      <c r="P96" s="256">
        <f t="shared" si="51"/>
        <v>0.60871189279731996</v>
      </c>
      <c r="Q96" s="256">
        <f t="shared" si="52"/>
        <v>0.38851207705192631</v>
      </c>
      <c r="R96" s="37"/>
      <c r="S96" s="37"/>
    </row>
    <row r="97" spans="1:19" s="38" customFormat="1" ht="27.75" customHeight="1" x14ac:dyDescent="0.2">
      <c r="A97" s="5"/>
      <c r="B97" s="56"/>
      <c r="C97" s="57"/>
      <c r="D97" s="118">
        <v>11</v>
      </c>
      <c r="E97" s="119" t="s">
        <v>97</v>
      </c>
      <c r="F97" s="107"/>
      <c r="G97" s="108"/>
      <c r="H97" s="263"/>
      <c r="I97" s="26"/>
      <c r="J97" s="27">
        <f t="shared" ref="J97" si="73">J98+J100</f>
        <v>364373530</v>
      </c>
      <c r="K97" s="27">
        <f t="shared" ref="K97:O97" si="74">K98+K100</f>
        <v>347118400</v>
      </c>
      <c r="L97" s="27">
        <f t="shared" si="74"/>
        <v>347118400</v>
      </c>
      <c r="M97" s="27">
        <f t="shared" si="74"/>
        <v>281226358</v>
      </c>
      <c r="N97" s="27">
        <f t="shared" si="74"/>
        <v>281226358</v>
      </c>
      <c r="O97" s="27">
        <f t="shared" si="74"/>
        <v>17255130</v>
      </c>
      <c r="P97" s="256">
        <f t="shared" si="51"/>
        <v>0.9526443921434139</v>
      </c>
      <c r="Q97" s="256">
        <f t="shared" si="52"/>
        <v>0.77180786979778693</v>
      </c>
      <c r="R97" s="37"/>
      <c r="S97" s="37"/>
    </row>
    <row r="98" spans="1:19" s="38" customFormat="1" ht="27.75" customHeight="1" x14ac:dyDescent="0.2">
      <c r="A98" s="5"/>
      <c r="B98" s="56"/>
      <c r="C98" s="57"/>
      <c r="D98" s="109"/>
      <c r="E98" s="110"/>
      <c r="F98" s="113">
        <v>34</v>
      </c>
      <c r="G98" s="112" t="s">
        <v>98</v>
      </c>
      <c r="H98" s="262"/>
      <c r="I98" s="34"/>
      <c r="J98" s="36">
        <f t="shared" ref="J98:O98" si="75">SUM(J99:J99)</f>
        <v>168373530</v>
      </c>
      <c r="K98" s="36">
        <f t="shared" si="75"/>
        <v>151607701</v>
      </c>
      <c r="L98" s="36">
        <f t="shared" si="75"/>
        <v>151607701</v>
      </c>
      <c r="M98" s="36">
        <f t="shared" si="75"/>
        <v>106479426</v>
      </c>
      <c r="N98" s="36">
        <f t="shared" si="75"/>
        <v>106479426</v>
      </c>
      <c r="O98" s="36">
        <f t="shared" si="75"/>
        <v>16765829</v>
      </c>
      <c r="P98" s="256">
        <f t="shared" si="51"/>
        <v>0.90042479361215511</v>
      </c>
      <c r="Q98" s="256">
        <f t="shared" si="52"/>
        <v>0.63240003342568163</v>
      </c>
      <c r="R98" s="37"/>
      <c r="S98" s="37"/>
    </row>
    <row r="99" spans="1:19" s="38" customFormat="1" ht="52.5" customHeight="1" x14ac:dyDescent="0.2">
      <c r="A99" s="5"/>
      <c r="B99" s="56"/>
      <c r="C99" s="57"/>
      <c r="D99" s="58"/>
      <c r="E99" s="5"/>
      <c r="F99" s="97"/>
      <c r="G99" s="57"/>
      <c r="H99" s="231" t="s">
        <v>332</v>
      </c>
      <c r="I99" s="52" t="s">
        <v>99</v>
      </c>
      <c r="J99" s="239">
        <v>168373530</v>
      </c>
      <c r="K99" s="239">
        <v>151607701</v>
      </c>
      <c r="L99" s="239">
        <v>151607701</v>
      </c>
      <c r="M99" s="239">
        <v>106479426</v>
      </c>
      <c r="N99" s="239">
        <v>106479426</v>
      </c>
      <c r="O99" s="43">
        <f t="shared" ref="O99" si="76">J99-K99</f>
        <v>16765829</v>
      </c>
      <c r="P99" s="256">
        <f t="shared" si="51"/>
        <v>0.90042479361215511</v>
      </c>
      <c r="Q99" s="256">
        <f t="shared" si="52"/>
        <v>0.63240003342568163</v>
      </c>
      <c r="R99" s="37"/>
      <c r="S99" s="37"/>
    </row>
    <row r="100" spans="1:19" s="38" customFormat="1" ht="27.75" customHeight="1" x14ac:dyDescent="0.2">
      <c r="A100" s="5"/>
      <c r="B100" s="56"/>
      <c r="C100" s="57"/>
      <c r="D100" s="58"/>
      <c r="E100" s="57"/>
      <c r="F100" s="113">
        <v>35</v>
      </c>
      <c r="G100" s="112" t="s">
        <v>100</v>
      </c>
      <c r="H100" s="262"/>
      <c r="I100" s="34"/>
      <c r="J100" s="36">
        <f t="shared" ref="J100:O100" si="77">SUM(J101:J101)</f>
        <v>196000000</v>
      </c>
      <c r="K100" s="36">
        <f t="shared" si="77"/>
        <v>195510699</v>
      </c>
      <c r="L100" s="36">
        <f t="shared" si="77"/>
        <v>195510699</v>
      </c>
      <c r="M100" s="36">
        <f t="shared" si="77"/>
        <v>174746932</v>
      </c>
      <c r="N100" s="36">
        <f t="shared" si="77"/>
        <v>174746932</v>
      </c>
      <c r="O100" s="36">
        <f t="shared" si="77"/>
        <v>489301</v>
      </c>
      <c r="P100" s="256">
        <f t="shared" si="51"/>
        <v>0.99750356632653059</v>
      </c>
      <c r="Q100" s="256">
        <f t="shared" si="52"/>
        <v>0.8915659795918367</v>
      </c>
      <c r="R100" s="37"/>
      <c r="S100" s="37"/>
    </row>
    <row r="101" spans="1:19" s="38" customFormat="1" ht="45" customHeight="1" x14ac:dyDescent="0.2">
      <c r="A101" s="5"/>
      <c r="B101" s="56"/>
      <c r="C101" s="57"/>
      <c r="D101" s="58"/>
      <c r="E101" s="5"/>
      <c r="F101" s="97"/>
      <c r="G101" s="57"/>
      <c r="H101" s="232" t="s">
        <v>249</v>
      </c>
      <c r="I101" s="80" t="s">
        <v>101</v>
      </c>
      <c r="J101" s="224">
        <v>196000000</v>
      </c>
      <c r="K101" s="224">
        <v>195510699</v>
      </c>
      <c r="L101" s="224">
        <v>195510699</v>
      </c>
      <c r="M101" s="224">
        <v>174746932</v>
      </c>
      <c r="N101" s="224">
        <v>174746932</v>
      </c>
      <c r="O101" s="135">
        <f>J101-K101</f>
        <v>489301</v>
      </c>
      <c r="P101" s="256">
        <f t="shared" si="51"/>
        <v>0.99750356632653059</v>
      </c>
      <c r="Q101" s="256">
        <f t="shared" si="52"/>
        <v>0.8915659795918367</v>
      </c>
      <c r="R101" s="37"/>
      <c r="S101" s="37"/>
    </row>
    <row r="102" spans="1:19" s="38" customFormat="1" ht="27.75" customHeight="1" x14ac:dyDescent="0.2">
      <c r="A102" s="5"/>
      <c r="B102" s="56"/>
      <c r="C102" s="57"/>
      <c r="D102" s="118">
        <v>12</v>
      </c>
      <c r="E102" s="119" t="s">
        <v>102</v>
      </c>
      <c r="F102" s="107"/>
      <c r="G102" s="108"/>
      <c r="H102" s="263"/>
      <c r="I102" s="26"/>
      <c r="J102" s="27">
        <f t="shared" ref="J102" si="78">J103+J105+J107+J109+J111+J115+J117+J119+J121+J123+J125</f>
        <v>6861045276</v>
      </c>
      <c r="K102" s="27">
        <f t="shared" ref="K102:O102" si="79">K103+K105+K107+K109+K111+K115+K117+K119+K121+K123+K125</f>
        <v>6299598793.1000004</v>
      </c>
      <c r="L102" s="27">
        <f t="shared" si="79"/>
        <v>6153424264</v>
      </c>
      <c r="M102" s="27">
        <f t="shared" si="79"/>
        <v>4176601983</v>
      </c>
      <c r="N102" s="27">
        <f t="shared" si="79"/>
        <v>4176601983</v>
      </c>
      <c r="O102" s="27">
        <f t="shared" si="79"/>
        <v>561446482.9000001</v>
      </c>
      <c r="P102" s="256">
        <f t="shared" si="51"/>
        <v>0.89686396408499669</v>
      </c>
      <c r="Q102" s="256">
        <f t="shared" si="52"/>
        <v>0.60874135280957731</v>
      </c>
      <c r="R102" s="37"/>
      <c r="S102" s="37"/>
    </row>
    <row r="103" spans="1:19" s="38" customFormat="1" ht="27.75" customHeight="1" x14ac:dyDescent="0.2">
      <c r="A103" s="5"/>
      <c r="B103" s="56"/>
      <c r="C103" s="57"/>
      <c r="D103" s="109"/>
      <c r="E103" s="110"/>
      <c r="F103" s="136">
        <v>36</v>
      </c>
      <c r="G103" s="112" t="s">
        <v>103</v>
      </c>
      <c r="H103" s="262"/>
      <c r="I103" s="34"/>
      <c r="J103" s="36">
        <f>SUM(J104)</f>
        <v>232000000</v>
      </c>
      <c r="K103" s="36">
        <f t="shared" ref="K103:O103" si="80">SUM(K104)</f>
        <v>231927499</v>
      </c>
      <c r="L103" s="36">
        <f t="shared" si="80"/>
        <v>231927499</v>
      </c>
      <c r="M103" s="36">
        <f t="shared" si="80"/>
        <v>192593000</v>
      </c>
      <c r="N103" s="36">
        <f t="shared" si="80"/>
        <v>192593000</v>
      </c>
      <c r="O103" s="36">
        <f t="shared" si="80"/>
        <v>72501</v>
      </c>
      <c r="P103" s="256">
        <f t="shared" si="51"/>
        <v>0.9996874956896552</v>
      </c>
      <c r="Q103" s="256">
        <f t="shared" si="52"/>
        <v>0.83014224137931036</v>
      </c>
      <c r="R103" s="37"/>
      <c r="S103" s="37"/>
    </row>
    <row r="104" spans="1:19" s="38" customFormat="1" ht="40.5" customHeight="1" x14ac:dyDescent="0.2">
      <c r="A104" s="5"/>
      <c r="B104" s="56"/>
      <c r="C104" s="57"/>
      <c r="D104" s="58"/>
      <c r="E104" s="5"/>
      <c r="F104" s="58"/>
      <c r="G104" s="57"/>
      <c r="H104" s="265" t="s">
        <v>250</v>
      </c>
      <c r="I104" s="79" t="s">
        <v>104</v>
      </c>
      <c r="J104" s="224">
        <v>232000000</v>
      </c>
      <c r="K104" s="224">
        <v>231927499</v>
      </c>
      <c r="L104" s="224">
        <v>231927499</v>
      </c>
      <c r="M104" s="224">
        <v>192593000</v>
      </c>
      <c r="N104" s="224">
        <v>192593000</v>
      </c>
      <c r="O104" s="135">
        <f>J104-K104</f>
        <v>72501</v>
      </c>
      <c r="P104" s="256">
        <f t="shared" si="51"/>
        <v>0.9996874956896552</v>
      </c>
      <c r="Q104" s="256">
        <f t="shared" si="52"/>
        <v>0.83014224137931036</v>
      </c>
      <c r="R104" s="37"/>
      <c r="S104" s="37"/>
    </row>
    <row r="105" spans="1:19" s="38" customFormat="1" ht="27.75" customHeight="1" x14ac:dyDescent="0.2">
      <c r="A105" s="5"/>
      <c r="B105" s="56"/>
      <c r="C105" s="57"/>
      <c r="D105" s="58"/>
      <c r="E105" s="57"/>
      <c r="F105" s="136">
        <v>37</v>
      </c>
      <c r="G105" s="112" t="s">
        <v>105</v>
      </c>
      <c r="H105" s="262"/>
      <c r="I105" s="34"/>
      <c r="J105" s="36">
        <f t="shared" ref="J105:O105" si="81">SUM(J106:J106)</f>
        <v>168000000</v>
      </c>
      <c r="K105" s="36">
        <f t="shared" si="81"/>
        <v>165078500</v>
      </c>
      <c r="L105" s="36">
        <f t="shared" si="81"/>
        <v>163947800</v>
      </c>
      <c r="M105" s="36">
        <f t="shared" si="81"/>
        <v>140502000</v>
      </c>
      <c r="N105" s="36">
        <f t="shared" si="81"/>
        <v>140502000</v>
      </c>
      <c r="O105" s="36">
        <f t="shared" si="81"/>
        <v>2921500</v>
      </c>
      <c r="P105" s="256">
        <f t="shared" si="51"/>
        <v>0.97587976190476189</v>
      </c>
      <c r="Q105" s="256">
        <f t="shared" si="52"/>
        <v>0.83632142857142855</v>
      </c>
      <c r="R105" s="37"/>
      <c r="S105" s="37"/>
    </row>
    <row r="106" spans="1:19" s="38" customFormat="1" ht="50.25" customHeight="1" x14ac:dyDescent="0.2">
      <c r="A106" s="5"/>
      <c r="B106" s="56"/>
      <c r="C106" s="57"/>
      <c r="D106" s="58"/>
      <c r="E106" s="5"/>
      <c r="F106" s="58"/>
      <c r="G106" s="57"/>
      <c r="H106" s="232" t="s">
        <v>251</v>
      </c>
      <c r="I106" s="79" t="s">
        <v>106</v>
      </c>
      <c r="J106" s="224">
        <v>168000000</v>
      </c>
      <c r="K106" s="224">
        <v>165078500</v>
      </c>
      <c r="L106" s="224">
        <v>163947800</v>
      </c>
      <c r="M106" s="224">
        <v>140502000</v>
      </c>
      <c r="N106" s="224">
        <v>140502000</v>
      </c>
      <c r="O106" s="135">
        <f>J106-K106</f>
        <v>2921500</v>
      </c>
      <c r="P106" s="256">
        <f t="shared" si="51"/>
        <v>0.97587976190476189</v>
      </c>
      <c r="Q106" s="256">
        <f t="shared" si="52"/>
        <v>0.83632142857142855</v>
      </c>
      <c r="R106" s="37"/>
      <c r="S106" s="37"/>
    </row>
    <row r="107" spans="1:19" s="38" customFormat="1" ht="27.75" customHeight="1" x14ac:dyDescent="0.2">
      <c r="A107" s="5"/>
      <c r="B107" s="56"/>
      <c r="C107" s="57"/>
      <c r="D107" s="58"/>
      <c r="E107" s="57"/>
      <c r="F107" s="136">
        <v>38</v>
      </c>
      <c r="G107" s="112" t="s">
        <v>107</v>
      </c>
      <c r="H107" s="262"/>
      <c r="I107" s="34"/>
      <c r="J107" s="36">
        <f t="shared" ref="J107:O107" si="82">SUM(J108:J108)</f>
        <v>138000000</v>
      </c>
      <c r="K107" s="36">
        <f t="shared" si="82"/>
        <v>137713666</v>
      </c>
      <c r="L107" s="36">
        <f t="shared" si="82"/>
        <v>137713666</v>
      </c>
      <c r="M107" s="36">
        <f t="shared" si="82"/>
        <v>115440000</v>
      </c>
      <c r="N107" s="36">
        <f t="shared" si="82"/>
        <v>115440000</v>
      </c>
      <c r="O107" s="36">
        <f t="shared" si="82"/>
        <v>286334</v>
      </c>
      <c r="P107" s="256">
        <f t="shared" si="51"/>
        <v>0.99792511594202904</v>
      </c>
      <c r="Q107" s="256">
        <f t="shared" si="52"/>
        <v>0.83652173913043482</v>
      </c>
      <c r="R107" s="37"/>
      <c r="S107" s="37"/>
    </row>
    <row r="108" spans="1:19" s="38" customFormat="1" ht="48.75" customHeight="1" x14ac:dyDescent="0.2">
      <c r="A108" s="5"/>
      <c r="B108" s="56"/>
      <c r="C108" s="57"/>
      <c r="D108" s="58"/>
      <c r="E108" s="5"/>
      <c r="F108" s="58"/>
      <c r="G108" s="57"/>
      <c r="H108" s="232" t="s">
        <v>252</v>
      </c>
      <c r="I108" s="79" t="s">
        <v>108</v>
      </c>
      <c r="J108" s="224">
        <v>138000000</v>
      </c>
      <c r="K108" s="224">
        <v>137713666</v>
      </c>
      <c r="L108" s="224">
        <v>137713666</v>
      </c>
      <c r="M108" s="224">
        <v>115440000</v>
      </c>
      <c r="N108" s="224">
        <v>115440000</v>
      </c>
      <c r="O108" s="135">
        <f>J108-K108</f>
        <v>286334</v>
      </c>
      <c r="P108" s="256">
        <f t="shared" si="51"/>
        <v>0.99792511594202904</v>
      </c>
      <c r="Q108" s="256">
        <f t="shared" si="52"/>
        <v>0.83652173913043482</v>
      </c>
      <c r="R108" s="37"/>
      <c r="S108" s="37"/>
    </row>
    <row r="109" spans="1:19" s="38" customFormat="1" ht="27.75" customHeight="1" x14ac:dyDescent="0.2">
      <c r="A109" s="5"/>
      <c r="B109" s="56"/>
      <c r="C109" s="57"/>
      <c r="D109" s="58"/>
      <c r="E109" s="57"/>
      <c r="F109" s="136">
        <v>39</v>
      </c>
      <c r="G109" s="112" t="s">
        <v>109</v>
      </c>
      <c r="H109" s="262"/>
      <c r="I109" s="34"/>
      <c r="J109" s="36">
        <f>SUM(J110)</f>
        <v>183000000</v>
      </c>
      <c r="K109" s="36">
        <f t="shared" ref="K109:O109" si="83">SUM(K110)</f>
        <v>182969133</v>
      </c>
      <c r="L109" s="36">
        <f t="shared" si="83"/>
        <v>182969133</v>
      </c>
      <c r="M109" s="36">
        <f t="shared" si="83"/>
        <v>157563000</v>
      </c>
      <c r="N109" s="36">
        <f t="shared" si="83"/>
        <v>157563000</v>
      </c>
      <c r="O109" s="36">
        <f t="shared" si="83"/>
        <v>30867</v>
      </c>
      <c r="P109" s="256">
        <f t="shared" si="51"/>
        <v>0.99983132786885243</v>
      </c>
      <c r="Q109" s="256">
        <f t="shared" si="52"/>
        <v>0.86099999999999999</v>
      </c>
      <c r="R109" s="37"/>
      <c r="S109" s="37"/>
    </row>
    <row r="110" spans="1:19" s="38" customFormat="1" ht="47.25" customHeight="1" x14ac:dyDescent="0.2">
      <c r="A110" s="5"/>
      <c r="B110" s="56"/>
      <c r="C110" s="57"/>
      <c r="D110" s="58"/>
      <c r="E110" s="5"/>
      <c r="F110" s="58"/>
      <c r="G110" s="57"/>
      <c r="H110" s="265" t="s">
        <v>253</v>
      </c>
      <c r="I110" s="79" t="s">
        <v>110</v>
      </c>
      <c r="J110" s="224">
        <v>183000000</v>
      </c>
      <c r="K110" s="224">
        <v>182969133</v>
      </c>
      <c r="L110" s="224">
        <v>182969133</v>
      </c>
      <c r="M110" s="224">
        <v>157563000</v>
      </c>
      <c r="N110" s="224">
        <v>157563000</v>
      </c>
      <c r="O110" s="135">
        <f>J110-K110</f>
        <v>30867</v>
      </c>
      <c r="P110" s="256">
        <f t="shared" si="51"/>
        <v>0.99983132786885243</v>
      </c>
      <c r="Q110" s="256">
        <f t="shared" si="52"/>
        <v>0.86099999999999999</v>
      </c>
      <c r="R110" s="37"/>
      <c r="S110" s="37"/>
    </row>
    <row r="111" spans="1:19" s="38" customFormat="1" ht="27.75" customHeight="1" x14ac:dyDescent="0.2">
      <c r="A111" s="5"/>
      <c r="B111" s="56"/>
      <c r="C111" s="57"/>
      <c r="D111" s="58"/>
      <c r="E111" s="57"/>
      <c r="F111" s="136">
        <v>40</v>
      </c>
      <c r="G111" s="112" t="s">
        <v>111</v>
      </c>
      <c r="H111" s="262"/>
      <c r="I111" s="34"/>
      <c r="J111" s="36">
        <f>SUM(J112:J114)</f>
        <v>940746152</v>
      </c>
      <c r="K111" s="36">
        <f t="shared" ref="K111:O111" si="84">SUM(K112:K114)</f>
        <v>734163541</v>
      </c>
      <c r="L111" s="36">
        <f t="shared" si="84"/>
        <v>730204361</v>
      </c>
      <c r="M111" s="36">
        <f t="shared" si="84"/>
        <v>624336844</v>
      </c>
      <c r="N111" s="36">
        <f t="shared" si="84"/>
        <v>624336844</v>
      </c>
      <c r="O111" s="36">
        <f t="shared" si="84"/>
        <v>206582611</v>
      </c>
      <c r="P111" s="256">
        <f t="shared" si="51"/>
        <v>0.77619702131930701</v>
      </c>
      <c r="Q111" s="256">
        <f t="shared" si="52"/>
        <v>0.66366133167026764</v>
      </c>
      <c r="R111" s="37"/>
      <c r="S111" s="37"/>
    </row>
    <row r="112" spans="1:19" s="38" customFormat="1" ht="48" customHeight="1" x14ac:dyDescent="0.2">
      <c r="A112" s="5"/>
      <c r="B112" s="56"/>
      <c r="C112" s="57"/>
      <c r="D112" s="58"/>
      <c r="E112" s="5"/>
      <c r="F112" s="58"/>
      <c r="G112" s="57"/>
      <c r="H112" s="265" t="s">
        <v>254</v>
      </c>
      <c r="I112" s="79" t="s">
        <v>112</v>
      </c>
      <c r="J112" s="224">
        <v>151105914</v>
      </c>
      <c r="K112" s="224">
        <v>150624939</v>
      </c>
      <c r="L112" s="224">
        <v>150624939</v>
      </c>
      <c r="M112" s="224">
        <v>132083500</v>
      </c>
      <c r="N112" s="224">
        <v>132083500</v>
      </c>
      <c r="O112" s="135">
        <f>J112-K112</f>
        <v>480975</v>
      </c>
      <c r="P112" s="256">
        <f t="shared" si="51"/>
        <v>0.99681696773297701</v>
      </c>
      <c r="Q112" s="256">
        <f t="shared" si="52"/>
        <v>0.87411204832128542</v>
      </c>
      <c r="R112" s="37"/>
      <c r="S112" s="37"/>
    </row>
    <row r="113" spans="1:19" s="38" customFormat="1" ht="48" customHeight="1" x14ac:dyDescent="0.2">
      <c r="A113" s="5"/>
      <c r="B113" s="56"/>
      <c r="C113" s="57"/>
      <c r="D113" s="58"/>
      <c r="E113" s="5"/>
      <c r="F113" s="58"/>
      <c r="G113" s="57"/>
      <c r="H113" s="265" t="s">
        <v>255</v>
      </c>
      <c r="I113" s="79" t="s">
        <v>113</v>
      </c>
      <c r="J113" s="224">
        <v>571611313</v>
      </c>
      <c r="K113" s="224">
        <v>374899169</v>
      </c>
      <c r="L113" s="224">
        <v>370939989</v>
      </c>
      <c r="M113" s="224">
        <v>329183344</v>
      </c>
      <c r="N113" s="224">
        <v>329183344</v>
      </c>
      <c r="O113" s="135">
        <f>J113-K113</f>
        <v>196712144</v>
      </c>
      <c r="P113" s="256">
        <f t="shared" si="51"/>
        <v>0.6489374520129555</v>
      </c>
      <c r="Q113" s="256">
        <f t="shared" si="52"/>
        <v>0.57588668473396709</v>
      </c>
      <c r="R113" s="37"/>
      <c r="S113" s="37"/>
    </row>
    <row r="114" spans="1:19" s="38" customFormat="1" ht="60" customHeight="1" x14ac:dyDescent="0.2">
      <c r="A114" s="5"/>
      <c r="B114" s="56"/>
      <c r="C114" s="57"/>
      <c r="D114" s="58"/>
      <c r="E114" s="5"/>
      <c r="F114" s="58"/>
      <c r="G114" s="57"/>
      <c r="H114" s="265" t="s">
        <v>256</v>
      </c>
      <c r="I114" s="80" t="s">
        <v>114</v>
      </c>
      <c r="J114" s="224">
        <v>218028925</v>
      </c>
      <c r="K114" s="224">
        <v>208639433</v>
      </c>
      <c r="L114" s="224">
        <v>208639433</v>
      </c>
      <c r="M114" s="224">
        <v>163070000</v>
      </c>
      <c r="N114" s="224">
        <v>163070000</v>
      </c>
      <c r="O114" s="135">
        <f>J114-K114</f>
        <v>9389492</v>
      </c>
      <c r="P114" s="256">
        <f t="shared" si="51"/>
        <v>0.95693464984061172</v>
      </c>
      <c r="Q114" s="256">
        <f t="shared" si="52"/>
        <v>0.74792828520344257</v>
      </c>
      <c r="R114" s="37"/>
      <c r="S114" s="37"/>
    </row>
    <row r="115" spans="1:19" s="38" customFormat="1" ht="27.75" customHeight="1" x14ac:dyDescent="0.2">
      <c r="A115" s="5"/>
      <c r="B115" s="56"/>
      <c r="C115" s="57"/>
      <c r="D115" s="58"/>
      <c r="E115" s="57"/>
      <c r="F115" s="136">
        <v>41</v>
      </c>
      <c r="G115" s="112" t="s">
        <v>115</v>
      </c>
      <c r="H115" s="262"/>
      <c r="I115" s="34"/>
      <c r="J115" s="36">
        <f>SUM(J116)</f>
        <v>29000000</v>
      </c>
      <c r="K115" s="36">
        <f t="shared" ref="K115:O115" si="85">SUM(K116)</f>
        <v>29000000</v>
      </c>
      <c r="L115" s="36">
        <f t="shared" si="85"/>
        <v>29000000</v>
      </c>
      <c r="M115" s="36">
        <f t="shared" si="85"/>
        <v>25200000</v>
      </c>
      <c r="N115" s="36">
        <f t="shared" si="85"/>
        <v>25200000</v>
      </c>
      <c r="O115" s="36">
        <f t="shared" si="85"/>
        <v>0</v>
      </c>
      <c r="P115" s="256">
        <f t="shared" si="51"/>
        <v>1</v>
      </c>
      <c r="Q115" s="256">
        <f t="shared" si="52"/>
        <v>0.86896551724137927</v>
      </c>
      <c r="R115" s="37"/>
      <c r="S115" s="37"/>
    </row>
    <row r="116" spans="1:19" s="38" customFormat="1" ht="41.25" customHeight="1" x14ac:dyDescent="0.2">
      <c r="A116" s="5"/>
      <c r="B116" s="56"/>
      <c r="C116" s="57"/>
      <c r="D116" s="58"/>
      <c r="E116" s="5"/>
      <c r="F116" s="137"/>
      <c r="G116" s="57"/>
      <c r="H116" s="265" t="s">
        <v>257</v>
      </c>
      <c r="I116" s="80" t="s">
        <v>116</v>
      </c>
      <c r="J116" s="135">
        <v>29000000</v>
      </c>
      <c r="K116" s="224">
        <v>29000000</v>
      </c>
      <c r="L116" s="224">
        <v>29000000</v>
      </c>
      <c r="M116" s="224">
        <v>25200000</v>
      </c>
      <c r="N116" s="254">
        <v>25200000</v>
      </c>
      <c r="O116" s="135">
        <f>J116-K116</f>
        <v>0</v>
      </c>
      <c r="P116" s="256">
        <f t="shared" si="51"/>
        <v>1</v>
      </c>
      <c r="Q116" s="256">
        <f t="shared" si="52"/>
        <v>0.86896551724137927</v>
      </c>
      <c r="R116" s="37"/>
      <c r="S116" s="37"/>
    </row>
    <row r="117" spans="1:19" s="38" customFormat="1" ht="27.75" customHeight="1" x14ac:dyDescent="0.2">
      <c r="A117" s="5"/>
      <c r="B117" s="56"/>
      <c r="C117" s="57"/>
      <c r="D117" s="58"/>
      <c r="E117" s="57"/>
      <c r="F117" s="113">
        <v>42</v>
      </c>
      <c r="G117" s="112" t="s">
        <v>117</v>
      </c>
      <c r="H117" s="262"/>
      <c r="I117" s="34"/>
      <c r="J117" s="36">
        <f>SUM(J118)</f>
        <v>76000000</v>
      </c>
      <c r="K117" s="36">
        <f t="shared" ref="K117:O117" si="86">SUM(K118)</f>
        <v>75546000</v>
      </c>
      <c r="L117" s="36">
        <f t="shared" si="86"/>
        <v>75546000</v>
      </c>
      <c r="M117" s="36">
        <f t="shared" si="86"/>
        <v>67152000</v>
      </c>
      <c r="N117" s="36">
        <f t="shared" si="86"/>
        <v>67152000</v>
      </c>
      <c r="O117" s="36">
        <f t="shared" si="86"/>
        <v>454000</v>
      </c>
      <c r="P117" s="256">
        <f t="shared" si="51"/>
        <v>0.99402631578947365</v>
      </c>
      <c r="Q117" s="256">
        <f t="shared" si="52"/>
        <v>0.88357894736842102</v>
      </c>
      <c r="R117" s="37"/>
      <c r="S117" s="37"/>
    </row>
    <row r="118" spans="1:19" s="38" customFormat="1" ht="46.5" customHeight="1" x14ac:dyDescent="0.2">
      <c r="A118" s="5"/>
      <c r="B118" s="56"/>
      <c r="C118" s="57"/>
      <c r="D118" s="58"/>
      <c r="E118" s="5"/>
      <c r="F118" s="137"/>
      <c r="G118" s="57"/>
      <c r="H118" s="265" t="s">
        <v>258</v>
      </c>
      <c r="I118" s="80" t="s">
        <v>118</v>
      </c>
      <c r="J118" s="135">
        <v>76000000</v>
      </c>
      <c r="K118" s="224">
        <v>75546000</v>
      </c>
      <c r="L118" s="224">
        <v>75546000</v>
      </c>
      <c r="M118" s="224">
        <v>67152000</v>
      </c>
      <c r="N118" s="224">
        <v>67152000</v>
      </c>
      <c r="O118" s="135">
        <f>J118-K118</f>
        <v>454000</v>
      </c>
      <c r="P118" s="256">
        <f t="shared" si="51"/>
        <v>0.99402631578947365</v>
      </c>
      <c r="Q118" s="256">
        <f t="shared" si="52"/>
        <v>0.88357894736842102</v>
      </c>
      <c r="R118" s="37"/>
      <c r="S118" s="37"/>
    </row>
    <row r="119" spans="1:19" s="38" customFormat="1" ht="27.75" customHeight="1" x14ac:dyDescent="0.2">
      <c r="A119" s="5"/>
      <c r="B119" s="56"/>
      <c r="C119" s="57"/>
      <c r="D119" s="58"/>
      <c r="E119" s="57"/>
      <c r="F119" s="111">
        <v>43</v>
      </c>
      <c r="G119" s="112" t="s">
        <v>119</v>
      </c>
      <c r="H119" s="262"/>
      <c r="I119" s="34"/>
      <c r="J119" s="36">
        <f t="shared" ref="J119:O119" si="87">SUM(J120:J120)</f>
        <v>1615475987</v>
      </c>
      <c r="K119" s="36">
        <f t="shared" si="87"/>
        <v>1372173335</v>
      </c>
      <c r="L119" s="36">
        <f t="shared" si="87"/>
        <v>1370092983</v>
      </c>
      <c r="M119" s="36">
        <f t="shared" si="87"/>
        <v>705841905</v>
      </c>
      <c r="N119" s="36">
        <f t="shared" si="87"/>
        <v>705841905</v>
      </c>
      <c r="O119" s="36">
        <f t="shared" si="87"/>
        <v>243302652</v>
      </c>
      <c r="P119" s="256">
        <f t="shared" si="51"/>
        <v>0.84810482732356451</v>
      </c>
      <c r="Q119" s="256">
        <f t="shared" si="52"/>
        <v>0.43692503675698402</v>
      </c>
      <c r="R119" s="37"/>
      <c r="S119" s="37"/>
    </row>
    <row r="120" spans="1:19" s="38" customFormat="1" ht="36.75" customHeight="1" x14ac:dyDescent="0.2">
      <c r="A120" s="5"/>
      <c r="B120" s="56"/>
      <c r="C120" s="57"/>
      <c r="D120" s="58"/>
      <c r="E120" s="5"/>
      <c r="F120" s="97"/>
      <c r="G120" s="57"/>
      <c r="H120" s="232" t="s">
        <v>259</v>
      </c>
      <c r="I120" s="80" t="s">
        <v>120</v>
      </c>
      <c r="J120" s="135">
        <v>1615475987</v>
      </c>
      <c r="K120" s="224">
        <v>1372173335</v>
      </c>
      <c r="L120" s="224">
        <v>1370092983</v>
      </c>
      <c r="M120" s="224">
        <v>705841905</v>
      </c>
      <c r="N120" s="224">
        <v>705841905</v>
      </c>
      <c r="O120" s="135">
        <f>J120-K120</f>
        <v>243302652</v>
      </c>
      <c r="P120" s="256">
        <f t="shared" si="51"/>
        <v>0.84810482732356451</v>
      </c>
      <c r="Q120" s="256">
        <f t="shared" si="52"/>
        <v>0.43692503675698402</v>
      </c>
      <c r="R120" s="37"/>
      <c r="S120" s="37"/>
    </row>
    <row r="121" spans="1:19" s="38" customFormat="1" ht="27.75" customHeight="1" x14ac:dyDescent="0.2">
      <c r="A121" s="5"/>
      <c r="B121" s="56"/>
      <c r="C121" s="57"/>
      <c r="D121" s="58"/>
      <c r="E121" s="57"/>
      <c r="F121" s="136">
        <v>44</v>
      </c>
      <c r="G121" s="112" t="s">
        <v>121</v>
      </c>
      <c r="H121" s="262"/>
      <c r="I121" s="34"/>
      <c r="J121" s="36">
        <f t="shared" ref="J121:O121" si="88">SUM(J122:J122)</f>
        <v>317416251</v>
      </c>
      <c r="K121" s="36">
        <f t="shared" si="88"/>
        <v>305495500</v>
      </c>
      <c r="L121" s="36">
        <f t="shared" si="88"/>
        <v>305495500</v>
      </c>
      <c r="M121" s="36">
        <f t="shared" si="88"/>
        <v>232192000</v>
      </c>
      <c r="N121" s="36">
        <f t="shared" si="88"/>
        <v>232192000</v>
      </c>
      <c r="O121" s="36">
        <f t="shared" si="88"/>
        <v>11920751</v>
      </c>
      <c r="P121" s="256">
        <f t="shared" si="51"/>
        <v>0.96244442128452967</v>
      </c>
      <c r="Q121" s="256">
        <f t="shared" si="52"/>
        <v>0.73150633991956515</v>
      </c>
      <c r="R121" s="37"/>
      <c r="S121" s="37"/>
    </row>
    <row r="122" spans="1:19" s="38" customFormat="1" ht="46.5" customHeight="1" x14ac:dyDescent="0.2">
      <c r="A122" s="5"/>
      <c r="B122" s="56"/>
      <c r="C122" s="57"/>
      <c r="D122" s="58"/>
      <c r="E122" s="5"/>
      <c r="F122" s="97"/>
      <c r="G122" s="57"/>
      <c r="H122" s="162" t="s">
        <v>260</v>
      </c>
      <c r="I122" s="52" t="s">
        <v>122</v>
      </c>
      <c r="J122" s="75">
        <v>317416251</v>
      </c>
      <c r="K122" s="224">
        <v>305495500</v>
      </c>
      <c r="L122" s="224">
        <v>305495500</v>
      </c>
      <c r="M122" s="224">
        <v>232192000</v>
      </c>
      <c r="N122" s="224">
        <v>232192000</v>
      </c>
      <c r="O122" s="135">
        <f>J122-K122</f>
        <v>11920751</v>
      </c>
      <c r="P122" s="256">
        <f t="shared" si="51"/>
        <v>0.96244442128452967</v>
      </c>
      <c r="Q122" s="256">
        <f t="shared" si="52"/>
        <v>0.73150633991956515</v>
      </c>
      <c r="R122" s="37"/>
      <c r="S122" s="37"/>
    </row>
    <row r="123" spans="1:19" s="38" customFormat="1" ht="27.75" customHeight="1" x14ac:dyDescent="0.2">
      <c r="A123" s="5"/>
      <c r="B123" s="56"/>
      <c r="C123" s="57"/>
      <c r="D123" s="58"/>
      <c r="E123" s="57"/>
      <c r="F123" s="136">
        <v>45</v>
      </c>
      <c r="G123" s="112" t="s">
        <v>123</v>
      </c>
      <c r="H123" s="262"/>
      <c r="I123" s="34"/>
      <c r="J123" s="36">
        <f t="shared" ref="J123:O123" si="89">SUM(J124:J124)</f>
        <v>1538707111</v>
      </c>
      <c r="K123" s="36">
        <f t="shared" si="89"/>
        <v>1533422333</v>
      </c>
      <c r="L123" s="36">
        <f t="shared" si="89"/>
        <v>1501422333</v>
      </c>
      <c r="M123" s="36">
        <f t="shared" si="89"/>
        <v>768073834</v>
      </c>
      <c r="N123" s="36">
        <f t="shared" si="89"/>
        <v>768073834</v>
      </c>
      <c r="O123" s="36">
        <f t="shared" si="89"/>
        <v>5284778</v>
      </c>
      <c r="P123" s="256">
        <f t="shared" si="51"/>
        <v>0.97576876214228403</v>
      </c>
      <c r="Q123" s="256">
        <f t="shared" si="52"/>
        <v>0.49916831378054249</v>
      </c>
      <c r="R123" s="37"/>
      <c r="S123" s="37"/>
    </row>
    <row r="124" spans="1:19" s="38" customFormat="1" ht="40.5" customHeight="1" x14ac:dyDescent="0.2">
      <c r="A124" s="5"/>
      <c r="B124" s="56"/>
      <c r="C124" s="57"/>
      <c r="D124" s="58"/>
      <c r="E124" s="5"/>
      <c r="F124" s="97"/>
      <c r="G124" s="57"/>
      <c r="H124" s="232" t="s">
        <v>261</v>
      </c>
      <c r="I124" s="80" t="s">
        <v>124</v>
      </c>
      <c r="J124" s="135">
        <v>1538707111</v>
      </c>
      <c r="K124" s="224">
        <v>1533422333</v>
      </c>
      <c r="L124" s="224">
        <v>1501422333</v>
      </c>
      <c r="M124" s="224">
        <v>768073834</v>
      </c>
      <c r="N124" s="224">
        <v>768073834</v>
      </c>
      <c r="O124" s="135">
        <f>J124-K124</f>
        <v>5284778</v>
      </c>
      <c r="P124" s="256">
        <f t="shared" si="51"/>
        <v>0.97576876214228403</v>
      </c>
      <c r="Q124" s="256">
        <f t="shared" si="52"/>
        <v>0.49916831378054249</v>
      </c>
      <c r="R124" s="37"/>
      <c r="S124" s="37"/>
    </row>
    <row r="125" spans="1:19" s="38" customFormat="1" ht="27.75" customHeight="1" x14ac:dyDescent="0.2">
      <c r="A125" s="5"/>
      <c r="B125" s="56"/>
      <c r="C125" s="57"/>
      <c r="D125" s="58"/>
      <c r="E125" s="57"/>
      <c r="F125" s="136">
        <v>46</v>
      </c>
      <c r="G125" s="112" t="s">
        <v>125</v>
      </c>
      <c r="H125" s="262"/>
      <c r="I125" s="34"/>
      <c r="J125" s="36">
        <f t="shared" ref="J125:O125" si="90">SUM(J126:J127)</f>
        <v>1622699775</v>
      </c>
      <c r="K125" s="36">
        <f t="shared" si="90"/>
        <v>1532109286.0999999</v>
      </c>
      <c r="L125" s="36">
        <f t="shared" si="90"/>
        <v>1425104989</v>
      </c>
      <c r="M125" s="36">
        <f t="shared" si="90"/>
        <v>1147707400</v>
      </c>
      <c r="N125" s="36">
        <f t="shared" si="90"/>
        <v>1147707400</v>
      </c>
      <c r="O125" s="36">
        <f t="shared" si="90"/>
        <v>90590488.900000095</v>
      </c>
      <c r="P125" s="256">
        <f t="shared" si="51"/>
        <v>0.87823084156155751</v>
      </c>
      <c r="Q125" s="256">
        <f t="shared" si="52"/>
        <v>0.7072826518386619</v>
      </c>
      <c r="R125" s="37"/>
      <c r="S125" s="37"/>
    </row>
    <row r="126" spans="1:19" s="38" customFormat="1" ht="40.5" customHeight="1" x14ac:dyDescent="0.2">
      <c r="A126" s="5"/>
      <c r="B126" s="56"/>
      <c r="C126" s="57"/>
      <c r="D126" s="58"/>
      <c r="E126" s="5"/>
      <c r="F126" s="97"/>
      <c r="G126" s="57"/>
      <c r="H126" s="232" t="s">
        <v>262</v>
      </c>
      <c r="I126" s="80" t="s">
        <v>126</v>
      </c>
      <c r="J126" s="135">
        <v>1210233390</v>
      </c>
      <c r="K126" s="224">
        <v>1125163852.0999999</v>
      </c>
      <c r="L126" s="224">
        <v>1018159555</v>
      </c>
      <c r="M126" s="224">
        <v>791525067</v>
      </c>
      <c r="N126" s="224">
        <v>791525067</v>
      </c>
      <c r="O126" s="135">
        <f>J126-K126</f>
        <v>85069537.900000095</v>
      </c>
      <c r="P126" s="256">
        <f t="shared" si="51"/>
        <v>0.84129190568771206</v>
      </c>
      <c r="Q126" s="256">
        <f t="shared" si="52"/>
        <v>0.6540267964346943</v>
      </c>
      <c r="R126" s="37"/>
      <c r="S126" s="37"/>
    </row>
    <row r="127" spans="1:19" s="38" customFormat="1" ht="40.5" customHeight="1" x14ac:dyDescent="0.2">
      <c r="A127" s="5"/>
      <c r="B127" s="56"/>
      <c r="C127" s="57"/>
      <c r="D127" s="58"/>
      <c r="E127" s="5"/>
      <c r="F127" s="58"/>
      <c r="G127" s="57"/>
      <c r="H127" s="265" t="s">
        <v>263</v>
      </c>
      <c r="I127" s="80" t="s">
        <v>127</v>
      </c>
      <c r="J127" s="135">
        <v>412466385</v>
      </c>
      <c r="K127" s="224">
        <v>406945434</v>
      </c>
      <c r="L127" s="224">
        <v>406945434</v>
      </c>
      <c r="M127" s="224">
        <v>356182333</v>
      </c>
      <c r="N127" s="224">
        <v>356182333</v>
      </c>
      <c r="O127" s="135">
        <f>J127-K127</f>
        <v>5520951</v>
      </c>
      <c r="P127" s="256">
        <f t="shared" si="51"/>
        <v>0.98661478559034577</v>
      </c>
      <c r="Q127" s="256">
        <f t="shared" si="52"/>
        <v>0.86354269330335853</v>
      </c>
      <c r="R127" s="37"/>
      <c r="S127" s="37"/>
    </row>
    <row r="128" spans="1:19" s="38" customFormat="1" ht="27.75" customHeight="1" x14ac:dyDescent="0.2">
      <c r="A128" s="5"/>
      <c r="B128" s="56"/>
      <c r="C128" s="57"/>
      <c r="D128" s="118">
        <v>13</v>
      </c>
      <c r="E128" s="119" t="s">
        <v>128</v>
      </c>
      <c r="F128" s="107"/>
      <c r="G128" s="108"/>
      <c r="H128" s="263"/>
      <c r="I128" s="26"/>
      <c r="J128" s="27">
        <f t="shared" ref="J128" si="91">J129+J131+J133</f>
        <v>21751884086</v>
      </c>
      <c r="K128" s="27">
        <f t="shared" ref="K128:O128" si="92">K129+K131+K133</f>
        <v>20436704011</v>
      </c>
      <c r="L128" s="27">
        <f t="shared" si="92"/>
        <v>20436704010</v>
      </c>
      <c r="M128" s="27">
        <f t="shared" si="92"/>
        <v>15905493545.4</v>
      </c>
      <c r="N128" s="27">
        <f t="shared" si="92"/>
        <v>15280980838.4</v>
      </c>
      <c r="O128" s="27">
        <f t="shared" si="92"/>
        <v>1315180075</v>
      </c>
      <c r="P128" s="256">
        <f t="shared" si="51"/>
        <v>0.93953718809827236</v>
      </c>
      <c r="Q128" s="256">
        <f t="shared" si="52"/>
        <v>0.73122371756463767</v>
      </c>
      <c r="R128" s="37"/>
      <c r="S128" s="37"/>
    </row>
    <row r="129" spans="1:19" s="38" customFormat="1" ht="27.75" customHeight="1" x14ac:dyDescent="0.2">
      <c r="A129" s="5"/>
      <c r="B129" s="56"/>
      <c r="C129" s="57"/>
      <c r="D129" s="109"/>
      <c r="E129" s="110"/>
      <c r="F129" s="130">
        <v>47</v>
      </c>
      <c r="G129" s="112" t="s">
        <v>129</v>
      </c>
      <c r="H129" s="262"/>
      <c r="I129" s="34"/>
      <c r="J129" s="36">
        <f t="shared" ref="J129:O129" si="93">SUM(J130:J130)</f>
        <v>30800000</v>
      </c>
      <c r="K129" s="36">
        <f t="shared" si="93"/>
        <v>30800000</v>
      </c>
      <c r="L129" s="36">
        <f t="shared" si="93"/>
        <v>30800000</v>
      </c>
      <c r="M129" s="36">
        <f t="shared" si="93"/>
        <v>30800000</v>
      </c>
      <c r="N129" s="36">
        <f t="shared" si="93"/>
        <v>30800000</v>
      </c>
      <c r="O129" s="36">
        <f t="shared" si="93"/>
        <v>0</v>
      </c>
      <c r="P129" s="256">
        <f t="shared" si="51"/>
        <v>1</v>
      </c>
      <c r="Q129" s="256">
        <f t="shared" si="52"/>
        <v>1</v>
      </c>
      <c r="R129" s="37"/>
      <c r="S129" s="37"/>
    </row>
    <row r="130" spans="1:19" s="38" customFormat="1" ht="40.5" customHeight="1" x14ac:dyDescent="0.2">
      <c r="A130" s="5"/>
      <c r="B130" s="56"/>
      <c r="C130" s="57"/>
      <c r="D130" s="123"/>
      <c r="E130" s="124"/>
      <c r="F130" s="131"/>
      <c r="G130" s="117"/>
      <c r="H130" s="265" t="s">
        <v>264</v>
      </c>
      <c r="I130" s="80" t="s">
        <v>130</v>
      </c>
      <c r="J130" s="253">
        <v>30800000</v>
      </c>
      <c r="K130" s="253">
        <v>30800000</v>
      </c>
      <c r="L130" s="253">
        <v>30800000</v>
      </c>
      <c r="M130" s="253">
        <v>30800000</v>
      </c>
      <c r="N130" s="253">
        <v>30800000</v>
      </c>
      <c r="O130" s="135">
        <f>J130-K130</f>
        <v>0</v>
      </c>
      <c r="P130" s="256">
        <f t="shared" si="51"/>
        <v>1</v>
      </c>
      <c r="Q130" s="256">
        <f t="shared" si="52"/>
        <v>1</v>
      </c>
      <c r="R130" s="37"/>
      <c r="S130" s="37"/>
    </row>
    <row r="131" spans="1:19" s="38" customFormat="1" ht="27.75" customHeight="1" x14ac:dyDescent="0.2">
      <c r="A131" s="5"/>
      <c r="B131" s="56"/>
      <c r="C131" s="57"/>
      <c r="D131" s="123"/>
      <c r="E131" s="124"/>
      <c r="F131" s="113">
        <v>48</v>
      </c>
      <c r="G131" s="112" t="s">
        <v>131</v>
      </c>
      <c r="H131" s="262"/>
      <c r="I131" s="34"/>
      <c r="J131" s="36">
        <f t="shared" ref="J131:O131" si="94">SUM(J132:J132)</f>
        <v>21648084086</v>
      </c>
      <c r="K131" s="36">
        <f t="shared" si="94"/>
        <v>20332972211</v>
      </c>
      <c r="L131" s="36">
        <f t="shared" si="94"/>
        <v>20332972210</v>
      </c>
      <c r="M131" s="36">
        <f t="shared" si="94"/>
        <v>15815353545.4</v>
      </c>
      <c r="N131" s="36">
        <f t="shared" si="94"/>
        <v>15190840838.4</v>
      </c>
      <c r="O131" s="36">
        <f t="shared" si="94"/>
        <v>1315111875</v>
      </c>
      <c r="P131" s="256">
        <f t="shared" ref="P131:P193" si="95">L131/J131</f>
        <v>0.93925042646843315</v>
      </c>
      <c r="Q131" s="256">
        <f t="shared" si="52"/>
        <v>0.73056596983693001</v>
      </c>
      <c r="R131" s="37"/>
      <c r="S131" s="37"/>
    </row>
    <row r="132" spans="1:19" s="38" customFormat="1" ht="50.25" customHeight="1" x14ac:dyDescent="0.2">
      <c r="A132" s="5"/>
      <c r="B132" s="56"/>
      <c r="C132" s="57"/>
      <c r="D132" s="123"/>
      <c r="E132" s="132"/>
      <c r="F132" s="114"/>
      <c r="G132" s="115"/>
      <c r="H132" s="232" t="s">
        <v>264</v>
      </c>
      <c r="I132" s="80" t="s">
        <v>130</v>
      </c>
      <c r="J132" s="224">
        <v>21648084086</v>
      </c>
      <c r="K132" s="224">
        <v>20332972211</v>
      </c>
      <c r="L132" s="224">
        <v>20332972210</v>
      </c>
      <c r="M132" s="224">
        <v>15815353545.4</v>
      </c>
      <c r="N132" s="224">
        <v>15190840838.4</v>
      </c>
      <c r="O132" s="135">
        <f>J132-K132</f>
        <v>1315111875</v>
      </c>
      <c r="P132" s="256">
        <f t="shared" si="95"/>
        <v>0.93925042646843315</v>
      </c>
      <c r="Q132" s="256">
        <f t="shared" ref="Q132:Q193" si="96">M132/J132</f>
        <v>0.73056596983693001</v>
      </c>
      <c r="R132" s="37"/>
      <c r="S132" s="37"/>
    </row>
    <row r="133" spans="1:19" s="38" customFormat="1" ht="27.75" customHeight="1" x14ac:dyDescent="0.2">
      <c r="A133" s="5"/>
      <c r="B133" s="56"/>
      <c r="C133" s="57"/>
      <c r="D133" s="123"/>
      <c r="E133" s="124"/>
      <c r="F133" s="136">
        <v>49</v>
      </c>
      <c r="G133" s="112" t="s">
        <v>132</v>
      </c>
      <c r="H133" s="262"/>
      <c r="I133" s="34"/>
      <c r="J133" s="36">
        <f t="shared" ref="J133:O133" si="97">SUM(J134:J134)</f>
        <v>73000000</v>
      </c>
      <c r="K133" s="36">
        <f t="shared" si="97"/>
        <v>72931800</v>
      </c>
      <c r="L133" s="36">
        <f t="shared" si="97"/>
        <v>72931800</v>
      </c>
      <c r="M133" s="36">
        <f t="shared" si="97"/>
        <v>59340000</v>
      </c>
      <c r="N133" s="36">
        <f t="shared" si="97"/>
        <v>59340000</v>
      </c>
      <c r="O133" s="36">
        <f t="shared" si="97"/>
        <v>68200</v>
      </c>
      <c r="P133" s="256">
        <f t="shared" si="95"/>
        <v>0.99906575342465753</v>
      </c>
      <c r="Q133" s="256">
        <f t="shared" si="96"/>
        <v>0.81287671232876713</v>
      </c>
      <c r="R133" s="37"/>
      <c r="S133" s="37"/>
    </row>
    <row r="134" spans="1:19" s="38" customFormat="1" ht="55.5" customHeight="1" x14ac:dyDescent="0.2">
      <c r="A134" s="5"/>
      <c r="B134" s="56"/>
      <c r="C134" s="57"/>
      <c r="D134" s="128"/>
      <c r="E134" s="129"/>
      <c r="F134" s="131"/>
      <c r="G134" s="138"/>
      <c r="H134" s="232" t="s">
        <v>264</v>
      </c>
      <c r="I134" s="80" t="s">
        <v>130</v>
      </c>
      <c r="J134" s="135">
        <v>73000000</v>
      </c>
      <c r="K134" s="139">
        <v>72931800</v>
      </c>
      <c r="L134" s="139">
        <v>72931800</v>
      </c>
      <c r="M134" s="139">
        <v>59340000</v>
      </c>
      <c r="N134" s="139">
        <v>59340000</v>
      </c>
      <c r="O134" s="135">
        <f>J134-K134</f>
        <v>68200</v>
      </c>
      <c r="P134" s="256">
        <f t="shared" si="95"/>
        <v>0.99906575342465753</v>
      </c>
      <c r="Q134" s="256">
        <f t="shared" si="96"/>
        <v>0.81287671232876713</v>
      </c>
      <c r="R134" s="37"/>
      <c r="S134" s="37"/>
    </row>
    <row r="135" spans="1:19" s="38" customFormat="1" ht="27.75" customHeight="1" x14ac:dyDescent="0.2">
      <c r="A135" s="5"/>
      <c r="B135" s="56"/>
      <c r="C135" s="57"/>
      <c r="D135" s="125">
        <v>14</v>
      </c>
      <c r="E135" s="126" t="s">
        <v>133</v>
      </c>
      <c r="F135" s="107"/>
      <c r="G135" s="122"/>
      <c r="H135" s="263"/>
      <c r="I135" s="26"/>
      <c r="J135" s="27">
        <f t="shared" ref="J135" si="98">J136+J138+J140+J143+J145</f>
        <v>18817709803.400002</v>
      </c>
      <c r="K135" s="27">
        <f t="shared" ref="K135:O135" si="99">K136+K138+K140+K143+K145</f>
        <v>11773502726</v>
      </c>
      <c r="L135" s="27">
        <f t="shared" si="99"/>
        <v>11629755423</v>
      </c>
      <c r="M135" s="27">
        <f t="shared" si="99"/>
        <v>7445721350</v>
      </c>
      <c r="N135" s="27">
        <f t="shared" si="99"/>
        <v>7445721350</v>
      </c>
      <c r="O135" s="27">
        <f t="shared" si="99"/>
        <v>7044207077.4000015</v>
      </c>
      <c r="P135" s="256">
        <f t="shared" si="95"/>
        <v>0.61802182861267874</v>
      </c>
      <c r="Q135" s="256">
        <f t="shared" si="96"/>
        <v>0.39567627664524296</v>
      </c>
      <c r="R135" s="37"/>
      <c r="S135" s="37"/>
    </row>
    <row r="136" spans="1:19" s="38" customFormat="1" ht="29.25" customHeight="1" x14ac:dyDescent="0.2">
      <c r="A136" s="5"/>
      <c r="B136" s="56"/>
      <c r="C136" s="57"/>
      <c r="D136" s="109"/>
      <c r="E136" s="110"/>
      <c r="F136" s="113">
        <v>50</v>
      </c>
      <c r="G136" s="112" t="s">
        <v>134</v>
      </c>
      <c r="H136" s="262"/>
      <c r="I136" s="34"/>
      <c r="J136" s="36">
        <f t="shared" ref="J136:O136" si="100">SUM(J137:J137)</f>
        <v>17669008162.400002</v>
      </c>
      <c r="K136" s="36">
        <f t="shared" si="100"/>
        <v>10647481183</v>
      </c>
      <c r="L136" s="36">
        <f t="shared" si="100"/>
        <v>10646964516</v>
      </c>
      <c r="M136" s="36">
        <f t="shared" si="100"/>
        <v>6782065350</v>
      </c>
      <c r="N136" s="36">
        <f t="shared" si="100"/>
        <v>6782065350</v>
      </c>
      <c r="O136" s="36">
        <f t="shared" si="100"/>
        <v>7021526979.4000015</v>
      </c>
      <c r="P136" s="256">
        <f t="shared" si="95"/>
        <v>0.60257850458504802</v>
      </c>
      <c r="Q136" s="256">
        <f t="shared" si="96"/>
        <v>0.38383961836818714</v>
      </c>
      <c r="R136" s="37"/>
      <c r="S136" s="37"/>
    </row>
    <row r="137" spans="1:19" s="38" customFormat="1" ht="55.5" customHeight="1" x14ac:dyDescent="0.2">
      <c r="A137" s="5"/>
      <c r="B137" s="56"/>
      <c r="C137" s="57"/>
      <c r="D137" s="123"/>
      <c r="E137" s="124"/>
      <c r="F137" s="127"/>
      <c r="G137" s="115"/>
      <c r="H137" s="232" t="s">
        <v>265</v>
      </c>
      <c r="I137" s="80" t="s">
        <v>135</v>
      </c>
      <c r="J137" s="224">
        <v>17669008162.400002</v>
      </c>
      <c r="K137" s="224">
        <v>10647481183</v>
      </c>
      <c r="L137" s="224">
        <v>10646964516</v>
      </c>
      <c r="M137" s="224">
        <v>6782065350</v>
      </c>
      <c r="N137" s="224">
        <v>6782065350</v>
      </c>
      <c r="O137" s="135">
        <f>J137-K137</f>
        <v>7021526979.4000015</v>
      </c>
      <c r="P137" s="256">
        <f t="shared" si="95"/>
        <v>0.60257850458504802</v>
      </c>
      <c r="Q137" s="256">
        <f t="shared" si="96"/>
        <v>0.38383961836818714</v>
      </c>
      <c r="R137" s="37"/>
      <c r="S137" s="37"/>
    </row>
    <row r="138" spans="1:19" s="38" customFormat="1" ht="27.75" customHeight="1" x14ac:dyDescent="0.2">
      <c r="A138" s="5"/>
      <c r="B138" s="56"/>
      <c r="C138" s="57"/>
      <c r="D138" s="123"/>
      <c r="E138" s="124"/>
      <c r="F138" s="130">
        <v>51</v>
      </c>
      <c r="G138" s="112" t="s">
        <v>136</v>
      </c>
      <c r="H138" s="262"/>
      <c r="I138" s="34"/>
      <c r="J138" s="36">
        <f t="shared" ref="J138:O138" si="101">SUM(J139:J139)</f>
        <v>58080000</v>
      </c>
      <c r="K138" s="36">
        <f t="shared" si="101"/>
        <v>55091066</v>
      </c>
      <c r="L138" s="36">
        <f t="shared" si="101"/>
        <v>55091066</v>
      </c>
      <c r="M138" s="36">
        <f t="shared" si="101"/>
        <v>44768000</v>
      </c>
      <c r="N138" s="36">
        <f t="shared" si="101"/>
        <v>44768000</v>
      </c>
      <c r="O138" s="36">
        <f t="shared" si="101"/>
        <v>2988934</v>
      </c>
      <c r="P138" s="256">
        <f t="shared" si="95"/>
        <v>0.94853763774104682</v>
      </c>
      <c r="Q138" s="256">
        <f t="shared" si="96"/>
        <v>0.77079889807162538</v>
      </c>
      <c r="R138" s="37"/>
      <c r="S138" s="37"/>
    </row>
    <row r="139" spans="1:19" s="38" customFormat="1" ht="48" customHeight="1" x14ac:dyDescent="0.2">
      <c r="A139" s="5"/>
      <c r="B139" s="56"/>
      <c r="C139" s="57"/>
      <c r="D139" s="123"/>
      <c r="E139" s="124"/>
      <c r="F139" s="131"/>
      <c r="G139" s="117"/>
      <c r="H139" s="265" t="s">
        <v>266</v>
      </c>
      <c r="I139" s="80" t="s">
        <v>137</v>
      </c>
      <c r="J139" s="135">
        <v>58080000</v>
      </c>
      <c r="K139" s="224">
        <v>55091066</v>
      </c>
      <c r="L139" s="224">
        <v>55091066</v>
      </c>
      <c r="M139" s="224">
        <v>44768000</v>
      </c>
      <c r="N139" s="254">
        <v>44768000</v>
      </c>
      <c r="O139" s="135">
        <f>J139-K139</f>
        <v>2988934</v>
      </c>
      <c r="P139" s="256">
        <f t="shared" si="95"/>
        <v>0.94853763774104682</v>
      </c>
      <c r="Q139" s="256">
        <f t="shared" si="96"/>
        <v>0.77079889807162538</v>
      </c>
      <c r="R139" s="37"/>
      <c r="S139" s="37"/>
    </row>
    <row r="140" spans="1:19" s="38" customFormat="1" ht="27.75" customHeight="1" x14ac:dyDescent="0.2">
      <c r="A140" s="5"/>
      <c r="B140" s="56"/>
      <c r="C140" s="57"/>
      <c r="D140" s="123"/>
      <c r="E140" s="124"/>
      <c r="F140" s="113">
        <v>52</v>
      </c>
      <c r="G140" s="112" t="s">
        <v>138</v>
      </c>
      <c r="H140" s="262"/>
      <c r="I140" s="34"/>
      <c r="J140" s="36">
        <f>SUM(J141:J142)</f>
        <v>694441641</v>
      </c>
      <c r="K140" s="36">
        <f t="shared" ref="K140:O140" si="102">SUM(K141:K142)</f>
        <v>686473076</v>
      </c>
      <c r="L140" s="36">
        <f t="shared" si="102"/>
        <v>545470108</v>
      </c>
      <c r="M140" s="36">
        <f t="shared" si="102"/>
        <v>245332000</v>
      </c>
      <c r="N140" s="36">
        <f t="shared" si="102"/>
        <v>245332000</v>
      </c>
      <c r="O140" s="36">
        <f t="shared" si="102"/>
        <v>7968565</v>
      </c>
      <c r="P140" s="256">
        <f t="shared" si="95"/>
        <v>0.78548012647185139</v>
      </c>
      <c r="Q140" s="256">
        <f t="shared" si="96"/>
        <v>0.35327950617523524</v>
      </c>
      <c r="R140" s="37"/>
      <c r="S140" s="37"/>
    </row>
    <row r="141" spans="1:19" s="38" customFormat="1" ht="41.25" customHeight="1" x14ac:dyDescent="0.2">
      <c r="A141" s="5"/>
      <c r="B141" s="56"/>
      <c r="C141" s="57"/>
      <c r="D141" s="123"/>
      <c r="E141" s="132"/>
      <c r="F141" s="114"/>
      <c r="G141" s="115"/>
      <c r="H141" s="232" t="s">
        <v>267</v>
      </c>
      <c r="I141" s="80" t="s">
        <v>139</v>
      </c>
      <c r="J141" s="135">
        <v>20000000</v>
      </c>
      <c r="K141" s="135">
        <v>20000000</v>
      </c>
      <c r="L141" s="135">
        <v>20000000</v>
      </c>
      <c r="M141" s="135">
        <v>15000000</v>
      </c>
      <c r="N141" s="135">
        <v>15000000</v>
      </c>
      <c r="O141" s="135">
        <f>J141-K141</f>
        <v>0</v>
      </c>
      <c r="P141" s="256">
        <f t="shared" si="95"/>
        <v>1</v>
      </c>
      <c r="Q141" s="256">
        <f t="shared" si="96"/>
        <v>0.75</v>
      </c>
      <c r="R141" s="37"/>
      <c r="S141" s="37"/>
    </row>
    <row r="142" spans="1:19" s="38" customFormat="1" ht="41.25" customHeight="1" x14ac:dyDescent="0.2">
      <c r="A142" s="5"/>
      <c r="B142" s="56"/>
      <c r="C142" s="57"/>
      <c r="D142" s="123"/>
      <c r="E142" s="132"/>
      <c r="F142" s="116"/>
      <c r="G142" s="115"/>
      <c r="H142" s="265" t="s">
        <v>268</v>
      </c>
      <c r="I142" s="80" t="s">
        <v>140</v>
      </c>
      <c r="J142" s="224">
        <v>674441641</v>
      </c>
      <c r="K142" s="224">
        <v>666473076</v>
      </c>
      <c r="L142" s="224">
        <v>525470108</v>
      </c>
      <c r="M142" s="224">
        <v>230332000</v>
      </c>
      <c r="N142" s="224">
        <v>230332000</v>
      </c>
      <c r="O142" s="135">
        <f>J142-K142</f>
        <v>7968565</v>
      </c>
      <c r="P142" s="256">
        <f t="shared" si="95"/>
        <v>0.77911871992494608</v>
      </c>
      <c r="Q142" s="256">
        <f t="shared" si="96"/>
        <v>0.34151509337188152</v>
      </c>
      <c r="R142" s="37"/>
      <c r="S142" s="37"/>
    </row>
    <row r="143" spans="1:19" s="38" customFormat="1" ht="27.75" customHeight="1" x14ac:dyDescent="0.2">
      <c r="A143" s="5"/>
      <c r="B143" s="56"/>
      <c r="C143" s="57"/>
      <c r="D143" s="123"/>
      <c r="E143" s="124"/>
      <c r="F143" s="136">
        <v>53</v>
      </c>
      <c r="G143" s="112" t="s">
        <v>141</v>
      </c>
      <c r="H143" s="262"/>
      <c r="I143" s="34"/>
      <c r="J143" s="36">
        <f t="shared" ref="J143:O143" si="103">SUM(J144:J144)</f>
        <v>56100000</v>
      </c>
      <c r="K143" s="36">
        <f t="shared" si="103"/>
        <v>44477401</v>
      </c>
      <c r="L143" s="36">
        <f t="shared" si="103"/>
        <v>42249733</v>
      </c>
      <c r="M143" s="36">
        <f t="shared" si="103"/>
        <v>33576000</v>
      </c>
      <c r="N143" s="36">
        <f t="shared" si="103"/>
        <v>33576000</v>
      </c>
      <c r="O143" s="36">
        <f t="shared" si="103"/>
        <v>11622599</v>
      </c>
      <c r="P143" s="256">
        <f t="shared" si="95"/>
        <v>0.75311467023172907</v>
      </c>
      <c r="Q143" s="256">
        <f t="shared" si="96"/>
        <v>0.59850267379679145</v>
      </c>
      <c r="R143" s="37"/>
      <c r="S143" s="37"/>
    </row>
    <row r="144" spans="1:19" s="38" customFormat="1" ht="48.75" customHeight="1" x14ac:dyDescent="0.2">
      <c r="A144" s="5"/>
      <c r="B144" s="56"/>
      <c r="C144" s="57"/>
      <c r="D144" s="123"/>
      <c r="E144" s="124"/>
      <c r="F144" s="131"/>
      <c r="G144" s="117"/>
      <c r="H144" s="265" t="s">
        <v>269</v>
      </c>
      <c r="I144" s="80" t="s">
        <v>142</v>
      </c>
      <c r="J144" s="135">
        <v>56100000</v>
      </c>
      <c r="K144" s="224">
        <v>44477401</v>
      </c>
      <c r="L144" s="224">
        <v>42249733</v>
      </c>
      <c r="M144" s="224">
        <v>33576000</v>
      </c>
      <c r="N144" s="254">
        <v>33576000</v>
      </c>
      <c r="O144" s="135">
        <f>J144-K144</f>
        <v>11622599</v>
      </c>
      <c r="P144" s="256">
        <f t="shared" si="95"/>
        <v>0.75311467023172907</v>
      </c>
      <c r="Q144" s="256">
        <f t="shared" si="96"/>
        <v>0.59850267379679145</v>
      </c>
      <c r="R144" s="37"/>
      <c r="S144" s="37"/>
    </row>
    <row r="145" spans="1:19" s="38" customFormat="1" ht="27.75" customHeight="1" x14ac:dyDescent="0.2">
      <c r="A145" s="5"/>
      <c r="B145" s="56"/>
      <c r="C145" s="57"/>
      <c r="D145" s="123"/>
      <c r="E145" s="124"/>
      <c r="F145" s="130">
        <v>54</v>
      </c>
      <c r="G145" s="112" t="s">
        <v>143</v>
      </c>
      <c r="H145" s="262"/>
      <c r="I145" s="34"/>
      <c r="J145" s="36">
        <f t="shared" ref="J145:O145" si="104">SUM(J146:J146)</f>
        <v>340080000</v>
      </c>
      <c r="K145" s="36">
        <f t="shared" si="104"/>
        <v>339980000</v>
      </c>
      <c r="L145" s="36">
        <f t="shared" si="104"/>
        <v>339980000</v>
      </c>
      <c r="M145" s="36">
        <f t="shared" si="104"/>
        <v>339980000</v>
      </c>
      <c r="N145" s="36">
        <f t="shared" si="104"/>
        <v>339980000</v>
      </c>
      <c r="O145" s="36">
        <f t="shared" si="104"/>
        <v>100000</v>
      </c>
      <c r="P145" s="256">
        <f t="shared" si="95"/>
        <v>0.99970595154081388</v>
      </c>
      <c r="Q145" s="256">
        <f t="shared" si="96"/>
        <v>0.99970595154081388</v>
      </c>
      <c r="R145" s="37"/>
      <c r="S145" s="37"/>
    </row>
    <row r="146" spans="1:19" s="38" customFormat="1" ht="50.25" customHeight="1" x14ac:dyDescent="0.2">
      <c r="A146" s="5"/>
      <c r="B146" s="56"/>
      <c r="C146" s="57"/>
      <c r="D146" s="123"/>
      <c r="E146" s="124"/>
      <c r="F146" s="131"/>
      <c r="G146" s="138"/>
      <c r="H146" s="265" t="s">
        <v>270</v>
      </c>
      <c r="I146" s="80" t="s">
        <v>144</v>
      </c>
      <c r="J146" s="224">
        <v>340080000</v>
      </c>
      <c r="K146" s="224">
        <v>339980000</v>
      </c>
      <c r="L146" s="224">
        <v>339980000</v>
      </c>
      <c r="M146" s="224">
        <v>339980000</v>
      </c>
      <c r="N146" s="224">
        <v>339980000</v>
      </c>
      <c r="O146" s="135">
        <f>J146-K146</f>
        <v>100000</v>
      </c>
      <c r="P146" s="256">
        <f t="shared" si="95"/>
        <v>0.99970595154081388</v>
      </c>
      <c r="Q146" s="256">
        <f t="shared" si="96"/>
        <v>0.99970595154081388</v>
      </c>
      <c r="R146" s="37"/>
      <c r="S146" s="37"/>
    </row>
    <row r="147" spans="1:19" s="38" customFormat="1" ht="27.75" customHeight="1" x14ac:dyDescent="0.2">
      <c r="A147" s="5"/>
      <c r="B147" s="56"/>
      <c r="C147" s="57"/>
      <c r="D147" s="118">
        <v>15</v>
      </c>
      <c r="E147" s="140" t="s">
        <v>145</v>
      </c>
      <c r="F147" s="107"/>
      <c r="G147" s="122"/>
      <c r="H147" s="263"/>
      <c r="I147" s="26"/>
      <c r="J147" s="27">
        <f>J148</f>
        <v>150000000</v>
      </c>
      <c r="K147" s="27">
        <f t="shared" ref="K147:O147" si="105">K148</f>
        <v>145961466</v>
      </c>
      <c r="L147" s="27">
        <f t="shared" si="105"/>
        <v>145961466</v>
      </c>
      <c r="M147" s="27">
        <f t="shared" si="105"/>
        <v>117088466</v>
      </c>
      <c r="N147" s="27">
        <f t="shared" si="105"/>
        <v>117088466</v>
      </c>
      <c r="O147" s="27">
        <f t="shared" si="105"/>
        <v>4038534</v>
      </c>
      <c r="P147" s="256">
        <f t="shared" si="95"/>
        <v>0.97307644000000004</v>
      </c>
      <c r="Q147" s="256">
        <f t="shared" si="96"/>
        <v>0.78058977333333335</v>
      </c>
      <c r="R147" s="37"/>
      <c r="S147" s="37"/>
    </row>
    <row r="148" spans="1:19" s="38" customFormat="1" ht="27.75" customHeight="1" x14ac:dyDescent="0.2">
      <c r="A148" s="5"/>
      <c r="B148" s="56"/>
      <c r="C148" s="57"/>
      <c r="D148" s="109"/>
      <c r="E148" s="110"/>
      <c r="F148" s="130">
        <v>55</v>
      </c>
      <c r="G148" s="112" t="s">
        <v>146</v>
      </c>
      <c r="H148" s="262"/>
      <c r="I148" s="34"/>
      <c r="J148" s="36">
        <f t="shared" ref="J148:O148" si="106">SUM(J149:J149)</f>
        <v>150000000</v>
      </c>
      <c r="K148" s="36">
        <f t="shared" si="106"/>
        <v>145961466</v>
      </c>
      <c r="L148" s="36">
        <f t="shared" si="106"/>
        <v>145961466</v>
      </c>
      <c r="M148" s="36">
        <f t="shared" si="106"/>
        <v>117088466</v>
      </c>
      <c r="N148" s="36">
        <f t="shared" si="106"/>
        <v>117088466</v>
      </c>
      <c r="O148" s="36">
        <f t="shared" si="106"/>
        <v>4038534</v>
      </c>
      <c r="P148" s="256">
        <f t="shared" si="95"/>
        <v>0.97307644000000004</v>
      </c>
      <c r="Q148" s="256">
        <f t="shared" si="96"/>
        <v>0.78058977333333335</v>
      </c>
      <c r="R148" s="37"/>
      <c r="S148" s="37"/>
    </row>
    <row r="149" spans="1:19" s="38" customFormat="1" ht="35.25" customHeight="1" x14ac:dyDescent="0.2">
      <c r="A149" s="5"/>
      <c r="B149" s="56"/>
      <c r="C149" s="57"/>
      <c r="D149" s="123"/>
      <c r="E149" s="124"/>
      <c r="F149" s="127"/>
      <c r="G149" s="117"/>
      <c r="H149" s="232" t="s">
        <v>271</v>
      </c>
      <c r="I149" s="80" t="s">
        <v>147</v>
      </c>
      <c r="J149" s="135">
        <v>150000000</v>
      </c>
      <c r="K149" s="224">
        <v>145961466</v>
      </c>
      <c r="L149" s="224">
        <v>145961466</v>
      </c>
      <c r="M149" s="224">
        <v>117088466</v>
      </c>
      <c r="N149" s="224">
        <v>117088466</v>
      </c>
      <c r="O149" s="135">
        <f>J149-K149</f>
        <v>4038534</v>
      </c>
      <c r="P149" s="256">
        <f t="shared" si="95"/>
        <v>0.97307644000000004</v>
      </c>
      <c r="Q149" s="256">
        <f t="shared" si="96"/>
        <v>0.78058977333333335</v>
      </c>
      <c r="R149" s="37"/>
      <c r="S149" s="37"/>
    </row>
    <row r="150" spans="1:19" s="38" customFormat="1" ht="27.75" customHeight="1" x14ac:dyDescent="0.2">
      <c r="A150" s="5"/>
      <c r="B150" s="56"/>
      <c r="C150" s="57"/>
      <c r="D150" s="141">
        <v>16</v>
      </c>
      <c r="E150" s="142" t="s">
        <v>148</v>
      </c>
      <c r="F150" s="143"/>
      <c r="G150" s="108"/>
      <c r="H150" s="264"/>
      <c r="I150" s="26"/>
      <c r="J150" s="27">
        <f t="shared" ref="J150" si="107">J151+J153</f>
        <v>82867998</v>
      </c>
      <c r="K150" s="27">
        <f t="shared" ref="K150:O150" si="108">K151+K153</f>
        <v>82663139</v>
      </c>
      <c r="L150" s="27">
        <f t="shared" si="108"/>
        <v>73939139</v>
      </c>
      <c r="M150" s="27">
        <f t="shared" si="108"/>
        <v>67284275</v>
      </c>
      <c r="N150" s="27">
        <f t="shared" si="108"/>
        <v>67284275</v>
      </c>
      <c r="O150" s="27">
        <f t="shared" si="108"/>
        <v>204859</v>
      </c>
      <c r="P150" s="256">
        <f t="shared" si="95"/>
        <v>0.89225202472008558</v>
      </c>
      <c r="Q150" s="256">
        <f t="shared" si="96"/>
        <v>0.81194522160412275</v>
      </c>
      <c r="R150" s="37"/>
      <c r="S150" s="37"/>
    </row>
    <row r="151" spans="1:19" s="38" customFormat="1" ht="27.75" customHeight="1" x14ac:dyDescent="0.2">
      <c r="A151" s="5"/>
      <c r="B151" s="56"/>
      <c r="C151" s="57"/>
      <c r="D151" s="144"/>
      <c r="E151" s="145"/>
      <c r="F151" s="136">
        <v>56</v>
      </c>
      <c r="G151" s="112" t="s">
        <v>149</v>
      </c>
      <c r="H151" s="262"/>
      <c r="I151" s="34"/>
      <c r="J151" s="36">
        <f t="shared" ref="J151:O151" si="109">SUM(J152:J152)</f>
        <v>64050000</v>
      </c>
      <c r="K151" s="36">
        <f t="shared" si="109"/>
        <v>63845141</v>
      </c>
      <c r="L151" s="36">
        <f t="shared" si="109"/>
        <v>55121141</v>
      </c>
      <c r="M151" s="36">
        <f t="shared" si="109"/>
        <v>50271275</v>
      </c>
      <c r="N151" s="36">
        <f t="shared" si="109"/>
        <v>50271275</v>
      </c>
      <c r="O151" s="36">
        <f t="shared" si="109"/>
        <v>204859</v>
      </c>
      <c r="P151" s="256">
        <f t="shared" si="95"/>
        <v>0.86059548790007812</v>
      </c>
      <c r="Q151" s="256">
        <f t="shared" si="96"/>
        <v>0.78487548790007811</v>
      </c>
      <c r="R151" s="37"/>
      <c r="S151" s="37"/>
    </row>
    <row r="152" spans="1:19" s="38" customFormat="1" ht="50.25" customHeight="1" x14ac:dyDescent="0.2">
      <c r="A152" s="5"/>
      <c r="B152" s="56"/>
      <c r="C152" s="57"/>
      <c r="D152" s="146"/>
      <c r="E152" s="147"/>
      <c r="F152" s="148"/>
      <c r="G152" s="115"/>
      <c r="H152" s="162" t="s">
        <v>347</v>
      </c>
      <c r="I152" s="52" t="s">
        <v>150</v>
      </c>
      <c r="J152" s="43">
        <v>64050000</v>
      </c>
      <c r="K152" s="239">
        <v>63845141</v>
      </c>
      <c r="L152" s="239">
        <v>55121141</v>
      </c>
      <c r="M152" s="239">
        <v>50271275</v>
      </c>
      <c r="N152" s="239">
        <v>50271275</v>
      </c>
      <c r="O152" s="149">
        <f t="shared" ref="O152" si="110">J152-K152</f>
        <v>204859</v>
      </c>
      <c r="P152" s="256">
        <f t="shared" si="95"/>
        <v>0.86059548790007812</v>
      </c>
      <c r="Q152" s="256">
        <f t="shared" si="96"/>
        <v>0.78487548790007811</v>
      </c>
      <c r="R152" s="37"/>
      <c r="S152" s="37"/>
    </row>
    <row r="153" spans="1:19" s="38" customFormat="1" ht="27.75" customHeight="1" x14ac:dyDescent="0.2">
      <c r="A153" s="5"/>
      <c r="B153" s="56"/>
      <c r="C153" s="57"/>
      <c r="D153" s="123"/>
      <c r="E153" s="124"/>
      <c r="F153" s="136">
        <v>57</v>
      </c>
      <c r="G153" s="112" t="s">
        <v>151</v>
      </c>
      <c r="H153" s="262"/>
      <c r="I153" s="34"/>
      <c r="J153" s="241">
        <f>SUM(J154)</f>
        <v>18817998</v>
      </c>
      <c r="K153" s="241">
        <f t="shared" ref="K153:O153" si="111">SUM(K154)</f>
        <v>18817998</v>
      </c>
      <c r="L153" s="241">
        <f t="shared" si="111"/>
        <v>18817998</v>
      </c>
      <c r="M153" s="241">
        <f t="shared" si="111"/>
        <v>17013000</v>
      </c>
      <c r="N153" s="241">
        <f t="shared" si="111"/>
        <v>17013000</v>
      </c>
      <c r="O153" s="241">
        <f t="shared" si="111"/>
        <v>0</v>
      </c>
      <c r="P153" s="256">
        <f t="shared" si="95"/>
        <v>1</v>
      </c>
      <c r="Q153" s="256">
        <f t="shared" si="96"/>
        <v>0.90408129493902589</v>
      </c>
      <c r="R153" s="37"/>
      <c r="S153" s="37"/>
    </row>
    <row r="154" spans="1:19" s="38" customFormat="1" ht="44.25" customHeight="1" x14ac:dyDescent="0.2">
      <c r="A154" s="5"/>
      <c r="B154" s="56"/>
      <c r="C154" s="57"/>
      <c r="D154" s="58"/>
      <c r="E154" s="5"/>
      <c r="F154" s="137"/>
      <c r="G154" s="133"/>
      <c r="H154" s="232" t="s">
        <v>346</v>
      </c>
      <c r="I154" s="246" t="s">
        <v>152</v>
      </c>
      <c r="J154" s="75">
        <v>18817998</v>
      </c>
      <c r="K154" s="75">
        <v>18817998</v>
      </c>
      <c r="L154" s="75">
        <v>18817998</v>
      </c>
      <c r="M154" s="75">
        <v>17013000</v>
      </c>
      <c r="N154" s="75">
        <v>17013000</v>
      </c>
      <c r="O154" s="240">
        <f>+J154-K154</f>
        <v>0</v>
      </c>
      <c r="P154" s="256">
        <f t="shared" si="95"/>
        <v>1</v>
      </c>
      <c r="Q154" s="256">
        <f t="shared" si="96"/>
        <v>0.90408129493902589</v>
      </c>
      <c r="R154" s="37"/>
      <c r="S154" s="37"/>
    </row>
    <row r="155" spans="1:19" s="38" customFormat="1" ht="27.75" customHeight="1" x14ac:dyDescent="0.2">
      <c r="A155" s="5"/>
      <c r="B155" s="56"/>
      <c r="C155" s="57"/>
      <c r="D155" s="118">
        <v>17</v>
      </c>
      <c r="E155" s="140" t="s">
        <v>153</v>
      </c>
      <c r="F155" s="120"/>
      <c r="G155" s="121"/>
      <c r="H155" s="264"/>
      <c r="I155" s="26"/>
      <c r="J155" s="248">
        <f t="shared" ref="J155" si="112">J156+J158+J160+J162</f>
        <v>1008250000</v>
      </c>
      <c r="K155" s="248">
        <f t="shared" ref="K155:O155" si="113">K156+K158+K160+K162</f>
        <v>953280706</v>
      </c>
      <c r="L155" s="248">
        <f t="shared" si="113"/>
        <v>568026706</v>
      </c>
      <c r="M155" s="248">
        <f t="shared" si="113"/>
        <v>466136775</v>
      </c>
      <c r="N155" s="248">
        <f t="shared" si="113"/>
        <v>466136775</v>
      </c>
      <c r="O155" s="248">
        <f t="shared" si="113"/>
        <v>54969294</v>
      </c>
      <c r="P155" s="256">
        <f t="shared" si="95"/>
        <v>0.56337883064716088</v>
      </c>
      <c r="Q155" s="256">
        <f t="shared" si="96"/>
        <v>0.46232261343912723</v>
      </c>
      <c r="R155" s="37"/>
      <c r="S155" s="37"/>
    </row>
    <row r="156" spans="1:19" s="38" customFormat="1" ht="27.75" customHeight="1" x14ac:dyDescent="0.2">
      <c r="A156" s="5"/>
      <c r="B156" s="56"/>
      <c r="C156" s="57"/>
      <c r="D156" s="97"/>
      <c r="E156" s="104"/>
      <c r="F156" s="111">
        <v>58</v>
      </c>
      <c r="G156" s="112" t="s">
        <v>154</v>
      </c>
      <c r="H156" s="262"/>
      <c r="I156" s="34"/>
      <c r="J156" s="36">
        <f>J157</f>
        <v>178850000</v>
      </c>
      <c r="K156" s="36">
        <f t="shared" ref="K156:O156" si="114">K157</f>
        <v>148569232</v>
      </c>
      <c r="L156" s="36">
        <f t="shared" si="114"/>
        <v>148569232</v>
      </c>
      <c r="M156" s="36">
        <f t="shared" si="114"/>
        <v>128587550</v>
      </c>
      <c r="N156" s="36">
        <f t="shared" si="114"/>
        <v>128587550</v>
      </c>
      <c r="O156" s="36">
        <f t="shared" si="114"/>
        <v>30280768</v>
      </c>
      <c r="P156" s="256">
        <f t="shared" si="95"/>
        <v>0.83069181996086106</v>
      </c>
      <c r="Q156" s="256">
        <f t="shared" si="96"/>
        <v>0.71896868884540122</v>
      </c>
      <c r="R156" s="37"/>
      <c r="S156" s="37"/>
    </row>
    <row r="157" spans="1:19" s="38" customFormat="1" ht="48" customHeight="1" x14ac:dyDescent="0.2">
      <c r="A157" s="5"/>
      <c r="B157" s="56"/>
      <c r="C157" s="57"/>
      <c r="D157" s="58"/>
      <c r="E157" s="5"/>
      <c r="F157" s="137"/>
      <c r="G157" s="57"/>
      <c r="H157" s="162" t="s">
        <v>348</v>
      </c>
      <c r="I157" s="80" t="s">
        <v>155</v>
      </c>
      <c r="J157" s="75">
        <v>178850000</v>
      </c>
      <c r="K157" s="239">
        <v>148569232</v>
      </c>
      <c r="L157" s="239">
        <v>148569232</v>
      </c>
      <c r="M157" s="239">
        <v>128587550</v>
      </c>
      <c r="N157" s="239">
        <v>128587550</v>
      </c>
      <c r="O157" s="149">
        <f t="shared" ref="O157:O163" si="115">J157-K157</f>
        <v>30280768</v>
      </c>
      <c r="P157" s="256">
        <f t="shared" si="95"/>
        <v>0.83069181996086106</v>
      </c>
      <c r="Q157" s="256">
        <f t="shared" si="96"/>
        <v>0.71896868884540122</v>
      </c>
      <c r="R157" s="37"/>
      <c r="S157" s="37"/>
    </row>
    <row r="158" spans="1:19" s="38" customFormat="1" ht="27.75" customHeight="1" x14ac:dyDescent="0.2">
      <c r="A158" s="5"/>
      <c r="B158" s="56"/>
      <c r="C158" s="57"/>
      <c r="D158" s="58"/>
      <c r="E158" s="57"/>
      <c r="F158" s="111">
        <v>59</v>
      </c>
      <c r="G158" s="112" t="s">
        <v>156</v>
      </c>
      <c r="H158" s="262"/>
      <c r="I158" s="34"/>
      <c r="J158" s="36">
        <f t="shared" ref="J158:O158" si="116">SUM(J159:J159)</f>
        <v>519400000</v>
      </c>
      <c r="K158" s="36">
        <f t="shared" si="116"/>
        <v>515453749</v>
      </c>
      <c r="L158" s="36">
        <f t="shared" si="116"/>
        <v>163153749</v>
      </c>
      <c r="M158" s="36">
        <f t="shared" si="116"/>
        <v>128150950</v>
      </c>
      <c r="N158" s="36">
        <f t="shared" si="116"/>
        <v>128150950</v>
      </c>
      <c r="O158" s="36">
        <f t="shared" si="116"/>
        <v>3946251</v>
      </c>
      <c r="P158" s="256">
        <f t="shared" si="95"/>
        <v>0.3141196553715826</v>
      </c>
      <c r="Q158" s="256">
        <f t="shared" si="96"/>
        <v>0.24672882171736618</v>
      </c>
      <c r="R158" s="37"/>
      <c r="S158" s="37"/>
    </row>
    <row r="159" spans="1:19" s="38" customFormat="1" ht="44.25" customHeight="1" x14ac:dyDescent="0.2">
      <c r="A159" s="5"/>
      <c r="B159" s="56"/>
      <c r="C159" s="57"/>
      <c r="D159" s="58"/>
      <c r="E159" s="5"/>
      <c r="F159" s="97"/>
      <c r="G159" s="57"/>
      <c r="H159" s="162" t="s">
        <v>349</v>
      </c>
      <c r="I159" s="52" t="s">
        <v>157</v>
      </c>
      <c r="J159" s="43">
        <v>519400000</v>
      </c>
      <c r="K159" s="239">
        <v>515453749</v>
      </c>
      <c r="L159" s="239">
        <v>163153749</v>
      </c>
      <c r="M159" s="239">
        <v>128150950</v>
      </c>
      <c r="N159" s="239">
        <v>128150950</v>
      </c>
      <c r="O159" s="149">
        <f t="shared" si="115"/>
        <v>3946251</v>
      </c>
      <c r="P159" s="256">
        <f t="shared" si="95"/>
        <v>0.3141196553715826</v>
      </c>
      <c r="Q159" s="256">
        <f t="shared" si="96"/>
        <v>0.24672882171736618</v>
      </c>
      <c r="R159" s="37"/>
      <c r="S159" s="37"/>
    </row>
    <row r="160" spans="1:19" s="38" customFormat="1" ht="27.75" customHeight="1" x14ac:dyDescent="0.2">
      <c r="A160" s="5"/>
      <c r="B160" s="56"/>
      <c r="C160" s="57"/>
      <c r="D160" s="58"/>
      <c r="E160" s="57"/>
      <c r="F160" s="136">
        <v>60</v>
      </c>
      <c r="G160" s="112" t="s">
        <v>158</v>
      </c>
      <c r="H160" s="262"/>
      <c r="I160" s="34"/>
      <c r="J160" s="36">
        <f t="shared" ref="J160:O160" si="117">SUM(J161:J161)</f>
        <v>120000000</v>
      </c>
      <c r="K160" s="36">
        <f t="shared" si="117"/>
        <v>103791167</v>
      </c>
      <c r="L160" s="36">
        <f t="shared" si="117"/>
        <v>103791167</v>
      </c>
      <c r="M160" s="36">
        <f t="shared" si="117"/>
        <v>92969150</v>
      </c>
      <c r="N160" s="36">
        <f t="shared" si="117"/>
        <v>92969150</v>
      </c>
      <c r="O160" s="36">
        <f t="shared" si="117"/>
        <v>16208833</v>
      </c>
      <c r="P160" s="256">
        <f t="shared" si="95"/>
        <v>0.86492639166666663</v>
      </c>
      <c r="Q160" s="256">
        <f t="shared" si="96"/>
        <v>0.77474291666666661</v>
      </c>
      <c r="R160" s="37"/>
      <c r="S160" s="37"/>
    </row>
    <row r="161" spans="1:19" s="38" customFormat="1" ht="42.75" customHeight="1" x14ac:dyDescent="0.2">
      <c r="A161" s="5"/>
      <c r="B161" s="56"/>
      <c r="C161" s="57"/>
      <c r="D161" s="58"/>
      <c r="E161" s="5"/>
      <c r="F161" s="97"/>
      <c r="G161" s="57"/>
      <c r="H161" s="162" t="s">
        <v>350</v>
      </c>
      <c r="I161" s="52" t="s">
        <v>159</v>
      </c>
      <c r="J161" s="43">
        <v>120000000</v>
      </c>
      <c r="K161" s="239">
        <v>103791167</v>
      </c>
      <c r="L161" s="239">
        <v>103791167</v>
      </c>
      <c r="M161" s="239">
        <v>92969150</v>
      </c>
      <c r="N161" s="239">
        <v>92969150</v>
      </c>
      <c r="O161" s="149">
        <f t="shared" si="115"/>
        <v>16208833</v>
      </c>
      <c r="P161" s="256">
        <f t="shared" si="95"/>
        <v>0.86492639166666663</v>
      </c>
      <c r="Q161" s="256">
        <f t="shared" si="96"/>
        <v>0.77474291666666661</v>
      </c>
      <c r="R161" s="37"/>
      <c r="S161" s="37"/>
    </row>
    <row r="162" spans="1:19" s="38" customFormat="1" ht="27.75" customHeight="1" x14ac:dyDescent="0.2">
      <c r="A162" s="5"/>
      <c r="B162" s="56"/>
      <c r="C162" s="57"/>
      <c r="D162" s="58"/>
      <c r="E162" s="57"/>
      <c r="F162" s="136">
        <v>61</v>
      </c>
      <c r="G162" s="112" t="s">
        <v>160</v>
      </c>
      <c r="H162" s="262"/>
      <c r="I162" s="34"/>
      <c r="J162" s="36">
        <f>J163</f>
        <v>190000000</v>
      </c>
      <c r="K162" s="36">
        <f t="shared" ref="K162:O162" si="118">K163</f>
        <v>185466558</v>
      </c>
      <c r="L162" s="36">
        <f t="shared" si="118"/>
        <v>152512558</v>
      </c>
      <c r="M162" s="36">
        <f t="shared" si="118"/>
        <v>116429125</v>
      </c>
      <c r="N162" s="36">
        <f t="shared" si="118"/>
        <v>116429125</v>
      </c>
      <c r="O162" s="36">
        <f t="shared" si="118"/>
        <v>4533442</v>
      </c>
      <c r="P162" s="256">
        <f t="shared" si="95"/>
        <v>0.80269767368421052</v>
      </c>
      <c r="Q162" s="256">
        <f t="shared" si="96"/>
        <v>0.61278486842105262</v>
      </c>
      <c r="R162" s="37"/>
      <c r="S162" s="37"/>
    </row>
    <row r="163" spans="1:19" s="38" customFormat="1" ht="48.75" customHeight="1" x14ac:dyDescent="0.2">
      <c r="A163" s="5"/>
      <c r="B163" s="56"/>
      <c r="C163" s="57"/>
      <c r="D163" s="58"/>
      <c r="E163" s="5"/>
      <c r="F163" s="137"/>
      <c r="G163" s="133"/>
      <c r="H163" s="162" t="s">
        <v>351</v>
      </c>
      <c r="I163" s="52" t="s">
        <v>161</v>
      </c>
      <c r="J163" s="43">
        <v>190000000</v>
      </c>
      <c r="K163" s="239">
        <v>185466558</v>
      </c>
      <c r="L163" s="239">
        <v>152512558</v>
      </c>
      <c r="M163" s="239">
        <v>116429125</v>
      </c>
      <c r="N163" s="239">
        <v>116429125</v>
      </c>
      <c r="O163" s="149">
        <f t="shared" si="115"/>
        <v>4533442</v>
      </c>
      <c r="P163" s="256">
        <f t="shared" si="95"/>
        <v>0.80269767368421052</v>
      </c>
      <c r="Q163" s="256">
        <f t="shared" si="96"/>
        <v>0.61278486842105262</v>
      </c>
      <c r="R163" s="37"/>
      <c r="S163" s="37"/>
    </row>
    <row r="164" spans="1:19" s="38" customFormat="1" ht="27.75" customHeight="1" x14ac:dyDescent="0.2">
      <c r="A164" s="5"/>
      <c r="B164" s="56"/>
      <c r="C164" s="57"/>
      <c r="D164" s="118">
        <v>18</v>
      </c>
      <c r="E164" s="140" t="s">
        <v>162</v>
      </c>
      <c r="F164" s="120"/>
      <c r="G164" s="121"/>
      <c r="H164" s="264"/>
      <c r="I164" s="26"/>
      <c r="J164" s="27">
        <f t="shared" ref="J164" si="119">J165+J168+J171+J173+J175</f>
        <v>1607460000</v>
      </c>
      <c r="K164" s="27">
        <f t="shared" ref="K164:O164" si="120">K165+K168+K171+K173+K175</f>
        <v>1397344626</v>
      </c>
      <c r="L164" s="27">
        <f t="shared" si="120"/>
        <v>1313928789</v>
      </c>
      <c r="M164" s="27">
        <f t="shared" si="120"/>
        <v>823956488</v>
      </c>
      <c r="N164" s="27">
        <f t="shared" si="120"/>
        <v>820373488</v>
      </c>
      <c r="O164" s="27">
        <f t="shared" si="120"/>
        <v>210115374</v>
      </c>
      <c r="P164" s="256">
        <f t="shared" si="95"/>
        <v>0.81739439177335671</v>
      </c>
      <c r="Q164" s="256">
        <f t="shared" si="96"/>
        <v>0.5125828872880196</v>
      </c>
      <c r="R164" s="37"/>
      <c r="S164" s="37"/>
    </row>
    <row r="165" spans="1:19" s="38" customFormat="1" ht="27.75" customHeight="1" x14ac:dyDescent="0.2">
      <c r="A165" s="5"/>
      <c r="B165" s="56"/>
      <c r="C165" s="57"/>
      <c r="D165" s="97"/>
      <c r="E165" s="104"/>
      <c r="F165" s="111">
        <v>62</v>
      </c>
      <c r="G165" s="112" t="s">
        <v>163</v>
      </c>
      <c r="H165" s="262"/>
      <c r="I165" s="34"/>
      <c r="J165" s="36">
        <f>SUM(J166:J167)</f>
        <v>1088100000</v>
      </c>
      <c r="K165" s="36">
        <f t="shared" ref="K165:O165" si="121">SUM(K166:K167)</f>
        <v>882109651</v>
      </c>
      <c r="L165" s="36">
        <f t="shared" si="121"/>
        <v>865321651</v>
      </c>
      <c r="M165" s="36">
        <f t="shared" si="121"/>
        <v>658147245</v>
      </c>
      <c r="N165" s="36">
        <f t="shared" si="121"/>
        <v>654564245</v>
      </c>
      <c r="O165" s="36">
        <f t="shared" si="121"/>
        <v>205990349</v>
      </c>
      <c r="P165" s="256">
        <f t="shared" si="95"/>
        <v>0.79525930612995133</v>
      </c>
      <c r="Q165" s="256">
        <f t="shared" si="96"/>
        <v>0.60485915357044384</v>
      </c>
      <c r="R165" s="37"/>
      <c r="S165" s="37"/>
    </row>
    <row r="166" spans="1:19" s="38" customFormat="1" ht="50.25" customHeight="1" x14ac:dyDescent="0.2">
      <c r="A166" s="5"/>
      <c r="B166" s="56"/>
      <c r="C166" s="57"/>
      <c r="D166" s="58"/>
      <c r="E166" s="5"/>
      <c r="F166" s="97"/>
      <c r="G166" s="104"/>
      <c r="H166" s="162" t="s">
        <v>352</v>
      </c>
      <c r="I166" s="52" t="s">
        <v>164</v>
      </c>
      <c r="J166" s="43">
        <v>1008600000</v>
      </c>
      <c r="K166" s="239">
        <v>808189752</v>
      </c>
      <c r="L166" s="239">
        <v>791401752</v>
      </c>
      <c r="M166" s="239">
        <v>627851445</v>
      </c>
      <c r="N166" s="239">
        <v>624268445</v>
      </c>
      <c r="O166" s="149">
        <f t="shared" ref="O166:O167" si="122">J166-K166</f>
        <v>200410248</v>
      </c>
      <c r="P166" s="256">
        <f t="shared" si="95"/>
        <v>0.78465372992266513</v>
      </c>
      <c r="Q166" s="256">
        <f t="shared" si="96"/>
        <v>0.62249796252230816</v>
      </c>
      <c r="R166" s="37"/>
      <c r="S166" s="37"/>
    </row>
    <row r="167" spans="1:19" s="38" customFormat="1" ht="50.25" customHeight="1" x14ac:dyDescent="0.2">
      <c r="A167" s="5"/>
      <c r="B167" s="56"/>
      <c r="C167" s="57"/>
      <c r="D167" s="58"/>
      <c r="E167" s="5"/>
      <c r="F167" s="225"/>
      <c r="G167" s="133"/>
      <c r="H167" s="231" t="s">
        <v>353</v>
      </c>
      <c r="I167" s="52" t="s">
        <v>355</v>
      </c>
      <c r="J167" s="43">
        <v>79500000</v>
      </c>
      <c r="K167" s="239">
        <v>73919899</v>
      </c>
      <c r="L167" s="239">
        <v>73919899</v>
      </c>
      <c r="M167" s="239">
        <v>30295800</v>
      </c>
      <c r="N167" s="239">
        <v>30295800</v>
      </c>
      <c r="O167" s="149">
        <f t="shared" si="122"/>
        <v>5580101</v>
      </c>
      <c r="P167" s="256">
        <f t="shared" si="95"/>
        <v>0.9298100503144654</v>
      </c>
      <c r="Q167" s="256">
        <f t="shared" si="96"/>
        <v>0.38107924528301884</v>
      </c>
      <c r="R167" s="37"/>
      <c r="S167" s="37"/>
    </row>
    <row r="168" spans="1:19" s="38" customFormat="1" ht="27.75" customHeight="1" x14ac:dyDescent="0.2">
      <c r="A168" s="5"/>
      <c r="B168" s="56"/>
      <c r="C168" s="57"/>
      <c r="D168" s="58"/>
      <c r="E168" s="57"/>
      <c r="F168" s="111">
        <v>63</v>
      </c>
      <c r="G168" s="161" t="s">
        <v>165</v>
      </c>
      <c r="H168" s="262"/>
      <c r="I168" s="34"/>
      <c r="J168" s="36">
        <f t="shared" ref="J168:O168" si="123">SUM(J169:J170)</f>
        <v>99360000</v>
      </c>
      <c r="K168" s="36">
        <f t="shared" si="123"/>
        <v>99305506</v>
      </c>
      <c r="L168" s="36">
        <f t="shared" si="123"/>
        <v>90789886</v>
      </c>
      <c r="M168" s="36">
        <f t="shared" si="123"/>
        <v>75066500</v>
      </c>
      <c r="N168" s="36">
        <f t="shared" si="123"/>
        <v>75066500</v>
      </c>
      <c r="O168" s="36">
        <f t="shared" si="123"/>
        <v>54494</v>
      </c>
      <c r="P168" s="256">
        <f t="shared" si="95"/>
        <v>0.91374683977455717</v>
      </c>
      <c r="Q168" s="256">
        <f t="shared" si="96"/>
        <v>0.7555002012882448</v>
      </c>
      <c r="R168" s="37"/>
      <c r="S168" s="37"/>
    </row>
    <row r="169" spans="1:19" s="38" customFormat="1" ht="46.5" customHeight="1" x14ac:dyDescent="0.2">
      <c r="A169" s="5"/>
      <c r="B169" s="56"/>
      <c r="C169" s="57"/>
      <c r="D169" s="58"/>
      <c r="E169" s="5"/>
      <c r="F169" s="97"/>
      <c r="G169" s="57"/>
      <c r="H169" s="162" t="s">
        <v>354</v>
      </c>
      <c r="I169" s="52" t="s">
        <v>166</v>
      </c>
      <c r="J169" s="75">
        <v>29800000</v>
      </c>
      <c r="K169" s="75">
        <v>29800000</v>
      </c>
      <c r="L169" s="75">
        <v>29800000</v>
      </c>
      <c r="M169" s="75">
        <v>29800000</v>
      </c>
      <c r="N169" s="75">
        <v>29800000</v>
      </c>
      <c r="O169" s="149">
        <f t="shared" ref="O169:O170" si="124">J169-K169</f>
        <v>0</v>
      </c>
      <c r="P169" s="256">
        <f t="shared" si="95"/>
        <v>1</v>
      </c>
      <c r="Q169" s="256">
        <f t="shared" si="96"/>
        <v>1</v>
      </c>
      <c r="R169" s="37"/>
      <c r="S169" s="37"/>
    </row>
    <row r="170" spans="1:19" s="38" customFormat="1" ht="46.5" customHeight="1" x14ac:dyDescent="0.2">
      <c r="A170" s="5"/>
      <c r="B170" s="56"/>
      <c r="C170" s="57"/>
      <c r="D170" s="58"/>
      <c r="E170" s="5"/>
      <c r="F170" s="58"/>
      <c r="G170" s="57"/>
      <c r="H170" s="162" t="s">
        <v>356</v>
      </c>
      <c r="I170" s="52" t="s">
        <v>167</v>
      </c>
      <c r="J170" s="75">
        <v>69560000</v>
      </c>
      <c r="K170" s="239">
        <v>69505506</v>
      </c>
      <c r="L170" s="239">
        <v>60989886</v>
      </c>
      <c r="M170" s="239">
        <v>45266500</v>
      </c>
      <c r="N170" s="239">
        <v>45266500</v>
      </c>
      <c r="O170" s="149">
        <f t="shared" si="124"/>
        <v>54494</v>
      </c>
      <c r="P170" s="256">
        <f t="shared" si="95"/>
        <v>0.87679537090281767</v>
      </c>
      <c r="Q170" s="256">
        <f t="shared" si="96"/>
        <v>0.65075474410580791</v>
      </c>
      <c r="R170" s="37"/>
      <c r="S170" s="37"/>
    </row>
    <row r="171" spans="1:19" s="38" customFormat="1" ht="27.75" customHeight="1" x14ac:dyDescent="0.2">
      <c r="A171" s="5"/>
      <c r="B171" s="56"/>
      <c r="C171" s="57"/>
      <c r="D171" s="58"/>
      <c r="E171" s="57"/>
      <c r="F171" s="32">
        <v>64</v>
      </c>
      <c r="G171" s="48" t="s">
        <v>168</v>
      </c>
      <c r="H171" s="266"/>
      <c r="I171" s="34"/>
      <c r="J171" s="36">
        <f t="shared" ref="J171:O171" si="125">SUM(J172:J172)</f>
        <v>100000000</v>
      </c>
      <c r="K171" s="36">
        <f t="shared" si="125"/>
        <v>98942833</v>
      </c>
      <c r="L171" s="36">
        <f t="shared" si="125"/>
        <v>43942833</v>
      </c>
      <c r="M171" s="36">
        <f t="shared" si="125"/>
        <v>22319100</v>
      </c>
      <c r="N171" s="36">
        <f t="shared" si="125"/>
        <v>22319100</v>
      </c>
      <c r="O171" s="36">
        <f t="shared" si="125"/>
        <v>1057167</v>
      </c>
      <c r="P171" s="256">
        <f t="shared" si="95"/>
        <v>0.43942832999999998</v>
      </c>
      <c r="Q171" s="256">
        <f t="shared" si="96"/>
        <v>0.223191</v>
      </c>
      <c r="R171" s="37"/>
      <c r="S171" s="37"/>
    </row>
    <row r="172" spans="1:19" s="38" customFormat="1" ht="41.25" customHeight="1" x14ac:dyDescent="0.2">
      <c r="A172" s="5"/>
      <c r="B172" s="56"/>
      <c r="C172" s="57"/>
      <c r="D172" s="58"/>
      <c r="E172" s="5"/>
      <c r="F172" s="97"/>
      <c r="G172" s="57"/>
      <c r="H172" s="162" t="s">
        <v>357</v>
      </c>
      <c r="I172" s="52" t="s">
        <v>169</v>
      </c>
      <c r="J172" s="75">
        <v>100000000</v>
      </c>
      <c r="K172" s="239">
        <v>98942833</v>
      </c>
      <c r="L172" s="239">
        <v>43942833</v>
      </c>
      <c r="M172" s="239">
        <v>22319100</v>
      </c>
      <c r="N172" s="239">
        <v>22319100</v>
      </c>
      <c r="O172" s="149">
        <f t="shared" ref="O172" si="126">J172-K172</f>
        <v>1057167</v>
      </c>
      <c r="P172" s="256">
        <f t="shared" si="95"/>
        <v>0.43942832999999998</v>
      </c>
      <c r="Q172" s="256">
        <f t="shared" si="96"/>
        <v>0.223191</v>
      </c>
      <c r="R172" s="37"/>
      <c r="S172" s="37"/>
    </row>
    <row r="173" spans="1:19" s="38" customFormat="1" ht="27.75" customHeight="1" x14ac:dyDescent="0.2">
      <c r="A173" s="5"/>
      <c r="B173" s="56"/>
      <c r="C173" s="57"/>
      <c r="D173" s="58"/>
      <c r="E173" s="57"/>
      <c r="F173" s="32">
        <v>65</v>
      </c>
      <c r="G173" s="48" t="s">
        <v>170</v>
      </c>
      <c r="H173" s="262"/>
      <c r="I173" s="34"/>
      <c r="J173" s="36">
        <f t="shared" ref="J173:O173" si="127">SUM(J174:J174)</f>
        <v>30000000</v>
      </c>
      <c r="K173" s="36">
        <f t="shared" si="127"/>
        <v>27000000</v>
      </c>
      <c r="L173" s="36">
        <f t="shared" si="127"/>
        <v>27000000</v>
      </c>
      <c r="M173" s="36">
        <f t="shared" si="127"/>
        <v>22537360</v>
      </c>
      <c r="N173" s="36">
        <f t="shared" si="127"/>
        <v>22537360</v>
      </c>
      <c r="O173" s="36">
        <f t="shared" si="127"/>
        <v>3000000</v>
      </c>
      <c r="P173" s="256">
        <f t="shared" si="95"/>
        <v>0.9</v>
      </c>
      <c r="Q173" s="256">
        <f t="shared" si="96"/>
        <v>0.75124533333333332</v>
      </c>
      <c r="R173" s="37"/>
      <c r="S173" s="37"/>
    </row>
    <row r="174" spans="1:19" s="38" customFormat="1" ht="42.75" customHeight="1" x14ac:dyDescent="0.2">
      <c r="A174" s="5"/>
      <c r="B174" s="56"/>
      <c r="C174" s="57"/>
      <c r="D174" s="58"/>
      <c r="E174" s="5"/>
      <c r="F174" s="97"/>
      <c r="G174" s="57"/>
      <c r="H174" s="162" t="s">
        <v>358</v>
      </c>
      <c r="I174" s="52" t="s">
        <v>171</v>
      </c>
      <c r="J174" s="75">
        <v>30000000</v>
      </c>
      <c r="K174" s="239">
        <v>27000000</v>
      </c>
      <c r="L174" s="239">
        <v>27000000</v>
      </c>
      <c r="M174" s="239">
        <v>22537360</v>
      </c>
      <c r="N174" s="239">
        <v>22537360</v>
      </c>
      <c r="O174" s="149">
        <f t="shared" ref="O174" si="128">J174-K174</f>
        <v>3000000</v>
      </c>
      <c r="P174" s="256">
        <f t="shared" si="95"/>
        <v>0.9</v>
      </c>
      <c r="Q174" s="256">
        <f t="shared" si="96"/>
        <v>0.75124533333333332</v>
      </c>
      <c r="R174" s="37"/>
      <c r="S174" s="37"/>
    </row>
    <row r="175" spans="1:19" s="38" customFormat="1" ht="27.75" customHeight="1" x14ac:dyDescent="0.2">
      <c r="A175" s="5"/>
      <c r="B175" s="56"/>
      <c r="C175" s="57"/>
      <c r="D175" s="58"/>
      <c r="E175" s="57"/>
      <c r="F175" s="32">
        <v>66</v>
      </c>
      <c r="G175" s="48" t="s">
        <v>172</v>
      </c>
      <c r="H175" s="262"/>
      <c r="I175" s="34"/>
      <c r="J175" s="36">
        <f t="shared" ref="J175:O175" si="129">SUM(J176:J176)</f>
        <v>290000000</v>
      </c>
      <c r="K175" s="36">
        <f t="shared" si="129"/>
        <v>289986636</v>
      </c>
      <c r="L175" s="36">
        <f t="shared" si="129"/>
        <v>286874419</v>
      </c>
      <c r="M175" s="36">
        <f t="shared" si="129"/>
        <v>45886283</v>
      </c>
      <c r="N175" s="36">
        <f t="shared" si="129"/>
        <v>45886283</v>
      </c>
      <c r="O175" s="36">
        <f t="shared" si="129"/>
        <v>13364</v>
      </c>
      <c r="P175" s="256">
        <f t="shared" si="95"/>
        <v>0.98922213448275864</v>
      </c>
      <c r="Q175" s="256">
        <f t="shared" si="96"/>
        <v>0.15822856206896552</v>
      </c>
      <c r="R175" s="37"/>
      <c r="S175" s="37"/>
    </row>
    <row r="176" spans="1:19" s="38" customFormat="1" ht="42.75" customHeight="1" x14ac:dyDescent="0.2">
      <c r="A176" s="5"/>
      <c r="B176" s="56"/>
      <c r="C176" s="57"/>
      <c r="D176" s="58"/>
      <c r="E176" s="5"/>
      <c r="F176" s="97"/>
      <c r="G176" s="57"/>
      <c r="H176" s="162" t="s">
        <v>359</v>
      </c>
      <c r="I176" s="52" t="s">
        <v>173</v>
      </c>
      <c r="J176" s="239">
        <v>290000000</v>
      </c>
      <c r="K176" s="239">
        <v>289986636</v>
      </c>
      <c r="L176" s="239">
        <v>286874419</v>
      </c>
      <c r="M176" s="239">
        <v>45886283</v>
      </c>
      <c r="N176" s="239">
        <v>45886283</v>
      </c>
      <c r="O176" s="149">
        <f t="shared" ref="O176" si="130">J176-K176</f>
        <v>13364</v>
      </c>
      <c r="P176" s="256">
        <f t="shared" si="95"/>
        <v>0.98922213448275864</v>
      </c>
      <c r="Q176" s="256">
        <f t="shared" si="96"/>
        <v>0.15822856206896552</v>
      </c>
      <c r="R176" s="37"/>
      <c r="S176" s="37"/>
    </row>
    <row r="177" spans="1:19" s="38" customFormat="1" ht="27.75" customHeight="1" x14ac:dyDescent="0.2">
      <c r="A177" s="5"/>
      <c r="B177" s="56"/>
      <c r="C177" s="57"/>
      <c r="D177" s="118">
        <v>19</v>
      </c>
      <c r="E177" s="119" t="s">
        <v>174</v>
      </c>
      <c r="F177" s="107"/>
      <c r="G177" s="108"/>
      <c r="H177" s="264"/>
      <c r="I177" s="26"/>
      <c r="J177" s="27">
        <f>J178</f>
        <v>3977405943</v>
      </c>
      <c r="K177" s="27">
        <f t="shared" ref="K177:O177" si="131">K178</f>
        <v>2504821239</v>
      </c>
      <c r="L177" s="27">
        <f t="shared" si="131"/>
        <v>2504821239</v>
      </c>
      <c r="M177" s="27">
        <f t="shared" si="131"/>
        <v>2494115774</v>
      </c>
      <c r="N177" s="27">
        <f t="shared" si="131"/>
        <v>2494115774</v>
      </c>
      <c r="O177" s="27">
        <f t="shared" si="131"/>
        <v>1472584704</v>
      </c>
      <c r="P177" s="256">
        <f t="shared" si="95"/>
        <v>0.62976253238831148</v>
      </c>
      <c r="Q177" s="256">
        <f t="shared" si="96"/>
        <v>0.62707096276896168</v>
      </c>
      <c r="R177" s="37"/>
      <c r="S177" s="37"/>
    </row>
    <row r="178" spans="1:19" s="38" customFormat="1" ht="27.75" customHeight="1" x14ac:dyDescent="0.2">
      <c r="A178" s="5"/>
      <c r="B178" s="56"/>
      <c r="C178" s="57"/>
      <c r="D178" s="97"/>
      <c r="E178" s="104"/>
      <c r="F178" s="111">
        <v>67</v>
      </c>
      <c r="G178" s="112" t="s">
        <v>175</v>
      </c>
      <c r="H178" s="262"/>
      <c r="I178" s="34"/>
      <c r="J178" s="36">
        <f t="shared" ref="J178:O178" si="132">SUM(J179:J179)</f>
        <v>3977405943</v>
      </c>
      <c r="K178" s="36">
        <f t="shared" si="132"/>
        <v>2504821239</v>
      </c>
      <c r="L178" s="36">
        <f t="shared" si="132"/>
        <v>2504821239</v>
      </c>
      <c r="M178" s="36">
        <f t="shared" si="132"/>
        <v>2494115774</v>
      </c>
      <c r="N178" s="36">
        <f t="shared" si="132"/>
        <v>2494115774</v>
      </c>
      <c r="O178" s="36">
        <f t="shared" si="132"/>
        <v>1472584704</v>
      </c>
      <c r="P178" s="256">
        <f t="shared" si="95"/>
        <v>0.62976253238831148</v>
      </c>
      <c r="Q178" s="256">
        <f t="shared" si="96"/>
        <v>0.62707096276896168</v>
      </c>
      <c r="R178" s="37"/>
      <c r="S178" s="37"/>
    </row>
    <row r="179" spans="1:19" s="38" customFormat="1" ht="27.75" customHeight="1" x14ac:dyDescent="0.2">
      <c r="A179" s="5"/>
      <c r="B179" s="56"/>
      <c r="C179" s="57"/>
      <c r="D179" s="58"/>
      <c r="E179" s="57"/>
      <c r="F179" s="97"/>
      <c r="G179" s="57"/>
      <c r="H179" s="162" t="s">
        <v>360</v>
      </c>
      <c r="I179" s="52" t="s">
        <v>176</v>
      </c>
      <c r="J179" s="239">
        <v>3977405943</v>
      </c>
      <c r="K179" s="239">
        <v>2504821239</v>
      </c>
      <c r="L179" s="239">
        <v>2504821239</v>
      </c>
      <c r="M179" s="239">
        <v>2494115774</v>
      </c>
      <c r="N179" s="239">
        <v>2494115774</v>
      </c>
      <c r="O179" s="149">
        <f t="shared" ref="O179" si="133">J179-K179</f>
        <v>1472584704</v>
      </c>
      <c r="P179" s="256">
        <f t="shared" si="95"/>
        <v>0.62976253238831148</v>
      </c>
      <c r="Q179" s="256">
        <f t="shared" si="96"/>
        <v>0.62707096276896168</v>
      </c>
      <c r="R179" s="37"/>
      <c r="S179" s="37"/>
    </row>
    <row r="180" spans="1:19" s="38" customFormat="1" ht="27.75" customHeight="1" x14ac:dyDescent="0.2">
      <c r="A180" s="5"/>
      <c r="B180" s="56"/>
      <c r="C180" s="57"/>
      <c r="D180" s="118">
        <v>20</v>
      </c>
      <c r="E180" s="119" t="s">
        <v>177</v>
      </c>
      <c r="F180" s="107"/>
      <c r="G180" s="108"/>
      <c r="H180" s="264"/>
      <c r="I180" s="26"/>
      <c r="J180" s="27">
        <f t="shared" ref="J180" si="134">J181+J183+J185+J187</f>
        <v>3088285129.1400003</v>
      </c>
      <c r="K180" s="27">
        <f t="shared" ref="K180:O180" si="135">K181+K183+K185+K187</f>
        <v>3032822593.8000002</v>
      </c>
      <c r="L180" s="27">
        <f t="shared" si="135"/>
        <v>2878160592.5999999</v>
      </c>
      <c r="M180" s="27">
        <f t="shared" si="135"/>
        <v>2034149419.5999999</v>
      </c>
      <c r="N180" s="27">
        <f t="shared" si="135"/>
        <v>2034149419.5999999</v>
      </c>
      <c r="O180" s="27">
        <f t="shared" si="135"/>
        <v>55462535.340000033</v>
      </c>
      <c r="P180" s="256">
        <f t="shared" si="95"/>
        <v>0.93196077183504289</v>
      </c>
      <c r="Q180" s="256">
        <f t="shared" si="96"/>
        <v>0.6586663259834602</v>
      </c>
      <c r="R180" s="37"/>
      <c r="S180" s="37"/>
    </row>
    <row r="181" spans="1:19" s="38" customFormat="1" ht="27.75" customHeight="1" x14ac:dyDescent="0.2">
      <c r="A181" s="5"/>
      <c r="B181" s="56"/>
      <c r="C181" s="57"/>
      <c r="D181" s="97"/>
      <c r="E181" s="104"/>
      <c r="F181" s="136">
        <v>68</v>
      </c>
      <c r="G181" s="112" t="s">
        <v>178</v>
      </c>
      <c r="H181" s="262"/>
      <c r="I181" s="34"/>
      <c r="J181" s="36">
        <f t="shared" ref="J181:O181" si="136">SUM(J182:J182)</f>
        <v>2180137888.8000002</v>
      </c>
      <c r="K181" s="36">
        <f t="shared" si="136"/>
        <v>2170861090.8000002</v>
      </c>
      <c r="L181" s="36">
        <f t="shared" si="136"/>
        <v>2052365651.5999999</v>
      </c>
      <c r="M181" s="36">
        <f t="shared" si="136"/>
        <v>1277542901.8</v>
      </c>
      <c r="N181" s="36">
        <f t="shared" si="136"/>
        <v>1277542901.8</v>
      </c>
      <c r="O181" s="36">
        <f t="shared" si="136"/>
        <v>9276798</v>
      </c>
      <c r="P181" s="256">
        <f t="shared" si="95"/>
        <v>0.94139258903925149</v>
      </c>
      <c r="Q181" s="256">
        <f t="shared" si="96"/>
        <v>0.58599178903458715</v>
      </c>
      <c r="R181" s="37"/>
      <c r="S181" s="37"/>
    </row>
    <row r="182" spans="1:19" s="38" customFormat="1" ht="35.25" customHeight="1" x14ac:dyDescent="0.2">
      <c r="A182" s="5"/>
      <c r="B182" s="56"/>
      <c r="C182" s="57"/>
      <c r="D182" s="58"/>
      <c r="E182" s="57"/>
      <c r="F182" s="97"/>
      <c r="G182" s="57"/>
      <c r="H182" s="150" t="s">
        <v>362</v>
      </c>
      <c r="I182" s="52" t="s">
        <v>179</v>
      </c>
      <c r="J182" s="280">
        <v>2180137888.8000002</v>
      </c>
      <c r="K182" s="280">
        <v>2170861090.8000002</v>
      </c>
      <c r="L182" s="280">
        <v>2052365651.5999999</v>
      </c>
      <c r="M182" s="280">
        <v>1277542901.8</v>
      </c>
      <c r="N182" s="280">
        <v>1277542901.8</v>
      </c>
      <c r="O182" s="237">
        <f>+J182-K182</f>
        <v>9276798</v>
      </c>
      <c r="P182" s="256">
        <f t="shared" si="95"/>
        <v>0.94139258903925149</v>
      </c>
      <c r="Q182" s="256">
        <f t="shared" si="96"/>
        <v>0.58599178903458715</v>
      </c>
      <c r="R182" s="37"/>
      <c r="S182" s="37"/>
    </row>
    <row r="183" spans="1:19" s="38" customFormat="1" ht="27.75" customHeight="1" x14ac:dyDescent="0.2">
      <c r="A183" s="5"/>
      <c r="B183" s="56"/>
      <c r="C183" s="57"/>
      <c r="D183" s="58"/>
      <c r="E183" s="5"/>
      <c r="F183" s="136">
        <v>69</v>
      </c>
      <c r="G183" s="112" t="s">
        <v>180</v>
      </c>
      <c r="H183" s="262"/>
      <c r="I183" s="34"/>
      <c r="J183" s="36">
        <f t="shared" ref="J183:O183" si="137">SUM(J184:J184)</f>
        <v>170200000</v>
      </c>
      <c r="K183" s="36">
        <f t="shared" si="137"/>
        <v>153938339</v>
      </c>
      <c r="L183" s="36">
        <f t="shared" si="137"/>
        <v>117771777</v>
      </c>
      <c r="M183" s="36">
        <f t="shared" si="137"/>
        <v>83994595.799999997</v>
      </c>
      <c r="N183" s="36">
        <f t="shared" si="137"/>
        <v>83994595.799999997</v>
      </c>
      <c r="O183" s="36">
        <f t="shared" si="137"/>
        <v>16261661</v>
      </c>
      <c r="P183" s="256">
        <f t="shared" si="95"/>
        <v>0.6919610869565217</v>
      </c>
      <c r="Q183" s="256">
        <f t="shared" si="96"/>
        <v>0.49350526321974147</v>
      </c>
      <c r="R183" s="37"/>
      <c r="S183" s="37"/>
    </row>
    <row r="184" spans="1:19" s="38" customFormat="1" ht="39" customHeight="1" x14ac:dyDescent="0.2">
      <c r="A184" s="5"/>
      <c r="B184" s="56"/>
      <c r="C184" s="57"/>
      <c r="D184" s="58"/>
      <c r="E184" s="57"/>
      <c r="F184" s="97"/>
      <c r="G184" s="57"/>
      <c r="H184" s="150" t="s">
        <v>362</v>
      </c>
      <c r="I184" s="52" t="s">
        <v>179</v>
      </c>
      <c r="J184" s="281">
        <v>170200000</v>
      </c>
      <c r="K184" s="281">
        <v>153938339</v>
      </c>
      <c r="L184" s="281">
        <v>117771777</v>
      </c>
      <c r="M184" s="281">
        <v>83994595.799999997</v>
      </c>
      <c r="N184" s="281">
        <v>83994595.799999997</v>
      </c>
      <c r="O184" s="237">
        <v>16261661</v>
      </c>
      <c r="P184" s="256">
        <f t="shared" si="95"/>
        <v>0.6919610869565217</v>
      </c>
      <c r="Q184" s="256">
        <f t="shared" si="96"/>
        <v>0.49350526321974147</v>
      </c>
      <c r="R184" s="37"/>
      <c r="S184" s="37"/>
    </row>
    <row r="185" spans="1:19" s="38" customFormat="1" ht="27.75" customHeight="1" x14ac:dyDescent="0.2">
      <c r="A185" s="5"/>
      <c r="B185" s="56"/>
      <c r="C185" s="57"/>
      <c r="D185" s="58"/>
      <c r="E185" s="5"/>
      <c r="F185" s="136">
        <v>70</v>
      </c>
      <c r="G185" s="112" t="s">
        <v>181</v>
      </c>
      <c r="H185" s="262"/>
      <c r="I185" s="34"/>
      <c r="J185" s="36">
        <f t="shared" ref="J185:O185" si="138">SUM(J186:J186)</f>
        <v>387947240.34000003</v>
      </c>
      <c r="K185" s="36">
        <f t="shared" si="138"/>
        <v>374215684</v>
      </c>
      <c r="L185" s="36">
        <f t="shared" si="138"/>
        <v>374215684</v>
      </c>
      <c r="M185" s="36">
        <f t="shared" si="138"/>
        <v>368220341</v>
      </c>
      <c r="N185" s="36">
        <f t="shared" si="138"/>
        <v>368220341</v>
      </c>
      <c r="O185" s="36">
        <f t="shared" si="138"/>
        <v>13731556.340000033</v>
      </c>
      <c r="P185" s="256">
        <f t="shared" si="95"/>
        <v>0.96460457785969667</v>
      </c>
      <c r="Q185" s="256">
        <f t="shared" si="96"/>
        <v>0.94915056149719945</v>
      </c>
      <c r="R185" s="37"/>
      <c r="S185" s="37"/>
    </row>
    <row r="186" spans="1:19" s="38" customFormat="1" ht="39" customHeight="1" x14ac:dyDescent="0.2">
      <c r="A186" s="5"/>
      <c r="B186" s="56"/>
      <c r="C186" s="57"/>
      <c r="D186" s="58"/>
      <c r="E186" s="57"/>
      <c r="F186" s="97"/>
      <c r="G186" s="57"/>
      <c r="H186" s="150" t="s">
        <v>363</v>
      </c>
      <c r="I186" s="151" t="s">
        <v>182</v>
      </c>
      <c r="J186" s="280">
        <v>387947240.34000003</v>
      </c>
      <c r="K186" s="280">
        <v>374215684</v>
      </c>
      <c r="L186" s="280">
        <v>374215684</v>
      </c>
      <c r="M186" s="280">
        <v>368220341</v>
      </c>
      <c r="N186" s="280">
        <v>368220341</v>
      </c>
      <c r="O186" s="237">
        <f>+J186-K186</f>
        <v>13731556.340000033</v>
      </c>
      <c r="P186" s="256">
        <f t="shared" si="95"/>
        <v>0.96460457785969667</v>
      </c>
      <c r="Q186" s="256">
        <f t="shared" si="96"/>
        <v>0.94915056149719945</v>
      </c>
      <c r="R186" s="37"/>
      <c r="S186" s="37"/>
    </row>
    <row r="187" spans="1:19" s="38" customFormat="1" ht="27.75" customHeight="1" x14ac:dyDescent="0.2">
      <c r="A187" s="5"/>
      <c r="B187" s="56"/>
      <c r="C187" s="57"/>
      <c r="D187" s="58"/>
      <c r="E187" s="57"/>
      <c r="F187" s="136">
        <v>71</v>
      </c>
      <c r="G187" s="112" t="s">
        <v>183</v>
      </c>
      <c r="H187" s="262"/>
      <c r="I187" s="34"/>
      <c r="J187" s="36">
        <f t="shared" ref="J187:O187" si="139">SUM(J188:J188)</f>
        <v>350000000</v>
      </c>
      <c r="K187" s="36">
        <f t="shared" si="139"/>
        <v>333807480</v>
      </c>
      <c r="L187" s="36">
        <f t="shared" si="139"/>
        <v>333807480</v>
      </c>
      <c r="M187" s="36">
        <f t="shared" si="139"/>
        <v>304391581</v>
      </c>
      <c r="N187" s="36">
        <f t="shared" si="139"/>
        <v>304391581</v>
      </c>
      <c r="O187" s="36">
        <f t="shared" si="139"/>
        <v>16192520</v>
      </c>
      <c r="P187" s="256">
        <f t="shared" si="95"/>
        <v>0.95373565714285713</v>
      </c>
      <c r="Q187" s="256">
        <f t="shared" si="96"/>
        <v>0.86969023142857138</v>
      </c>
      <c r="R187" s="37"/>
      <c r="S187" s="37"/>
    </row>
    <row r="188" spans="1:19" s="38" customFormat="1" ht="44.25" customHeight="1" x14ac:dyDescent="0.2">
      <c r="A188" s="5"/>
      <c r="B188" s="56"/>
      <c r="C188" s="57"/>
      <c r="D188" s="58"/>
      <c r="E188" s="57"/>
      <c r="F188" s="97"/>
      <c r="G188" s="57"/>
      <c r="H188" s="150" t="s">
        <v>364</v>
      </c>
      <c r="I188" s="180" t="s">
        <v>184</v>
      </c>
      <c r="J188" s="280">
        <v>350000000</v>
      </c>
      <c r="K188" s="280">
        <v>333807480</v>
      </c>
      <c r="L188" s="280">
        <v>333807480</v>
      </c>
      <c r="M188" s="280">
        <v>304391581</v>
      </c>
      <c r="N188" s="280">
        <v>304391581</v>
      </c>
      <c r="O188" s="237">
        <f>+J188-K188</f>
        <v>16192520</v>
      </c>
      <c r="P188" s="256">
        <f t="shared" si="95"/>
        <v>0.95373565714285713</v>
      </c>
      <c r="Q188" s="256">
        <f t="shared" si="96"/>
        <v>0.86969023142857138</v>
      </c>
      <c r="R188" s="37"/>
      <c r="S188" s="37"/>
    </row>
    <row r="189" spans="1:19" s="38" customFormat="1" ht="27.75" customHeight="1" x14ac:dyDescent="0.2">
      <c r="A189" s="5"/>
      <c r="B189" s="56"/>
      <c r="C189" s="5"/>
      <c r="D189" s="174">
        <v>21</v>
      </c>
      <c r="E189" s="119" t="s">
        <v>185</v>
      </c>
      <c r="F189" s="107"/>
      <c r="G189" s="108"/>
      <c r="H189" s="263"/>
      <c r="I189" s="26"/>
      <c r="J189" s="27">
        <f t="shared" ref="J189" si="140">J190+J192</f>
        <v>463329980.87</v>
      </c>
      <c r="K189" s="27">
        <f t="shared" ref="K189:O189" si="141">K190+K192</f>
        <v>407894504</v>
      </c>
      <c r="L189" s="27">
        <f t="shared" si="141"/>
        <v>406297837</v>
      </c>
      <c r="M189" s="27">
        <f t="shared" si="141"/>
        <v>325070632</v>
      </c>
      <c r="N189" s="27">
        <f t="shared" si="141"/>
        <v>325070632</v>
      </c>
      <c r="O189" s="27">
        <f t="shared" si="141"/>
        <v>55435476.870000035</v>
      </c>
      <c r="P189" s="256">
        <f t="shared" si="95"/>
        <v>0.87690815137213851</v>
      </c>
      <c r="Q189" s="256">
        <f t="shared" si="96"/>
        <v>0.70159636850956886</v>
      </c>
      <c r="R189" s="37"/>
      <c r="S189" s="37"/>
    </row>
    <row r="190" spans="1:19" s="38" customFormat="1" ht="27.75" customHeight="1" x14ac:dyDescent="0.2">
      <c r="A190" s="5"/>
      <c r="B190" s="56"/>
      <c r="C190" s="57"/>
      <c r="D190" s="109"/>
      <c r="E190" s="110"/>
      <c r="F190" s="136">
        <v>72</v>
      </c>
      <c r="G190" s="112" t="s">
        <v>186</v>
      </c>
      <c r="H190" s="262"/>
      <c r="I190" s="34"/>
      <c r="J190" s="36">
        <f t="shared" ref="J190:O190" si="142">SUM(J191:J191)</f>
        <v>294330659.22000003</v>
      </c>
      <c r="K190" s="36">
        <f t="shared" si="142"/>
        <v>264295183</v>
      </c>
      <c r="L190" s="36">
        <f t="shared" si="142"/>
        <v>262698516</v>
      </c>
      <c r="M190" s="36">
        <f t="shared" si="142"/>
        <v>228597911</v>
      </c>
      <c r="N190" s="36">
        <f t="shared" si="142"/>
        <v>228597911</v>
      </c>
      <c r="O190" s="36">
        <f t="shared" si="142"/>
        <v>30035476.220000029</v>
      </c>
      <c r="P190" s="256">
        <f t="shared" si="95"/>
        <v>0.89252854832103545</v>
      </c>
      <c r="Q190" s="256">
        <f t="shared" si="96"/>
        <v>0.77667040058213066</v>
      </c>
      <c r="R190" s="37"/>
      <c r="S190" s="37"/>
    </row>
    <row r="191" spans="1:19" s="38" customFormat="1" ht="39" customHeight="1" x14ac:dyDescent="0.2">
      <c r="A191" s="5"/>
      <c r="B191" s="56"/>
      <c r="C191" s="57"/>
      <c r="D191" s="58"/>
      <c r="E191" s="57"/>
      <c r="F191" s="97"/>
      <c r="G191" s="57"/>
      <c r="H191" s="150" t="s">
        <v>365</v>
      </c>
      <c r="I191" s="151" t="s">
        <v>187</v>
      </c>
      <c r="J191" s="280">
        <v>294330659.22000003</v>
      </c>
      <c r="K191" s="280">
        <v>264295183</v>
      </c>
      <c r="L191" s="280">
        <v>262698516</v>
      </c>
      <c r="M191" s="280">
        <v>228597911</v>
      </c>
      <c r="N191" s="280">
        <v>228597911</v>
      </c>
      <c r="O191" s="237">
        <f>+J191-K191</f>
        <v>30035476.220000029</v>
      </c>
      <c r="P191" s="256">
        <f t="shared" si="95"/>
        <v>0.89252854832103545</v>
      </c>
      <c r="Q191" s="256">
        <f t="shared" si="96"/>
        <v>0.77667040058213066</v>
      </c>
      <c r="R191" s="37"/>
      <c r="S191" s="37"/>
    </row>
    <row r="192" spans="1:19" s="38" customFormat="1" ht="27.75" customHeight="1" x14ac:dyDescent="0.2">
      <c r="A192" s="5"/>
      <c r="B192" s="56"/>
      <c r="C192" s="57"/>
      <c r="D192" s="58"/>
      <c r="E192" s="5"/>
      <c r="F192" s="130">
        <v>73</v>
      </c>
      <c r="G192" s="112" t="s">
        <v>188</v>
      </c>
      <c r="H192" s="262"/>
      <c r="I192" s="34"/>
      <c r="J192" s="36">
        <f t="shared" ref="J192:O192" si="143">SUM(J193:J193)</f>
        <v>168999321.65000001</v>
      </c>
      <c r="K192" s="36">
        <f t="shared" si="143"/>
        <v>143599321</v>
      </c>
      <c r="L192" s="36">
        <f t="shared" si="143"/>
        <v>143599321</v>
      </c>
      <c r="M192" s="36">
        <f t="shared" si="143"/>
        <v>96472721</v>
      </c>
      <c r="N192" s="36">
        <f t="shared" si="143"/>
        <v>96472721</v>
      </c>
      <c r="O192" s="36">
        <f t="shared" si="143"/>
        <v>25400000.650000006</v>
      </c>
      <c r="P192" s="256">
        <f t="shared" si="95"/>
        <v>0.84970353488989869</v>
      </c>
      <c r="Q192" s="256">
        <f t="shared" si="96"/>
        <v>0.57084679428356744</v>
      </c>
      <c r="R192" s="37"/>
      <c r="S192" s="37"/>
    </row>
    <row r="193" spans="1:19" s="38" customFormat="1" ht="31.5" customHeight="1" x14ac:dyDescent="0.2">
      <c r="A193" s="5"/>
      <c r="B193" s="56"/>
      <c r="C193" s="57"/>
      <c r="D193" s="58"/>
      <c r="E193" s="5"/>
      <c r="F193" s="97"/>
      <c r="G193" s="57"/>
      <c r="H193" s="150" t="s">
        <v>366</v>
      </c>
      <c r="I193" s="152" t="s">
        <v>189</v>
      </c>
      <c r="J193" s="280">
        <v>168999321.65000001</v>
      </c>
      <c r="K193" s="280">
        <v>143599321</v>
      </c>
      <c r="L193" s="282">
        <v>143599321</v>
      </c>
      <c r="M193" s="282">
        <v>96472721</v>
      </c>
      <c r="N193" s="282">
        <v>96472721</v>
      </c>
      <c r="O193" s="237">
        <f>+J193-K193</f>
        <v>25400000.650000006</v>
      </c>
      <c r="P193" s="256">
        <f t="shared" si="95"/>
        <v>0.84970353488989869</v>
      </c>
      <c r="Q193" s="256">
        <f t="shared" si="96"/>
        <v>0.57084679428356744</v>
      </c>
      <c r="R193" s="37"/>
      <c r="S193" s="37"/>
    </row>
    <row r="194" spans="1:19" s="38" customFormat="1" ht="27.75" customHeight="1" x14ac:dyDescent="0.2">
      <c r="A194" s="5"/>
      <c r="B194" s="56"/>
      <c r="C194" s="5"/>
      <c r="D194" s="174">
        <v>22</v>
      </c>
      <c r="E194" s="119" t="s">
        <v>190</v>
      </c>
      <c r="F194" s="107"/>
      <c r="G194" s="108"/>
      <c r="H194" s="263"/>
      <c r="I194" s="26"/>
      <c r="J194" s="27">
        <f>J195</f>
        <v>51682415</v>
      </c>
      <c r="K194" s="27">
        <f t="shared" ref="K194:O194" si="144">K195</f>
        <v>51682415</v>
      </c>
      <c r="L194" s="27">
        <f t="shared" si="144"/>
        <v>51682415</v>
      </c>
      <c r="M194" s="27">
        <f t="shared" si="144"/>
        <v>41116500</v>
      </c>
      <c r="N194" s="27">
        <f t="shared" si="144"/>
        <v>41116500</v>
      </c>
      <c r="O194" s="27">
        <f t="shared" si="144"/>
        <v>0</v>
      </c>
      <c r="P194" s="256">
        <f t="shared" ref="P194:P196" si="145">L194/J194</f>
        <v>1</v>
      </c>
      <c r="Q194" s="256">
        <f t="shared" ref="Q194:Q196" si="146">M194/J194</f>
        <v>0.79556073376215097</v>
      </c>
      <c r="R194" s="37"/>
      <c r="S194" s="37"/>
    </row>
    <row r="195" spans="1:19" s="38" customFormat="1" ht="27.75" customHeight="1" x14ac:dyDescent="0.2">
      <c r="A195" s="5"/>
      <c r="B195" s="56"/>
      <c r="C195" s="57"/>
      <c r="D195" s="109"/>
      <c r="E195" s="110"/>
      <c r="F195" s="136">
        <v>74</v>
      </c>
      <c r="G195" s="112" t="s">
        <v>191</v>
      </c>
      <c r="H195" s="262"/>
      <c r="I195" s="34"/>
      <c r="J195" s="36">
        <f t="shared" ref="J195:O195" si="147">SUM(J196:J196)</f>
        <v>51682415</v>
      </c>
      <c r="K195" s="36">
        <f t="shared" si="147"/>
        <v>51682415</v>
      </c>
      <c r="L195" s="36">
        <f t="shared" si="147"/>
        <v>51682415</v>
      </c>
      <c r="M195" s="36">
        <f t="shared" si="147"/>
        <v>41116500</v>
      </c>
      <c r="N195" s="36">
        <f t="shared" si="147"/>
        <v>41116500</v>
      </c>
      <c r="O195" s="36">
        <f t="shared" si="147"/>
        <v>0</v>
      </c>
      <c r="P195" s="256">
        <f t="shared" si="145"/>
        <v>1</v>
      </c>
      <c r="Q195" s="256">
        <f t="shared" si="146"/>
        <v>0.79556073376215097</v>
      </c>
      <c r="R195" s="37"/>
      <c r="S195" s="37"/>
    </row>
    <row r="196" spans="1:19" s="38" customFormat="1" ht="33.75" customHeight="1" x14ac:dyDescent="0.2">
      <c r="A196" s="5"/>
      <c r="B196" s="56"/>
      <c r="C196" s="57"/>
      <c r="D196" s="58"/>
      <c r="E196" s="57"/>
      <c r="F196" s="97"/>
      <c r="G196" s="57"/>
      <c r="H196" s="150" t="s">
        <v>367</v>
      </c>
      <c r="I196" s="152" t="s">
        <v>192</v>
      </c>
      <c r="J196" s="280">
        <v>51682415</v>
      </c>
      <c r="K196" s="282">
        <v>51682415</v>
      </c>
      <c r="L196" s="282">
        <v>51682415</v>
      </c>
      <c r="M196" s="282">
        <v>41116500</v>
      </c>
      <c r="N196" s="282">
        <v>41116500</v>
      </c>
      <c r="O196" s="237">
        <f>+J196-K196</f>
        <v>0</v>
      </c>
      <c r="P196" s="256">
        <f t="shared" si="145"/>
        <v>1</v>
      </c>
      <c r="Q196" s="256">
        <f t="shared" si="146"/>
        <v>0.79556073376215097</v>
      </c>
      <c r="R196" s="37"/>
      <c r="S196" s="37"/>
    </row>
    <row r="197" spans="1:19" s="38" customFormat="1" ht="27.75" customHeight="1" x14ac:dyDescent="0.2">
      <c r="A197" s="5"/>
      <c r="B197" s="60">
        <v>4</v>
      </c>
      <c r="C197" s="61" t="s">
        <v>193</v>
      </c>
      <c r="D197" s="14"/>
      <c r="E197" s="15"/>
      <c r="F197" s="61"/>
      <c r="G197" s="102"/>
      <c r="H197" s="17"/>
      <c r="I197" s="18"/>
      <c r="J197" s="19">
        <f t="shared" ref="J197" si="148">J198+J205+J212</f>
        <v>9739252550</v>
      </c>
      <c r="K197" s="19">
        <f t="shared" ref="K197:O197" si="149">K198+K205+K212</f>
        <v>7770341191.79</v>
      </c>
      <c r="L197" s="19">
        <f t="shared" si="149"/>
        <v>3906827591.79</v>
      </c>
      <c r="M197" s="19">
        <f t="shared" si="149"/>
        <v>2333372702</v>
      </c>
      <c r="N197" s="19">
        <f t="shared" si="149"/>
        <v>2333372702</v>
      </c>
      <c r="O197" s="19">
        <f t="shared" si="149"/>
        <v>1968911358.21</v>
      </c>
      <c r="P197" s="256">
        <f t="shared" ref="P197:P253" si="150">L197/J197</f>
        <v>0.40114244617160072</v>
      </c>
      <c r="Q197" s="256">
        <f t="shared" ref="Q197:Q253" si="151">M197/J197</f>
        <v>0.23958437159533358</v>
      </c>
      <c r="R197" s="37"/>
      <c r="S197" s="37"/>
    </row>
    <row r="198" spans="1:19" s="38" customFormat="1" ht="27.75" customHeight="1" x14ac:dyDescent="0.2">
      <c r="A198" s="5"/>
      <c r="B198" s="157"/>
      <c r="C198" s="74"/>
      <c r="D198" s="158">
        <v>23</v>
      </c>
      <c r="E198" s="159" t="s">
        <v>194</v>
      </c>
      <c r="F198" s="120"/>
      <c r="G198" s="121"/>
      <c r="H198" s="263"/>
      <c r="I198" s="26"/>
      <c r="J198" s="27">
        <f t="shared" ref="J198" si="152">J199+J201+J203</f>
        <v>7994062174</v>
      </c>
      <c r="K198" s="27">
        <f t="shared" ref="K198:O198" si="153">K199+K201+K203</f>
        <v>6390963544.79</v>
      </c>
      <c r="L198" s="27">
        <f t="shared" si="153"/>
        <v>2787243877.79</v>
      </c>
      <c r="M198" s="27">
        <f t="shared" si="153"/>
        <v>1293566320</v>
      </c>
      <c r="N198" s="27">
        <f t="shared" si="153"/>
        <v>1293566320</v>
      </c>
      <c r="O198" s="27">
        <f t="shared" si="153"/>
        <v>1603098629.21</v>
      </c>
      <c r="P198" s="256">
        <f t="shared" si="150"/>
        <v>0.3486642731970826</v>
      </c>
      <c r="Q198" s="256">
        <f t="shared" si="151"/>
        <v>0.16181589432806931</v>
      </c>
      <c r="R198" s="37"/>
      <c r="S198" s="37"/>
    </row>
    <row r="199" spans="1:19" s="38" customFormat="1" ht="27.75" customHeight="1" x14ac:dyDescent="0.2">
      <c r="A199" s="5"/>
      <c r="B199" s="62"/>
      <c r="C199" s="63"/>
      <c r="D199" s="132"/>
      <c r="E199" s="124"/>
      <c r="F199" s="111">
        <v>75</v>
      </c>
      <c r="G199" s="112" t="s">
        <v>195</v>
      </c>
      <c r="H199" s="262"/>
      <c r="I199" s="34"/>
      <c r="J199" s="36">
        <f t="shared" ref="J199:O199" si="154">SUM(J200:J200)</f>
        <v>6668223337</v>
      </c>
      <c r="K199" s="36">
        <f t="shared" si="154"/>
        <v>5269667059</v>
      </c>
      <c r="L199" s="36">
        <f t="shared" si="154"/>
        <v>1667276726</v>
      </c>
      <c r="M199" s="36">
        <f t="shared" si="154"/>
        <v>501932047</v>
      </c>
      <c r="N199" s="36">
        <f t="shared" si="154"/>
        <v>501932047</v>
      </c>
      <c r="O199" s="36">
        <f t="shared" si="154"/>
        <v>1398556278</v>
      </c>
      <c r="P199" s="256">
        <f t="shared" si="150"/>
        <v>0.25003312602755434</v>
      </c>
      <c r="Q199" s="256">
        <f t="shared" si="151"/>
        <v>7.5272230942675156E-2</v>
      </c>
      <c r="R199" s="37"/>
      <c r="S199" s="37"/>
    </row>
    <row r="200" spans="1:19" s="38" customFormat="1" ht="38.25" customHeight="1" x14ac:dyDescent="0.2">
      <c r="A200" s="5"/>
      <c r="B200" s="56"/>
      <c r="C200" s="57"/>
      <c r="D200" s="5"/>
      <c r="E200" s="57"/>
      <c r="F200" s="97"/>
      <c r="G200" s="57"/>
      <c r="H200" s="162" t="s">
        <v>299</v>
      </c>
      <c r="I200" s="52" t="s">
        <v>196</v>
      </c>
      <c r="J200" s="239">
        <v>6668223337</v>
      </c>
      <c r="K200" s="239">
        <v>5269667059</v>
      </c>
      <c r="L200" s="239">
        <v>1667276726</v>
      </c>
      <c r="M200" s="239">
        <v>501932047</v>
      </c>
      <c r="N200" s="239">
        <v>501932047</v>
      </c>
      <c r="O200" s="237">
        <f>+J200-K200</f>
        <v>1398556278</v>
      </c>
      <c r="P200" s="256">
        <f t="shared" si="150"/>
        <v>0.25003312602755434</v>
      </c>
      <c r="Q200" s="256">
        <f t="shared" si="151"/>
        <v>7.5272230942675156E-2</v>
      </c>
      <c r="R200" s="37"/>
      <c r="S200" s="37"/>
    </row>
    <row r="201" spans="1:19" s="38" customFormat="1" ht="27.75" customHeight="1" x14ac:dyDescent="0.2">
      <c r="A201" s="5"/>
      <c r="B201" s="56"/>
      <c r="C201" s="57"/>
      <c r="D201" s="5"/>
      <c r="E201" s="5"/>
      <c r="F201" s="130">
        <v>76</v>
      </c>
      <c r="G201" s="112" t="s">
        <v>197</v>
      </c>
      <c r="H201" s="262"/>
      <c r="I201" s="34"/>
      <c r="J201" s="36">
        <f t="shared" ref="J201:O201" si="155">SUM(J202:J202)</f>
        <v>718838837</v>
      </c>
      <c r="K201" s="36">
        <f t="shared" si="155"/>
        <v>639930839</v>
      </c>
      <c r="L201" s="36">
        <f t="shared" si="155"/>
        <v>638601505</v>
      </c>
      <c r="M201" s="36">
        <f t="shared" si="155"/>
        <v>574881109</v>
      </c>
      <c r="N201" s="36">
        <f t="shared" si="155"/>
        <v>574881109</v>
      </c>
      <c r="O201" s="36">
        <f t="shared" si="155"/>
        <v>78907998</v>
      </c>
      <c r="P201" s="256">
        <f t="shared" si="150"/>
        <v>0.88837924737780971</v>
      </c>
      <c r="Q201" s="256">
        <f t="shared" si="151"/>
        <v>0.79973573965369926</v>
      </c>
      <c r="R201" s="37"/>
      <c r="S201" s="37"/>
    </row>
    <row r="202" spans="1:19" s="38" customFormat="1" ht="33" customHeight="1" x14ac:dyDescent="0.2">
      <c r="A202" s="5"/>
      <c r="B202" s="56"/>
      <c r="C202" s="57"/>
      <c r="D202" s="5"/>
      <c r="E202" s="57"/>
      <c r="F202" s="97"/>
      <c r="G202" s="57"/>
      <c r="H202" s="162" t="s">
        <v>300</v>
      </c>
      <c r="I202" s="52" t="s">
        <v>198</v>
      </c>
      <c r="J202" s="239">
        <v>718838837</v>
      </c>
      <c r="K202" s="239">
        <v>639930839</v>
      </c>
      <c r="L202" s="239">
        <v>638601505</v>
      </c>
      <c r="M202" s="239">
        <v>574881109</v>
      </c>
      <c r="N202" s="239">
        <v>574881109</v>
      </c>
      <c r="O202" s="237">
        <f>+J202-K202</f>
        <v>78907998</v>
      </c>
      <c r="P202" s="256">
        <f t="shared" si="150"/>
        <v>0.88837924737780971</v>
      </c>
      <c r="Q202" s="256">
        <f t="shared" si="151"/>
        <v>0.79973573965369926</v>
      </c>
      <c r="R202" s="37"/>
      <c r="S202" s="37"/>
    </row>
    <row r="203" spans="1:19" s="38" customFormat="1" ht="27.75" customHeight="1" x14ac:dyDescent="0.2">
      <c r="A203" s="5"/>
      <c r="B203" s="56"/>
      <c r="C203" s="57"/>
      <c r="D203" s="5"/>
      <c r="E203" s="5"/>
      <c r="F203" s="130">
        <v>77</v>
      </c>
      <c r="G203" s="112" t="s">
        <v>199</v>
      </c>
      <c r="H203" s="267"/>
      <c r="I203" s="34"/>
      <c r="J203" s="36">
        <f>J204</f>
        <v>607000000</v>
      </c>
      <c r="K203" s="36">
        <f t="shared" ref="K203:N203" si="156">K204</f>
        <v>481365646.79000002</v>
      </c>
      <c r="L203" s="36">
        <f t="shared" si="156"/>
        <v>481365646.79000002</v>
      </c>
      <c r="M203" s="36">
        <f t="shared" si="156"/>
        <v>216753164</v>
      </c>
      <c r="N203" s="36">
        <f t="shared" si="156"/>
        <v>216753164</v>
      </c>
      <c r="O203" s="36">
        <f t="shared" ref="O203" si="157">O204</f>
        <v>125634353.20999998</v>
      </c>
      <c r="P203" s="256">
        <f t="shared" si="150"/>
        <v>0.79302412980230641</v>
      </c>
      <c r="Q203" s="256">
        <f t="shared" si="151"/>
        <v>0.3570892322899506</v>
      </c>
      <c r="R203" s="37"/>
      <c r="S203" s="37"/>
    </row>
    <row r="204" spans="1:19" s="38" customFormat="1" ht="42" customHeight="1" x14ac:dyDescent="0.2">
      <c r="A204" s="5"/>
      <c r="B204" s="56"/>
      <c r="C204" s="57"/>
      <c r="D204" s="5"/>
      <c r="E204" s="57"/>
      <c r="F204" s="97"/>
      <c r="G204" s="104"/>
      <c r="H204" s="162" t="s">
        <v>369</v>
      </c>
      <c r="I204" s="163" t="s">
        <v>200</v>
      </c>
      <c r="J204" s="43">
        <v>607000000</v>
      </c>
      <c r="K204" s="43">
        <v>481365646.79000002</v>
      </c>
      <c r="L204" s="43">
        <v>481365646.79000002</v>
      </c>
      <c r="M204" s="43">
        <v>216753164</v>
      </c>
      <c r="N204" s="43">
        <v>216753164</v>
      </c>
      <c r="O204" s="237">
        <f>+J204-K204</f>
        <v>125634353.20999998</v>
      </c>
      <c r="P204" s="256">
        <f t="shared" si="150"/>
        <v>0.79302412980230641</v>
      </c>
      <c r="Q204" s="256">
        <f t="shared" si="151"/>
        <v>0.3570892322899506</v>
      </c>
      <c r="R204" s="37"/>
      <c r="S204" s="37"/>
    </row>
    <row r="205" spans="1:19" s="38" customFormat="1" ht="27.75" customHeight="1" x14ac:dyDescent="0.2">
      <c r="A205" s="5"/>
      <c r="B205" s="56"/>
      <c r="C205" s="57"/>
      <c r="D205" s="118">
        <v>24</v>
      </c>
      <c r="E205" s="119" t="s">
        <v>201</v>
      </c>
      <c r="F205" s="107"/>
      <c r="G205" s="108"/>
      <c r="H205" s="263"/>
      <c r="I205" s="26"/>
      <c r="J205" s="27">
        <f t="shared" ref="J205" si="158">J206+J208+J210</f>
        <v>605000000</v>
      </c>
      <c r="K205" s="27">
        <f t="shared" ref="K205:O205" si="159">K206+K208+K210</f>
        <v>573599888</v>
      </c>
      <c r="L205" s="27">
        <f t="shared" si="159"/>
        <v>417450726</v>
      </c>
      <c r="M205" s="27">
        <f t="shared" si="159"/>
        <v>381681083</v>
      </c>
      <c r="N205" s="27">
        <f t="shared" si="159"/>
        <v>381681083</v>
      </c>
      <c r="O205" s="27">
        <f t="shared" si="159"/>
        <v>31400112</v>
      </c>
      <c r="P205" s="256">
        <f t="shared" si="150"/>
        <v>0.69000119999999998</v>
      </c>
      <c r="Q205" s="256">
        <f t="shared" si="151"/>
        <v>0.6308778231404959</v>
      </c>
      <c r="R205" s="37"/>
      <c r="S205" s="37"/>
    </row>
    <row r="206" spans="1:19" s="38" customFormat="1" ht="27.75" customHeight="1" x14ac:dyDescent="0.2">
      <c r="A206" s="5"/>
      <c r="B206" s="56"/>
      <c r="C206" s="57"/>
      <c r="D206" s="164"/>
      <c r="E206" s="124"/>
      <c r="F206" s="111">
        <v>78</v>
      </c>
      <c r="G206" s="112" t="s">
        <v>202</v>
      </c>
      <c r="H206" s="262"/>
      <c r="I206" s="34"/>
      <c r="J206" s="36">
        <f t="shared" ref="J206:O206" si="160">SUM(J207:J207)</f>
        <v>479000000</v>
      </c>
      <c r="K206" s="36">
        <f t="shared" si="160"/>
        <v>447856021</v>
      </c>
      <c r="L206" s="36">
        <f t="shared" si="160"/>
        <v>305216793</v>
      </c>
      <c r="M206" s="36">
        <f t="shared" si="160"/>
        <v>281662017</v>
      </c>
      <c r="N206" s="36">
        <f t="shared" si="160"/>
        <v>281662017</v>
      </c>
      <c r="O206" s="36">
        <f t="shared" si="160"/>
        <v>31143979</v>
      </c>
      <c r="P206" s="256">
        <f t="shared" si="150"/>
        <v>0.63719581002087677</v>
      </c>
      <c r="Q206" s="256">
        <f t="shared" si="151"/>
        <v>0.58802091231732778</v>
      </c>
      <c r="R206" s="37"/>
      <c r="S206" s="37"/>
    </row>
    <row r="207" spans="1:19" s="38" customFormat="1" ht="56.25" customHeight="1" x14ac:dyDescent="0.2">
      <c r="A207" s="5"/>
      <c r="B207" s="56"/>
      <c r="C207" s="57"/>
      <c r="D207" s="5"/>
      <c r="E207" s="57"/>
      <c r="F207" s="97"/>
      <c r="G207" s="57"/>
      <c r="H207" s="162" t="s">
        <v>301</v>
      </c>
      <c r="I207" s="52" t="s">
        <v>203</v>
      </c>
      <c r="J207" s="239">
        <v>479000000</v>
      </c>
      <c r="K207" s="239">
        <v>447856021</v>
      </c>
      <c r="L207" s="239">
        <v>305216793</v>
      </c>
      <c r="M207" s="239">
        <v>281662017</v>
      </c>
      <c r="N207" s="239">
        <v>281662017</v>
      </c>
      <c r="O207" s="237">
        <f>+J207-K207</f>
        <v>31143979</v>
      </c>
      <c r="P207" s="256">
        <f t="shared" si="150"/>
        <v>0.63719581002087677</v>
      </c>
      <c r="Q207" s="256">
        <f t="shared" si="151"/>
        <v>0.58802091231732778</v>
      </c>
      <c r="R207" s="37"/>
      <c r="S207" s="37"/>
    </row>
    <row r="208" spans="1:19" s="38" customFormat="1" ht="27.75" customHeight="1" x14ac:dyDescent="0.2">
      <c r="A208" s="5"/>
      <c r="B208" s="56"/>
      <c r="C208" s="57"/>
      <c r="D208" s="5"/>
      <c r="E208" s="5"/>
      <c r="F208" s="226">
        <v>79</v>
      </c>
      <c r="G208" s="165" t="s">
        <v>204</v>
      </c>
      <c r="H208" s="268"/>
      <c r="I208" s="166"/>
      <c r="J208" s="167">
        <f>J209</f>
        <v>58000000</v>
      </c>
      <c r="K208" s="167">
        <f t="shared" ref="K208:O208" si="161">K209</f>
        <v>57850000</v>
      </c>
      <c r="L208" s="167">
        <f t="shared" si="161"/>
        <v>54813333</v>
      </c>
      <c r="M208" s="167">
        <f t="shared" si="161"/>
        <v>53282000</v>
      </c>
      <c r="N208" s="167">
        <f t="shared" si="161"/>
        <v>53282000</v>
      </c>
      <c r="O208" s="167">
        <f t="shared" si="161"/>
        <v>150000</v>
      </c>
      <c r="P208" s="256">
        <f t="shared" si="150"/>
        <v>0.94505746551724135</v>
      </c>
      <c r="Q208" s="256">
        <f t="shared" si="151"/>
        <v>0.91865517241379313</v>
      </c>
      <c r="R208" s="37"/>
      <c r="S208" s="37"/>
    </row>
    <row r="209" spans="1:19" s="38" customFormat="1" ht="72" customHeight="1" x14ac:dyDescent="0.2">
      <c r="A209" s="5"/>
      <c r="B209" s="56"/>
      <c r="C209" s="57"/>
      <c r="D209" s="5"/>
      <c r="E209" s="57"/>
      <c r="F209" s="97"/>
      <c r="G209" s="57"/>
      <c r="H209" s="162" t="s">
        <v>302</v>
      </c>
      <c r="I209" s="52" t="s">
        <v>205</v>
      </c>
      <c r="J209" s="239">
        <v>58000000</v>
      </c>
      <c r="K209" s="239">
        <v>57850000</v>
      </c>
      <c r="L209" s="239">
        <v>54813333</v>
      </c>
      <c r="M209" s="239">
        <v>53282000</v>
      </c>
      <c r="N209" s="239">
        <v>53282000</v>
      </c>
      <c r="O209" s="237">
        <f>+J209-K209</f>
        <v>150000</v>
      </c>
      <c r="P209" s="256">
        <f t="shared" si="150"/>
        <v>0.94505746551724135</v>
      </c>
      <c r="Q209" s="256">
        <f t="shared" si="151"/>
        <v>0.91865517241379313</v>
      </c>
      <c r="R209" s="37"/>
      <c r="S209" s="37"/>
    </row>
    <row r="210" spans="1:19" s="38" customFormat="1" ht="27.75" customHeight="1" x14ac:dyDescent="0.2">
      <c r="A210" s="5"/>
      <c r="B210" s="56"/>
      <c r="C210" s="57"/>
      <c r="D210" s="5"/>
      <c r="E210" s="57"/>
      <c r="F210" s="168">
        <v>80</v>
      </c>
      <c r="G210" s="165" t="s">
        <v>206</v>
      </c>
      <c r="H210" s="268"/>
      <c r="I210" s="166"/>
      <c r="J210" s="167">
        <f>J211</f>
        <v>68000000</v>
      </c>
      <c r="K210" s="167">
        <f t="shared" ref="K210:O210" si="162">K211</f>
        <v>67893867</v>
      </c>
      <c r="L210" s="167">
        <f t="shared" si="162"/>
        <v>57420600</v>
      </c>
      <c r="M210" s="167">
        <f t="shared" si="162"/>
        <v>46737066</v>
      </c>
      <c r="N210" s="167">
        <f t="shared" si="162"/>
        <v>46737066</v>
      </c>
      <c r="O210" s="167">
        <f t="shared" si="162"/>
        <v>106133</v>
      </c>
      <c r="P210" s="256">
        <f t="shared" si="150"/>
        <v>0.84442058823529409</v>
      </c>
      <c r="Q210" s="256">
        <f t="shared" si="151"/>
        <v>0.68730979411764703</v>
      </c>
      <c r="R210" s="37"/>
      <c r="S210" s="37"/>
    </row>
    <row r="211" spans="1:19" s="38" customFormat="1" ht="52.5" customHeight="1" x14ac:dyDescent="0.2">
      <c r="A211" s="5"/>
      <c r="B211" s="56"/>
      <c r="C211" s="57"/>
      <c r="D211" s="59"/>
      <c r="E211" s="133"/>
      <c r="F211" s="137"/>
      <c r="G211" s="133"/>
      <c r="H211" s="162" t="s">
        <v>303</v>
      </c>
      <c r="I211" s="52" t="s">
        <v>207</v>
      </c>
      <c r="J211" s="239">
        <v>68000000</v>
      </c>
      <c r="K211" s="239">
        <v>67893867</v>
      </c>
      <c r="L211" s="239">
        <v>57420600</v>
      </c>
      <c r="M211" s="239">
        <v>46737066</v>
      </c>
      <c r="N211" s="239">
        <v>46737066</v>
      </c>
      <c r="O211" s="237">
        <f>+J211-K211</f>
        <v>106133</v>
      </c>
      <c r="P211" s="256">
        <f t="shared" si="150"/>
        <v>0.84442058823529409</v>
      </c>
      <c r="Q211" s="256">
        <f t="shared" si="151"/>
        <v>0.68730979411764703</v>
      </c>
      <c r="R211" s="37"/>
      <c r="S211" s="37"/>
    </row>
    <row r="212" spans="1:19" s="38" customFormat="1" ht="27.75" customHeight="1" x14ac:dyDescent="0.2">
      <c r="A212" s="5"/>
      <c r="B212" s="56"/>
      <c r="C212" s="57"/>
      <c r="D212" s="125">
        <v>25</v>
      </c>
      <c r="E212" s="119" t="s">
        <v>208</v>
      </c>
      <c r="F212" s="107"/>
      <c r="G212" s="122"/>
      <c r="H212" s="263"/>
      <c r="I212" s="26"/>
      <c r="J212" s="27">
        <f t="shared" ref="J212" si="163">J213+J215</f>
        <v>1140190376</v>
      </c>
      <c r="K212" s="27">
        <f t="shared" ref="K212:O212" si="164">K213+K215</f>
        <v>805777759</v>
      </c>
      <c r="L212" s="27">
        <f t="shared" si="164"/>
        <v>702132988</v>
      </c>
      <c r="M212" s="27">
        <f t="shared" si="164"/>
        <v>658125299</v>
      </c>
      <c r="N212" s="27">
        <f t="shared" si="164"/>
        <v>658125299</v>
      </c>
      <c r="O212" s="27">
        <f t="shared" si="164"/>
        <v>334412617</v>
      </c>
      <c r="P212" s="256">
        <f t="shared" si="150"/>
        <v>0.61580329283537116</v>
      </c>
      <c r="Q212" s="256">
        <f t="shared" si="151"/>
        <v>0.57720650239903448</v>
      </c>
      <c r="R212" s="37"/>
      <c r="S212" s="37"/>
    </row>
    <row r="213" spans="1:19" s="38" customFormat="1" ht="27.75" customHeight="1" x14ac:dyDescent="0.2">
      <c r="A213" s="5"/>
      <c r="B213" s="56"/>
      <c r="C213" s="57"/>
      <c r="D213" s="164"/>
      <c r="E213" s="110"/>
      <c r="F213" s="111">
        <v>81</v>
      </c>
      <c r="G213" s="112" t="s">
        <v>209</v>
      </c>
      <c r="H213" s="262"/>
      <c r="I213" s="34"/>
      <c r="J213" s="36">
        <f t="shared" ref="J213:O213" si="165">SUM(J214:J214)</f>
        <v>1055866861</v>
      </c>
      <c r="K213" s="36">
        <f t="shared" si="165"/>
        <v>727530557</v>
      </c>
      <c r="L213" s="36">
        <f t="shared" si="165"/>
        <v>673873188</v>
      </c>
      <c r="M213" s="36">
        <f t="shared" si="165"/>
        <v>630365099</v>
      </c>
      <c r="N213" s="36">
        <f t="shared" si="165"/>
        <v>630365099</v>
      </c>
      <c r="O213" s="36">
        <f t="shared" si="165"/>
        <v>328336304</v>
      </c>
      <c r="P213" s="256">
        <f t="shared" si="150"/>
        <v>0.6382179542615648</v>
      </c>
      <c r="Q213" s="256">
        <f t="shared" si="151"/>
        <v>0.59701191720610314</v>
      </c>
      <c r="R213" s="37"/>
      <c r="S213" s="37"/>
    </row>
    <row r="214" spans="1:19" s="38" customFormat="1" ht="51.75" customHeight="1" x14ac:dyDescent="0.2">
      <c r="A214" s="5"/>
      <c r="B214" s="56"/>
      <c r="C214" s="57"/>
      <c r="D214" s="5"/>
      <c r="E214" s="57"/>
      <c r="F214" s="137"/>
      <c r="G214" s="169"/>
      <c r="H214" s="162" t="s">
        <v>304</v>
      </c>
      <c r="I214" s="52" t="s">
        <v>210</v>
      </c>
      <c r="J214" s="239">
        <v>1055866861</v>
      </c>
      <c r="K214" s="239">
        <v>727530557</v>
      </c>
      <c r="L214" s="239">
        <v>673873188</v>
      </c>
      <c r="M214" s="239">
        <v>630365099</v>
      </c>
      <c r="N214" s="239">
        <v>630365099</v>
      </c>
      <c r="O214" s="237">
        <f>+J214-K214</f>
        <v>328336304</v>
      </c>
      <c r="P214" s="256">
        <f t="shared" si="150"/>
        <v>0.6382179542615648</v>
      </c>
      <c r="Q214" s="256">
        <f t="shared" si="151"/>
        <v>0.59701191720610314</v>
      </c>
      <c r="R214" s="37"/>
      <c r="S214" s="37"/>
    </row>
    <row r="215" spans="1:19" s="38" customFormat="1" ht="27.75" customHeight="1" x14ac:dyDescent="0.2">
      <c r="A215" s="5"/>
      <c r="B215" s="56"/>
      <c r="C215" s="57"/>
      <c r="D215" s="5"/>
      <c r="E215" s="57"/>
      <c r="F215" s="111">
        <v>82</v>
      </c>
      <c r="G215" s="112" t="s">
        <v>211</v>
      </c>
      <c r="H215" s="262"/>
      <c r="I215" s="34"/>
      <c r="J215" s="36">
        <f>J216</f>
        <v>84323515</v>
      </c>
      <c r="K215" s="36">
        <f t="shared" ref="K215:O215" si="166">K216</f>
        <v>78247202</v>
      </c>
      <c r="L215" s="36">
        <f t="shared" si="166"/>
        <v>28259800</v>
      </c>
      <c r="M215" s="36">
        <f t="shared" si="166"/>
        <v>27760200</v>
      </c>
      <c r="N215" s="36">
        <f t="shared" si="166"/>
        <v>27760200</v>
      </c>
      <c r="O215" s="36">
        <f t="shared" si="166"/>
        <v>6076313</v>
      </c>
      <c r="P215" s="256">
        <f t="shared" si="150"/>
        <v>0.33513546013825446</v>
      </c>
      <c r="Q215" s="256">
        <f t="shared" si="151"/>
        <v>0.32921065968371932</v>
      </c>
      <c r="R215" s="37"/>
      <c r="S215" s="37"/>
    </row>
    <row r="216" spans="1:19" s="38" customFormat="1" ht="33" customHeight="1" x14ac:dyDescent="0.2">
      <c r="A216" s="5"/>
      <c r="B216" s="153"/>
      <c r="C216" s="133"/>
      <c r="D216" s="59"/>
      <c r="E216" s="133"/>
      <c r="F216" s="137"/>
      <c r="G216" s="170"/>
      <c r="H216" s="162" t="s">
        <v>305</v>
      </c>
      <c r="I216" s="52" t="s">
        <v>212</v>
      </c>
      <c r="J216" s="239">
        <v>84323515</v>
      </c>
      <c r="K216" s="239">
        <v>78247202</v>
      </c>
      <c r="L216" s="239">
        <v>28259800</v>
      </c>
      <c r="M216" s="239">
        <v>27760200</v>
      </c>
      <c r="N216" s="239">
        <v>27760200</v>
      </c>
      <c r="O216" s="237">
        <f>+J216-K216</f>
        <v>6076313</v>
      </c>
      <c r="P216" s="256">
        <f t="shared" si="150"/>
        <v>0.33513546013825446</v>
      </c>
      <c r="Q216" s="256">
        <f t="shared" si="151"/>
        <v>0.32921065968371932</v>
      </c>
      <c r="R216" s="37"/>
      <c r="S216" s="37"/>
    </row>
    <row r="217" spans="1:19" s="38" customFormat="1" ht="24" customHeight="1" x14ac:dyDescent="0.2">
      <c r="A217" s="5"/>
      <c r="B217" s="171">
        <v>5</v>
      </c>
      <c r="C217" s="172" t="s">
        <v>213</v>
      </c>
      <c r="D217" s="155"/>
      <c r="E217" s="156"/>
      <c r="F217" s="154"/>
      <c r="G217" s="173"/>
      <c r="H217" s="17"/>
      <c r="I217" s="18"/>
      <c r="J217" s="19">
        <f t="shared" ref="J217" si="167">J218+J227+J233</f>
        <v>12639682496</v>
      </c>
      <c r="K217" s="19">
        <f t="shared" ref="K217:O217" si="168">K218+K227+K233</f>
        <v>11130522918</v>
      </c>
      <c r="L217" s="19">
        <f t="shared" si="168"/>
        <v>10871231744</v>
      </c>
      <c r="M217" s="19">
        <f t="shared" si="168"/>
        <v>9412600648.4899998</v>
      </c>
      <c r="N217" s="19">
        <f t="shared" si="168"/>
        <v>9409802648.4899998</v>
      </c>
      <c r="O217" s="19">
        <f t="shared" si="168"/>
        <v>1509159578</v>
      </c>
      <c r="P217" s="256">
        <f t="shared" si="150"/>
        <v>0.86008740705633624</v>
      </c>
      <c r="Q217" s="256">
        <f t="shared" si="151"/>
        <v>0.74468647859380532</v>
      </c>
      <c r="R217" s="37"/>
      <c r="S217" s="37"/>
    </row>
    <row r="218" spans="1:19" s="38" customFormat="1" ht="24" customHeight="1" x14ac:dyDescent="0.2">
      <c r="A218" s="5"/>
      <c r="B218" s="157"/>
      <c r="C218" s="74"/>
      <c r="D218" s="174">
        <v>26</v>
      </c>
      <c r="E218" s="119" t="s">
        <v>214</v>
      </c>
      <c r="F218" s="107"/>
      <c r="G218" s="122"/>
      <c r="H218" s="263"/>
      <c r="I218" s="26"/>
      <c r="J218" s="27">
        <f t="shared" ref="J218" si="169">J219+J224</f>
        <v>687235128</v>
      </c>
      <c r="K218" s="27">
        <f t="shared" ref="K218:O218" si="170">K219+K224</f>
        <v>598948169</v>
      </c>
      <c r="L218" s="27">
        <f t="shared" si="170"/>
        <v>598027102</v>
      </c>
      <c r="M218" s="27">
        <f t="shared" si="170"/>
        <v>497928976</v>
      </c>
      <c r="N218" s="27">
        <f t="shared" si="170"/>
        <v>497928976</v>
      </c>
      <c r="O218" s="27">
        <f t="shared" si="170"/>
        <v>88286959</v>
      </c>
      <c r="P218" s="256">
        <f t="shared" si="150"/>
        <v>0.87019286068857649</v>
      </c>
      <c r="Q218" s="256">
        <f t="shared" si="151"/>
        <v>0.72453947086360226</v>
      </c>
      <c r="R218" s="37"/>
      <c r="S218" s="37"/>
    </row>
    <row r="219" spans="1:19" s="38" customFormat="1" ht="24" customHeight="1" x14ac:dyDescent="0.2">
      <c r="A219" s="5"/>
      <c r="B219" s="62"/>
      <c r="C219" s="63"/>
      <c r="D219" s="164"/>
      <c r="E219" s="110"/>
      <c r="F219" s="130">
        <v>83</v>
      </c>
      <c r="G219" s="112" t="s">
        <v>215</v>
      </c>
      <c r="H219" s="262"/>
      <c r="I219" s="34"/>
      <c r="J219" s="36">
        <f t="shared" ref="J219" si="171">SUM(J220:J223)</f>
        <v>579048128</v>
      </c>
      <c r="K219" s="36">
        <f t="shared" ref="K219:O219" si="172">SUM(K220:K223)</f>
        <v>508961169</v>
      </c>
      <c r="L219" s="36">
        <f t="shared" si="172"/>
        <v>508961169</v>
      </c>
      <c r="M219" s="36">
        <f t="shared" si="172"/>
        <v>449151244</v>
      </c>
      <c r="N219" s="36">
        <f t="shared" si="172"/>
        <v>449151244</v>
      </c>
      <c r="O219" s="36">
        <f t="shared" si="172"/>
        <v>70086959</v>
      </c>
      <c r="P219" s="256">
        <f t="shared" si="150"/>
        <v>0.87896177258688934</v>
      </c>
      <c r="Q219" s="256">
        <f t="shared" si="151"/>
        <v>0.77567169684382431</v>
      </c>
      <c r="R219" s="37"/>
      <c r="S219" s="37"/>
    </row>
    <row r="220" spans="1:19" s="38" customFormat="1" ht="72" customHeight="1" x14ac:dyDescent="0.2">
      <c r="A220" s="5"/>
      <c r="B220" s="62"/>
      <c r="C220" s="63"/>
      <c r="D220" s="175"/>
      <c r="E220" s="176"/>
      <c r="F220" s="50"/>
      <c r="G220" s="5"/>
      <c r="H220" s="232" t="s">
        <v>280</v>
      </c>
      <c r="I220" s="80" t="s">
        <v>216</v>
      </c>
      <c r="J220" s="43">
        <v>17500000</v>
      </c>
      <c r="K220" s="43">
        <v>13990000</v>
      </c>
      <c r="L220" s="43">
        <v>13990000</v>
      </c>
      <c r="M220" s="43">
        <v>13990000</v>
      </c>
      <c r="N220" s="43">
        <v>13990000</v>
      </c>
      <c r="O220" s="43">
        <f>J220-K220</f>
        <v>3510000</v>
      </c>
      <c r="P220" s="256">
        <f t="shared" si="150"/>
        <v>0.79942857142857138</v>
      </c>
      <c r="Q220" s="256">
        <f t="shared" si="151"/>
        <v>0.79942857142857138</v>
      </c>
      <c r="R220" s="37"/>
      <c r="S220" s="37"/>
    </row>
    <row r="221" spans="1:19" s="38" customFormat="1" ht="64.5" customHeight="1" x14ac:dyDescent="0.2">
      <c r="A221" s="5"/>
      <c r="B221" s="62"/>
      <c r="C221" s="63"/>
      <c r="D221" s="175"/>
      <c r="E221" s="176"/>
      <c r="F221" s="50"/>
      <c r="G221" s="5"/>
      <c r="H221" s="269" t="s">
        <v>278</v>
      </c>
      <c r="I221" s="177" t="s">
        <v>217</v>
      </c>
      <c r="J221" s="178">
        <v>450000000</v>
      </c>
      <c r="K221" s="239">
        <v>391562369</v>
      </c>
      <c r="L221" s="239">
        <v>391562369</v>
      </c>
      <c r="M221" s="239">
        <v>343860444</v>
      </c>
      <c r="N221" s="239">
        <v>343860444</v>
      </c>
      <c r="O221" s="178">
        <f t="shared" ref="O221:O222" si="173">J221-K221</f>
        <v>58437631</v>
      </c>
      <c r="P221" s="256">
        <f t="shared" si="150"/>
        <v>0.8701385977777778</v>
      </c>
      <c r="Q221" s="256">
        <f t="shared" si="151"/>
        <v>0.76413432000000003</v>
      </c>
      <c r="R221" s="37"/>
      <c r="S221" s="37"/>
    </row>
    <row r="222" spans="1:19" s="38" customFormat="1" ht="47.25" customHeight="1" x14ac:dyDescent="0.2">
      <c r="A222" s="5"/>
      <c r="B222" s="62"/>
      <c r="C222" s="63"/>
      <c r="D222" s="175"/>
      <c r="E222" s="176"/>
      <c r="F222" s="50"/>
      <c r="G222" s="5"/>
      <c r="H222" s="270" t="s">
        <v>279</v>
      </c>
      <c r="I222" s="179" t="s">
        <v>218</v>
      </c>
      <c r="J222" s="178">
        <v>40000000</v>
      </c>
      <c r="K222" s="239">
        <v>31860800</v>
      </c>
      <c r="L222" s="239">
        <v>31860800</v>
      </c>
      <c r="M222" s="239">
        <v>26860800</v>
      </c>
      <c r="N222" s="239">
        <v>26860800</v>
      </c>
      <c r="O222" s="178">
        <f t="shared" si="173"/>
        <v>8139200</v>
      </c>
      <c r="P222" s="256">
        <f t="shared" si="150"/>
        <v>0.79652000000000001</v>
      </c>
      <c r="Q222" s="256">
        <f t="shared" si="151"/>
        <v>0.67152000000000001</v>
      </c>
      <c r="R222" s="37"/>
      <c r="S222" s="37"/>
    </row>
    <row r="223" spans="1:19" s="38" customFormat="1" ht="47.25" customHeight="1" x14ac:dyDescent="0.2">
      <c r="A223" s="5"/>
      <c r="B223" s="62"/>
      <c r="C223" s="63"/>
      <c r="D223" s="175"/>
      <c r="E223" s="176"/>
      <c r="F223" s="50"/>
      <c r="G223" s="5"/>
      <c r="H223" s="231" t="s">
        <v>361</v>
      </c>
      <c r="I223" s="180" t="s">
        <v>219</v>
      </c>
      <c r="J223" s="75">
        <v>71548128</v>
      </c>
      <c r="K223" s="250">
        <v>71548000</v>
      </c>
      <c r="L223" s="250">
        <v>71548000</v>
      </c>
      <c r="M223" s="250">
        <v>64440000</v>
      </c>
      <c r="N223" s="250">
        <v>64440000</v>
      </c>
      <c r="O223" s="43">
        <f>J223-K223</f>
        <v>128</v>
      </c>
      <c r="P223" s="256">
        <f t="shared" si="150"/>
        <v>0.99999821099442321</v>
      </c>
      <c r="Q223" s="256">
        <f t="shared" si="151"/>
        <v>0.90065249505899025</v>
      </c>
      <c r="R223" s="37"/>
      <c r="S223" s="37"/>
    </row>
    <row r="224" spans="1:19" s="38" customFormat="1" ht="27.75" customHeight="1" x14ac:dyDescent="0.2">
      <c r="A224" s="5"/>
      <c r="B224" s="62"/>
      <c r="C224" s="63"/>
      <c r="D224" s="175"/>
      <c r="E224" s="176"/>
      <c r="F224" s="32">
        <v>84</v>
      </c>
      <c r="G224" s="48" t="s">
        <v>220</v>
      </c>
      <c r="H224" s="271"/>
      <c r="I224" s="34"/>
      <c r="J224" s="36">
        <f>SUM(J225:J226)</f>
        <v>108187000</v>
      </c>
      <c r="K224" s="36">
        <f t="shared" ref="K224:O224" si="174">SUM(K225:K226)</f>
        <v>89987000</v>
      </c>
      <c r="L224" s="36">
        <f t="shared" si="174"/>
        <v>89065933</v>
      </c>
      <c r="M224" s="36">
        <f t="shared" si="174"/>
        <v>48777732</v>
      </c>
      <c r="N224" s="36">
        <f t="shared" si="174"/>
        <v>48777732</v>
      </c>
      <c r="O224" s="36">
        <f t="shared" si="174"/>
        <v>18200000</v>
      </c>
      <c r="P224" s="256">
        <f t="shared" si="150"/>
        <v>0.82325910691672755</v>
      </c>
      <c r="Q224" s="256">
        <f t="shared" si="151"/>
        <v>0.45086500226459741</v>
      </c>
      <c r="R224" s="37"/>
      <c r="S224" s="37"/>
    </row>
    <row r="225" spans="1:19" s="38" customFormat="1" ht="34.5" customHeight="1" x14ac:dyDescent="0.2">
      <c r="A225" s="5"/>
      <c r="B225" s="62"/>
      <c r="C225" s="63"/>
      <c r="D225" s="175"/>
      <c r="E225" s="176"/>
      <c r="F225" s="73"/>
      <c r="G225" s="74"/>
      <c r="H225" s="265" t="s">
        <v>281</v>
      </c>
      <c r="I225" s="181" t="s">
        <v>221</v>
      </c>
      <c r="J225" s="43">
        <v>58500000</v>
      </c>
      <c r="K225" s="43">
        <v>40500000</v>
      </c>
      <c r="L225" s="43">
        <v>40500000</v>
      </c>
      <c r="M225" s="43">
        <v>7070400</v>
      </c>
      <c r="N225" s="43">
        <v>7070400</v>
      </c>
      <c r="O225" s="43">
        <f t="shared" ref="O225" si="175">J225-K225</f>
        <v>18000000</v>
      </c>
      <c r="P225" s="256">
        <f t="shared" si="150"/>
        <v>0.69230769230769229</v>
      </c>
      <c r="Q225" s="256">
        <f t="shared" si="151"/>
        <v>0.12086153846153846</v>
      </c>
      <c r="R225" s="37"/>
      <c r="S225" s="37"/>
    </row>
    <row r="226" spans="1:19" s="38" customFormat="1" ht="34.5" customHeight="1" x14ac:dyDescent="0.2">
      <c r="A226" s="5"/>
      <c r="B226" s="62"/>
      <c r="C226" s="63"/>
      <c r="D226" s="175"/>
      <c r="E226" s="176"/>
      <c r="F226" s="77"/>
      <c r="G226" s="78"/>
      <c r="H226" s="162" t="s">
        <v>306</v>
      </c>
      <c r="I226" s="52" t="s">
        <v>222</v>
      </c>
      <c r="J226" s="239">
        <v>49687000</v>
      </c>
      <c r="K226" s="239">
        <v>49487000</v>
      </c>
      <c r="L226" s="239">
        <v>48565933</v>
      </c>
      <c r="M226" s="239">
        <v>41707332</v>
      </c>
      <c r="N226" s="239">
        <v>41707332</v>
      </c>
      <c r="O226" s="237">
        <f>+J226-K226</f>
        <v>200000</v>
      </c>
      <c r="P226" s="256">
        <f t="shared" si="150"/>
        <v>0.97743741823817099</v>
      </c>
      <c r="Q226" s="256">
        <f t="shared" si="151"/>
        <v>0.8394012920884738</v>
      </c>
      <c r="R226" s="37"/>
      <c r="S226" s="37"/>
    </row>
    <row r="227" spans="1:19" s="38" customFormat="1" ht="29.25" customHeight="1" x14ac:dyDescent="0.2">
      <c r="A227" s="5"/>
      <c r="B227" s="62"/>
      <c r="C227" s="63"/>
      <c r="D227" s="64">
        <v>27</v>
      </c>
      <c r="E227" s="23" t="s">
        <v>223</v>
      </c>
      <c r="F227" s="182"/>
      <c r="G227" s="183"/>
      <c r="H227" s="272"/>
      <c r="I227" s="184"/>
      <c r="J227" s="185">
        <f t="shared" ref="J227" si="176">J228+J231</f>
        <v>919644033</v>
      </c>
      <c r="K227" s="185">
        <f t="shared" ref="K227:O227" si="177">K228+K231</f>
        <v>870889386.5</v>
      </c>
      <c r="L227" s="185">
        <f t="shared" si="177"/>
        <v>836214301</v>
      </c>
      <c r="M227" s="185">
        <f t="shared" si="177"/>
        <v>692953487</v>
      </c>
      <c r="N227" s="185">
        <f t="shared" si="177"/>
        <v>692953487</v>
      </c>
      <c r="O227" s="185">
        <f t="shared" si="177"/>
        <v>48754646.5</v>
      </c>
      <c r="P227" s="256">
        <f t="shared" si="150"/>
        <v>0.909280407411723</v>
      </c>
      <c r="Q227" s="256">
        <f t="shared" si="151"/>
        <v>0.75350185738659603</v>
      </c>
      <c r="R227" s="37"/>
      <c r="S227" s="37"/>
    </row>
    <row r="228" spans="1:19" s="38" customFormat="1" ht="25.5" customHeight="1" x14ac:dyDescent="0.2">
      <c r="A228" s="5"/>
      <c r="B228" s="62"/>
      <c r="C228" s="63"/>
      <c r="D228" s="186"/>
      <c r="E228" s="45"/>
      <c r="F228" s="68">
        <v>85</v>
      </c>
      <c r="G228" s="48" t="s">
        <v>224</v>
      </c>
      <c r="H228" s="268"/>
      <c r="I228" s="187"/>
      <c r="J228" s="188">
        <f t="shared" ref="J228" si="178">SUM(J229:J230)</f>
        <v>820271633</v>
      </c>
      <c r="K228" s="188">
        <f t="shared" ref="K228:O228" si="179">SUM(K229:K230)</f>
        <v>772215387.5</v>
      </c>
      <c r="L228" s="188">
        <f t="shared" si="179"/>
        <v>742843635</v>
      </c>
      <c r="M228" s="188">
        <f t="shared" si="179"/>
        <v>622575155</v>
      </c>
      <c r="N228" s="188">
        <f t="shared" si="179"/>
        <v>622575155</v>
      </c>
      <c r="O228" s="188">
        <f t="shared" si="179"/>
        <v>48056245.5</v>
      </c>
      <c r="P228" s="256">
        <f t="shared" si="150"/>
        <v>0.90560688083675323</v>
      </c>
      <c r="Q228" s="256">
        <f t="shared" si="151"/>
        <v>0.75898657219565213</v>
      </c>
      <c r="R228" s="37"/>
      <c r="S228" s="37"/>
    </row>
    <row r="229" spans="1:19" s="38" customFormat="1" ht="34.5" customHeight="1" x14ac:dyDescent="0.2">
      <c r="A229" s="5"/>
      <c r="B229" s="62"/>
      <c r="C229" s="63"/>
      <c r="D229" s="175"/>
      <c r="E229" s="176"/>
      <c r="F229" s="189"/>
      <c r="G229" s="104"/>
      <c r="H229" s="265" t="s">
        <v>282</v>
      </c>
      <c r="I229" s="80" t="s">
        <v>225</v>
      </c>
      <c r="J229" s="43">
        <v>120000000</v>
      </c>
      <c r="K229" s="43">
        <v>104139821.5</v>
      </c>
      <c r="L229" s="43">
        <v>93643250</v>
      </c>
      <c r="M229" s="43">
        <v>77274033</v>
      </c>
      <c r="N229" s="43">
        <v>77274033</v>
      </c>
      <c r="O229" s="43">
        <f>J229-K229</f>
        <v>15860178.5</v>
      </c>
      <c r="P229" s="256">
        <f t="shared" si="150"/>
        <v>0.78036041666666667</v>
      </c>
      <c r="Q229" s="256">
        <f t="shared" si="151"/>
        <v>0.64395027500000002</v>
      </c>
      <c r="R229" s="37"/>
      <c r="S229" s="37"/>
    </row>
    <row r="230" spans="1:19" s="38" customFormat="1" ht="34.5" customHeight="1" x14ac:dyDescent="0.2">
      <c r="A230" s="5"/>
      <c r="B230" s="62"/>
      <c r="C230" s="63"/>
      <c r="D230" s="175"/>
      <c r="E230" s="176"/>
      <c r="F230" s="190"/>
      <c r="G230" s="57"/>
      <c r="H230" s="162" t="s">
        <v>307</v>
      </c>
      <c r="I230" s="52" t="s">
        <v>226</v>
      </c>
      <c r="J230" s="239">
        <v>700271633</v>
      </c>
      <c r="K230" s="239">
        <v>668075566</v>
      </c>
      <c r="L230" s="239">
        <v>649200385</v>
      </c>
      <c r="M230" s="239">
        <v>545301122</v>
      </c>
      <c r="N230" s="239">
        <v>545301122</v>
      </c>
      <c r="O230" s="237">
        <f>+J230-K230</f>
        <v>32196067</v>
      </c>
      <c r="P230" s="256">
        <f t="shared" si="150"/>
        <v>0.92706937480644747</v>
      </c>
      <c r="Q230" s="256">
        <f t="shared" si="151"/>
        <v>0.77869943076788894</v>
      </c>
      <c r="R230" s="37"/>
      <c r="S230" s="37"/>
    </row>
    <row r="231" spans="1:19" s="38" customFormat="1" ht="34.5" customHeight="1" x14ac:dyDescent="0.2">
      <c r="A231" s="5"/>
      <c r="B231" s="62"/>
      <c r="C231" s="63"/>
      <c r="D231" s="175"/>
      <c r="E231" s="176"/>
      <c r="F231" s="68">
        <v>86</v>
      </c>
      <c r="G231" s="48" t="s">
        <v>227</v>
      </c>
      <c r="H231" s="273"/>
      <c r="I231" s="187"/>
      <c r="J231" s="188">
        <f t="shared" ref="J231:O231" si="180">SUM(J232:J232)</f>
        <v>99372400</v>
      </c>
      <c r="K231" s="188">
        <f t="shared" si="180"/>
        <v>98673999</v>
      </c>
      <c r="L231" s="188">
        <f t="shared" si="180"/>
        <v>93370666</v>
      </c>
      <c r="M231" s="188">
        <f t="shared" si="180"/>
        <v>70378332</v>
      </c>
      <c r="N231" s="188">
        <f t="shared" si="180"/>
        <v>70378332</v>
      </c>
      <c r="O231" s="188">
        <f t="shared" si="180"/>
        <v>698401</v>
      </c>
      <c r="P231" s="256">
        <f t="shared" si="150"/>
        <v>0.9396036122706104</v>
      </c>
      <c r="Q231" s="256">
        <f t="shared" si="151"/>
        <v>0.70822815993173149</v>
      </c>
      <c r="R231" s="37"/>
      <c r="S231" s="37"/>
    </row>
    <row r="232" spans="1:19" s="38" customFormat="1" ht="34.5" customHeight="1" x14ac:dyDescent="0.2">
      <c r="A232" s="5"/>
      <c r="B232" s="62"/>
      <c r="C232" s="63"/>
      <c r="D232" s="175"/>
      <c r="E232" s="176"/>
      <c r="F232" s="189"/>
      <c r="G232" s="104"/>
      <c r="H232" s="162" t="s">
        <v>308</v>
      </c>
      <c r="I232" s="52" t="s">
        <v>228</v>
      </c>
      <c r="J232" s="239">
        <v>99372400</v>
      </c>
      <c r="K232" s="239">
        <v>98673999</v>
      </c>
      <c r="L232" s="239">
        <v>93370666</v>
      </c>
      <c r="M232" s="239">
        <v>70378332</v>
      </c>
      <c r="N232" s="239">
        <v>70378332</v>
      </c>
      <c r="O232" s="237">
        <f>+J232-K232</f>
        <v>698401</v>
      </c>
      <c r="P232" s="256">
        <f t="shared" si="150"/>
        <v>0.9396036122706104</v>
      </c>
      <c r="Q232" s="256">
        <f t="shared" si="151"/>
        <v>0.70822815993173149</v>
      </c>
      <c r="R232" s="37"/>
      <c r="S232" s="37"/>
    </row>
    <row r="233" spans="1:19" s="38" customFormat="1" ht="26.25" customHeight="1" x14ac:dyDescent="0.2">
      <c r="A233" s="5"/>
      <c r="B233" s="56"/>
      <c r="C233" s="57"/>
      <c r="D233" s="64">
        <v>28</v>
      </c>
      <c r="E233" s="23" t="s">
        <v>229</v>
      </c>
      <c r="F233" s="65"/>
      <c r="G233" s="227"/>
      <c r="H233" s="191"/>
      <c r="I233" s="26"/>
      <c r="J233" s="27">
        <f t="shared" ref="J233:O233" si="181">J234+J241+J244</f>
        <v>11032803335</v>
      </c>
      <c r="K233" s="27">
        <f t="shared" si="181"/>
        <v>9660685362.5</v>
      </c>
      <c r="L233" s="27">
        <f t="shared" si="181"/>
        <v>9436990341</v>
      </c>
      <c r="M233" s="27">
        <f t="shared" si="181"/>
        <v>8221718185.4899998</v>
      </c>
      <c r="N233" s="27">
        <f t="shared" si="181"/>
        <v>8218920185.4899998</v>
      </c>
      <c r="O233" s="27">
        <f t="shared" si="181"/>
        <v>1372117972.5</v>
      </c>
      <c r="P233" s="256">
        <f t="shared" si="150"/>
        <v>0.85535743314326018</v>
      </c>
      <c r="Q233" s="256">
        <f t="shared" si="151"/>
        <v>0.74520662934394633</v>
      </c>
      <c r="R233" s="37"/>
      <c r="S233" s="37"/>
    </row>
    <row r="234" spans="1:19" s="38" customFormat="1" ht="26.25" customHeight="1" x14ac:dyDescent="0.2">
      <c r="A234" s="5"/>
      <c r="B234" s="56"/>
      <c r="C234" s="57"/>
      <c r="D234" s="192"/>
      <c r="E234" s="40"/>
      <c r="F234" s="68">
        <v>87</v>
      </c>
      <c r="G234" s="193" t="s">
        <v>230</v>
      </c>
      <c r="H234" s="274"/>
      <c r="I234" s="34"/>
      <c r="J234" s="36">
        <f t="shared" ref="J234:O234" si="182">SUM(J235:J240)</f>
        <v>1293487634</v>
      </c>
      <c r="K234" s="36">
        <f t="shared" si="182"/>
        <v>1142665849</v>
      </c>
      <c r="L234" s="36">
        <f t="shared" si="182"/>
        <v>1076934247</v>
      </c>
      <c r="M234" s="36">
        <f t="shared" si="182"/>
        <v>912014400</v>
      </c>
      <c r="N234" s="36">
        <f t="shared" si="182"/>
        <v>912014400</v>
      </c>
      <c r="O234" s="36">
        <f t="shared" si="182"/>
        <v>150821785</v>
      </c>
      <c r="P234" s="256">
        <f t="shared" si="150"/>
        <v>0.83258178794463833</v>
      </c>
      <c r="Q234" s="256">
        <f t="shared" si="151"/>
        <v>0.70508165368359443</v>
      </c>
      <c r="R234" s="37"/>
      <c r="S234" s="37"/>
    </row>
    <row r="235" spans="1:19" s="38" customFormat="1" ht="69" customHeight="1" x14ac:dyDescent="0.2">
      <c r="A235" s="5"/>
      <c r="B235" s="56"/>
      <c r="C235" s="57"/>
      <c r="D235" s="194"/>
      <c r="E235" s="40"/>
      <c r="F235" s="195"/>
      <c r="G235" s="196"/>
      <c r="H235" s="275" t="s">
        <v>283</v>
      </c>
      <c r="I235" s="80" t="s">
        <v>231</v>
      </c>
      <c r="J235" s="43">
        <v>399350000</v>
      </c>
      <c r="K235" s="43">
        <v>356948753.5</v>
      </c>
      <c r="L235" s="43">
        <v>328974447</v>
      </c>
      <c r="M235" s="43">
        <v>245087200</v>
      </c>
      <c r="N235" s="43">
        <v>245087200</v>
      </c>
      <c r="O235" s="43">
        <f t="shared" ref="O235:O240" si="183">J235-K235</f>
        <v>42401246.5</v>
      </c>
      <c r="P235" s="256">
        <f t="shared" si="150"/>
        <v>0.82377475147114065</v>
      </c>
      <c r="Q235" s="256">
        <f t="shared" si="151"/>
        <v>0.61371528734193059</v>
      </c>
      <c r="R235" s="37"/>
      <c r="S235" s="37"/>
    </row>
    <row r="236" spans="1:19" s="38" customFormat="1" ht="69" customHeight="1" x14ac:dyDescent="0.2">
      <c r="A236" s="5"/>
      <c r="B236" s="56"/>
      <c r="C236" s="57"/>
      <c r="D236" s="194"/>
      <c r="E236" s="40"/>
      <c r="F236" s="197"/>
      <c r="G236" s="198"/>
      <c r="H236" s="275" t="s">
        <v>284</v>
      </c>
      <c r="I236" s="80" t="s">
        <v>232</v>
      </c>
      <c r="J236" s="43">
        <v>82600000</v>
      </c>
      <c r="K236" s="43">
        <v>73826159.5</v>
      </c>
      <c r="L236" s="43">
        <v>36068867</v>
      </c>
      <c r="M236" s="43">
        <v>32247000</v>
      </c>
      <c r="N236" s="43">
        <v>32247000</v>
      </c>
      <c r="O236" s="43">
        <f t="shared" si="183"/>
        <v>8773840.5</v>
      </c>
      <c r="P236" s="256">
        <f t="shared" si="150"/>
        <v>0.43666909200968523</v>
      </c>
      <c r="Q236" s="256">
        <f t="shared" si="151"/>
        <v>0.39039951573849879</v>
      </c>
      <c r="R236" s="37"/>
      <c r="S236" s="37"/>
    </row>
    <row r="237" spans="1:19" s="38" customFormat="1" ht="69" customHeight="1" x14ac:dyDescent="0.2">
      <c r="A237" s="5"/>
      <c r="B237" s="56"/>
      <c r="C237" s="57"/>
      <c r="D237" s="194"/>
      <c r="E237" s="40"/>
      <c r="F237" s="197"/>
      <c r="G237" s="198"/>
      <c r="H237" s="275" t="s">
        <v>285</v>
      </c>
      <c r="I237" s="80" t="s">
        <v>233</v>
      </c>
      <c r="J237" s="43">
        <v>37650000</v>
      </c>
      <c r="K237" s="43">
        <v>0</v>
      </c>
      <c r="L237" s="43">
        <v>0</v>
      </c>
      <c r="M237" s="43">
        <v>0</v>
      </c>
      <c r="N237" s="43">
        <v>0</v>
      </c>
      <c r="O237" s="43">
        <f t="shared" si="183"/>
        <v>37650000</v>
      </c>
      <c r="P237" s="256">
        <f t="shared" si="150"/>
        <v>0</v>
      </c>
      <c r="Q237" s="256">
        <f t="shared" si="151"/>
        <v>0</v>
      </c>
      <c r="R237" s="37"/>
      <c r="S237" s="37"/>
    </row>
    <row r="238" spans="1:19" s="38" customFormat="1" ht="69" customHeight="1" x14ac:dyDescent="0.2">
      <c r="A238" s="5"/>
      <c r="B238" s="56"/>
      <c r="C238" s="57"/>
      <c r="D238" s="194"/>
      <c r="E238" s="40"/>
      <c r="F238" s="197"/>
      <c r="G238" s="198"/>
      <c r="H238" s="275" t="s">
        <v>286</v>
      </c>
      <c r="I238" s="80" t="s">
        <v>234</v>
      </c>
      <c r="J238" s="43">
        <v>493700000</v>
      </c>
      <c r="K238" s="43">
        <v>477156104</v>
      </c>
      <c r="L238" s="43">
        <v>477156101</v>
      </c>
      <c r="M238" s="43">
        <v>431631834</v>
      </c>
      <c r="N238" s="43">
        <v>431631834</v>
      </c>
      <c r="O238" s="43">
        <f t="shared" si="183"/>
        <v>16543896</v>
      </c>
      <c r="P238" s="256">
        <f t="shared" si="150"/>
        <v>0.96648997569374118</v>
      </c>
      <c r="Q238" s="256">
        <f t="shared" si="151"/>
        <v>0.87427959084464246</v>
      </c>
      <c r="R238" s="37"/>
      <c r="S238" s="37"/>
    </row>
    <row r="239" spans="1:19" s="38" customFormat="1" ht="69" customHeight="1" x14ac:dyDescent="0.2">
      <c r="A239" s="5"/>
      <c r="B239" s="56"/>
      <c r="C239" s="57"/>
      <c r="D239" s="194"/>
      <c r="E239" s="40"/>
      <c r="F239" s="197"/>
      <c r="G239" s="198"/>
      <c r="H239" s="275" t="s">
        <v>287</v>
      </c>
      <c r="I239" s="80" t="s">
        <v>235</v>
      </c>
      <c r="J239" s="43">
        <v>48000000</v>
      </c>
      <c r="K239" s="43">
        <v>37740933</v>
      </c>
      <c r="L239" s="43">
        <v>37740933</v>
      </c>
      <c r="M239" s="43">
        <v>32247000</v>
      </c>
      <c r="N239" s="43">
        <v>32247000</v>
      </c>
      <c r="O239" s="43">
        <f t="shared" si="183"/>
        <v>10259067</v>
      </c>
      <c r="P239" s="256">
        <f t="shared" si="150"/>
        <v>0.7862694375</v>
      </c>
      <c r="Q239" s="256">
        <f t="shared" si="151"/>
        <v>0.67181250000000003</v>
      </c>
      <c r="R239" s="37"/>
      <c r="S239" s="37"/>
    </row>
    <row r="240" spans="1:19" s="38" customFormat="1" ht="69" customHeight="1" x14ac:dyDescent="0.2">
      <c r="A240" s="5"/>
      <c r="B240" s="56"/>
      <c r="C240" s="57"/>
      <c r="D240" s="194"/>
      <c r="E240" s="40"/>
      <c r="F240" s="197"/>
      <c r="G240" s="198"/>
      <c r="H240" s="275" t="s">
        <v>288</v>
      </c>
      <c r="I240" s="80" t="s">
        <v>236</v>
      </c>
      <c r="J240" s="43">
        <v>232187634</v>
      </c>
      <c r="K240" s="43">
        <v>196993899</v>
      </c>
      <c r="L240" s="43">
        <v>196993899</v>
      </c>
      <c r="M240" s="43">
        <v>170801366</v>
      </c>
      <c r="N240" s="43">
        <v>170801366</v>
      </c>
      <c r="O240" s="43">
        <f t="shared" si="183"/>
        <v>35193735</v>
      </c>
      <c r="P240" s="256">
        <f t="shared" si="150"/>
        <v>0.84842545490600929</v>
      </c>
      <c r="Q240" s="256">
        <f t="shared" si="151"/>
        <v>0.73561784087088811</v>
      </c>
      <c r="R240" s="37"/>
      <c r="S240" s="37"/>
    </row>
    <row r="241" spans="1:25" s="38" customFormat="1" ht="26.25" customHeight="1" x14ac:dyDescent="0.2">
      <c r="A241" s="5"/>
      <c r="B241" s="56"/>
      <c r="C241" s="57"/>
      <c r="D241" s="194"/>
      <c r="E241" s="175"/>
      <c r="F241" s="49">
        <v>88</v>
      </c>
      <c r="G241" s="48" t="s">
        <v>237</v>
      </c>
      <c r="H241" s="199"/>
      <c r="I241" s="34"/>
      <c r="J241" s="36">
        <f t="shared" ref="J241:O241" si="184">SUM(J242:J243)</f>
        <v>2348473039</v>
      </c>
      <c r="K241" s="36">
        <f t="shared" si="184"/>
        <v>2094184880.5</v>
      </c>
      <c r="L241" s="36">
        <f t="shared" si="184"/>
        <v>2035941616</v>
      </c>
      <c r="M241" s="36">
        <f t="shared" si="184"/>
        <v>1300103522.5</v>
      </c>
      <c r="N241" s="36">
        <f t="shared" si="184"/>
        <v>1297305522.5</v>
      </c>
      <c r="O241" s="36">
        <f t="shared" si="184"/>
        <v>254288158.5</v>
      </c>
      <c r="P241" s="256">
        <f t="shared" si="150"/>
        <v>0.86692143456197457</v>
      </c>
      <c r="Q241" s="256">
        <f t="shared" si="151"/>
        <v>0.5535952514292416</v>
      </c>
      <c r="R241" s="37"/>
      <c r="S241" s="37"/>
    </row>
    <row r="242" spans="1:25" s="38" customFormat="1" ht="52.5" customHeight="1" x14ac:dyDescent="0.2">
      <c r="A242" s="5"/>
      <c r="B242" s="56"/>
      <c r="C242" s="57"/>
      <c r="D242" s="194"/>
      <c r="E242" s="40"/>
      <c r="F242" s="195"/>
      <c r="G242" s="196"/>
      <c r="H242" s="208" t="s">
        <v>289</v>
      </c>
      <c r="I242" s="52" t="s">
        <v>238</v>
      </c>
      <c r="J242" s="160">
        <v>1870945991</v>
      </c>
      <c r="K242" s="160">
        <v>1641530675.5</v>
      </c>
      <c r="L242" s="160">
        <v>1611952283</v>
      </c>
      <c r="M242" s="160">
        <v>939585522.5</v>
      </c>
      <c r="N242" s="160">
        <v>936787522.5</v>
      </c>
      <c r="O242" s="160">
        <f t="shared" ref="O242:O243" si="185">J242-K242</f>
        <v>229415315.5</v>
      </c>
      <c r="P242" s="256">
        <f t="shared" si="150"/>
        <v>0.86157071917315442</v>
      </c>
      <c r="Q242" s="256">
        <f t="shared" si="151"/>
        <v>0.50219810032987744</v>
      </c>
      <c r="R242" s="37"/>
      <c r="S242" s="37"/>
    </row>
    <row r="243" spans="1:25" s="38" customFormat="1" ht="52.5" customHeight="1" x14ac:dyDescent="0.2">
      <c r="A243" s="5"/>
      <c r="B243" s="56"/>
      <c r="C243" s="57"/>
      <c r="D243" s="194"/>
      <c r="E243" s="40"/>
      <c r="F243" s="197"/>
      <c r="G243" s="198"/>
      <c r="H243" s="208" t="s">
        <v>290</v>
      </c>
      <c r="I243" s="52" t="s">
        <v>239</v>
      </c>
      <c r="J243" s="135">
        <v>477527048</v>
      </c>
      <c r="K243" s="135">
        <v>452654205</v>
      </c>
      <c r="L243" s="135">
        <v>423989333</v>
      </c>
      <c r="M243" s="135">
        <v>360518000</v>
      </c>
      <c r="N243" s="135">
        <v>360518000</v>
      </c>
      <c r="O243" s="160">
        <f t="shared" si="185"/>
        <v>24872843</v>
      </c>
      <c r="P243" s="256">
        <f t="shared" si="150"/>
        <v>0.8878854816198809</v>
      </c>
      <c r="Q243" s="256">
        <f t="shared" si="151"/>
        <v>0.75496875309982436</v>
      </c>
      <c r="R243" s="37"/>
      <c r="S243" s="37"/>
    </row>
    <row r="244" spans="1:25" s="38" customFormat="1" ht="32.25" customHeight="1" x14ac:dyDescent="0.2">
      <c r="A244" s="5"/>
      <c r="B244" s="56"/>
      <c r="C244" s="57"/>
      <c r="D244" s="5"/>
      <c r="E244" s="228"/>
      <c r="F244" s="49">
        <v>89</v>
      </c>
      <c r="G244" s="48" t="s">
        <v>240</v>
      </c>
      <c r="H244" s="200"/>
      <c r="I244" s="34"/>
      <c r="J244" s="36">
        <f>SUM(J245:J252)</f>
        <v>7390842662</v>
      </c>
      <c r="K244" s="36">
        <f t="shared" ref="K244:O244" si="186">SUM(K245:K252)</f>
        <v>6423834633</v>
      </c>
      <c r="L244" s="36">
        <f t="shared" si="186"/>
        <v>6324114478</v>
      </c>
      <c r="M244" s="36">
        <f t="shared" si="186"/>
        <v>6009600262.9899998</v>
      </c>
      <c r="N244" s="36">
        <f t="shared" si="186"/>
        <v>6009600262.9899998</v>
      </c>
      <c r="O244" s="36">
        <f t="shared" si="186"/>
        <v>967008029</v>
      </c>
      <c r="P244" s="256">
        <f t="shared" si="150"/>
        <v>0.85566893617089423</v>
      </c>
      <c r="Q244" s="256">
        <f t="shared" si="151"/>
        <v>0.81311435486082595</v>
      </c>
      <c r="R244" s="37"/>
      <c r="S244" s="37"/>
    </row>
    <row r="245" spans="1:25" ht="34.5" customHeight="1" x14ac:dyDescent="0.2">
      <c r="B245" s="201"/>
      <c r="C245" s="202"/>
      <c r="D245" s="203"/>
      <c r="E245" s="202"/>
      <c r="F245" s="204"/>
      <c r="G245" s="202"/>
      <c r="H245" s="205" t="s">
        <v>272</v>
      </c>
      <c r="I245" s="180" t="s">
        <v>241</v>
      </c>
      <c r="J245" s="43">
        <v>79103800</v>
      </c>
      <c r="K245" s="43">
        <v>79103800</v>
      </c>
      <c r="L245" s="43">
        <v>79103800</v>
      </c>
      <c r="M245" s="43">
        <v>79103800</v>
      </c>
      <c r="N245" s="43">
        <v>79103800</v>
      </c>
      <c r="O245" s="178">
        <f>J245-K245</f>
        <v>0</v>
      </c>
      <c r="P245" s="256">
        <f t="shared" si="150"/>
        <v>1</v>
      </c>
      <c r="Q245" s="256">
        <f t="shared" si="151"/>
        <v>1</v>
      </c>
      <c r="T245" s="206"/>
      <c r="U245" s="206"/>
      <c r="V245" s="206"/>
      <c r="W245" s="206"/>
      <c r="X245" s="206"/>
      <c r="Y245" s="206"/>
    </row>
    <row r="246" spans="1:25" ht="48.75" customHeight="1" x14ac:dyDescent="0.2">
      <c r="B246" s="201"/>
      <c r="C246" s="202"/>
      <c r="D246" s="203"/>
      <c r="E246" s="202"/>
      <c r="F246" s="207"/>
      <c r="G246" s="202"/>
      <c r="H246" s="208" t="s">
        <v>273</v>
      </c>
      <c r="I246" s="209" t="s">
        <v>242</v>
      </c>
      <c r="J246" s="43">
        <v>44007000</v>
      </c>
      <c r="K246" s="43">
        <v>43203667</v>
      </c>
      <c r="L246" s="43">
        <v>43203667</v>
      </c>
      <c r="M246" s="43">
        <v>42419167</v>
      </c>
      <c r="N246" s="43">
        <v>42419167</v>
      </c>
      <c r="O246" s="178">
        <f t="shared" ref="O246:O249" si="187">J246-K246</f>
        <v>803333</v>
      </c>
      <c r="P246" s="256">
        <f t="shared" si="150"/>
        <v>0.9817453359692776</v>
      </c>
      <c r="Q246" s="256">
        <f t="shared" si="151"/>
        <v>0.96391862658213467</v>
      </c>
      <c r="T246" s="206"/>
      <c r="U246" s="206"/>
      <c r="V246" s="206"/>
      <c r="W246" s="206"/>
      <c r="X246" s="206"/>
      <c r="Y246" s="206"/>
    </row>
    <row r="247" spans="1:25" ht="48.75" customHeight="1" x14ac:dyDescent="0.2">
      <c r="B247" s="201"/>
      <c r="C247" s="202"/>
      <c r="D247" s="203"/>
      <c r="E247" s="202"/>
      <c r="F247" s="207"/>
      <c r="G247" s="202"/>
      <c r="H247" s="208" t="s">
        <v>275</v>
      </c>
      <c r="I247" s="180" t="s">
        <v>244</v>
      </c>
      <c r="J247" s="43">
        <v>78604667</v>
      </c>
      <c r="K247" s="43">
        <v>73568267</v>
      </c>
      <c r="L247" s="43">
        <v>73568267</v>
      </c>
      <c r="M247" s="43">
        <v>73568267</v>
      </c>
      <c r="N247" s="43">
        <v>73568267</v>
      </c>
      <c r="O247" s="178">
        <f t="shared" si="187"/>
        <v>5036400</v>
      </c>
      <c r="P247" s="256">
        <f t="shared" si="150"/>
        <v>0.93592746853058995</v>
      </c>
      <c r="Q247" s="256">
        <f t="shared" si="151"/>
        <v>0.93592746853058995</v>
      </c>
      <c r="T247" s="206"/>
      <c r="U247" s="206"/>
      <c r="V247" s="206"/>
      <c r="W247" s="206"/>
      <c r="X247" s="206"/>
      <c r="Y247" s="206"/>
    </row>
    <row r="248" spans="1:25" ht="41.25" customHeight="1" x14ac:dyDescent="0.2">
      <c r="B248" s="201"/>
      <c r="C248" s="202"/>
      <c r="D248" s="203"/>
      <c r="E248" s="202"/>
      <c r="F248" s="207"/>
      <c r="G248" s="202"/>
      <c r="H248" s="208" t="s">
        <v>276</v>
      </c>
      <c r="I248" s="180" t="s">
        <v>245</v>
      </c>
      <c r="J248" s="43">
        <v>5212143000</v>
      </c>
      <c r="K248" s="43">
        <v>4271001093</v>
      </c>
      <c r="L248" s="43">
        <v>4266889160</v>
      </c>
      <c r="M248" s="43">
        <v>4217395226</v>
      </c>
      <c r="N248" s="43">
        <v>4217395226</v>
      </c>
      <c r="O248" s="178">
        <f t="shared" si="187"/>
        <v>941141907</v>
      </c>
      <c r="P248" s="256">
        <f t="shared" si="150"/>
        <v>0.81864391671525516</v>
      </c>
      <c r="Q248" s="256">
        <f t="shared" si="151"/>
        <v>0.80914802721260715</v>
      </c>
      <c r="T248" s="206"/>
      <c r="U248" s="206"/>
      <c r="V248" s="206"/>
      <c r="W248" s="206"/>
      <c r="X248" s="206"/>
      <c r="Y248" s="206"/>
    </row>
    <row r="249" spans="1:25" ht="52.5" customHeight="1" x14ac:dyDescent="0.2">
      <c r="B249" s="210"/>
      <c r="C249" s="211"/>
      <c r="D249" s="212"/>
      <c r="E249" s="211"/>
      <c r="F249" s="213"/>
      <c r="G249" s="211"/>
      <c r="H249" s="269" t="s">
        <v>277</v>
      </c>
      <c r="I249" s="177" t="s">
        <v>246</v>
      </c>
      <c r="J249" s="178">
        <v>1463092662</v>
      </c>
      <c r="K249" s="239">
        <v>1461311843</v>
      </c>
      <c r="L249" s="239">
        <v>1459539776</v>
      </c>
      <c r="M249" s="239">
        <v>1217699994</v>
      </c>
      <c r="N249" s="239">
        <v>1217699994</v>
      </c>
      <c r="O249" s="178">
        <f t="shared" si="187"/>
        <v>1780819</v>
      </c>
      <c r="P249" s="256">
        <f t="shared" si="150"/>
        <v>0.99757166029720679</v>
      </c>
      <c r="Q249" s="256">
        <f t="shared" si="151"/>
        <v>0.83227810898555377</v>
      </c>
    </row>
    <row r="250" spans="1:25" ht="48" customHeight="1" x14ac:dyDescent="0.2">
      <c r="B250" s="201"/>
      <c r="C250" s="202"/>
      <c r="D250" s="203"/>
      <c r="E250" s="202"/>
      <c r="F250" s="207"/>
      <c r="G250" s="202"/>
      <c r="H250" s="205" t="s">
        <v>272</v>
      </c>
      <c r="I250" s="180" t="s">
        <v>241</v>
      </c>
      <c r="J250" s="43">
        <f>396200-396200</f>
        <v>0</v>
      </c>
      <c r="K250" s="43"/>
      <c r="L250" s="43"/>
      <c r="M250" s="43"/>
      <c r="N250" s="43"/>
      <c r="O250" s="178"/>
      <c r="P250" s="178"/>
      <c r="Q250" s="178"/>
      <c r="T250" s="206"/>
      <c r="U250" s="206"/>
      <c r="V250" s="206"/>
      <c r="W250" s="206"/>
      <c r="X250" s="206"/>
      <c r="Y250" s="206"/>
    </row>
    <row r="251" spans="1:25" ht="57.75" customHeight="1" x14ac:dyDescent="0.2">
      <c r="B251" s="201"/>
      <c r="C251" s="202"/>
      <c r="D251" s="203"/>
      <c r="E251" s="202"/>
      <c r="F251" s="207"/>
      <c r="G251" s="202"/>
      <c r="H251" s="275" t="s">
        <v>274</v>
      </c>
      <c r="I251" s="134" t="s">
        <v>243</v>
      </c>
      <c r="J251" s="75">
        <v>420151534</v>
      </c>
      <c r="K251" s="75">
        <v>404406431</v>
      </c>
      <c r="L251" s="75">
        <v>314025809</v>
      </c>
      <c r="M251" s="75">
        <v>314025808.99000001</v>
      </c>
      <c r="N251" s="75">
        <v>314025808.99000001</v>
      </c>
      <c r="O251" s="260">
        <f>J251-K251</f>
        <v>15745103</v>
      </c>
      <c r="P251" s="256">
        <f>L251/J251</f>
        <v>0.74741083534875297</v>
      </c>
      <c r="Q251" s="256">
        <f>M251/J251</f>
        <v>0.74741083532495212</v>
      </c>
      <c r="T251" s="206"/>
      <c r="U251" s="206"/>
      <c r="V251" s="206"/>
      <c r="W251" s="206"/>
      <c r="X251" s="206"/>
      <c r="Y251" s="206"/>
    </row>
    <row r="252" spans="1:25" ht="48.75" customHeight="1" thickBot="1" x14ac:dyDescent="0.25">
      <c r="B252" s="201"/>
      <c r="C252" s="202"/>
      <c r="D252" s="203"/>
      <c r="E252" s="202"/>
      <c r="F252" s="207"/>
      <c r="G252" s="202"/>
      <c r="H252" s="208" t="s">
        <v>275</v>
      </c>
      <c r="I252" s="180" t="s">
        <v>244</v>
      </c>
      <c r="J252" s="43">
        <v>93739999</v>
      </c>
      <c r="K252" s="43">
        <v>91239532</v>
      </c>
      <c r="L252" s="43">
        <v>87783999</v>
      </c>
      <c r="M252" s="43">
        <v>65388000</v>
      </c>
      <c r="N252" s="43">
        <v>65388000</v>
      </c>
      <c r="O252" s="178">
        <f t="shared" ref="O252" si="188">J252-K252</f>
        <v>2500467</v>
      </c>
      <c r="P252" s="278">
        <f t="shared" ref="P252" si="189">L252/J252</f>
        <v>0.93646255532816891</v>
      </c>
      <c r="Q252" s="278">
        <f t="shared" ref="Q252" si="190">M252/J252</f>
        <v>0.69754641239115012</v>
      </c>
      <c r="T252" s="206"/>
      <c r="U252" s="206"/>
      <c r="V252" s="206"/>
      <c r="W252" s="206"/>
      <c r="X252" s="206"/>
      <c r="Y252" s="206"/>
    </row>
    <row r="253" spans="1:25" s="214" customFormat="1" ht="24.75" customHeight="1" thickBot="1" x14ac:dyDescent="0.25">
      <c r="B253" s="215"/>
      <c r="C253" s="216"/>
      <c r="D253" s="216"/>
      <c r="E253" s="216"/>
      <c r="F253" s="216"/>
      <c r="G253" s="216"/>
      <c r="H253" s="276"/>
      <c r="I253" s="252" t="s">
        <v>247</v>
      </c>
      <c r="J253" s="251">
        <f>J217+J197+J52+J18+J4</f>
        <v>312005890376.56995</v>
      </c>
      <c r="K253" s="251">
        <f t="shared" ref="K253:O253" si="191">K217+K197+K52+K18+K4</f>
        <v>249896770290.84</v>
      </c>
      <c r="L253" s="251">
        <f t="shared" si="191"/>
        <v>238395548003.64001</v>
      </c>
      <c r="M253" s="251">
        <f t="shared" si="191"/>
        <v>204969373120.28998</v>
      </c>
      <c r="N253" s="251">
        <f t="shared" si="191"/>
        <v>204335681413.28998</v>
      </c>
      <c r="O253" s="251">
        <f t="shared" si="191"/>
        <v>56179858648.669983</v>
      </c>
      <c r="P253" s="279">
        <f t="shared" si="150"/>
        <v>0.76407386961801504</v>
      </c>
      <c r="Q253" s="279">
        <f t="shared" si="151"/>
        <v>0.65694071632079076</v>
      </c>
      <c r="R253" s="217"/>
      <c r="S253" s="217"/>
    </row>
    <row r="254" spans="1:25" ht="30" customHeight="1" x14ac:dyDescent="0.2">
      <c r="B254" s="218"/>
      <c r="C254" s="218"/>
      <c r="D254" s="218"/>
      <c r="E254" s="218"/>
      <c r="H254" s="277"/>
      <c r="I254" s="235"/>
      <c r="J254" s="249"/>
      <c r="K254" s="249"/>
      <c r="L254" s="249"/>
      <c r="M254" s="249"/>
      <c r="N254" s="249"/>
      <c r="O254" s="249"/>
      <c r="P254" s="249"/>
    </row>
    <row r="255" spans="1:25" ht="15" x14ac:dyDescent="0.25">
      <c r="J255" s="236"/>
      <c r="K255" s="236"/>
      <c r="L255" s="236"/>
      <c r="M255" s="236"/>
      <c r="N255" s="236"/>
      <c r="O255" s="236"/>
      <c r="P255" s="236"/>
    </row>
    <row r="256" spans="1:25" s="38" customFormat="1" ht="27.75" customHeight="1" x14ac:dyDescent="0.25">
      <c r="B256" s="234"/>
      <c r="C256" s="234"/>
      <c r="D256" s="234"/>
      <c r="E256" s="234"/>
      <c r="F256" s="234"/>
      <c r="G256" s="234"/>
      <c r="H256" s="234"/>
      <c r="I256" s="235"/>
      <c r="J256" s="238"/>
      <c r="K256" s="238"/>
      <c r="L256" s="238"/>
      <c r="M256" s="238"/>
      <c r="N256" s="238"/>
      <c r="O256" s="238"/>
      <c r="P256" s="37"/>
      <c r="S256" s="37"/>
    </row>
    <row r="258" spans="10:16" x14ac:dyDescent="0.2">
      <c r="J258" s="229"/>
      <c r="K258" s="229"/>
      <c r="L258" s="229"/>
      <c r="M258" s="229"/>
      <c r="N258" s="229"/>
      <c r="O258" s="229"/>
      <c r="P258" s="38"/>
    </row>
    <row r="259" spans="10:16" x14ac:dyDescent="0.2">
      <c r="J259" s="230"/>
      <c r="K259" s="230"/>
      <c r="L259" s="230"/>
      <c r="M259" s="230"/>
      <c r="N259" s="230"/>
      <c r="O259" s="230"/>
      <c r="P259" s="38"/>
    </row>
    <row r="260" spans="10:16" x14ac:dyDescent="0.2">
      <c r="J260" s="229"/>
      <c r="K260" s="229"/>
      <c r="L260" s="229"/>
      <c r="M260" s="229"/>
      <c r="N260" s="229"/>
      <c r="O260" s="229"/>
      <c r="P260" s="38"/>
    </row>
    <row r="261" spans="10:16" x14ac:dyDescent="0.2">
      <c r="J261" s="229"/>
      <c r="K261" s="229"/>
      <c r="L261" s="229"/>
      <c r="M261" s="229"/>
      <c r="N261" s="229"/>
      <c r="O261" s="229"/>
      <c r="P261" s="38"/>
    </row>
  </sheetData>
  <sheetProtection password="A60F" sheet="1" objects="1" scenarios="1"/>
  <mergeCells count="1">
    <mergeCell ref="B1:Q2"/>
  </mergeCells>
  <conditionalFormatting sqref="P4:Q69 P72:Q249 P251:Q251 P253:Q253">
    <cfRule type="cellIs" dxfId="11" priority="722" operator="between">
      <formula>0.395</formula>
      <formula>0.5999</formula>
    </cfRule>
    <cfRule type="cellIs" dxfId="10" priority="723" operator="between">
      <formula>0</formula>
      <formula>0.3949</formula>
    </cfRule>
    <cfRule type="cellIs" dxfId="9" priority="724" operator="greaterThan">
      <formula>0.795</formula>
    </cfRule>
    <cfRule type="cellIs" dxfId="8" priority="725" operator="between">
      <formula>0.595</formula>
      <formula>0.6949</formula>
    </cfRule>
    <cfRule type="cellIs" dxfId="7" priority="726" operator="between">
      <formula>0.695</formula>
      <formula>0.7949</formula>
    </cfRule>
    <cfRule type="cellIs" dxfId="6" priority="727" operator="between">
      <formula>0.8</formula>
      <formula>1</formula>
    </cfRule>
  </conditionalFormatting>
  <conditionalFormatting sqref="P252:Q252">
    <cfRule type="cellIs" dxfId="5" priority="1" operator="between">
      <formula>0.395</formula>
      <formula>0.5999</formula>
    </cfRule>
    <cfRule type="cellIs" dxfId="4" priority="2" operator="between">
      <formula>0</formula>
      <formula>0.3949</formula>
    </cfRule>
    <cfRule type="cellIs" dxfId="3" priority="3" operator="greaterThan">
      <formula>0.795</formula>
    </cfRule>
    <cfRule type="cellIs" dxfId="2" priority="4" operator="between">
      <formula>0.595</formula>
      <formula>0.6949</formula>
    </cfRule>
    <cfRule type="cellIs" dxfId="1" priority="5" operator="between">
      <formula>0.695</formula>
      <formula>0.7949</formula>
    </cfRule>
    <cfRule type="cellIs" dxfId="0" priority="6" operator="between">
      <formula>0.8</formula>
      <formula>1</formula>
    </cfRule>
  </conditionalFormatting>
  <pageMargins left="0.7" right="0.7" top="0.75" bottom="0.75" header="0.3" footer="0.3"/>
  <pageSetup scale="3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PPROY ESQ PDD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2018-03-09T22:04:00Z</dcterms:created>
  <dcterms:modified xsi:type="dcterms:W3CDTF">2019-12-28T19:04:54Z</dcterms:modified>
</cp:coreProperties>
</file>