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8\PAGINA WEB\"/>
    </mc:Choice>
  </mc:AlternateContent>
  <bookViews>
    <workbookView xWindow="0" yWindow="0" windowWidth="12885" windowHeight="9660"/>
  </bookViews>
  <sheets>
    <sheet name="Ejecucion Proyectos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1" i="1" l="1"/>
  <c r="J368" i="1"/>
  <c r="J360" i="1"/>
  <c r="J372" i="1"/>
  <c r="J377" i="1"/>
  <c r="J371" i="1"/>
  <c r="J381" i="1"/>
  <c r="J393" i="1"/>
  <c r="J402" i="1"/>
  <c r="J380" i="1"/>
  <c r="J359" i="1"/>
  <c r="J335" i="1"/>
  <c r="J340" i="1"/>
  <c r="J343" i="1"/>
  <c r="J334" i="1"/>
  <c r="J346" i="1"/>
  <c r="J349" i="1"/>
  <c r="J351" i="1"/>
  <c r="J345" i="1"/>
  <c r="J354" i="1"/>
  <c r="J357" i="1"/>
  <c r="J353" i="1"/>
  <c r="J333" i="1"/>
  <c r="J78" i="1"/>
  <c r="J89" i="1"/>
  <c r="J92" i="1"/>
  <c r="J77" i="1"/>
  <c r="J100" i="1"/>
  <c r="J103" i="1"/>
  <c r="J108" i="1"/>
  <c r="J111" i="1"/>
  <c r="J99" i="1"/>
  <c r="J114" i="1"/>
  <c r="J116" i="1"/>
  <c r="J113" i="1"/>
  <c r="J122" i="1"/>
  <c r="J124" i="1"/>
  <c r="J126" i="1"/>
  <c r="J131" i="1"/>
  <c r="J121" i="1"/>
  <c r="J135" i="1"/>
  <c r="J143" i="1"/>
  <c r="J146" i="1"/>
  <c r="J134" i="1"/>
  <c r="J150" i="1"/>
  <c r="J154" i="1"/>
  <c r="J149" i="1"/>
  <c r="J158" i="1"/>
  <c r="J161" i="1"/>
  <c r="J157" i="1"/>
  <c r="J165" i="1"/>
  <c r="J167" i="1"/>
  <c r="J170" i="1"/>
  <c r="J173" i="1"/>
  <c r="J175" i="1"/>
  <c r="J190" i="1"/>
  <c r="J192" i="1"/>
  <c r="J194" i="1"/>
  <c r="J200" i="1"/>
  <c r="J205" i="1"/>
  <c r="J208" i="1"/>
  <c r="J164" i="1"/>
  <c r="J214" i="1"/>
  <c r="J216" i="1"/>
  <c r="J219" i="1"/>
  <c r="J213" i="1"/>
  <c r="J222" i="1"/>
  <c r="J238" i="1"/>
  <c r="J240" i="1"/>
  <c r="J245" i="1"/>
  <c r="J247" i="1"/>
  <c r="J221" i="1"/>
  <c r="J250" i="1"/>
  <c r="J249" i="1"/>
  <c r="J254" i="1"/>
  <c r="J257" i="1"/>
  <c r="J253" i="1"/>
  <c r="J260" i="1"/>
  <c r="J262" i="1"/>
  <c r="J265" i="1"/>
  <c r="J268" i="1"/>
  <c r="J259" i="1"/>
  <c r="J271" i="1"/>
  <c r="J275" i="1"/>
  <c r="J279" i="1"/>
  <c r="J282" i="1"/>
  <c r="J285" i="1"/>
  <c r="J270" i="1"/>
  <c r="J289" i="1"/>
  <c r="J288" i="1"/>
  <c r="J295" i="1"/>
  <c r="J300" i="1"/>
  <c r="J304" i="1"/>
  <c r="J308" i="1"/>
  <c r="J294" i="1"/>
  <c r="J318" i="1"/>
  <c r="J326" i="1"/>
  <c r="J317" i="1"/>
  <c r="J330" i="1"/>
  <c r="J329" i="1"/>
  <c r="J76" i="1"/>
  <c r="J26" i="1"/>
  <c r="J28" i="1"/>
  <c r="J34" i="1"/>
  <c r="J36" i="1"/>
  <c r="J39" i="1"/>
  <c r="J44" i="1"/>
  <c r="J47" i="1"/>
  <c r="J25" i="1"/>
  <c r="J51" i="1"/>
  <c r="J54" i="1"/>
  <c r="J57" i="1"/>
  <c r="J50" i="1"/>
  <c r="J63" i="1"/>
  <c r="J70" i="1"/>
  <c r="J68" i="1"/>
  <c r="J62" i="1"/>
  <c r="J24" i="1"/>
  <c r="J5" i="1"/>
  <c r="J8" i="1"/>
  <c r="J19" i="1"/>
  <c r="J4" i="1"/>
  <c r="J3" i="1"/>
  <c r="J411" i="1"/>
  <c r="I361" i="1"/>
  <c r="I368" i="1"/>
  <c r="I360" i="1"/>
  <c r="I372" i="1"/>
  <c r="I377" i="1"/>
  <c r="I371" i="1"/>
  <c r="I382" i="1"/>
  <c r="I381" i="1"/>
  <c r="I393" i="1"/>
  <c r="I402" i="1"/>
  <c r="I380" i="1"/>
  <c r="I359" i="1"/>
  <c r="I335" i="1"/>
  <c r="I340" i="1"/>
  <c r="I344" i="1"/>
  <c r="I343" i="1"/>
  <c r="I334" i="1"/>
  <c r="I346" i="1"/>
  <c r="I349" i="1"/>
  <c r="I351" i="1"/>
  <c r="I345" i="1"/>
  <c r="I354" i="1"/>
  <c r="I357" i="1"/>
  <c r="I353" i="1"/>
  <c r="I333" i="1"/>
  <c r="I78" i="1"/>
  <c r="I89" i="1"/>
  <c r="I93" i="1"/>
  <c r="I98" i="1"/>
  <c r="I97" i="1"/>
  <c r="I92" i="1"/>
  <c r="I77" i="1"/>
  <c r="I100" i="1"/>
  <c r="I103" i="1"/>
  <c r="I108" i="1"/>
  <c r="I111" i="1"/>
  <c r="I99" i="1"/>
  <c r="I114" i="1"/>
  <c r="I117" i="1"/>
  <c r="I118" i="1"/>
  <c r="I116" i="1"/>
  <c r="I113" i="1"/>
  <c r="I122" i="1"/>
  <c r="I124" i="1"/>
  <c r="I127" i="1"/>
  <c r="I128" i="1"/>
  <c r="I129" i="1"/>
  <c r="I126" i="1"/>
  <c r="I131" i="1"/>
  <c r="I121" i="1"/>
  <c r="I135" i="1"/>
  <c r="I143" i="1"/>
  <c r="I146" i="1"/>
  <c r="I134" i="1"/>
  <c r="I150" i="1"/>
  <c r="I154" i="1"/>
  <c r="I149" i="1"/>
  <c r="I158" i="1"/>
  <c r="I161" i="1"/>
  <c r="I157" i="1"/>
  <c r="I165" i="1"/>
  <c r="I167" i="1"/>
  <c r="I170" i="1"/>
  <c r="I173" i="1"/>
  <c r="I175" i="1"/>
  <c r="I190" i="1"/>
  <c r="I192" i="1"/>
  <c r="I194" i="1"/>
  <c r="I200" i="1"/>
  <c r="I205" i="1"/>
  <c r="I208" i="1"/>
  <c r="I164" i="1"/>
  <c r="I214" i="1"/>
  <c r="I216" i="1"/>
  <c r="I219" i="1"/>
  <c r="I213" i="1"/>
  <c r="I222" i="1"/>
  <c r="I238" i="1"/>
  <c r="I240" i="1"/>
  <c r="I245" i="1"/>
  <c r="I247" i="1"/>
  <c r="I221" i="1"/>
  <c r="I250" i="1"/>
  <c r="I249" i="1"/>
  <c r="I254" i="1"/>
  <c r="I257" i="1"/>
  <c r="I253" i="1"/>
  <c r="I260" i="1"/>
  <c r="I262" i="1"/>
  <c r="I265" i="1"/>
  <c r="I268" i="1"/>
  <c r="I259" i="1"/>
  <c r="I271" i="1"/>
  <c r="I275" i="1"/>
  <c r="I279" i="1"/>
  <c r="I282" i="1"/>
  <c r="I285" i="1"/>
  <c r="I270" i="1"/>
  <c r="I289" i="1"/>
  <c r="I288" i="1"/>
  <c r="I295" i="1"/>
  <c r="I300" i="1"/>
  <c r="I304" i="1"/>
  <c r="I308" i="1"/>
  <c r="I294" i="1"/>
  <c r="I318" i="1"/>
  <c r="I326" i="1"/>
  <c r="I317" i="1"/>
  <c r="I330" i="1"/>
  <c r="I329" i="1"/>
  <c r="I76" i="1"/>
  <c r="I26" i="1"/>
  <c r="I28" i="1"/>
  <c r="I34" i="1"/>
  <c r="I36" i="1"/>
  <c r="I39" i="1"/>
  <c r="I44" i="1"/>
  <c r="I47" i="1"/>
  <c r="I25" i="1"/>
  <c r="I51" i="1"/>
  <c r="I54" i="1"/>
  <c r="I57" i="1"/>
  <c r="I50" i="1"/>
  <c r="I63" i="1"/>
  <c r="I68" i="1"/>
  <c r="I62" i="1"/>
  <c r="I24" i="1"/>
  <c r="I5" i="1"/>
  <c r="I8" i="1"/>
  <c r="I19" i="1"/>
  <c r="I4" i="1"/>
  <c r="I3" i="1"/>
  <c r="I411" i="1"/>
  <c r="M411" i="1"/>
  <c r="L361" i="1"/>
  <c r="L368" i="1"/>
  <c r="L360" i="1"/>
  <c r="L372" i="1"/>
  <c r="L377" i="1"/>
  <c r="L371" i="1"/>
  <c r="L381" i="1"/>
  <c r="L393" i="1"/>
  <c r="L402" i="1"/>
  <c r="L380" i="1"/>
  <c r="L359" i="1"/>
  <c r="L335" i="1"/>
  <c r="L340" i="1"/>
  <c r="L343" i="1"/>
  <c r="L334" i="1"/>
  <c r="L346" i="1"/>
  <c r="L349" i="1"/>
  <c r="L351" i="1"/>
  <c r="L345" i="1"/>
  <c r="L354" i="1"/>
  <c r="L357" i="1"/>
  <c r="L353" i="1"/>
  <c r="L333" i="1"/>
  <c r="L78" i="1"/>
  <c r="L89" i="1"/>
  <c r="L92" i="1"/>
  <c r="L77" i="1"/>
  <c r="L100" i="1"/>
  <c r="L103" i="1"/>
  <c r="L108" i="1"/>
  <c r="L111" i="1"/>
  <c r="L99" i="1"/>
  <c r="L114" i="1"/>
  <c r="L116" i="1"/>
  <c r="L113" i="1"/>
  <c r="L122" i="1"/>
  <c r="L124" i="1"/>
  <c r="L126" i="1"/>
  <c r="L131" i="1"/>
  <c r="L121" i="1"/>
  <c r="L135" i="1"/>
  <c r="L143" i="1"/>
  <c r="L146" i="1"/>
  <c r="L134" i="1"/>
  <c r="L150" i="1"/>
  <c r="L154" i="1"/>
  <c r="L149" i="1"/>
  <c r="L158" i="1"/>
  <c r="L161" i="1"/>
  <c r="L157" i="1"/>
  <c r="L165" i="1"/>
  <c r="L167" i="1"/>
  <c r="L170" i="1"/>
  <c r="L173" i="1"/>
  <c r="L175" i="1"/>
  <c r="L190" i="1"/>
  <c r="L192" i="1"/>
  <c r="L194" i="1"/>
  <c r="L200" i="1"/>
  <c r="L205" i="1"/>
  <c r="L208" i="1"/>
  <c r="L164" i="1"/>
  <c r="L214" i="1"/>
  <c r="L216" i="1"/>
  <c r="L219" i="1"/>
  <c r="L213" i="1"/>
  <c r="L222" i="1"/>
  <c r="L238" i="1"/>
  <c r="L240" i="1"/>
  <c r="L245" i="1"/>
  <c r="L247" i="1"/>
  <c r="L221" i="1"/>
  <c r="L250" i="1"/>
  <c r="L249" i="1"/>
  <c r="L254" i="1"/>
  <c r="L257" i="1"/>
  <c r="L253" i="1"/>
  <c r="L260" i="1"/>
  <c r="L262" i="1"/>
  <c r="L265" i="1"/>
  <c r="L268" i="1"/>
  <c r="L259" i="1"/>
  <c r="L271" i="1"/>
  <c r="L275" i="1"/>
  <c r="L279" i="1"/>
  <c r="L282" i="1"/>
  <c r="L285" i="1"/>
  <c r="L270" i="1"/>
  <c r="L289" i="1"/>
  <c r="L288" i="1"/>
  <c r="L295" i="1"/>
  <c r="L300" i="1"/>
  <c r="L304" i="1"/>
  <c r="L308" i="1"/>
  <c r="L294" i="1"/>
  <c r="L318" i="1"/>
  <c r="L326" i="1"/>
  <c r="L317" i="1"/>
  <c r="L330" i="1"/>
  <c r="L329" i="1"/>
  <c r="L76" i="1"/>
  <c r="L26" i="1"/>
  <c r="L28" i="1"/>
  <c r="L34" i="1"/>
  <c r="L36" i="1"/>
  <c r="L39" i="1"/>
  <c r="L44" i="1"/>
  <c r="L47" i="1"/>
  <c r="L25" i="1"/>
  <c r="L51" i="1"/>
  <c r="L54" i="1"/>
  <c r="L57" i="1"/>
  <c r="L50" i="1"/>
  <c r="L63" i="1"/>
  <c r="L68" i="1"/>
  <c r="L62" i="1"/>
  <c r="L24" i="1"/>
  <c r="L5" i="1"/>
  <c r="L8" i="1"/>
  <c r="L19" i="1"/>
  <c r="L4" i="1"/>
  <c r="L3" i="1"/>
  <c r="L411" i="1"/>
  <c r="K361" i="1"/>
  <c r="K368" i="1"/>
  <c r="K360" i="1"/>
  <c r="K372" i="1"/>
  <c r="K377" i="1"/>
  <c r="K371" i="1"/>
  <c r="K381" i="1"/>
  <c r="K393" i="1"/>
  <c r="K402" i="1"/>
  <c r="K380" i="1"/>
  <c r="K359" i="1"/>
  <c r="K335" i="1"/>
  <c r="K340" i="1"/>
  <c r="K343" i="1"/>
  <c r="K334" i="1"/>
  <c r="K346" i="1"/>
  <c r="K349" i="1"/>
  <c r="K351" i="1"/>
  <c r="K345" i="1"/>
  <c r="K354" i="1"/>
  <c r="K357" i="1"/>
  <c r="K353" i="1"/>
  <c r="K333" i="1"/>
  <c r="K78" i="1"/>
  <c r="K89" i="1"/>
  <c r="K92" i="1"/>
  <c r="K77" i="1"/>
  <c r="K100" i="1"/>
  <c r="K103" i="1"/>
  <c r="K108" i="1"/>
  <c r="K111" i="1"/>
  <c r="K99" i="1"/>
  <c r="K114" i="1"/>
  <c r="K116" i="1"/>
  <c r="K113" i="1"/>
  <c r="K122" i="1"/>
  <c r="K124" i="1"/>
  <c r="K126" i="1"/>
  <c r="K131" i="1"/>
  <c r="K121" i="1"/>
  <c r="K135" i="1"/>
  <c r="K143" i="1"/>
  <c r="K146" i="1"/>
  <c r="K134" i="1"/>
  <c r="K150" i="1"/>
  <c r="K154" i="1"/>
  <c r="K149" i="1"/>
  <c r="K158" i="1"/>
  <c r="K161" i="1"/>
  <c r="K157" i="1"/>
  <c r="K165" i="1"/>
  <c r="K167" i="1"/>
  <c r="K170" i="1"/>
  <c r="K173" i="1"/>
  <c r="K175" i="1"/>
  <c r="K190" i="1"/>
  <c r="K192" i="1"/>
  <c r="K194" i="1"/>
  <c r="K200" i="1"/>
  <c r="K205" i="1"/>
  <c r="K208" i="1"/>
  <c r="K164" i="1"/>
  <c r="K214" i="1"/>
  <c r="K216" i="1"/>
  <c r="K219" i="1"/>
  <c r="K213" i="1"/>
  <c r="K222" i="1"/>
  <c r="K238" i="1"/>
  <c r="K240" i="1"/>
  <c r="K245" i="1"/>
  <c r="K247" i="1"/>
  <c r="K221" i="1"/>
  <c r="K250" i="1"/>
  <c r="K249" i="1"/>
  <c r="K254" i="1"/>
  <c r="K257" i="1"/>
  <c r="K253" i="1"/>
  <c r="K260" i="1"/>
  <c r="K262" i="1"/>
  <c r="K265" i="1"/>
  <c r="K268" i="1"/>
  <c r="K259" i="1"/>
  <c r="K271" i="1"/>
  <c r="K275" i="1"/>
  <c r="K279" i="1"/>
  <c r="K282" i="1"/>
  <c r="K285" i="1"/>
  <c r="K270" i="1"/>
  <c r="K289" i="1"/>
  <c r="K288" i="1"/>
  <c r="K295" i="1"/>
  <c r="K300" i="1"/>
  <c r="K304" i="1"/>
  <c r="K308" i="1"/>
  <c r="K294" i="1"/>
  <c r="K318" i="1"/>
  <c r="K326" i="1"/>
  <c r="K317" i="1"/>
  <c r="K330" i="1"/>
  <c r="K329" i="1"/>
  <c r="K76" i="1"/>
  <c r="K26" i="1"/>
  <c r="K28" i="1"/>
  <c r="K34" i="1"/>
  <c r="K36" i="1"/>
  <c r="K39" i="1"/>
  <c r="K44" i="1"/>
  <c r="K47" i="1"/>
  <c r="K25" i="1"/>
  <c r="K51" i="1"/>
  <c r="K54" i="1"/>
  <c r="K57" i="1"/>
  <c r="K50" i="1"/>
  <c r="K63" i="1"/>
  <c r="K68" i="1"/>
  <c r="K62" i="1"/>
  <c r="K24" i="1"/>
  <c r="K5" i="1"/>
  <c r="K8" i="1"/>
  <c r="K19" i="1"/>
  <c r="K4" i="1"/>
  <c r="K3" i="1"/>
  <c r="K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<sst xmlns="http://schemas.openxmlformats.org/spreadsheetml/2006/main" count="260" uniqueCount="254">
  <si>
    <t>COD</t>
  </si>
  <si>
    <t>ESTRATEGIA</t>
  </si>
  <si>
    <t>PROGRAMA</t>
  </si>
  <si>
    <t>SUBPROGRAMA</t>
  </si>
  <si>
    <t xml:space="preserve">PROYECTO </t>
  </si>
  <si>
    <t xml:space="preserve">APROPIACIÓN DEFINITIVA </t>
  </si>
  <si>
    <t xml:space="preserve">COMPROMISOS </t>
  </si>
  <si>
    <t>OBLIGACIONES</t>
  </si>
  <si>
    <t>PAGOS ACUMULADOS</t>
  </si>
  <si>
    <t>% EJECUCION  COMPROMISOS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</si>
  <si>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</si>
  <si>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</si>
  <si>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</si>
  <si>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</si>
  <si>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</si>
  <si>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</si>
  <si>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</si>
  <si>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</si>
  <si>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</si>
  <si>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</si>
  <si>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Formulación y ejecución de proyectos para la gestión del riesgo del sector de agua potable y saneamiento básico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</si>
  <si>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</si>
  <si>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</si>
  <si>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</si>
  <si>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</si>
  <si>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</si>
  <si>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</si>
  <si>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</si>
  <si>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</si>
  <si>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</si>
  <si>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Implementacion de un instrumento para la Prevención de eventos naturales productos agricolas en e Departamento del Quindio.</t>
  </si>
  <si>
    <t>Creacion e implementacion de los centros agroindustriales para  la paz CARPAZ en el Deparamento del Quindio.</t>
  </si>
  <si>
    <t>Creacion e implementacion del Fondo de Finaanciamiento de Desarrollo Rural FIDER.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</si>
  <si>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</si>
  <si>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</si>
  <si>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</si>
  <si>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</si>
  <si>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</si>
  <si>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</si>
  <si>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</si>
  <si>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</si>
  <si>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</si>
  <si>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</si>
  <si>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</si>
  <si>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</si>
  <si>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</si>
  <si>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</si>
  <si>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</si>
  <si>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</si>
  <si>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</si>
  <si>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</si>
  <si>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</si>
  <si>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</si>
  <si>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</si>
  <si>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</si>
  <si>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</si>
  <si>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</si>
  <si>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</si>
  <si>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</si>
  <si>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</si>
  <si>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</si>
  <si>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</si>
  <si>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</si>
  <si>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</si>
  <si>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</si>
  <si>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</si>
  <si>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</si>
  <si>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Implementación de  estrategias para el mejoramiento continuo del indice sintetico de calidad educativa en los niveles de básica primaria, básica secundaria y nivel de media en el Departamento del Quindio.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</si>
  <si>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</si>
  <si>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</si>
  <si>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</si>
  <si>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</si>
  <si>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</si>
  <si>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Mejoramiento de estrategias que permitan una mayor eficiencia en la gestion de procesos y proyectos de las instituciones educativas del Departamento del Quindio.</t>
  </si>
  <si>
    <t>Pertinencia e Innovación</t>
  </si>
  <si>
    <t>Quindío Bilingüe</t>
  </si>
  <si>
    <t>Implementación de estrategias para el mejoramiento de las competencias en lengua extranjera en estudiantes y docentes de las instituciones educativas del Departamento del Quindío.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</si>
  <si>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</si>
  <si>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</si>
  <si>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</si>
  <si>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</si>
  <si>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</si>
  <si>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</si>
  <si>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</si>
  <si>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</si>
  <si>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</si>
  <si>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</si>
  <si>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</si>
  <si>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</si>
  <si>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</si>
  <si>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</si>
  <si>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</si>
  <si>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</si>
  <si>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</si>
  <si>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</si>
  <si>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</si>
  <si>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</si>
  <si>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</si>
  <si>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</si>
  <si>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</si>
  <si>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</si>
  <si>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</si>
  <si>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</si>
  <si>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</si>
  <si>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</si>
  <si>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</si>
  <si>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</si>
  <si>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</si>
  <si>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</si>
  <si>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</si>
  <si>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</si>
  <si>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</si>
  <si>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</si>
  <si>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</si>
  <si>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</si>
  <si>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</si>
  <si>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</si>
  <si>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</si>
  <si>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</si>
  <si>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</si>
  <si>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</si>
  <si>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</si>
  <si>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</si>
  <si>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</si>
  <si>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</si>
  <si>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</si>
  <si>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</si>
  <si>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</si>
  <si>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</si>
  <si>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</si>
  <si>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</si>
  <si>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</si>
  <si>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</si>
  <si>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</si>
  <si>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</si>
  <si>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</si>
  <si>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</si>
  <si>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</si>
  <si>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</si>
  <si>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</si>
  <si>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</si>
  <si>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</si>
  <si>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</si>
  <si>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</si>
  <si>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</si>
  <si>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</si>
  <si>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</si>
  <si>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</si>
  <si>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</si>
  <si>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</si>
  <si>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</si>
  <si>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</si>
  <si>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</si>
  <si>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</si>
  <si>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</si>
  <si>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</si>
  <si>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</si>
  <si>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</si>
  <si>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</si>
  <si>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</si>
  <si>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</si>
  <si>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</si>
  <si>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</si>
  <si>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</si>
  <si>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</si>
  <si>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</si>
  <si>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</si>
  <si>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</si>
  <si>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</si>
  <si>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</si>
  <si>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>Implementación del programa  para la atención y acompañamiento  del ciudadano migrante  y de repatración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</si>
  <si>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</si>
  <si>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</si>
  <si>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</si>
  <si>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</si>
  <si>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</si>
  <si>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</si>
  <si>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</si>
  <si>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</si>
  <si>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</si>
  <si>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</si>
  <si>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</si>
  <si>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</si>
  <si>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</si>
  <si>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</si>
  <si>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</si>
  <si>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</si>
  <si>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</si>
  <si>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</si>
  <si>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</si>
  <si>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</si>
  <si>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</si>
  <si>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</si>
  <si>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</si>
  <si>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</si>
  <si>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</si>
  <si>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</si>
  <si>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</si>
  <si>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</si>
  <si>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</si>
  <si>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</si>
  <si>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</si>
  <si>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</si>
  <si>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</si>
  <si>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</si>
  <si>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</si>
  <si>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</si>
  <si>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</si>
  <si>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</si>
  <si>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</si>
  <si>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</si>
  <si>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</si>
  <si>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</si>
  <si>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</si>
  <si>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</si>
  <si>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</si>
  <si>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</si>
  <si>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</si>
  <si>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</si>
  <si>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</si>
  <si>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</si>
  <si>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</si>
  <si>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</si>
  <si>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</si>
  <si>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</si>
  <si>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</si>
  <si>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</si>
  <si>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</si>
  <si>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</si>
  <si>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</si>
  <si>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</si>
  <si>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</si>
  <si>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</si>
  <si>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</si>
  <si>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</si>
  <si>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</si>
  <si>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</si>
  <si>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</si>
  <si>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</si>
  <si>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</si>
  <si>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</si>
  <si>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</si>
  <si>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</si>
  <si>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</si>
  <si>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</si>
  <si>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</si>
  <si>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</si>
  <si>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</si>
  <si>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</si>
  <si>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</si>
  <si>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</si>
  <si>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</si>
  <si>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</si>
  <si>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 xml:space="preserve">DEPARTAMENTO DEL QUINDIO
EJECUCIÓN PRESUPUESTAL PROYECTOS DE INVERSIÓN  
POR EJE ESTRATEGICO, PROGRAMAS SUBPROGRAMAS 
A JUNIO 30 DE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</si>
</sst>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#,##0.00_)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 applyBorder="1" applyAlignment="1"/>
    <xf numFmtId="43" fontId="2" fillId="0" borderId="0" xfId="1" applyFont="1" applyBorder="1"/>
    <xf numFmtId="43" fontId="2" fillId="0" borderId="0" xfId="1" applyFont="1"/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9" fontId="4" fillId="3" borderId="7" xfId="3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12" xfId="0" applyFont="1" applyBorder="1"/>
    <xf numFmtId="0" fontId="3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9" fontId="2" fillId="4" borderId="7" xfId="3" applyFont="1" applyFill="1" applyBorder="1" applyAlignment="1">
      <alignment horizontal="center" vertical="center"/>
    </xf>
    <xf numFmtId="0" fontId="2" fillId="0" borderId="13" xfId="0" applyFont="1" applyFill="1" applyBorder="1"/>
    <xf numFmtId="0" fontId="2" fillId="0" borderId="14" xfId="0" applyFont="1" applyFill="1" applyBorder="1"/>
    <xf numFmtId="0" fontId="3" fillId="0" borderId="1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9" fontId="4" fillId="5" borderId="7" xfId="3" applyFont="1" applyFill="1" applyBorder="1" applyAlignment="1">
      <alignment horizontal="center" vertical="center"/>
    </xf>
    <xf numFmtId="43" fontId="2" fillId="0" borderId="0" xfId="1" applyFont="1" applyFill="1"/>
    <xf numFmtId="0" fontId="2" fillId="0" borderId="0" xfId="0" applyFont="1" applyFill="1"/>
    <xf numFmtId="0" fontId="3" fillId="0" borderId="1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 applyProtection="1">
      <alignment horizontal="right" vertical="center"/>
      <protection locked="0"/>
    </xf>
    <xf numFmtId="9" fontId="2" fillId="0" borderId="7" xfId="3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0" fontId="2" fillId="0" borderId="16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justify" vertical="center"/>
    </xf>
    <xf numFmtId="3" fontId="2" fillId="0" borderId="5" xfId="0" applyNumberFormat="1" applyFont="1" applyFill="1" applyBorder="1" applyAlignment="1" applyProtection="1">
      <alignment vertical="center"/>
    </xf>
    <xf numFmtId="3" fontId="2" fillId="6" borderId="5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justify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justify" vertical="center"/>
    </xf>
    <xf numFmtId="164" fontId="2" fillId="0" borderId="5" xfId="1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2" fillId="0" borderId="17" xfId="0" applyFont="1" applyFill="1" applyBorder="1"/>
    <xf numFmtId="0" fontId="2" fillId="0" borderId="15" xfId="0" applyFont="1" applyFill="1" applyBorder="1"/>
    <xf numFmtId="164" fontId="5" fillId="6" borderId="5" xfId="1" applyNumberFormat="1" applyFont="1" applyFill="1" applyBorder="1" applyAlignment="1">
      <alignment vertical="center"/>
    </xf>
    <xf numFmtId="164" fontId="6" fillId="6" borderId="5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2" xfId="0" applyFont="1" applyFill="1" applyBorder="1"/>
    <xf numFmtId="0" fontId="4" fillId="5" borderId="5" xfId="0" applyFont="1" applyFill="1" applyBorder="1" applyAlignment="1">
      <alignment horizontal="justify" vertical="center" wrapText="1"/>
    </xf>
    <xf numFmtId="0" fontId="4" fillId="5" borderId="5" xfId="0" applyFont="1" applyFill="1" applyBorder="1" applyAlignment="1">
      <alignment horizontal="justify" vertical="center"/>
    </xf>
    <xf numFmtId="0" fontId="5" fillId="0" borderId="1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/>
    </xf>
    <xf numFmtId="164" fontId="2" fillId="0" borderId="19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5" xfId="5" applyNumberFormat="1" applyFont="1" applyFill="1" applyBorder="1" applyAlignment="1">
      <alignment horizontal="justify" vertical="center" wrapText="1"/>
    </xf>
    <xf numFmtId="164" fontId="2" fillId="0" borderId="5" xfId="4" applyNumberFormat="1" applyFont="1" applyFill="1" applyBorder="1" applyAlignment="1" applyProtection="1">
      <alignment horizontal="right" vertical="center" wrapText="1"/>
      <protection locked="0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4" borderId="9" xfId="7" applyNumberFormat="1" applyFont="1" applyFill="1" applyBorder="1" applyAlignment="1">
      <alignment horizontal="left" vertical="center" wrapText="1"/>
    </xf>
    <xf numFmtId="165" fontId="3" fillId="4" borderId="9" xfId="7" applyFont="1" applyFill="1" applyBorder="1" applyAlignment="1">
      <alignment vertical="center"/>
    </xf>
    <xf numFmtId="165" fontId="3" fillId="4" borderId="11" xfId="7" applyFont="1" applyFill="1" applyBorder="1"/>
    <xf numFmtId="165" fontId="3" fillId="4" borderId="6" xfId="7" applyFont="1" applyFill="1" applyBorder="1" applyAlignment="1">
      <alignment horizontal="left" vertical="center"/>
    </xf>
    <xf numFmtId="165" fontId="5" fillId="0" borderId="15" xfId="7" applyFont="1" applyFill="1" applyBorder="1" applyAlignment="1">
      <alignment vertical="center" wrapText="1"/>
    </xf>
    <xf numFmtId="165" fontId="5" fillId="0" borderId="12" xfId="7" applyFont="1" applyFill="1" applyBorder="1" applyAlignment="1">
      <alignment vertical="center" wrapText="1"/>
    </xf>
    <xf numFmtId="0" fontId="3" fillId="5" borderId="0" xfId="7" applyNumberFormat="1" applyFont="1" applyFill="1" applyBorder="1" applyAlignment="1">
      <alignment horizontal="center" vertical="center" wrapText="1"/>
    </xf>
    <xf numFmtId="165" fontId="3" fillId="5" borderId="10" xfId="7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0" fontId="3" fillId="5" borderId="20" xfId="7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5" borderId="9" xfId="7" applyNumberFormat="1" applyFont="1" applyFill="1" applyBorder="1" applyAlignment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165" fontId="3" fillId="0" borderId="14" xfId="7" applyFont="1" applyFill="1" applyBorder="1" applyAlignment="1">
      <alignment horizontal="left" vertical="center"/>
    </xf>
    <xf numFmtId="0" fontId="3" fillId="0" borderId="16" xfId="7" applyNumberFormat="1" applyFont="1" applyFill="1" applyBorder="1" applyAlignment="1">
      <alignment horizontal="center" vertical="center" wrapText="1"/>
    </xf>
    <xf numFmtId="0" fontId="3" fillId="0" borderId="17" xfId="7" applyNumberFormat="1" applyFont="1" applyFill="1" applyBorder="1" applyAlignment="1">
      <alignment horizontal="center" vertical="center" wrapText="1"/>
    </xf>
    <xf numFmtId="165" fontId="3" fillId="0" borderId="18" xfId="7" applyFont="1" applyFill="1" applyBorder="1" applyAlignment="1">
      <alignment horizontal="left" vertical="center"/>
    </xf>
    <xf numFmtId="0" fontId="3" fillId="4" borderId="0" xfId="7" applyNumberFormat="1" applyFont="1" applyFill="1" applyBorder="1" applyAlignment="1">
      <alignment horizontal="left" vertical="center" wrapText="1"/>
    </xf>
    <xf numFmtId="165" fontId="3" fillId="4" borderId="0" xfId="7" applyFont="1" applyFill="1" applyBorder="1" applyAlignment="1">
      <alignment vertical="center"/>
    </xf>
    <xf numFmtId="165" fontId="3" fillId="4" borderId="20" xfId="7" applyFont="1" applyFill="1" applyBorder="1"/>
    <xf numFmtId="165" fontId="3" fillId="4" borderId="0" xfId="7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center" vertical="center" wrapText="1"/>
    </xf>
    <xf numFmtId="165" fontId="5" fillId="0" borderId="16" xfId="7" applyFont="1" applyFill="1" applyBorder="1" applyAlignment="1">
      <alignment vertical="center" wrapText="1"/>
    </xf>
    <xf numFmtId="165" fontId="5" fillId="0" borderId="14" xfId="7" applyFont="1" applyFill="1" applyBorder="1" applyAlignment="1">
      <alignment vertical="center" wrapText="1"/>
    </xf>
    <xf numFmtId="0" fontId="3" fillId="0" borderId="23" xfId="7" applyNumberFormat="1" applyFont="1" applyFill="1" applyBorder="1" applyAlignment="1">
      <alignment horizontal="center" vertical="center" wrapText="1"/>
    </xf>
    <xf numFmtId="165" fontId="5" fillId="0" borderId="17" xfId="7" applyFont="1" applyFill="1" applyBorder="1" applyAlignment="1">
      <alignment vertical="center" wrapText="1"/>
    </xf>
    <xf numFmtId="165" fontId="5" fillId="0" borderId="18" xfId="7" applyFont="1" applyFill="1" applyBorder="1" applyAlignment="1">
      <alignment vertical="center" wrapText="1"/>
    </xf>
    <xf numFmtId="0" fontId="3" fillId="5" borderId="10" xfId="7" applyNumberFormat="1" applyFont="1" applyFill="1" applyBorder="1" applyAlignment="1">
      <alignment horizontal="center" vertical="center" wrapText="1"/>
    </xf>
    <xf numFmtId="0" fontId="3" fillId="0" borderId="10" xfId="7" applyNumberFormat="1" applyFont="1" applyFill="1" applyBorder="1" applyAlignment="1">
      <alignment horizontal="center" vertical="center" wrapText="1"/>
    </xf>
    <xf numFmtId="165" fontId="3" fillId="0" borderId="0" xfId="7" applyFont="1" applyFill="1" applyBorder="1" applyAlignment="1">
      <alignment horizontal="left" vertical="center"/>
    </xf>
    <xf numFmtId="165" fontId="5" fillId="0" borderId="0" xfId="7" applyFont="1" applyFill="1" applyBorder="1" applyAlignment="1">
      <alignment vertical="center" wrapText="1"/>
    </xf>
    <xf numFmtId="4" fontId="2" fillId="6" borderId="5" xfId="0" applyNumberFormat="1" applyFont="1" applyFill="1" applyBorder="1" applyAlignment="1">
      <alignment horizontal="right" vertical="center"/>
    </xf>
    <xf numFmtId="4" fontId="2" fillId="6" borderId="5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justify" vertical="center"/>
    </xf>
    <xf numFmtId="4" fontId="2" fillId="6" borderId="6" xfId="0" applyNumberFormat="1" applyFont="1" applyFill="1" applyBorder="1" applyAlignment="1" applyProtection="1">
      <alignment horizontal="right" vertical="center"/>
      <protection locked="0"/>
    </xf>
    <xf numFmtId="165" fontId="3" fillId="0" borderId="20" xfId="7" applyFont="1" applyFill="1" applyBorder="1" applyAlignment="1">
      <alignment horizontal="left" vertical="center"/>
    </xf>
    <xf numFmtId="165" fontId="3" fillId="4" borderId="10" xfId="7" applyFont="1" applyFill="1" applyBorder="1"/>
    <xf numFmtId="165" fontId="3" fillId="4" borderId="9" xfId="7" applyFont="1" applyFill="1" applyBorder="1" applyAlignment="1">
      <alignment horizontal="left" vertical="center"/>
    </xf>
    <xf numFmtId="0" fontId="3" fillId="0" borderId="9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Border="1" applyAlignment="1">
      <alignment horizontal="center" vertical="center" wrapText="1"/>
    </xf>
    <xf numFmtId="0" fontId="3" fillId="0" borderId="20" xfId="7" applyNumberFormat="1" applyFont="1" applyFill="1" applyBorder="1" applyAlignment="1">
      <alignment horizontal="center" vertical="center" wrapText="1"/>
    </xf>
    <xf numFmtId="0" fontId="3" fillId="4" borderId="16" xfId="7" applyNumberFormat="1" applyFont="1" applyFill="1" applyBorder="1" applyAlignment="1">
      <alignment horizontal="left" vertical="center" wrapText="1"/>
    </xf>
    <xf numFmtId="165" fontId="3" fillId="4" borderId="14" xfId="7" applyFont="1" applyFill="1" applyBorder="1" applyAlignment="1">
      <alignment vertical="center"/>
    </xf>
    <xf numFmtId="165" fontId="3" fillId="4" borderId="0" xfId="7" applyFont="1" applyFill="1" applyBorder="1"/>
    <xf numFmtId="9" fontId="4" fillId="4" borderId="7" xfId="3" applyFont="1" applyFill="1" applyBorder="1" applyAlignment="1">
      <alignment horizontal="center" vertical="center"/>
    </xf>
    <xf numFmtId="0" fontId="3" fillId="0" borderId="15" xfId="7" applyNumberFormat="1" applyFont="1" applyFill="1" applyBorder="1" applyAlignment="1">
      <alignment horizontal="left" vertical="center" wrapText="1"/>
    </xf>
    <xf numFmtId="165" fontId="3" fillId="0" borderId="12" xfId="7" applyFont="1" applyFill="1" applyBorder="1" applyAlignment="1">
      <alignment vertical="center"/>
    </xf>
    <xf numFmtId="0" fontId="3" fillId="0" borderId="16" xfId="7" applyNumberFormat="1" applyFont="1" applyFill="1" applyBorder="1" applyAlignment="1">
      <alignment horizontal="left" vertical="center" wrapText="1"/>
    </xf>
    <xf numFmtId="165" fontId="3" fillId="0" borderId="14" xfId="7" applyFont="1" applyFill="1" applyBorder="1" applyAlignment="1">
      <alignment vertical="center"/>
    </xf>
    <xf numFmtId="165" fontId="3" fillId="0" borderId="15" xfId="7" applyFont="1" applyFill="1" applyBorder="1"/>
    <xf numFmtId="166" fontId="9" fillId="6" borderId="5" xfId="0" applyNumberFormat="1" applyFont="1" applyFill="1" applyBorder="1" applyAlignment="1" applyProtection="1">
      <alignment horizontal="right" vertical="center"/>
      <protection locked="0"/>
    </xf>
    <xf numFmtId="165" fontId="3" fillId="0" borderId="16" xfId="7" applyFont="1" applyFill="1" applyBorder="1"/>
    <xf numFmtId="166" fontId="9" fillId="0" borderId="5" xfId="0" applyNumberFormat="1" applyFont="1" applyBorder="1" applyAlignment="1" applyProtection="1">
      <alignment horizontal="right" vertical="center"/>
      <protection locked="0"/>
    </xf>
    <xf numFmtId="3" fontId="9" fillId="6" borderId="5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166" fontId="9" fillId="6" borderId="6" xfId="0" applyNumberFormat="1" applyFont="1" applyFill="1" applyBorder="1" applyAlignment="1" applyProtection="1">
      <alignment horizontal="right" vertical="center"/>
      <protection locked="0"/>
    </xf>
    <xf numFmtId="3" fontId="10" fillId="6" borderId="5" xfId="1" applyNumberFormat="1" applyFont="1" applyFill="1" applyBorder="1" applyAlignment="1">
      <alignment horizontal="center" vertical="center" wrapText="1"/>
    </xf>
    <xf numFmtId="3" fontId="10" fillId="6" borderId="5" xfId="1" applyNumberFormat="1" applyFont="1" applyFill="1" applyBorder="1" applyAlignment="1" applyProtection="1">
      <alignment horizontal="center" vertical="center" wrapText="1"/>
      <protection locked="0"/>
    </xf>
    <xf numFmtId="165" fontId="3" fillId="4" borderId="10" xfId="7" applyFont="1" applyFill="1" applyBorder="1" applyAlignment="1">
      <alignment vertical="center"/>
    </xf>
    <xf numFmtId="165" fontId="3" fillId="4" borderId="10" xfId="7" applyFont="1" applyFill="1" applyBorder="1" applyAlignment="1">
      <alignment horizontal="left" vertical="center"/>
    </xf>
    <xf numFmtId="165" fontId="3" fillId="5" borderId="20" xfId="7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3" fontId="10" fillId="6" borderId="19" xfId="1" applyNumberFormat="1" applyFont="1" applyFill="1" applyBorder="1" applyAlignment="1">
      <alignment horizontal="center" vertical="center" wrapText="1"/>
    </xf>
    <xf numFmtId="3" fontId="10" fillId="6" borderId="1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4" borderId="20" xfId="7" applyNumberFormat="1" applyFont="1" applyFill="1" applyBorder="1" applyAlignment="1">
      <alignment horizontal="left" vertical="center" wrapText="1"/>
    </xf>
    <xf numFmtId="165" fontId="3" fillId="4" borderId="20" xfId="7" applyFont="1" applyFill="1" applyBorder="1" applyAlignment="1">
      <alignment vertical="center"/>
    </xf>
    <xf numFmtId="2" fontId="2" fillId="6" borderId="5" xfId="2" applyNumberFormat="1" applyFont="1" applyFill="1" applyBorder="1" applyAlignment="1" applyProtection="1">
      <alignment horizontal="right" vertical="center"/>
      <protection locked="0"/>
    </xf>
    <xf numFmtId="43" fontId="2" fillId="6" borderId="5" xfId="2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>
      <alignment vertical="center" wrapText="1"/>
    </xf>
    <xf numFmtId="165" fontId="5" fillId="0" borderId="9" xfId="7" applyFont="1" applyFill="1" applyBorder="1" applyAlignment="1">
      <alignment vertical="center" wrapText="1"/>
    </xf>
    <xf numFmtId="43" fontId="2" fillId="6" borderId="6" xfId="2" applyNumberFormat="1" applyFont="1" applyFill="1" applyBorder="1" applyAlignment="1" applyProtection="1">
      <alignment horizontal="right" vertical="center"/>
      <protection locked="0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164" fontId="4" fillId="5" borderId="5" xfId="1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 wrapText="1"/>
    </xf>
    <xf numFmtId="0" fontId="3" fillId="4" borderId="10" xfId="7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2" fillId="6" borderId="5" xfId="0" applyNumberFormat="1" applyFont="1" applyFill="1" applyBorder="1" applyAlignment="1" applyProtection="1">
      <alignment horizontal="right" vertical="center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0" fontId="2" fillId="6" borderId="5" xfId="0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vertical="center"/>
    </xf>
    <xf numFmtId="3" fontId="2" fillId="6" borderId="5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164" fontId="2" fillId="6" borderId="5" xfId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 applyProtection="1">
      <alignment horizontal="right" vertical="center"/>
      <protection locked="0"/>
    </xf>
    <xf numFmtId="1" fontId="2" fillId="6" borderId="5" xfId="1" applyNumberFormat="1" applyFont="1" applyFill="1" applyBorder="1" applyAlignment="1" applyProtection="1">
      <alignment horizontal="right" vertical="center"/>
      <protection locked="0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6" borderId="16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 applyProtection="1">
      <alignment horizontal="right" vertical="center"/>
    </xf>
    <xf numFmtId="3" fontId="2" fillId="6" borderId="6" xfId="0" applyNumberFormat="1" applyFont="1" applyFill="1" applyBorder="1" applyAlignment="1" applyProtection="1">
      <alignment horizontal="right" vertical="center"/>
      <protection locked="0"/>
    </xf>
    <xf numFmtId="9" fontId="2" fillId="0" borderId="26" xfId="3" applyFont="1" applyBorder="1" applyAlignment="1">
      <alignment horizontal="center" vertical="center"/>
    </xf>
    <xf numFmtId="0" fontId="11" fillId="0" borderId="0" xfId="0" applyFont="1"/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justify" vertical="center" wrapText="1"/>
    </xf>
    <xf numFmtId="3" fontId="12" fillId="2" borderId="29" xfId="0" applyNumberFormat="1" applyFont="1" applyFill="1" applyBorder="1" applyAlignment="1">
      <alignment horizontal="right" vertical="center"/>
    </xf>
    <xf numFmtId="9" fontId="2" fillId="2" borderId="29" xfId="3" applyFont="1" applyFill="1" applyBorder="1" applyAlignment="1">
      <alignment horizontal="center" vertical="center"/>
    </xf>
    <xf numFmtId="43" fontId="11" fillId="0" borderId="0" xfId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/>
    </xf>
    <xf numFmtId="0" fontId="2" fillId="6" borderId="6" xfId="0" applyFont="1" applyFill="1" applyBorder="1" applyAlignment="1" applyProtection="1">
      <alignment horizontal="justify" vertical="center"/>
    </xf>
    <xf numFmtId="0" fontId="2" fillId="6" borderId="25" xfId="0" applyFont="1" applyFill="1" applyBorder="1" applyAlignment="1" applyProtection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19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justify" vertical="center"/>
    </xf>
    <xf numFmtId="0" fontId="2" fillId="6" borderId="21" xfId="0" applyFont="1" applyFill="1" applyBorder="1" applyAlignment="1">
      <alignment horizontal="justify" vertical="center"/>
    </xf>
    <xf numFmtId="0" fontId="2" fillId="6" borderId="19" xfId="0" applyFont="1" applyFill="1" applyBorder="1" applyAlignment="1">
      <alignment horizontal="justify" vertical="center"/>
    </xf>
    <xf numFmtId="0" fontId="2" fillId="6" borderId="6" xfId="0" applyFont="1" applyFill="1" applyBorder="1" applyAlignment="1">
      <alignment horizontal="justify" vertical="center" wrapText="1"/>
    </xf>
    <xf numFmtId="0" fontId="2" fillId="6" borderId="19" xfId="0" applyFont="1" applyFill="1" applyBorder="1" applyAlignment="1">
      <alignment horizontal="justify" vertical="center" wrapText="1"/>
    </xf>
    <xf numFmtId="0" fontId="10" fillId="7" borderId="6" xfId="0" applyFont="1" applyFill="1" applyBorder="1" applyAlignment="1">
      <alignment horizontal="justify" vertical="center" wrapText="1"/>
    </xf>
    <xf numFmtId="0" fontId="10" fillId="7" borderId="19" xfId="0" applyFont="1" applyFill="1" applyBorder="1" applyAlignment="1">
      <alignment horizontal="justify" vertical="center" wrapText="1"/>
    </xf>
    <xf numFmtId="0" fontId="2" fillId="6" borderId="19" xfId="0" applyFont="1" applyFill="1" applyBorder="1" applyAlignment="1" applyProtection="1">
      <alignment horizontal="justify" vertical="center"/>
    </xf>
    <xf numFmtId="0" fontId="2" fillId="6" borderId="6" xfId="0" applyFont="1" applyFill="1" applyBorder="1" applyAlignment="1" applyProtection="1">
      <alignment horizontal="justify" vertical="center" wrapText="1"/>
    </xf>
    <xf numFmtId="0" fontId="2" fillId="6" borderId="19" xfId="0" applyFont="1" applyFill="1" applyBorder="1" applyAlignment="1" applyProtection="1">
      <alignment horizontal="justify" vertical="center" wrapText="1"/>
    </xf>
    <xf numFmtId="0" fontId="2" fillId="6" borderId="21" xfId="0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horizontal="justify" vertical="center" wrapText="1"/>
    </xf>
    <xf numFmtId="3" fontId="7" fillId="0" borderId="6" xfId="5" applyNumberFormat="1" applyFont="1" applyFill="1" applyBorder="1" applyAlignment="1">
      <alignment horizontal="justify" vertical="center" wrapText="1"/>
    </xf>
    <xf numFmtId="3" fontId="7" fillId="0" borderId="19" xfId="5" applyNumberFormat="1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8">
    <cellStyle name="Millares" xfId="1" builtinId="3"/>
    <cellStyle name="Millares [0] 2" xfId="4"/>
    <cellStyle name="Millares [0] 3" xfId="7"/>
    <cellStyle name="Millares 2 2 2" xfId="6"/>
    <cellStyle name="Moneda" xfId="2" builtinId="4"/>
    <cellStyle name="Normal" xfId="0" builtinId="0"/>
    <cellStyle name="Normal 3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0</xdr:rowOff>
    </xdr:from>
    <xdr:to>
      <xdr:col>2</xdr:col>
      <xdr:colOff>508000</xdr:colOff>
      <xdr:row>0</xdr:row>
      <xdr:rowOff>860896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93750" cy="860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7/EJECUCIONES%20SECRETARIAS%202017/EJECUCION%20ABRIL%202017/ANEXOS/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QUEO"/>
      <sheetName val="EJE SECRETARIAS"/>
      <sheetName val="BANCOS SECRETARIA"/>
      <sheetName val="EJECUCION METAS PRODUCTO"/>
      <sheetName val="PROYECTOS VIABLES 2017"/>
      <sheetName val="Recuperado_Hoja1 (2)"/>
      <sheetName val="SEGUIM. BANCOS ENERO-MARZO-2017"/>
      <sheetName val="EJE ENERO 31"/>
      <sheetName val="EJEC ABRIL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1">
          <cell r="H191">
            <v>16560000</v>
          </cell>
        </row>
        <row r="863">
          <cell r="E863">
            <v>3085946928</v>
          </cell>
        </row>
        <row r="872">
          <cell r="E872">
            <v>128946928</v>
          </cell>
        </row>
        <row r="956">
          <cell r="E956">
            <v>443400000</v>
          </cell>
        </row>
        <row r="1039">
          <cell r="E1039">
            <v>1486256547</v>
          </cell>
        </row>
        <row r="1058">
          <cell r="E1058">
            <v>12641860449</v>
          </cell>
        </row>
        <row r="1070">
          <cell r="E1070">
            <v>800000000</v>
          </cell>
        </row>
        <row r="1101">
          <cell r="E1101">
            <v>1500000000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5"/>
  <sheetViews>
    <sheetView showGridLines="0" tabSelected="1" zoomScale="70" zoomScaleNormal="70" workbookViewId="0"/>
  </sheetViews>
  <sheetFormatPr baseColWidth="10" defaultRowHeight="12.75" x14ac:dyDescent="0.2"/>
  <cols>
    <col min="1" max="1" width="8.140625" style="4" customWidth="1"/>
    <col min="2" max="2" width="7.5703125" style="256" customWidth="1"/>
    <col min="3" max="3" width="17.28515625" style="256" customWidth="1"/>
    <col min="4" max="4" width="6.5703125" style="256" customWidth="1"/>
    <col min="5" max="5" width="16.42578125" style="256" customWidth="1"/>
    <col min="6" max="6" width="8.7109375" style="256" customWidth="1"/>
    <col min="7" max="7" width="25.5703125" style="256" customWidth="1"/>
    <col min="8" max="8" width="42.42578125" style="257" customWidth="1"/>
    <col min="9" max="9" width="22.28515625" style="258" customWidth="1"/>
    <col min="10" max="10" width="21.42578125" style="258" customWidth="1"/>
    <col min="11" max="11" width="20.5703125" style="258" customWidth="1"/>
    <col min="12" max="12" width="22.140625" style="258" customWidth="1"/>
    <col min="13" max="13" width="23.140625" style="3" customWidth="1"/>
    <col min="14" max="14" width="20.28515625" style="3" customWidth="1"/>
    <col min="15" max="15" width="22.140625" style="3" customWidth="1"/>
    <col min="16" max="16" width="11.42578125" style="4" customWidth="1"/>
    <col min="17" max="16384" width="11.42578125" style="4"/>
  </cols>
  <sheetData>
    <row r="1" spans="1:15" ht="72.75" customHeight="1" x14ac:dyDescent="0.2">
      <c r="A1" s="1"/>
      <c r="B1" s="282" t="s">
        <v>253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4"/>
      <c r="N1" s="2"/>
    </row>
    <row r="2" spans="1:15" ht="38.25" customHeight="1" x14ac:dyDescent="0.2">
      <c r="A2" s="5"/>
      <c r="B2" s="6" t="s">
        <v>0</v>
      </c>
      <c r="C2" s="7" t="s">
        <v>1</v>
      </c>
      <c r="D2" s="7" t="s">
        <v>0</v>
      </c>
      <c r="E2" s="7" t="s">
        <v>2</v>
      </c>
      <c r="F2" s="7" t="s">
        <v>0</v>
      </c>
      <c r="G2" s="7" t="s">
        <v>3</v>
      </c>
      <c r="H2" s="7" t="s">
        <v>4</v>
      </c>
      <c r="I2" s="8" t="s">
        <v>5</v>
      </c>
      <c r="J2" s="8" t="s">
        <v>6</v>
      </c>
      <c r="K2" s="9" t="s">
        <v>7</v>
      </c>
      <c r="L2" s="8" t="s">
        <v>8</v>
      </c>
      <c r="M2" s="10" t="s">
        <v>9</v>
      </c>
      <c r="N2" s="11"/>
      <c r="O2" s="11"/>
    </row>
    <row r="3" spans="1:15" ht="23.25" customHeight="1" x14ac:dyDescent="0.2">
      <c r="A3" s="5"/>
      <c r="B3" s="12">
        <v>1</v>
      </c>
      <c r="C3" s="13" t="s">
        <v>10</v>
      </c>
      <c r="D3" s="14"/>
      <c r="E3" s="15"/>
      <c r="F3" s="15"/>
      <c r="G3" s="16"/>
      <c r="H3" s="17"/>
      <c r="I3" s="18">
        <f>I4</f>
        <v>4418716199</v>
      </c>
      <c r="J3" s="18">
        <f t="shared" ref="J3:L3" si="0">J4</f>
        <v>2826198326.0599999</v>
      </c>
      <c r="K3" s="18">
        <f t="shared" si="0"/>
        <v>210506729.07999998</v>
      </c>
      <c r="L3" s="18">
        <f t="shared" si="0"/>
        <v>210506729.07999998</v>
      </c>
      <c r="M3" s="19">
        <f t="shared" ref="M3:M66" si="1">J3/I3</f>
        <v>0.63959715871763778</v>
      </c>
    </row>
    <row r="4" spans="1:15" ht="23.25" customHeight="1" x14ac:dyDescent="0.2">
      <c r="A4" s="5"/>
      <c r="B4" s="20"/>
      <c r="C4" s="21"/>
      <c r="D4" s="22">
        <v>1</v>
      </c>
      <c r="E4" s="23" t="s">
        <v>11</v>
      </c>
      <c r="F4" s="24"/>
      <c r="G4" s="25"/>
      <c r="H4" s="26"/>
      <c r="I4" s="27">
        <f>I5+I8+I19</f>
        <v>4418716199</v>
      </c>
      <c r="J4" s="27">
        <f t="shared" ref="J4:L4" si="2">J5+J8+J19</f>
        <v>2826198326.0599999</v>
      </c>
      <c r="K4" s="27">
        <f t="shared" si="2"/>
        <v>210506729.07999998</v>
      </c>
      <c r="L4" s="27">
        <f t="shared" si="2"/>
        <v>210506729.07999998</v>
      </c>
      <c r="M4" s="28">
        <f t="shared" si="1"/>
        <v>0.63959715871763778</v>
      </c>
    </row>
    <row r="5" spans="1:15" s="39" customFormat="1" ht="23.25" customHeight="1" x14ac:dyDescent="0.2">
      <c r="A5" s="5"/>
      <c r="B5" s="29"/>
      <c r="C5" s="30"/>
      <c r="D5" s="31"/>
      <c r="E5" s="32"/>
      <c r="F5" s="33">
        <v>1</v>
      </c>
      <c r="G5" s="34" t="s">
        <v>12</v>
      </c>
      <c r="H5" s="35"/>
      <c r="I5" s="36">
        <f>SUM(I6:I7)</f>
        <v>160000000</v>
      </c>
      <c r="J5" s="36">
        <f t="shared" ref="J5:L5" si="3">SUM(J6:J7)</f>
        <v>119090000</v>
      </c>
      <c r="K5" s="36">
        <f t="shared" si="3"/>
        <v>22846400</v>
      </c>
      <c r="L5" s="36">
        <f t="shared" si="3"/>
        <v>22846400</v>
      </c>
      <c r="M5" s="37">
        <f t="shared" si="1"/>
        <v>0.74431250000000004</v>
      </c>
      <c r="N5" s="38"/>
      <c r="O5" s="38"/>
    </row>
    <row r="6" spans="1:15" s="39" customFormat="1" ht="35.25" customHeight="1" x14ac:dyDescent="0.2">
      <c r="A6" s="5"/>
      <c r="B6" s="29"/>
      <c r="C6" s="30"/>
      <c r="D6" s="40"/>
      <c r="E6" s="41"/>
      <c r="F6" s="42"/>
      <c r="G6" s="43"/>
      <c r="H6" s="265" t="s">
        <v>13</v>
      </c>
      <c r="I6" s="44">
        <v>110000000</v>
      </c>
      <c r="J6" s="45">
        <v>69090000</v>
      </c>
      <c r="K6" s="45">
        <v>22846400</v>
      </c>
      <c r="L6" s="45">
        <v>22846400</v>
      </c>
      <c r="M6" s="46">
        <f t="shared" si="1"/>
        <v>0.62809090909090914</v>
      </c>
      <c r="N6" s="38"/>
      <c r="O6" s="38"/>
    </row>
    <row r="7" spans="1:15" s="39" customFormat="1" ht="35.25" customHeight="1" x14ac:dyDescent="0.2">
      <c r="A7" s="5"/>
      <c r="B7" s="29"/>
      <c r="C7" s="30"/>
      <c r="D7" s="40"/>
      <c r="E7" s="41"/>
      <c r="F7" s="47"/>
      <c r="G7" s="48"/>
      <c r="H7" s="267"/>
      <c r="I7" s="44">
        <v>50000000</v>
      </c>
      <c r="J7" s="45">
        <v>50000000</v>
      </c>
      <c r="K7" s="45">
        <v>0</v>
      </c>
      <c r="L7" s="45">
        <v>0</v>
      </c>
      <c r="M7" s="46">
        <f t="shared" si="1"/>
        <v>1</v>
      </c>
      <c r="N7" s="38"/>
      <c r="O7" s="38"/>
    </row>
    <row r="8" spans="1:15" ht="23.25" customHeight="1" x14ac:dyDescent="0.2">
      <c r="A8" s="5"/>
      <c r="B8" s="49"/>
      <c r="C8" s="50"/>
      <c r="D8" s="51"/>
      <c r="E8" s="52"/>
      <c r="F8" s="53">
        <v>2</v>
      </c>
      <c r="G8" s="54" t="s">
        <v>14</v>
      </c>
      <c r="H8" s="35"/>
      <c r="I8" s="36">
        <f>SUM(I9:I18)</f>
        <v>3236009026</v>
      </c>
      <c r="J8" s="36">
        <f t="shared" ref="J8:L8" si="4">SUM(J9:J18)</f>
        <v>2339201658.0599999</v>
      </c>
      <c r="K8" s="36">
        <f t="shared" si="4"/>
        <v>71500329.079999998</v>
      </c>
      <c r="L8" s="36">
        <f t="shared" si="4"/>
        <v>71500329.079999998</v>
      </c>
      <c r="M8" s="37">
        <f t="shared" si="1"/>
        <v>0.72286623407582551</v>
      </c>
    </row>
    <row r="9" spans="1:15" ht="42" customHeight="1" x14ac:dyDescent="0.2">
      <c r="A9" s="5"/>
      <c r="B9" s="49"/>
      <c r="C9" s="50"/>
      <c r="D9" s="51"/>
      <c r="E9" s="52"/>
      <c r="F9" s="55"/>
      <c r="G9" s="56"/>
      <c r="H9" s="265" t="s">
        <v>15</v>
      </c>
      <c r="I9" s="58">
        <v>106758463</v>
      </c>
      <c r="J9" s="59">
        <v>0</v>
      </c>
      <c r="K9" s="59">
        <v>0</v>
      </c>
      <c r="L9" s="59">
        <v>0</v>
      </c>
      <c r="M9" s="46">
        <f t="shared" si="1"/>
        <v>0</v>
      </c>
    </row>
    <row r="10" spans="1:15" ht="42" customHeight="1" x14ac:dyDescent="0.2">
      <c r="A10" s="5"/>
      <c r="B10" s="49"/>
      <c r="C10" s="50"/>
      <c r="D10" s="51"/>
      <c r="E10" s="52"/>
      <c r="F10" s="60"/>
      <c r="G10" s="52"/>
      <c r="H10" s="266"/>
      <c r="I10" s="58">
        <v>610000000</v>
      </c>
      <c r="J10" s="59">
        <v>0</v>
      </c>
      <c r="K10" s="59">
        <v>0</v>
      </c>
      <c r="L10" s="59">
        <v>0</v>
      </c>
      <c r="M10" s="46">
        <f t="shared" si="1"/>
        <v>0</v>
      </c>
    </row>
    <row r="11" spans="1:15" ht="42" customHeight="1" x14ac:dyDescent="0.2">
      <c r="A11" s="5"/>
      <c r="B11" s="49"/>
      <c r="C11" s="50"/>
      <c r="D11" s="51"/>
      <c r="E11" s="52"/>
      <c r="F11" s="60"/>
      <c r="G11" s="52"/>
      <c r="H11" s="267"/>
      <c r="I11" s="58">
        <v>110991608</v>
      </c>
      <c r="J11" s="59">
        <v>0</v>
      </c>
      <c r="K11" s="59">
        <v>0</v>
      </c>
      <c r="L11" s="59">
        <v>0</v>
      </c>
      <c r="M11" s="46">
        <f t="shared" si="1"/>
        <v>0</v>
      </c>
    </row>
    <row r="12" spans="1:15" ht="41.25" customHeight="1" x14ac:dyDescent="0.2">
      <c r="A12" s="5"/>
      <c r="B12" s="49"/>
      <c r="C12" s="50"/>
      <c r="D12" s="51"/>
      <c r="E12" s="52"/>
      <c r="F12" s="60"/>
      <c r="G12" s="52"/>
      <c r="H12" s="265" t="s">
        <v>16</v>
      </c>
      <c r="I12" s="58">
        <v>93241537</v>
      </c>
      <c r="J12" s="59">
        <v>30584240.059999999</v>
      </c>
      <c r="K12" s="59">
        <v>30540329.079999998</v>
      </c>
      <c r="L12" s="59">
        <v>30540329.079999998</v>
      </c>
      <c r="M12" s="46">
        <f t="shared" si="1"/>
        <v>0.32801089561618874</v>
      </c>
    </row>
    <row r="13" spans="1:15" ht="41.25" customHeight="1" x14ac:dyDescent="0.2">
      <c r="A13" s="5"/>
      <c r="B13" s="49"/>
      <c r="C13" s="50"/>
      <c r="D13" s="51"/>
      <c r="E13" s="52"/>
      <c r="F13" s="60"/>
      <c r="G13" s="52"/>
      <c r="H13" s="267"/>
      <c r="I13" s="58">
        <v>534400000</v>
      </c>
      <c r="J13" s="59">
        <v>534400000</v>
      </c>
      <c r="K13" s="59">
        <v>0</v>
      </c>
      <c r="L13" s="59">
        <v>0</v>
      </c>
      <c r="M13" s="46">
        <f t="shared" si="1"/>
        <v>1</v>
      </c>
    </row>
    <row r="14" spans="1:15" ht="58.5" customHeight="1" x14ac:dyDescent="0.2">
      <c r="A14" s="5"/>
      <c r="B14" s="49"/>
      <c r="C14" s="50"/>
      <c r="D14" s="51"/>
      <c r="E14" s="52"/>
      <c r="F14" s="60"/>
      <c r="G14" s="52"/>
      <c r="H14" s="57" t="s">
        <v>17</v>
      </c>
      <c r="I14" s="58">
        <v>49717418</v>
      </c>
      <c r="J14" s="59">
        <v>49717418</v>
      </c>
      <c r="K14" s="59">
        <v>0</v>
      </c>
      <c r="L14" s="59">
        <v>0</v>
      </c>
      <c r="M14" s="46">
        <f t="shared" si="1"/>
        <v>1</v>
      </c>
    </row>
    <row r="15" spans="1:15" ht="53.25" customHeight="1" x14ac:dyDescent="0.2">
      <c r="A15" s="5"/>
      <c r="B15" s="49"/>
      <c r="C15" s="50"/>
      <c r="D15" s="51"/>
      <c r="E15" s="52"/>
      <c r="F15" s="60"/>
      <c r="G15" s="52"/>
      <c r="H15" s="57" t="s">
        <v>18</v>
      </c>
      <c r="I15" s="58">
        <v>324800000</v>
      </c>
      <c r="J15" s="59">
        <v>324800000</v>
      </c>
      <c r="K15" s="59">
        <v>0</v>
      </c>
      <c r="L15" s="59">
        <v>0</v>
      </c>
      <c r="M15" s="46">
        <f t="shared" si="1"/>
        <v>1</v>
      </c>
    </row>
    <row r="16" spans="1:15" ht="53.25" customHeight="1" x14ac:dyDescent="0.2">
      <c r="A16" s="5"/>
      <c r="B16" s="49"/>
      <c r="C16" s="50"/>
      <c r="D16" s="51"/>
      <c r="E16" s="52"/>
      <c r="F16" s="60"/>
      <c r="G16" s="52"/>
      <c r="H16" s="57" t="s">
        <v>19</v>
      </c>
      <c r="I16" s="58">
        <v>1032300000</v>
      </c>
      <c r="J16" s="59">
        <v>1032300000</v>
      </c>
      <c r="K16" s="59">
        <v>0</v>
      </c>
      <c r="L16" s="59">
        <v>0</v>
      </c>
      <c r="M16" s="46">
        <f t="shared" si="1"/>
        <v>1</v>
      </c>
    </row>
    <row r="17" spans="1:15" ht="53.25" customHeight="1" x14ac:dyDescent="0.2">
      <c r="A17" s="5"/>
      <c r="B17" s="49"/>
      <c r="C17" s="50"/>
      <c r="D17" s="51"/>
      <c r="E17" s="52"/>
      <c r="F17" s="60"/>
      <c r="G17" s="52"/>
      <c r="H17" s="57" t="s">
        <v>20</v>
      </c>
      <c r="I17" s="58">
        <v>265000000</v>
      </c>
      <c r="J17" s="59">
        <v>265000000</v>
      </c>
      <c r="K17" s="59">
        <v>0</v>
      </c>
      <c r="L17" s="59">
        <v>0</v>
      </c>
      <c r="M17" s="46">
        <f t="shared" si="1"/>
        <v>1</v>
      </c>
    </row>
    <row r="18" spans="1:15" ht="53.25" customHeight="1" x14ac:dyDescent="0.2">
      <c r="A18" s="5"/>
      <c r="B18" s="49"/>
      <c r="C18" s="50"/>
      <c r="D18" s="51"/>
      <c r="E18" s="52"/>
      <c r="F18" s="61"/>
      <c r="G18" s="62"/>
      <c r="H18" s="57" t="s">
        <v>21</v>
      </c>
      <c r="I18" s="44">
        <v>108800000</v>
      </c>
      <c r="J18" s="45">
        <v>102400000</v>
      </c>
      <c r="K18" s="45">
        <v>40960000</v>
      </c>
      <c r="L18" s="45">
        <v>40960000</v>
      </c>
      <c r="M18" s="46">
        <f t="shared" si="1"/>
        <v>0.94117647058823528</v>
      </c>
    </row>
    <row r="19" spans="1:15" ht="23.25" customHeight="1" x14ac:dyDescent="0.2">
      <c r="A19" s="5"/>
      <c r="B19" s="49"/>
      <c r="C19" s="50"/>
      <c r="D19" s="51"/>
      <c r="E19" s="52"/>
      <c r="F19" s="53">
        <v>3</v>
      </c>
      <c r="G19" s="63" t="s">
        <v>22</v>
      </c>
      <c r="H19" s="35"/>
      <c r="I19" s="36">
        <f>SUM(I20:I23)</f>
        <v>1022707173</v>
      </c>
      <c r="J19" s="36">
        <f t="shared" ref="J19:L19" si="5">SUM(J20:J23)</f>
        <v>367906668</v>
      </c>
      <c r="K19" s="36">
        <f t="shared" si="5"/>
        <v>116160000</v>
      </c>
      <c r="L19" s="36">
        <f t="shared" si="5"/>
        <v>116160000</v>
      </c>
      <c r="M19" s="37">
        <f t="shared" si="1"/>
        <v>0.35973803422223577</v>
      </c>
    </row>
    <row r="20" spans="1:15" s="39" customFormat="1" ht="33" customHeight="1" x14ac:dyDescent="0.2">
      <c r="A20" s="5"/>
      <c r="B20" s="49"/>
      <c r="C20" s="50"/>
      <c r="D20" s="51"/>
      <c r="E20" s="52"/>
      <c r="F20" s="64"/>
      <c r="G20" s="65"/>
      <c r="H20" s="265" t="s">
        <v>23</v>
      </c>
      <c r="I20" s="44">
        <v>456707173</v>
      </c>
      <c r="J20" s="45">
        <v>252906668</v>
      </c>
      <c r="K20" s="45">
        <v>116160000</v>
      </c>
      <c r="L20" s="45">
        <v>116160000</v>
      </c>
      <c r="M20" s="46">
        <f t="shared" si="1"/>
        <v>0.55376110328794859</v>
      </c>
      <c r="N20" s="38"/>
      <c r="O20" s="38"/>
    </row>
    <row r="21" spans="1:15" s="39" customFormat="1" ht="33" customHeight="1" x14ac:dyDescent="0.2">
      <c r="A21" s="5"/>
      <c r="B21" s="49"/>
      <c r="C21" s="50"/>
      <c r="D21" s="51"/>
      <c r="E21" s="52"/>
      <c r="F21" s="66"/>
      <c r="G21" s="67"/>
      <c r="H21" s="267"/>
      <c r="I21" s="44">
        <v>219592885</v>
      </c>
      <c r="J21" s="45">
        <v>0</v>
      </c>
      <c r="K21" s="45">
        <v>0</v>
      </c>
      <c r="L21" s="45">
        <v>0</v>
      </c>
      <c r="M21" s="46">
        <f t="shared" si="1"/>
        <v>0</v>
      </c>
      <c r="N21" s="38"/>
      <c r="O21" s="38"/>
    </row>
    <row r="22" spans="1:15" s="39" customFormat="1" ht="36" customHeight="1" x14ac:dyDescent="0.2">
      <c r="A22" s="5"/>
      <c r="B22" s="49"/>
      <c r="C22" s="50"/>
      <c r="D22" s="51"/>
      <c r="E22" s="52"/>
      <c r="F22" s="66"/>
      <c r="G22" s="67"/>
      <c r="H22" s="265" t="s">
        <v>24</v>
      </c>
      <c r="I22" s="44">
        <v>198000000</v>
      </c>
      <c r="J22" s="45">
        <v>0</v>
      </c>
      <c r="K22" s="45">
        <v>0</v>
      </c>
      <c r="L22" s="45">
        <v>0</v>
      </c>
      <c r="M22" s="46">
        <f t="shared" si="1"/>
        <v>0</v>
      </c>
      <c r="N22" s="38"/>
      <c r="O22" s="38"/>
    </row>
    <row r="23" spans="1:15" s="39" customFormat="1" ht="36" customHeight="1" x14ac:dyDescent="0.2">
      <c r="A23" s="5"/>
      <c r="B23" s="68"/>
      <c r="C23" s="69"/>
      <c r="D23" s="70"/>
      <c r="E23" s="48"/>
      <c r="F23" s="70"/>
      <c r="G23" s="48"/>
      <c r="H23" s="267"/>
      <c r="I23" s="44">
        <v>148407115</v>
      </c>
      <c r="J23" s="45">
        <v>115000000</v>
      </c>
      <c r="K23" s="45">
        <v>0</v>
      </c>
      <c r="L23" s="45">
        <v>0</v>
      </c>
      <c r="M23" s="46">
        <f t="shared" si="1"/>
        <v>0.77489546239073515</v>
      </c>
      <c r="N23" s="38"/>
      <c r="O23" s="38"/>
    </row>
    <row r="24" spans="1:15" s="39" customFormat="1" ht="27.75" customHeight="1" x14ac:dyDescent="0.2">
      <c r="A24" s="5"/>
      <c r="B24" s="71">
        <v>2</v>
      </c>
      <c r="C24" s="72" t="s">
        <v>25</v>
      </c>
      <c r="D24" s="14"/>
      <c r="E24" s="14"/>
      <c r="F24" s="15"/>
      <c r="G24" s="15"/>
      <c r="H24" s="73"/>
      <c r="I24" s="18">
        <f t="shared" ref="I24:L24" si="6">I25+I50+I62</f>
        <v>17729086407</v>
      </c>
      <c r="J24" s="18">
        <f t="shared" si="6"/>
        <v>5010249171.6900005</v>
      </c>
      <c r="K24" s="18">
        <f t="shared" si="6"/>
        <v>2547294406.6999998</v>
      </c>
      <c r="L24" s="18">
        <f t="shared" si="6"/>
        <v>2547294406.8499999</v>
      </c>
      <c r="M24" s="19">
        <f t="shared" si="1"/>
        <v>0.28260052755520426</v>
      </c>
      <c r="N24" s="38"/>
      <c r="O24" s="38"/>
    </row>
    <row r="25" spans="1:15" s="39" customFormat="1" ht="27.75" customHeight="1" x14ac:dyDescent="0.2">
      <c r="A25" s="5"/>
      <c r="B25" s="74"/>
      <c r="C25" s="67"/>
      <c r="D25" s="75">
        <v>2</v>
      </c>
      <c r="E25" s="76" t="s">
        <v>26</v>
      </c>
      <c r="F25" s="77"/>
      <c r="G25" s="78"/>
      <c r="H25" s="26"/>
      <c r="I25" s="27">
        <f>I26+I28+I34+I36+I39+I44+I47</f>
        <v>2378580000</v>
      </c>
      <c r="J25" s="27">
        <f t="shared" ref="J25:L25" si="7">J26+J28+J34+J36+J39+J44+J47</f>
        <v>1131990000</v>
      </c>
      <c r="K25" s="27">
        <f t="shared" si="7"/>
        <v>633760387</v>
      </c>
      <c r="L25" s="27">
        <f t="shared" si="7"/>
        <v>633760387</v>
      </c>
      <c r="M25" s="28">
        <f t="shared" si="1"/>
        <v>0.47590999672073253</v>
      </c>
      <c r="N25" s="38"/>
      <c r="O25" s="38"/>
    </row>
    <row r="26" spans="1:15" s="39" customFormat="1" ht="30" customHeight="1" x14ac:dyDescent="0.2">
      <c r="A26" s="5"/>
      <c r="B26" s="74"/>
      <c r="C26" s="67"/>
      <c r="D26" s="79"/>
      <c r="E26" s="32"/>
      <c r="F26" s="53">
        <v>4</v>
      </c>
      <c r="G26" s="80" t="s">
        <v>27</v>
      </c>
      <c r="H26" s="35"/>
      <c r="I26" s="36">
        <f>I27</f>
        <v>350000000</v>
      </c>
      <c r="J26" s="36">
        <f t="shared" ref="J26:L26" si="8">J27</f>
        <v>141550000</v>
      </c>
      <c r="K26" s="36">
        <f t="shared" si="8"/>
        <v>73820000</v>
      </c>
      <c r="L26" s="36">
        <f t="shared" si="8"/>
        <v>73820000</v>
      </c>
      <c r="M26" s="37">
        <f t="shared" si="1"/>
        <v>0.40442857142857142</v>
      </c>
      <c r="N26" s="38"/>
      <c r="O26" s="38"/>
    </row>
    <row r="27" spans="1:15" s="39" customFormat="1" ht="34.5" customHeight="1" x14ac:dyDescent="0.2">
      <c r="A27" s="5"/>
      <c r="B27" s="74"/>
      <c r="C27" s="67"/>
      <c r="D27" s="81"/>
      <c r="E27" s="41"/>
      <c r="F27" s="82"/>
      <c r="G27" s="83"/>
      <c r="H27" s="57" t="s">
        <v>28</v>
      </c>
      <c r="I27" s="44">
        <v>350000000</v>
      </c>
      <c r="J27" s="45">
        <v>141550000</v>
      </c>
      <c r="K27" s="45">
        <v>73820000</v>
      </c>
      <c r="L27" s="45">
        <v>73820000</v>
      </c>
      <c r="M27" s="46">
        <f t="shared" si="1"/>
        <v>0.40442857142857142</v>
      </c>
      <c r="N27" s="38"/>
      <c r="O27" s="38"/>
    </row>
    <row r="28" spans="1:15" s="39" customFormat="1" ht="27.75" customHeight="1" x14ac:dyDescent="0.2">
      <c r="A28" s="5"/>
      <c r="B28" s="74"/>
      <c r="C28" s="67"/>
      <c r="D28" s="40"/>
      <c r="E28" s="41"/>
      <c r="F28" s="53">
        <v>5</v>
      </c>
      <c r="G28" s="80" t="s">
        <v>29</v>
      </c>
      <c r="H28" s="35"/>
      <c r="I28" s="36">
        <f>SUM(I29:I33)</f>
        <v>480000000</v>
      </c>
      <c r="J28" s="36">
        <f t="shared" ref="J28:L28" si="9">SUM(J29:J33)</f>
        <v>222190000</v>
      </c>
      <c r="K28" s="36">
        <f t="shared" si="9"/>
        <v>77613000</v>
      </c>
      <c r="L28" s="36">
        <f t="shared" si="9"/>
        <v>77613000</v>
      </c>
      <c r="M28" s="37">
        <f t="shared" si="1"/>
        <v>0.46289583333333334</v>
      </c>
      <c r="N28" s="38"/>
      <c r="O28" s="38"/>
    </row>
    <row r="29" spans="1:15" s="39" customFormat="1" ht="36" customHeight="1" x14ac:dyDescent="0.2">
      <c r="A29" s="5"/>
      <c r="B29" s="74"/>
      <c r="C29" s="67"/>
      <c r="D29" s="40"/>
      <c r="E29" s="41"/>
      <c r="F29" s="64"/>
      <c r="G29" s="67"/>
      <c r="H29" s="265" t="s">
        <v>30</v>
      </c>
      <c r="I29" s="84">
        <v>25000000</v>
      </c>
      <c r="J29" s="45">
        <v>0</v>
      </c>
      <c r="K29" s="45">
        <v>0</v>
      </c>
      <c r="L29" s="45">
        <v>0</v>
      </c>
      <c r="M29" s="46">
        <f t="shared" si="1"/>
        <v>0</v>
      </c>
      <c r="N29" s="38"/>
      <c r="O29" s="38"/>
    </row>
    <row r="30" spans="1:15" s="39" customFormat="1" ht="36" customHeight="1" x14ac:dyDescent="0.2">
      <c r="A30" s="5"/>
      <c r="B30" s="74"/>
      <c r="C30" s="67"/>
      <c r="D30" s="40"/>
      <c r="E30" s="41"/>
      <c r="F30" s="66"/>
      <c r="G30" s="67"/>
      <c r="H30" s="267"/>
      <c r="I30" s="84">
        <v>20000000</v>
      </c>
      <c r="J30" s="45">
        <v>0</v>
      </c>
      <c r="K30" s="45">
        <v>0</v>
      </c>
      <c r="L30" s="45">
        <v>0</v>
      </c>
      <c r="M30" s="46">
        <f t="shared" si="1"/>
        <v>0</v>
      </c>
      <c r="N30" s="38"/>
      <c r="O30" s="38"/>
    </row>
    <row r="31" spans="1:15" s="39" customFormat="1" ht="36.75" customHeight="1" x14ac:dyDescent="0.2">
      <c r="A31" s="5"/>
      <c r="B31" s="74"/>
      <c r="C31" s="67"/>
      <c r="D31" s="40"/>
      <c r="E31" s="41"/>
      <c r="F31" s="66"/>
      <c r="G31" s="67"/>
      <c r="H31" s="265" t="s">
        <v>31</v>
      </c>
      <c r="I31" s="84">
        <v>350000000</v>
      </c>
      <c r="J31" s="45">
        <v>203170000</v>
      </c>
      <c r="K31" s="45">
        <v>77613000</v>
      </c>
      <c r="L31" s="45">
        <v>77613000</v>
      </c>
      <c r="M31" s="46">
        <f t="shared" si="1"/>
        <v>0.58048571428571427</v>
      </c>
      <c r="N31" s="38"/>
      <c r="O31" s="38"/>
    </row>
    <row r="32" spans="1:15" s="39" customFormat="1" ht="36.75" customHeight="1" x14ac:dyDescent="0.2">
      <c r="A32" s="5"/>
      <c r="B32" s="74"/>
      <c r="C32" s="67"/>
      <c r="D32" s="40"/>
      <c r="E32" s="41"/>
      <c r="F32" s="66"/>
      <c r="G32" s="67"/>
      <c r="H32" s="267"/>
      <c r="I32" s="84">
        <v>60000000</v>
      </c>
      <c r="J32" s="45">
        <v>0</v>
      </c>
      <c r="K32" s="45">
        <v>0</v>
      </c>
      <c r="L32" s="45">
        <v>0</v>
      </c>
      <c r="M32" s="46">
        <f t="shared" si="1"/>
        <v>0</v>
      </c>
      <c r="N32" s="38"/>
      <c r="O32" s="38"/>
    </row>
    <row r="33" spans="1:15" s="39" customFormat="1" ht="36.75" customHeight="1" x14ac:dyDescent="0.2">
      <c r="A33" s="5"/>
      <c r="B33" s="74"/>
      <c r="C33" s="67"/>
      <c r="D33" s="40"/>
      <c r="E33" s="41"/>
      <c r="F33" s="85"/>
      <c r="G33" s="67"/>
      <c r="H33" s="57" t="s">
        <v>32</v>
      </c>
      <c r="I33" s="84">
        <v>25000000</v>
      </c>
      <c r="J33" s="45">
        <v>19020000</v>
      </c>
      <c r="K33" s="45">
        <v>0</v>
      </c>
      <c r="L33" s="45">
        <v>0</v>
      </c>
      <c r="M33" s="46">
        <f t="shared" si="1"/>
        <v>0.76080000000000003</v>
      </c>
      <c r="N33" s="38"/>
      <c r="O33" s="38"/>
    </row>
    <row r="34" spans="1:15" s="39" customFormat="1" ht="27.75" customHeight="1" x14ac:dyDescent="0.2">
      <c r="A34" s="5"/>
      <c r="B34" s="74"/>
      <c r="C34" s="67"/>
      <c r="D34" s="40"/>
      <c r="E34" s="41"/>
      <c r="F34" s="53">
        <v>6</v>
      </c>
      <c r="G34" s="80" t="s">
        <v>33</v>
      </c>
      <c r="H34" s="35"/>
      <c r="I34" s="36">
        <f>I35</f>
        <v>350000000</v>
      </c>
      <c r="J34" s="36">
        <f t="shared" ref="J34:L34" si="10">J35</f>
        <v>178040000</v>
      </c>
      <c r="K34" s="36">
        <f t="shared" si="10"/>
        <v>70246000</v>
      </c>
      <c r="L34" s="36">
        <f t="shared" si="10"/>
        <v>70246000</v>
      </c>
      <c r="M34" s="37">
        <f t="shared" si="1"/>
        <v>0.5086857142857143</v>
      </c>
      <c r="N34" s="38"/>
      <c r="O34" s="38"/>
    </row>
    <row r="35" spans="1:15" s="39" customFormat="1" ht="34.5" customHeight="1" x14ac:dyDescent="0.2">
      <c r="A35" s="5"/>
      <c r="B35" s="74"/>
      <c r="C35" s="67"/>
      <c r="D35" s="40"/>
      <c r="E35" s="41"/>
      <c r="F35" s="82"/>
      <c r="G35" s="69"/>
      <c r="H35" s="57" t="s">
        <v>34</v>
      </c>
      <c r="I35" s="84">
        <v>350000000</v>
      </c>
      <c r="J35" s="45">
        <v>178040000</v>
      </c>
      <c r="K35" s="45">
        <v>70246000</v>
      </c>
      <c r="L35" s="45">
        <v>70246000</v>
      </c>
      <c r="M35" s="46">
        <f t="shared" si="1"/>
        <v>0.5086857142857143</v>
      </c>
      <c r="N35" s="38"/>
      <c r="O35" s="38"/>
    </row>
    <row r="36" spans="1:15" s="39" customFormat="1" ht="27.75" customHeight="1" x14ac:dyDescent="0.2">
      <c r="A36" s="5"/>
      <c r="B36" s="74"/>
      <c r="C36" s="67"/>
      <c r="D36" s="40"/>
      <c r="E36" s="41"/>
      <c r="F36" s="53">
        <v>7</v>
      </c>
      <c r="G36" s="80" t="s">
        <v>35</v>
      </c>
      <c r="H36" s="35"/>
      <c r="I36" s="36">
        <f>SUM(I37:I38)</f>
        <v>150000000</v>
      </c>
      <c r="J36" s="36">
        <f t="shared" ref="J36:L36" si="11">SUM(J37:J38)</f>
        <v>112460000</v>
      </c>
      <c r="K36" s="36">
        <f t="shared" si="11"/>
        <v>35240000</v>
      </c>
      <c r="L36" s="36">
        <f t="shared" si="11"/>
        <v>35240000</v>
      </c>
      <c r="M36" s="37">
        <f t="shared" si="1"/>
        <v>0.74973333333333336</v>
      </c>
      <c r="N36" s="38"/>
      <c r="O36" s="38"/>
    </row>
    <row r="37" spans="1:15" s="39" customFormat="1" ht="30.75" customHeight="1" x14ac:dyDescent="0.2">
      <c r="A37" s="5"/>
      <c r="B37" s="74"/>
      <c r="C37" s="67"/>
      <c r="D37" s="40"/>
      <c r="E37" s="41"/>
      <c r="F37" s="64"/>
      <c r="G37" s="67"/>
      <c r="H37" s="265" t="s">
        <v>36</v>
      </c>
      <c r="I37" s="84">
        <v>120000000</v>
      </c>
      <c r="J37" s="45">
        <v>112460000</v>
      </c>
      <c r="K37" s="45">
        <v>35240000</v>
      </c>
      <c r="L37" s="45">
        <v>35240000</v>
      </c>
      <c r="M37" s="46">
        <f t="shared" si="1"/>
        <v>0.9371666666666667</v>
      </c>
      <c r="N37" s="38"/>
      <c r="O37" s="38"/>
    </row>
    <row r="38" spans="1:15" s="39" customFormat="1" ht="30.75" customHeight="1" x14ac:dyDescent="0.2">
      <c r="A38" s="5"/>
      <c r="B38" s="74"/>
      <c r="C38" s="67"/>
      <c r="D38" s="40"/>
      <c r="E38" s="41"/>
      <c r="F38" s="85"/>
      <c r="G38" s="67"/>
      <c r="H38" s="267"/>
      <c r="I38" s="84">
        <v>30000000</v>
      </c>
      <c r="J38" s="45">
        <v>0</v>
      </c>
      <c r="K38" s="45">
        <v>0</v>
      </c>
      <c r="L38" s="45">
        <v>0</v>
      </c>
      <c r="M38" s="46">
        <f t="shared" si="1"/>
        <v>0</v>
      </c>
      <c r="N38" s="38"/>
      <c r="O38" s="38"/>
    </row>
    <row r="39" spans="1:15" s="39" customFormat="1" ht="27.75" customHeight="1" x14ac:dyDescent="0.2">
      <c r="A39" s="5"/>
      <c r="B39" s="74"/>
      <c r="C39" s="67"/>
      <c r="D39" s="51"/>
      <c r="E39" s="52"/>
      <c r="F39" s="53">
        <v>8</v>
      </c>
      <c r="G39" s="86" t="s">
        <v>37</v>
      </c>
      <c r="H39" s="35"/>
      <c r="I39" s="36">
        <f>SUM(I40:I43)</f>
        <v>209460000</v>
      </c>
      <c r="J39" s="36">
        <f t="shared" ref="J39:L39" si="12">SUM(J40:J43)</f>
        <v>57920000</v>
      </c>
      <c r="K39" s="36">
        <f t="shared" si="12"/>
        <v>29340000</v>
      </c>
      <c r="L39" s="36">
        <f t="shared" si="12"/>
        <v>29340000</v>
      </c>
      <c r="M39" s="37">
        <f t="shared" si="1"/>
        <v>0.27652057672109231</v>
      </c>
      <c r="N39" s="38"/>
      <c r="O39" s="38"/>
    </row>
    <row r="40" spans="1:15" s="39" customFormat="1" ht="32.25" customHeight="1" x14ac:dyDescent="0.2">
      <c r="A40" s="5"/>
      <c r="B40" s="74"/>
      <c r="C40" s="67"/>
      <c r="D40" s="51"/>
      <c r="E40" s="52"/>
      <c r="F40" s="64"/>
      <c r="G40" s="65"/>
      <c r="H40" s="261" t="s">
        <v>38</v>
      </c>
      <c r="I40" s="88">
        <v>55000000</v>
      </c>
      <c r="J40" s="88">
        <v>35580000</v>
      </c>
      <c r="K40" s="88">
        <v>24340000</v>
      </c>
      <c r="L40" s="88">
        <v>24340000</v>
      </c>
      <c r="M40" s="46">
        <f t="shared" si="1"/>
        <v>0.64690909090909088</v>
      </c>
      <c r="N40" s="38"/>
      <c r="O40" s="38"/>
    </row>
    <row r="41" spans="1:15" s="39" customFormat="1" ht="32.25" customHeight="1" x14ac:dyDescent="0.2">
      <c r="A41" s="5"/>
      <c r="B41" s="74"/>
      <c r="C41" s="67"/>
      <c r="D41" s="51"/>
      <c r="E41" s="52"/>
      <c r="F41" s="66"/>
      <c r="G41" s="67"/>
      <c r="H41" s="262"/>
      <c r="I41" s="88">
        <v>19160000</v>
      </c>
      <c r="J41" s="88">
        <v>0</v>
      </c>
      <c r="K41" s="88">
        <v>0</v>
      </c>
      <c r="L41" s="88">
        <v>0</v>
      </c>
      <c r="M41" s="46">
        <f t="shared" si="1"/>
        <v>0</v>
      </c>
      <c r="N41" s="38"/>
      <c r="O41" s="38"/>
    </row>
    <row r="42" spans="1:15" s="39" customFormat="1" ht="33" customHeight="1" x14ac:dyDescent="0.2">
      <c r="A42" s="5"/>
      <c r="B42" s="74"/>
      <c r="C42" s="67"/>
      <c r="D42" s="51"/>
      <c r="E42" s="52"/>
      <c r="F42" s="66"/>
      <c r="G42" s="67"/>
      <c r="H42" s="261" t="s">
        <v>39</v>
      </c>
      <c r="I42" s="88">
        <v>77000000</v>
      </c>
      <c r="J42" s="88">
        <v>6500000</v>
      </c>
      <c r="K42" s="88">
        <v>5000000</v>
      </c>
      <c r="L42" s="88">
        <v>5000000</v>
      </c>
      <c r="M42" s="46">
        <f t="shared" si="1"/>
        <v>8.4415584415584416E-2</v>
      </c>
      <c r="N42" s="38"/>
      <c r="O42" s="38"/>
    </row>
    <row r="43" spans="1:15" s="39" customFormat="1" ht="33" customHeight="1" x14ac:dyDescent="0.2">
      <c r="A43" s="5"/>
      <c r="B43" s="74"/>
      <c r="C43" s="67"/>
      <c r="D43" s="51"/>
      <c r="E43" s="52"/>
      <c r="F43" s="85"/>
      <c r="G43" s="89"/>
      <c r="H43" s="262"/>
      <c r="I43" s="88">
        <v>58300000</v>
      </c>
      <c r="J43" s="88">
        <v>15840000</v>
      </c>
      <c r="K43" s="88">
        <v>0</v>
      </c>
      <c r="L43" s="88">
        <v>0</v>
      </c>
      <c r="M43" s="46">
        <f t="shared" si="1"/>
        <v>0.27169811320754716</v>
      </c>
      <c r="N43" s="38"/>
      <c r="O43" s="38"/>
    </row>
    <row r="44" spans="1:15" s="39" customFormat="1" ht="27.75" customHeight="1" x14ac:dyDescent="0.2">
      <c r="A44" s="5"/>
      <c r="B44" s="74"/>
      <c r="C44" s="67"/>
      <c r="D44" s="51"/>
      <c r="E44" s="52"/>
      <c r="F44" s="53">
        <v>9</v>
      </c>
      <c r="G44" s="54" t="s">
        <v>40</v>
      </c>
      <c r="H44" s="35"/>
      <c r="I44" s="36">
        <f>SUM(I45:I46)</f>
        <v>415200000</v>
      </c>
      <c r="J44" s="36">
        <f t="shared" ref="J44:L44" si="13">SUM(J45:J46)</f>
        <v>336940000</v>
      </c>
      <c r="K44" s="36">
        <f t="shared" si="13"/>
        <v>296830000</v>
      </c>
      <c r="L44" s="36">
        <f t="shared" si="13"/>
        <v>296830000</v>
      </c>
      <c r="M44" s="37">
        <f t="shared" si="1"/>
        <v>0.81151252408477847</v>
      </c>
      <c r="N44" s="38"/>
      <c r="O44" s="38"/>
    </row>
    <row r="45" spans="1:15" s="39" customFormat="1" ht="33.75" customHeight="1" x14ac:dyDescent="0.2">
      <c r="A45" s="5"/>
      <c r="B45" s="74"/>
      <c r="C45" s="67"/>
      <c r="D45" s="51"/>
      <c r="E45" s="52"/>
      <c r="F45" s="64"/>
      <c r="G45" s="67"/>
      <c r="H45" s="261" t="s">
        <v>41</v>
      </c>
      <c r="I45" s="88">
        <v>170000000</v>
      </c>
      <c r="J45" s="88">
        <v>141940000</v>
      </c>
      <c r="K45" s="88">
        <v>128630000</v>
      </c>
      <c r="L45" s="88">
        <v>128630000</v>
      </c>
      <c r="M45" s="46">
        <f t="shared" si="1"/>
        <v>0.83494117647058819</v>
      </c>
      <c r="N45" s="38"/>
      <c r="O45" s="38"/>
    </row>
    <row r="46" spans="1:15" s="39" customFormat="1" ht="33.75" customHeight="1" x14ac:dyDescent="0.2">
      <c r="A46" s="5"/>
      <c r="B46" s="74"/>
      <c r="C46" s="67"/>
      <c r="D46" s="51"/>
      <c r="E46" s="52"/>
      <c r="F46" s="85"/>
      <c r="G46" s="67"/>
      <c r="H46" s="262"/>
      <c r="I46" s="88">
        <v>245200000</v>
      </c>
      <c r="J46" s="88">
        <v>195000000</v>
      </c>
      <c r="K46" s="88">
        <v>168200000</v>
      </c>
      <c r="L46" s="88">
        <v>168200000</v>
      </c>
      <c r="M46" s="46">
        <f t="shared" si="1"/>
        <v>0.79526916802610115</v>
      </c>
      <c r="N46" s="38"/>
      <c r="O46" s="38"/>
    </row>
    <row r="47" spans="1:15" s="39" customFormat="1" ht="27.75" customHeight="1" x14ac:dyDescent="0.2">
      <c r="A47" s="5"/>
      <c r="B47" s="74"/>
      <c r="C47" s="67"/>
      <c r="D47" s="51"/>
      <c r="E47" s="52"/>
      <c r="F47" s="53">
        <v>10</v>
      </c>
      <c r="G47" s="80" t="s">
        <v>42</v>
      </c>
      <c r="H47" s="35"/>
      <c r="I47" s="36">
        <f>SUM(I48:I49)</f>
        <v>423920000</v>
      </c>
      <c r="J47" s="36">
        <f t="shared" ref="J47:L47" si="14">SUM(J48:J49)</f>
        <v>82890000</v>
      </c>
      <c r="K47" s="36">
        <f t="shared" si="14"/>
        <v>50671387</v>
      </c>
      <c r="L47" s="36">
        <f t="shared" si="14"/>
        <v>50671387</v>
      </c>
      <c r="M47" s="37">
        <f t="shared" si="1"/>
        <v>0.19553217588224192</v>
      </c>
      <c r="N47" s="38"/>
      <c r="O47" s="38"/>
    </row>
    <row r="48" spans="1:15" s="39" customFormat="1" ht="33" customHeight="1" x14ac:dyDescent="0.2">
      <c r="A48" s="5"/>
      <c r="B48" s="74"/>
      <c r="C48" s="67"/>
      <c r="D48" s="51"/>
      <c r="E48" s="52"/>
      <c r="F48" s="64"/>
      <c r="G48" s="67"/>
      <c r="H48" s="261" t="s">
        <v>43</v>
      </c>
      <c r="I48" s="88">
        <v>310000000</v>
      </c>
      <c r="J48" s="88">
        <v>72890000</v>
      </c>
      <c r="K48" s="88">
        <v>50671387</v>
      </c>
      <c r="L48" s="88">
        <v>50671387</v>
      </c>
      <c r="M48" s="46">
        <f t="shared" si="1"/>
        <v>0.23512903225806453</v>
      </c>
      <c r="N48" s="38"/>
      <c r="O48" s="38"/>
    </row>
    <row r="49" spans="1:15" s="39" customFormat="1" ht="33" customHeight="1" x14ac:dyDescent="0.2">
      <c r="A49" s="5"/>
      <c r="B49" s="74"/>
      <c r="C49" s="67"/>
      <c r="D49" s="90"/>
      <c r="E49" s="62"/>
      <c r="F49" s="85"/>
      <c r="G49" s="89"/>
      <c r="H49" s="262"/>
      <c r="I49" s="88">
        <v>113920000</v>
      </c>
      <c r="J49" s="88">
        <v>10000000</v>
      </c>
      <c r="K49" s="88">
        <v>0</v>
      </c>
      <c r="L49" s="88">
        <v>0</v>
      </c>
      <c r="M49" s="46">
        <f t="shared" si="1"/>
        <v>8.7780898876404501E-2</v>
      </c>
      <c r="N49" s="38"/>
      <c r="O49" s="38"/>
    </row>
    <row r="50" spans="1:15" s="39" customFormat="1" ht="27.75" customHeight="1" x14ac:dyDescent="0.2">
      <c r="A50" s="5"/>
      <c r="B50" s="74"/>
      <c r="C50" s="67"/>
      <c r="D50" s="75">
        <v>3</v>
      </c>
      <c r="E50" s="76" t="s">
        <v>44</v>
      </c>
      <c r="F50" s="24"/>
      <c r="G50" s="78"/>
      <c r="H50" s="26"/>
      <c r="I50" s="27">
        <f>I51+I54+I57</f>
        <v>1411529563</v>
      </c>
      <c r="J50" s="27">
        <f t="shared" ref="J50:L50" si="15">J51+J54+J57</f>
        <v>936460000</v>
      </c>
      <c r="K50" s="27">
        <f t="shared" si="15"/>
        <v>515160000</v>
      </c>
      <c r="L50" s="27">
        <f t="shared" si="15"/>
        <v>515160000</v>
      </c>
      <c r="M50" s="28">
        <f t="shared" si="1"/>
        <v>0.66343633498521348</v>
      </c>
      <c r="N50" s="38"/>
      <c r="O50" s="38"/>
    </row>
    <row r="51" spans="1:15" s="39" customFormat="1" ht="27.75" customHeight="1" x14ac:dyDescent="0.2">
      <c r="A51" s="5"/>
      <c r="B51" s="74"/>
      <c r="C51" s="67"/>
      <c r="D51" s="91"/>
      <c r="E51" s="56"/>
      <c r="F51" s="53">
        <v>11</v>
      </c>
      <c r="G51" s="80" t="s">
        <v>45</v>
      </c>
      <c r="H51" s="35"/>
      <c r="I51" s="36">
        <f>SUM(I52:I53)</f>
        <v>298240000</v>
      </c>
      <c r="J51" s="36">
        <f t="shared" ref="J51:L51" si="16">SUM(J52:J53)</f>
        <v>170940000</v>
      </c>
      <c r="K51" s="36">
        <f t="shared" si="16"/>
        <v>71340000</v>
      </c>
      <c r="L51" s="36">
        <f t="shared" si="16"/>
        <v>71340000</v>
      </c>
      <c r="M51" s="37">
        <f t="shared" si="1"/>
        <v>0.57316255364806867</v>
      </c>
      <c r="N51" s="38"/>
      <c r="O51" s="38"/>
    </row>
    <row r="52" spans="1:15" s="39" customFormat="1" ht="33" customHeight="1" x14ac:dyDescent="0.2">
      <c r="A52" s="5"/>
      <c r="B52" s="74"/>
      <c r="C52" s="67"/>
      <c r="D52" s="51"/>
      <c r="E52" s="52"/>
      <c r="F52" s="64"/>
      <c r="G52" s="67"/>
      <c r="H52" s="261" t="s">
        <v>46</v>
      </c>
      <c r="I52" s="88">
        <v>150000000</v>
      </c>
      <c r="J52" s="88">
        <v>65100000</v>
      </c>
      <c r="K52" s="88">
        <v>41040000</v>
      </c>
      <c r="L52" s="88">
        <v>41040000</v>
      </c>
      <c r="M52" s="46">
        <f t="shared" si="1"/>
        <v>0.434</v>
      </c>
      <c r="N52" s="38"/>
      <c r="O52" s="38"/>
    </row>
    <row r="53" spans="1:15" s="39" customFormat="1" ht="33" customHeight="1" x14ac:dyDescent="0.2">
      <c r="A53" s="5"/>
      <c r="B53" s="74"/>
      <c r="C53" s="67"/>
      <c r="D53" s="51"/>
      <c r="E53" s="52"/>
      <c r="F53" s="85"/>
      <c r="G53" s="67"/>
      <c r="H53" s="262"/>
      <c r="I53" s="88">
        <v>148240000</v>
      </c>
      <c r="J53" s="88">
        <v>105840000</v>
      </c>
      <c r="K53" s="88">
        <v>30300000</v>
      </c>
      <c r="L53" s="88">
        <v>30300000</v>
      </c>
      <c r="M53" s="46">
        <f t="shared" si="1"/>
        <v>0.71397733405288721</v>
      </c>
      <c r="N53" s="38"/>
      <c r="O53" s="38"/>
    </row>
    <row r="54" spans="1:15" s="39" customFormat="1" ht="27.75" customHeight="1" x14ac:dyDescent="0.2">
      <c r="A54" s="5"/>
      <c r="B54" s="74"/>
      <c r="C54" s="67"/>
      <c r="D54" s="51"/>
      <c r="E54" s="52"/>
      <c r="F54" s="53">
        <v>12</v>
      </c>
      <c r="G54" s="80" t="s">
        <v>47</v>
      </c>
      <c r="H54" s="35"/>
      <c r="I54" s="36">
        <f>SUM(I55:I56)</f>
        <v>245080000</v>
      </c>
      <c r="J54" s="36">
        <f t="shared" ref="J54:L54" si="17">SUM(J55:J56)</f>
        <v>117720000</v>
      </c>
      <c r="K54" s="36">
        <f t="shared" si="17"/>
        <v>66720000</v>
      </c>
      <c r="L54" s="36">
        <f t="shared" si="17"/>
        <v>66720000</v>
      </c>
      <c r="M54" s="37">
        <f t="shared" si="1"/>
        <v>0.48033295250530439</v>
      </c>
      <c r="N54" s="38"/>
      <c r="O54" s="38"/>
    </row>
    <row r="55" spans="1:15" s="39" customFormat="1" ht="31.5" customHeight="1" x14ac:dyDescent="0.2">
      <c r="A55" s="5"/>
      <c r="B55" s="74"/>
      <c r="C55" s="67"/>
      <c r="D55" s="51"/>
      <c r="E55" s="52"/>
      <c r="F55" s="64"/>
      <c r="G55" s="67"/>
      <c r="H55" s="261" t="s">
        <v>48</v>
      </c>
      <c r="I55" s="88">
        <v>155080000</v>
      </c>
      <c r="J55" s="88">
        <v>36580000</v>
      </c>
      <c r="K55" s="88">
        <v>4100000</v>
      </c>
      <c r="L55" s="88">
        <v>4100000</v>
      </c>
      <c r="M55" s="46">
        <f t="shared" si="1"/>
        <v>0.23587825638380192</v>
      </c>
      <c r="N55" s="38"/>
      <c r="O55" s="38"/>
    </row>
    <row r="56" spans="1:15" s="39" customFormat="1" ht="31.5" customHeight="1" x14ac:dyDescent="0.2">
      <c r="A56" s="5"/>
      <c r="B56" s="74"/>
      <c r="C56" s="67"/>
      <c r="D56" s="51"/>
      <c r="E56" s="52"/>
      <c r="F56" s="85"/>
      <c r="G56" s="67"/>
      <c r="H56" s="262"/>
      <c r="I56" s="88">
        <v>90000000</v>
      </c>
      <c r="J56" s="88">
        <v>81140000</v>
      </c>
      <c r="K56" s="88">
        <v>62620000</v>
      </c>
      <c r="L56" s="88">
        <v>62620000</v>
      </c>
      <c r="M56" s="46">
        <f t="shared" si="1"/>
        <v>0.90155555555555555</v>
      </c>
      <c r="N56" s="38"/>
      <c r="O56" s="38"/>
    </row>
    <row r="57" spans="1:15" s="39" customFormat="1" ht="27.75" customHeight="1" x14ac:dyDescent="0.2">
      <c r="A57" s="5"/>
      <c r="B57" s="74"/>
      <c r="C57" s="67"/>
      <c r="D57" s="51"/>
      <c r="E57" s="52"/>
      <c r="F57" s="53">
        <v>13</v>
      </c>
      <c r="G57" s="80" t="s">
        <v>49</v>
      </c>
      <c r="H57" s="35"/>
      <c r="I57" s="36">
        <f>SUM(I58:I61)</f>
        <v>868209563</v>
      </c>
      <c r="J57" s="36">
        <f t="shared" ref="J57:L57" si="18">SUM(J58:J61)</f>
        <v>647800000</v>
      </c>
      <c r="K57" s="36">
        <f t="shared" si="18"/>
        <v>377100000</v>
      </c>
      <c r="L57" s="36">
        <f t="shared" si="18"/>
        <v>377100000</v>
      </c>
      <c r="M57" s="37">
        <f t="shared" si="1"/>
        <v>0.74613322359822931</v>
      </c>
      <c r="N57" s="38"/>
      <c r="O57" s="38"/>
    </row>
    <row r="58" spans="1:15" s="39" customFormat="1" ht="30.75" customHeight="1" x14ac:dyDescent="0.2">
      <c r="A58" s="5"/>
      <c r="B58" s="74"/>
      <c r="C58" s="67"/>
      <c r="D58" s="51"/>
      <c r="E58" s="52"/>
      <c r="F58" s="64"/>
      <c r="G58" s="67"/>
      <c r="H58" s="261" t="s">
        <v>50</v>
      </c>
      <c r="I58" s="88">
        <v>340000000</v>
      </c>
      <c r="J58" s="92">
        <v>258297400</v>
      </c>
      <c r="K58" s="88">
        <v>215597400</v>
      </c>
      <c r="L58" s="88">
        <v>215597400</v>
      </c>
      <c r="M58" s="46">
        <f t="shared" si="1"/>
        <v>0.75969823529411762</v>
      </c>
      <c r="N58" s="38"/>
      <c r="O58" s="38"/>
    </row>
    <row r="59" spans="1:15" s="39" customFormat="1" ht="30.75" customHeight="1" x14ac:dyDescent="0.2">
      <c r="A59" s="5"/>
      <c r="B59" s="74"/>
      <c r="C59" s="67"/>
      <c r="D59" s="51"/>
      <c r="E59" s="52"/>
      <c r="F59" s="66"/>
      <c r="G59" s="67"/>
      <c r="H59" s="276"/>
      <c r="I59" s="88">
        <v>389502600</v>
      </c>
      <c r="J59" s="92">
        <v>389502600</v>
      </c>
      <c r="K59" s="88">
        <v>161502600</v>
      </c>
      <c r="L59" s="88">
        <v>161502600</v>
      </c>
      <c r="M59" s="46">
        <f t="shared" si="1"/>
        <v>1</v>
      </c>
      <c r="N59" s="38"/>
      <c r="O59" s="38"/>
    </row>
    <row r="60" spans="1:15" s="39" customFormat="1" ht="30.75" customHeight="1" x14ac:dyDescent="0.2">
      <c r="A60" s="5"/>
      <c r="B60" s="74"/>
      <c r="C60" s="67"/>
      <c r="D60" s="51"/>
      <c r="E60" s="52"/>
      <c r="F60" s="66"/>
      <c r="G60" s="67"/>
      <c r="H60" s="276"/>
      <c r="I60" s="88">
        <v>50100000</v>
      </c>
      <c r="J60" s="93">
        <v>0</v>
      </c>
      <c r="K60" s="88">
        <v>0</v>
      </c>
      <c r="L60" s="88">
        <v>0</v>
      </c>
      <c r="M60" s="46">
        <f t="shared" si="1"/>
        <v>0</v>
      </c>
      <c r="N60" s="38"/>
      <c r="O60" s="38"/>
    </row>
    <row r="61" spans="1:15" s="39" customFormat="1" ht="30.75" customHeight="1" x14ac:dyDescent="0.2">
      <c r="A61" s="5"/>
      <c r="B61" s="74"/>
      <c r="C61" s="67"/>
      <c r="D61" s="90"/>
      <c r="E61" s="62"/>
      <c r="F61" s="85"/>
      <c r="G61" s="89"/>
      <c r="H61" s="262"/>
      <c r="I61" s="88">
        <v>88606963</v>
      </c>
      <c r="J61" s="93">
        <v>0</v>
      </c>
      <c r="K61" s="88">
        <v>0</v>
      </c>
      <c r="L61" s="88">
        <v>0</v>
      </c>
      <c r="M61" s="46">
        <f t="shared" si="1"/>
        <v>0</v>
      </c>
      <c r="N61" s="38"/>
      <c r="O61" s="38"/>
    </row>
    <row r="62" spans="1:15" s="39" customFormat="1" ht="27.75" customHeight="1" x14ac:dyDescent="0.2">
      <c r="A62" s="5"/>
      <c r="B62" s="94"/>
      <c r="C62" s="30"/>
      <c r="D62" s="95">
        <v>4</v>
      </c>
      <c r="E62" s="96" t="s">
        <v>51</v>
      </c>
      <c r="F62" s="23"/>
      <c r="G62" s="77"/>
      <c r="H62" s="97"/>
      <c r="I62" s="27">
        <f>I63+I68</f>
        <v>13938976844</v>
      </c>
      <c r="J62" s="27">
        <f t="shared" ref="J62:L62" si="19">J63+J68</f>
        <v>2941799171.6900001</v>
      </c>
      <c r="K62" s="27">
        <f t="shared" si="19"/>
        <v>1398374019.6999998</v>
      </c>
      <c r="L62" s="27">
        <f t="shared" si="19"/>
        <v>1398374019.8499999</v>
      </c>
      <c r="M62" s="28">
        <f t="shared" si="1"/>
        <v>0.21104842949475813</v>
      </c>
      <c r="N62" s="38"/>
      <c r="O62" s="38"/>
    </row>
    <row r="63" spans="1:15" s="39" customFormat="1" ht="27.75" customHeight="1" x14ac:dyDescent="0.2">
      <c r="A63" s="5"/>
      <c r="B63" s="98"/>
      <c r="C63" s="99"/>
      <c r="D63" s="100"/>
      <c r="E63" s="101"/>
      <c r="F63" s="53">
        <v>14</v>
      </c>
      <c r="G63" s="80" t="s">
        <v>52</v>
      </c>
      <c r="H63" s="102"/>
      <c r="I63" s="36">
        <f>SUM(I64:I67)</f>
        <v>1371255273</v>
      </c>
      <c r="J63" s="36">
        <f t="shared" ref="J63:L63" si="20">SUM(J64:J67)</f>
        <v>559605700.01999998</v>
      </c>
      <c r="K63" s="36">
        <f t="shared" si="20"/>
        <v>264187108.84999999</v>
      </c>
      <c r="L63" s="36">
        <f t="shared" si="20"/>
        <v>264187109</v>
      </c>
      <c r="M63" s="37">
        <f t="shared" si="1"/>
        <v>0.4080973915204773</v>
      </c>
      <c r="N63" s="38"/>
      <c r="O63" s="38"/>
    </row>
    <row r="64" spans="1:15" s="39" customFormat="1" ht="33.75" customHeight="1" x14ac:dyDescent="0.2">
      <c r="A64" s="5"/>
      <c r="B64" s="98"/>
      <c r="C64" s="99"/>
      <c r="D64" s="104"/>
      <c r="E64" s="30"/>
      <c r="F64" s="64"/>
      <c r="G64" s="105"/>
      <c r="H64" s="265" t="s">
        <v>53</v>
      </c>
      <c r="I64" s="58">
        <v>621988727</v>
      </c>
      <c r="J64" s="106">
        <v>297940000</v>
      </c>
      <c r="K64" s="106">
        <v>194063715.84999999</v>
      </c>
      <c r="L64" s="59">
        <v>194063716</v>
      </c>
      <c r="M64" s="46">
        <f t="shared" si="1"/>
        <v>0.47901189694712909</v>
      </c>
      <c r="N64" s="38"/>
      <c r="O64" s="38"/>
    </row>
    <row r="65" spans="1:15" s="39" customFormat="1" ht="33.75" customHeight="1" x14ac:dyDescent="0.2">
      <c r="A65" s="5"/>
      <c r="B65" s="98"/>
      <c r="C65" s="99"/>
      <c r="D65" s="104"/>
      <c r="E65" s="30"/>
      <c r="F65" s="66"/>
      <c r="G65" s="105"/>
      <c r="H65" s="266"/>
      <c r="I65" s="58">
        <v>450000000</v>
      </c>
      <c r="J65" s="106">
        <v>125900000</v>
      </c>
      <c r="K65" s="106">
        <v>24100000</v>
      </c>
      <c r="L65" s="59">
        <v>24100000</v>
      </c>
      <c r="M65" s="46">
        <f t="shared" si="1"/>
        <v>0.27977777777777779</v>
      </c>
      <c r="N65" s="38"/>
      <c r="O65" s="38"/>
    </row>
    <row r="66" spans="1:15" s="39" customFormat="1" ht="33.75" customHeight="1" x14ac:dyDescent="0.2">
      <c r="A66" s="5"/>
      <c r="B66" s="98"/>
      <c r="C66" s="99"/>
      <c r="D66" s="104"/>
      <c r="E66" s="30"/>
      <c r="F66" s="66"/>
      <c r="G66" s="105"/>
      <c r="H66" s="267"/>
      <c r="I66" s="58">
        <v>84415766</v>
      </c>
      <c r="J66" s="106">
        <v>0</v>
      </c>
      <c r="K66" s="106">
        <v>0</v>
      </c>
      <c r="L66" s="106">
        <v>0</v>
      </c>
      <c r="M66" s="46">
        <f t="shared" si="1"/>
        <v>0</v>
      </c>
      <c r="N66" s="38"/>
      <c r="O66" s="38"/>
    </row>
    <row r="67" spans="1:15" s="39" customFormat="1" ht="57" customHeight="1" x14ac:dyDescent="0.2">
      <c r="A67" s="5"/>
      <c r="B67" s="98"/>
      <c r="C67" s="99"/>
      <c r="D67" s="104"/>
      <c r="E67" s="30"/>
      <c r="F67" s="85"/>
      <c r="G67" s="105"/>
      <c r="H67" s="107" t="s">
        <v>54</v>
      </c>
      <c r="I67" s="58">
        <v>214850780</v>
      </c>
      <c r="J67" s="108">
        <v>135765700.02000001</v>
      </c>
      <c r="K67" s="108">
        <v>46023393</v>
      </c>
      <c r="L67" s="108">
        <v>46023393</v>
      </c>
      <c r="M67" s="46">
        <f t="shared" ref="M67:M130" si="21">J67/I67</f>
        <v>0.63190694499689515</v>
      </c>
      <c r="N67" s="38"/>
      <c r="O67" s="38"/>
    </row>
    <row r="68" spans="1:15" s="39" customFormat="1" ht="27.75" customHeight="1" x14ac:dyDescent="0.2">
      <c r="A68" s="5"/>
      <c r="B68" s="98"/>
      <c r="C68" s="99"/>
      <c r="D68" s="104"/>
      <c r="E68" s="30"/>
      <c r="F68" s="53">
        <v>15</v>
      </c>
      <c r="G68" s="80" t="s">
        <v>55</v>
      </c>
      <c r="H68" s="102"/>
      <c r="I68" s="36">
        <f>SUM(I69:I75)</f>
        <v>12567721571</v>
      </c>
      <c r="J68" s="36">
        <f t="shared" ref="J68:L68" si="22">SUM(J69:J75)</f>
        <v>2382193471.6700001</v>
      </c>
      <c r="K68" s="36">
        <f t="shared" si="22"/>
        <v>1134186910.8499999</v>
      </c>
      <c r="L68" s="36">
        <f t="shared" si="22"/>
        <v>1134186910.8499999</v>
      </c>
      <c r="M68" s="37">
        <f t="shared" si="21"/>
        <v>0.1895485556560155</v>
      </c>
      <c r="N68" s="38"/>
      <c r="O68" s="38"/>
    </row>
    <row r="69" spans="1:15" s="39" customFormat="1" ht="36" customHeight="1" x14ac:dyDescent="0.2">
      <c r="A69" s="5"/>
      <c r="B69" s="68"/>
      <c r="C69" s="69"/>
      <c r="D69" s="109"/>
      <c r="E69" s="69"/>
      <c r="F69" s="110"/>
      <c r="G69" s="69"/>
      <c r="H69" s="265" t="s">
        <v>56</v>
      </c>
      <c r="I69" s="58">
        <v>6495000000</v>
      </c>
      <c r="J69" s="106">
        <v>961939265.97000003</v>
      </c>
      <c r="K69" s="106">
        <v>361070852</v>
      </c>
      <c r="L69" s="59">
        <v>361070852</v>
      </c>
      <c r="M69" s="46">
        <f t="shared" si="21"/>
        <v>0.14810458290531178</v>
      </c>
      <c r="N69" s="38"/>
      <c r="O69" s="38"/>
    </row>
    <row r="70" spans="1:15" s="39" customFormat="1" ht="36" customHeight="1" x14ac:dyDescent="0.2">
      <c r="A70" s="5"/>
      <c r="B70" s="68"/>
      <c r="C70" s="69"/>
      <c r="D70" s="109"/>
      <c r="E70" s="69"/>
      <c r="F70" s="109"/>
      <c r="G70" s="69"/>
      <c r="H70" s="266"/>
      <c r="I70" s="58">
        <v>128000000</v>
      </c>
      <c r="J70" s="106">
        <f>115046729</f>
        <v>115046729</v>
      </c>
      <c r="K70" s="106">
        <v>0</v>
      </c>
      <c r="L70" s="106">
        <v>0</v>
      </c>
      <c r="M70" s="46">
        <f t="shared" si="21"/>
        <v>0.89880257031249999</v>
      </c>
      <c r="N70" s="38"/>
      <c r="O70" s="38"/>
    </row>
    <row r="71" spans="1:15" s="39" customFormat="1" ht="36" customHeight="1" x14ac:dyDescent="0.2">
      <c r="A71" s="5"/>
      <c r="B71" s="68"/>
      <c r="C71" s="69"/>
      <c r="D71" s="109"/>
      <c r="E71" s="69"/>
      <c r="F71" s="109"/>
      <c r="G71" s="69"/>
      <c r="H71" s="266"/>
      <c r="I71" s="58">
        <v>650000000</v>
      </c>
      <c r="J71" s="59">
        <v>135582001.40000001</v>
      </c>
      <c r="K71" s="59">
        <v>5259186</v>
      </c>
      <c r="L71" s="59">
        <v>5259186</v>
      </c>
      <c r="M71" s="46">
        <f t="shared" si="21"/>
        <v>0.20858769446153846</v>
      </c>
      <c r="N71" s="38"/>
      <c r="O71" s="38"/>
    </row>
    <row r="72" spans="1:15" s="39" customFormat="1" ht="36" customHeight="1" x14ac:dyDescent="0.2">
      <c r="A72" s="5"/>
      <c r="B72" s="68"/>
      <c r="C72" s="69"/>
      <c r="D72" s="109"/>
      <c r="E72" s="69"/>
      <c r="F72" s="109"/>
      <c r="G72" s="69"/>
      <c r="H72" s="266"/>
      <c r="I72" s="58">
        <v>2604927185</v>
      </c>
      <c r="J72" s="59">
        <v>131251551</v>
      </c>
      <c r="K72" s="59">
        <v>6380000</v>
      </c>
      <c r="L72" s="59">
        <v>6380000</v>
      </c>
      <c r="M72" s="46">
        <f t="shared" si="21"/>
        <v>5.0385880939700818E-2</v>
      </c>
      <c r="N72" s="38"/>
      <c r="O72" s="38"/>
    </row>
    <row r="73" spans="1:15" s="39" customFormat="1" ht="36" customHeight="1" x14ac:dyDescent="0.2">
      <c r="A73" s="5"/>
      <c r="B73" s="68"/>
      <c r="C73" s="69"/>
      <c r="D73" s="109"/>
      <c r="E73" s="69"/>
      <c r="F73" s="109"/>
      <c r="G73" s="69"/>
      <c r="H73" s="267"/>
      <c r="I73" s="58">
        <v>308300000</v>
      </c>
      <c r="J73" s="59">
        <v>94300000</v>
      </c>
      <c r="K73" s="59">
        <v>94258309</v>
      </c>
      <c r="L73" s="59">
        <v>94258309</v>
      </c>
      <c r="M73" s="46">
        <f t="shared" si="21"/>
        <v>0.3058709049626987</v>
      </c>
      <c r="N73" s="38"/>
      <c r="O73" s="38"/>
    </row>
    <row r="74" spans="1:15" s="39" customFormat="1" ht="39" customHeight="1" x14ac:dyDescent="0.2">
      <c r="A74" s="5"/>
      <c r="B74" s="68"/>
      <c r="C74" s="69"/>
      <c r="D74" s="109"/>
      <c r="E74" s="69"/>
      <c r="F74" s="109"/>
      <c r="G74" s="69"/>
      <c r="H74" s="279" t="s">
        <v>54</v>
      </c>
      <c r="I74" s="111">
        <v>1897174159</v>
      </c>
      <c r="J74" s="111">
        <v>647747981.80999994</v>
      </c>
      <c r="K74" s="112">
        <v>477622388.73000002</v>
      </c>
      <c r="L74" s="111">
        <v>477622388.73000002</v>
      </c>
      <c r="M74" s="46">
        <f t="shared" si="21"/>
        <v>0.34142779076825913</v>
      </c>
      <c r="N74" s="38"/>
      <c r="O74" s="38"/>
    </row>
    <row r="75" spans="1:15" s="39" customFormat="1" ht="39" customHeight="1" x14ac:dyDescent="0.2">
      <c r="A75" s="5"/>
      <c r="B75" s="68"/>
      <c r="C75" s="69"/>
      <c r="D75" s="109"/>
      <c r="E75" s="69"/>
      <c r="F75" s="109"/>
      <c r="G75" s="69"/>
      <c r="H75" s="280"/>
      <c r="I75" s="111">
        <v>484320227</v>
      </c>
      <c r="J75" s="111">
        <v>296325942.49000001</v>
      </c>
      <c r="K75" s="112">
        <v>189596175.12</v>
      </c>
      <c r="L75" s="112">
        <v>189596175.12</v>
      </c>
      <c r="M75" s="46">
        <f t="shared" si="21"/>
        <v>0.61183887430330264</v>
      </c>
      <c r="N75" s="38"/>
      <c r="O75" s="38"/>
    </row>
    <row r="76" spans="1:15" s="39" customFormat="1" ht="27.75" customHeight="1" x14ac:dyDescent="0.2">
      <c r="A76" s="5"/>
      <c r="B76" s="113">
        <v>3</v>
      </c>
      <c r="C76" s="114" t="s">
        <v>57</v>
      </c>
      <c r="D76" s="14"/>
      <c r="E76" s="15"/>
      <c r="F76" s="72"/>
      <c r="G76" s="115"/>
      <c r="H76" s="73"/>
      <c r="I76" s="18">
        <f t="shared" ref="I76:L76" si="23">I77+I99+I113+I121+I134+I149+I157+I164+I213+I221+I249+I253+I259+I270+I288+I294+I317+I329</f>
        <v>202759512462.75</v>
      </c>
      <c r="J76" s="18">
        <f t="shared" si="23"/>
        <v>106595933003.83</v>
      </c>
      <c r="K76" s="18">
        <f t="shared" si="23"/>
        <v>73935477272.830002</v>
      </c>
      <c r="L76" s="18">
        <f t="shared" si="23"/>
        <v>73413457192.830002</v>
      </c>
      <c r="M76" s="19">
        <f t="shared" si="21"/>
        <v>0.52572592875716884</v>
      </c>
      <c r="N76" s="38"/>
      <c r="O76" s="38"/>
    </row>
    <row r="77" spans="1:15" s="39" customFormat="1" ht="27.75" customHeight="1" x14ac:dyDescent="0.2">
      <c r="A77" s="5"/>
      <c r="B77" s="116"/>
      <c r="C77" s="43"/>
      <c r="D77" s="117">
        <v>5</v>
      </c>
      <c r="E77" s="118" t="s">
        <v>58</v>
      </c>
      <c r="F77" s="119"/>
      <c r="G77" s="120"/>
      <c r="H77" s="97"/>
      <c r="I77" s="27">
        <f>I78+I89+I92</f>
        <v>123994931275</v>
      </c>
      <c r="J77" s="27">
        <f t="shared" ref="J77:L77" si="24">J78+J89+J92</f>
        <v>61821310312</v>
      </c>
      <c r="K77" s="27">
        <f t="shared" si="24"/>
        <v>50853261364</v>
      </c>
      <c r="L77" s="27">
        <f t="shared" si="24"/>
        <v>50853261364</v>
      </c>
      <c r="M77" s="28">
        <f t="shared" si="21"/>
        <v>0.49857933446400871</v>
      </c>
      <c r="N77" s="38"/>
      <c r="O77" s="38"/>
    </row>
    <row r="78" spans="1:15" s="39" customFormat="1" ht="27.75" customHeight="1" x14ac:dyDescent="0.2">
      <c r="A78" s="5"/>
      <c r="B78" s="68"/>
      <c r="C78" s="69"/>
      <c r="D78" s="121"/>
      <c r="E78" s="122"/>
      <c r="F78" s="123">
        <v>16</v>
      </c>
      <c r="G78" s="124" t="s">
        <v>59</v>
      </c>
      <c r="H78" s="102"/>
      <c r="I78" s="36">
        <f>SUM(I79:I88)</f>
        <v>16187350279</v>
      </c>
      <c r="J78" s="36">
        <f t="shared" ref="J78:L78" si="25">SUM(J79:J88)</f>
        <v>13135040761</v>
      </c>
      <c r="K78" s="36">
        <f t="shared" si="25"/>
        <v>6556429583</v>
      </c>
      <c r="L78" s="36">
        <f t="shared" si="25"/>
        <v>6556429583</v>
      </c>
      <c r="M78" s="37">
        <f t="shared" si="21"/>
        <v>0.81143859461917067</v>
      </c>
      <c r="N78" s="38"/>
      <c r="O78" s="38"/>
    </row>
    <row r="79" spans="1:15" s="39" customFormat="1" ht="34.5" customHeight="1" x14ac:dyDescent="0.2">
      <c r="A79" s="5"/>
      <c r="B79" s="68"/>
      <c r="C79" s="69"/>
      <c r="D79" s="109"/>
      <c r="E79" s="5"/>
      <c r="F79" s="110"/>
      <c r="G79" s="69"/>
      <c r="H79" s="261" t="s">
        <v>60</v>
      </c>
      <c r="I79" s="84">
        <v>6091354</v>
      </c>
      <c r="J79" s="125">
        <v>0</v>
      </c>
      <c r="K79" s="125">
        <v>0</v>
      </c>
      <c r="L79" s="125">
        <v>0</v>
      </c>
      <c r="M79" s="46">
        <f t="shared" si="21"/>
        <v>0</v>
      </c>
      <c r="N79" s="38"/>
      <c r="O79" s="38"/>
    </row>
    <row r="80" spans="1:15" s="39" customFormat="1" ht="34.5" customHeight="1" x14ac:dyDescent="0.2">
      <c r="A80" s="5"/>
      <c r="B80" s="68"/>
      <c r="C80" s="69"/>
      <c r="D80" s="109"/>
      <c r="E80" s="5"/>
      <c r="F80" s="109"/>
      <c r="G80" s="69"/>
      <c r="H80" s="276"/>
      <c r="I80" s="84">
        <v>2000000000</v>
      </c>
      <c r="J80" s="125">
        <v>1749748192</v>
      </c>
      <c r="K80" s="125">
        <v>1288840064</v>
      </c>
      <c r="L80" s="125">
        <v>1288840064</v>
      </c>
      <c r="M80" s="46">
        <f t="shared" si="21"/>
        <v>0.87487409599999999</v>
      </c>
      <c r="N80" s="38"/>
      <c r="O80" s="38"/>
    </row>
    <row r="81" spans="1:15" s="39" customFormat="1" ht="34.5" customHeight="1" x14ac:dyDescent="0.2">
      <c r="A81" s="5"/>
      <c r="B81" s="68"/>
      <c r="C81" s="69"/>
      <c r="D81" s="109"/>
      <c r="E81" s="5"/>
      <c r="F81" s="109"/>
      <c r="G81" s="69"/>
      <c r="H81" s="276"/>
      <c r="I81" s="84">
        <v>4912668735</v>
      </c>
      <c r="J81" s="125">
        <v>3681611260</v>
      </c>
      <c r="K81" s="125">
        <v>1436082260</v>
      </c>
      <c r="L81" s="125">
        <v>1436082260</v>
      </c>
      <c r="M81" s="46">
        <f t="shared" si="21"/>
        <v>0.74941166575523233</v>
      </c>
      <c r="N81" s="38"/>
      <c r="O81" s="38"/>
    </row>
    <row r="82" spans="1:15" s="39" customFormat="1" ht="34.5" customHeight="1" x14ac:dyDescent="0.2">
      <c r="A82" s="5"/>
      <c r="B82" s="68"/>
      <c r="C82" s="69"/>
      <c r="D82" s="109"/>
      <c r="E82" s="5"/>
      <c r="F82" s="109"/>
      <c r="G82" s="69"/>
      <c r="H82" s="276"/>
      <c r="I82" s="84">
        <v>2055700205</v>
      </c>
      <c r="J82" s="125">
        <v>1241319887</v>
      </c>
      <c r="K82" s="125">
        <v>1151253360</v>
      </c>
      <c r="L82" s="125">
        <v>1151253360</v>
      </c>
      <c r="M82" s="46">
        <f t="shared" si="21"/>
        <v>0.60384285801051418</v>
      </c>
      <c r="N82" s="38"/>
      <c r="O82" s="38"/>
    </row>
    <row r="83" spans="1:15" s="39" customFormat="1" ht="34.5" customHeight="1" x14ac:dyDescent="0.2">
      <c r="A83" s="5"/>
      <c r="B83" s="68"/>
      <c r="C83" s="69"/>
      <c r="D83" s="109"/>
      <c r="E83" s="5"/>
      <c r="F83" s="109"/>
      <c r="G83" s="69"/>
      <c r="H83" s="276"/>
      <c r="I83" s="84">
        <v>301663299</v>
      </c>
      <c r="J83" s="125">
        <v>0</v>
      </c>
      <c r="K83" s="125">
        <v>0</v>
      </c>
      <c r="L83" s="125">
        <v>0</v>
      </c>
      <c r="M83" s="46">
        <f t="shared" si="21"/>
        <v>0</v>
      </c>
      <c r="N83" s="38"/>
      <c r="O83" s="38"/>
    </row>
    <row r="84" spans="1:15" s="39" customFormat="1" ht="34.5" customHeight="1" x14ac:dyDescent="0.2">
      <c r="A84" s="5"/>
      <c r="B84" s="68"/>
      <c r="C84" s="69"/>
      <c r="D84" s="109"/>
      <c r="E84" s="5"/>
      <c r="F84" s="109"/>
      <c r="G84" s="69"/>
      <c r="H84" s="276"/>
      <c r="I84" s="84">
        <v>171253920</v>
      </c>
      <c r="J84" s="84">
        <v>171253920</v>
      </c>
      <c r="K84" s="84">
        <v>171253920</v>
      </c>
      <c r="L84" s="84">
        <v>171253920</v>
      </c>
      <c r="M84" s="46">
        <f t="shared" si="21"/>
        <v>1</v>
      </c>
      <c r="N84" s="38"/>
      <c r="O84" s="38"/>
    </row>
    <row r="85" spans="1:15" s="39" customFormat="1" ht="34.5" customHeight="1" x14ac:dyDescent="0.2">
      <c r="A85" s="5"/>
      <c r="B85" s="68"/>
      <c r="C85" s="69"/>
      <c r="D85" s="109"/>
      <c r="E85" s="5"/>
      <c r="F85" s="109"/>
      <c r="G85" s="69"/>
      <c r="H85" s="276"/>
      <c r="I85" s="84">
        <v>372763406</v>
      </c>
      <c r="J85" s="125">
        <v>0</v>
      </c>
      <c r="K85" s="125">
        <v>0</v>
      </c>
      <c r="L85" s="125">
        <v>0</v>
      </c>
      <c r="M85" s="46">
        <f t="shared" si="21"/>
        <v>0</v>
      </c>
      <c r="N85" s="38"/>
      <c r="O85" s="38"/>
    </row>
    <row r="86" spans="1:15" s="39" customFormat="1" ht="34.5" customHeight="1" x14ac:dyDescent="0.2">
      <c r="A86" s="5"/>
      <c r="B86" s="68"/>
      <c r="C86" s="69"/>
      <c r="D86" s="109"/>
      <c r="E86" s="5"/>
      <c r="F86" s="109"/>
      <c r="G86" s="69"/>
      <c r="H86" s="276"/>
      <c r="I86" s="84">
        <v>6118086063</v>
      </c>
      <c r="J86" s="84">
        <v>6118086063</v>
      </c>
      <c r="K86" s="125">
        <v>2335978540</v>
      </c>
      <c r="L86" s="125">
        <v>2335978540</v>
      </c>
      <c r="M86" s="46">
        <f t="shared" si="21"/>
        <v>1</v>
      </c>
      <c r="N86" s="38"/>
      <c r="O86" s="38"/>
    </row>
    <row r="87" spans="1:15" s="39" customFormat="1" ht="34.5" customHeight="1" x14ac:dyDescent="0.2">
      <c r="A87" s="5"/>
      <c r="B87" s="68"/>
      <c r="C87" s="69"/>
      <c r="D87" s="109"/>
      <c r="E87" s="5"/>
      <c r="F87" s="109"/>
      <c r="G87" s="69"/>
      <c r="H87" s="276"/>
      <c r="I87" s="84">
        <v>76101858</v>
      </c>
      <c r="J87" s="125">
        <v>0</v>
      </c>
      <c r="K87" s="125">
        <v>0</v>
      </c>
      <c r="L87" s="125">
        <v>0</v>
      </c>
      <c r="M87" s="46">
        <f t="shared" si="21"/>
        <v>0</v>
      </c>
      <c r="N87" s="38"/>
      <c r="O87" s="38"/>
    </row>
    <row r="88" spans="1:15" s="39" customFormat="1" ht="42.75" customHeight="1" x14ac:dyDescent="0.2">
      <c r="A88" s="5"/>
      <c r="B88" s="68"/>
      <c r="C88" s="69"/>
      <c r="D88" s="109"/>
      <c r="E88" s="5"/>
      <c r="F88" s="70"/>
      <c r="G88" s="69"/>
      <c r="H88" s="262"/>
      <c r="I88" s="84">
        <v>173021439</v>
      </c>
      <c r="J88" s="84">
        <v>173021439</v>
      </c>
      <c r="K88" s="84">
        <v>173021439</v>
      </c>
      <c r="L88" s="84">
        <v>173021439</v>
      </c>
      <c r="M88" s="46">
        <f t="shared" si="21"/>
        <v>1</v>
      </c>
      <c r="N88" s="38"/>
      <c r="O88" s="38"/>
    </row>
    <row r="89" spans="1:15" s="39" customFormat="1" ht="27.75" customHeight="1" x14ac:dyDescent="0.2">
      <c r="A89" s="5"/>
      <c r="B89" s="68"/>
      <c r="C89" s="69"/>
      <c r="D89" s="109"/>
      <c r="E89" s="69"/>
      <c r="F89" s="126">
        <v>17</v>
      </c>
      <c r="G89" s="124" t="s">
        <v>61</v>
      </c>
      <c r="H89" s="102"/>
      <c r="I89" s="36">
        <f>SUM(I90:I91)</f>
        <v>1236000000</v>
      </c>
      <c r="J89" s="36">
        <f t="shared" ref="J89:L89" si="26">SUM(J90:J91)</f>
        <v>976986480</v>
      </c>
      <c r="K89" s="36">
        <f t="shared" si="26"/>
        <v>61542000</v>
      </c>
      <c r="L89" s="36">
        <f t="shared" si="26"/>
        <v>61542000</v>
      </c>
      <c r="M89" s="37">
        <f t="shared" si="21"/>
        <v>0.79044213592233015</v>
      </c>
      <c r="N89" s="38"/>
      <c r="O89" s="38"/>
    </row>
    <row r="90" spans="1:15" s="39" customFormat="1" ht="34.5" customHeight="1" x14ac:dyDescent="0.2">
      <c r="A90" s="5"/>
      <c r="B90" s="68"/>
      <c r="C90" s="69"/>
      <c r="D90" s="109"/>
      <c r="E90" s="69"/>
      <c r="F90" s="127"/>
      <c r="G90" s="127"/>
      <c r="H90" s="261" t="s">
        <v>62</v>
      </c>
      <c r="I90" s="84">
        <v>50000000</v>
      </c>
      <c r="J90" s="125">
        <v>0</v>
      </c>
      <c r="K90" s="125">
        <v>0</v>
      </c>
      <c r="L90" s="125">
        <v>0</v>
      </c>
      <c r="M90" s="46">
        <f t="shared" si="21"/>
        <v>0</v>
      </c>
      <c r="N90" s="38"/>
      <c r="O90" s="38"/>
    </row>
    <row r="91" spans="1:15" s="39" customFormat="1" ht="34.5" customHeight="1" x14ac:dyDescent="0.2">
      <c r="A91" s="5"/>
      <c r="B91" s="68"/>
      <c r="C91" s="69"/>
      <c r="D91" s="109"/>
      <c r="E91" s="69"/>
      <c r="F91" s="127"/>
      <c r="G91" s="5"/>
      <c r="H91" s="262"/>
      <c r="I91" s="84">
        <v>1186000000</v>
      </c>
      <c r="J91" s="125">
        <v>976986480</v>
      </c>
      <c r="K91" s="125">
        <v>61542000</v>
      </c>
      <c r="L91" s="125">
        <v>61542000</v>
      </c>
      <c r="M91" s="46">
        <f t="shared" si="21"/>
        <v>0.82376600337268124</v>
      </c>
      <c r="N91" s="38"/>
      <c r="O91" s="38"/>
    </row>
    <row r="92" spans="1:15" s="39" customFormat="1" ht="27.75" customHeight="1" x14ac:dyDescent="0.2">
      <c r="A92" s="5"/>
      <c r="B92" s="68"/>
      <c r="C92" s="69"/>
      <c r="D92" s="109"/>
      <c r="E92" s="69"/>
      <c r="F92" s="128">
        <v>18</v>
      </c>
      <c r="G92" s="124" t="s">
        <v>63</v>
      </c>
      <c r="H92" s="102"/>
      <c r="I92" s="36">
        <f>SUM(I93:I98)</f>
        <v>106571580996</v>
      </c>
      <c r="J92" s="36">
        <f t="shared" ref="J92:L92" si="27">SUM(J93:J98)</f>
        <v>47709283071</v>
      </c>
      <c r="K92" s="36">
        <f t="shared" si="27"/>
        <v>44235289781</v>
      </c>
      <c r="L92" s="36">
        <f t="shared" si="27"/>
        <v>44235289781</v>
      </c>
      <c r="M92" s="37">
        <f t="shared" si="21"/>
        <v>0.44767359764317183</v>
      </c>
      <c r="N92" s="38"/>
      <c r="O92" s="38"/>
    </row>
    <row r="93" spans="1:15" s="39" customFormat="1" ht="24" customHeight="1" x14ac:dyDescent="0.2">
      <c r="A93" s="5"/>
      <c r="B93" s="68"/>
      <c r="C93" s="69"/>
      <c r="D93" s="109"/>
      <c r="E93" s="5"/>
      <c r="F93" s="129"/>
      <c r="G93" s="130"/>
      <c r="H93" s="261" t="s">
        <v>64</v>
      </c>
      <c r="I93" s="84">
        <f>'[1]EJEC ABRIL 2017'!$E$1039</f>
        <v>1486256547</v>
      </c>
      <c r="J93" s="125">
        <v>0</v>
      </c>
      <c r="K93" s="125">
        <v>0</v>
      </c>
      <c r="L93" s="125">
        <v>0</v>
      </c>
      <c r="M93" s="46">
        <f t="shared" si="21"/>
        <v>0</v>
      </c>
      <c r="N93" s="38"/>
      <c r="O93" s="38"/>
    </row>
    <row r="94" spans="1:15" s="39" customFormat="1" ht="24" customHeight="1" x14ac:dyDescent="0.2">
      <c r="A94" s="5"/>
      <c r="B94" s="68"/>
      <c r="C94" s="69"/>
      <c r="D94" s="109"/>
      <c r="E94" s="5"/>
      <c r="F94" s="131"/>
      <c r="G94" s="130"/>
      <c r="H94" s="276"/>
      <c r="I94" s="84">
        <v>77078464000</v>
      </c>
      <c r="J94" s="125">
        <v>34642763376</v>
      </c>
      <c r="K94" s="125">
        <v>31510111422</v>
      </c>
      <c r="L94" s="125">
        <v>31510111422</v>
      </c>
      <c r="M94" s="46">
        <f t="shared" si="21"/>
        <v>0.44944802449618093</v>
      </c>
      <c r="N94" s="38"/>
      <c r="O94" s="38"/>
    </row>
    <row r="95" spans="1:15" s="39" customFormat="1" ht="24" customHeight="1" x14ac:dyDescent="0.2">
      <c r="A95" s="5"/>
      <c r="B95" s="68"/>
      <c r="C95" s="69"/>
      <c r="D95" s="109"/>
      <c r="E95" s="5"/>
      <c r="F95" s="131"/>
      <c r="G95" s="130"/>
      <c r="H95" s="276"/>
      <c r="I95" s="84">
        <v>15365000000</v>
      </c>
      <c r="J95" s="125">
        <v>7871812277</v>
      </c>
      <c r="K95" s="125">
        <v>7871812277</v>
      </c>
      <c r="L95" s="125">
        <v>7871812277</v>
      </c>
      <c r="M95" s="46">
        <f t="shared" si="21"/>
        <v>0.51232100728929386</v>
      </c>
      <c r="N95" s="38"/>
      <c r="O95" s="38"/>
    </row>
    <row r="96" spans="1:15" s="39" customFormat="1" ht="24" customHeight="1" x14ac:dyDescent="0.2">
      <c r="A96" s="5"/>
      <c r="B96" s="68"/>
      <c r="C96" s="69"/>
      <c r="D96" s="109"/>
      <c r="E96" s="5"/>
      <c r="F96" s="131"/>
      <c r="G96" s="130"/>
      <c r="H96" s="276"/>
      <c r="I96" s="84">
        <v>325860449</v>
      </c>
      <c r="J96" s="125">
        <v>0</v>
      </c>
      <c r="K96" s="125">
        <v>0</v>
      </c>
      <c r="L96" s="125">
        <v>0</v>
      </c>
      <c r="M96" s="46">
        <f t="shared" si="21"/>
        <v>0</v>
      </c>
      <c r="N96" s="38"/>
      <c r="O96" s="38"/>
    </row>
    <row r="97" spans="1:15" s="39" customFormat="1" ht="24" customHeight="1" x14ac:dyDescent="0.2">
      <c r="A97" s="5"/>
      <c r="B97" s="68"/>
      <c r="C97" s="69"/>
      <c r="D97" s="109"/>
      <c r="E97" s="5"/>
      <c r="F97" s="131"/>
      <c r="G97" s="130"/>
      <c r="H97" s="276"/>
      <c r="I97" s="84">
        <f>'[1]EJEC ABRIL 2017'!$E$1058-I96-I98</f>
        <v>10016000000</v>
      </c>
      <c r="J97" s="125">
        <v>4231727281</v>
      </c>
      <c r="K97" s="125">
        <v>3890385945</v>
      </c>
      <c r="L97" s="125">
        <v>3890385945</v>
      </c>
      <c r="M97" s="46">
        <f t="shared" si="21"/>
        <v>0.42249673332667731</v>
      </c>
      <c r="N97" s="38"/>
      <c r="O97" s="38"/>
    </row>
    <row r="98" spans="1:15" s="39" customFormat="1" ht="24" customHeight="1" x14ac:dyDescent="0.2">
      <c r="A98" s="5"/>
      <c r="B98" s="68"/>
      <c r="C98" s="69"/>
      <c r="D98" s="109"/>
      <c r="E98" s="5"/>
      <c r="F98" s="132"/>
      <c r="G98" s="133"/>
      <c r="H98" s="262"/>
      <c r="I98" s="84">
        <f>'[1]EJEC ABRIL 2017'!$E$1101+'[1]EJEC ABRIL 2017'!$E$1070</f>
        <v>2300000000</v>
      </c>
      <c r="J98" s="125">
        <v>962980137</v>
      </c>
      <c r="K98" s="125">
        <v>962980137</v>
      </c>
      <c r="L98" s="125">
        <v>962980137</v>
      </c>
      <c r="M98" s="46">
        <f t="shared" si="21"/>
        <v>0.41868701608695652</v>
      </c>
      <c r="N98" s="38"/>
      <c r="O98" s="38"/>
    </row>
    <row r="99" spans="1:15" s="39" customFormat="1" ht="27.75" customHeight="1" x14ac:dyDescent="0.2">
      <c r="A99" s="5"/>
      <c r="B99" s="68"/>
      <c r="C99" s="69"/>
      <c r="D99" s="134">
        <v>6</v>
      </c>
      <c r="E99" s="135" t="s">
        <v>65</v>
      </c>
      <c r="F99" s="136"/>
      <c r="G99" s="137"/>
      <c r="H99" s="97"/>
      <c r="I99" s="27">
        <f t="shared" ref="I99:L99" si="28">I100+I103+I108+I111</f>
        <v>1086789553</v>
      </c>
      <c r="J99" s="27">
        <f t="shared" si="28"/>
        <v>205754816</v>
      </c>
      <c r="K99" s="27">
        <f t="shared" si="28"/>
        <v>152254816</v>
      </c>
      <c r="L99" s="27">
        <f t="shared" si="28"/>
        <v>152254816</v>
      </c>
      <c r="M99" s="28">
        <f t="shared" si="21"/>
        <v>0.1893235129395838</v>
      </c>
      <c r="N99" s="38"/>
      <c r="O99" s="38"/>
    </row>
    <row r="100" spans="1:15" s="39" customFormat="1" ht="27.75" customHeight="1" x14ac:dyDescent="0.2">
      <c r="A100" s="5"/>
      <c r="B100" s="68"/>
      <c r="C100" s="69"/>
      <c r="D100" s="121"/>
      <c r="E100" s="122"/>
      <c r="F100" s="128">
        <v>19</v>
      </c>
      <c r="G100" s="124" t="s">
        <v>66</v>
      </c>
      <c r="H100" s="102"/>
      <c r="I100" s="36">
        <f>SUM(I101:I102)</f>
        <v>183000000</v>
      </c>
      <c r="J100" s="36">
        <f t="shared" ref="J100:L100" si="29">SUM(J101:J102)</f>
        <v>91954816</v>
      </c>
      <c r="K100" s="36">
        <f t="shared" si="29"/>
        <v>51454816</v>
      </c>
      <c r="L100" s="36">
        <f t="shared" si="29"/>
        <v>51454816</v>
      </c>
      <c r="M100" s="37">
        <f t="shared" si="21"/>
        <v>0.50248533333333334</v>
      </c>
      <c r="N100" s="38"/>
      <c r="O100" s="38"/>
    </row>
    <row r="101" spans="1:15" s="39" customFormat="1" ht="39.75" customHeight="1" x14ac:dyDescent="0.2">
      <c r="A101" s="5"/>
      <c r="B101" s="68"/>
      <c r="C101" s="69"/>
      <c r="D101" s="109"/>
      <c r="E101" s="69"/>
      <c r="F101" s="110"/>
      <c r="G101" s="69"/>
      <c r="H101" s="261" t="s">
        <v>67</v>
      </c>
      <c r="I101" s="84">
        <v>103000000</v>
      </c>
      <c r="J101" s="125">
        <v>91954816</v>
      </c>
      <c r="K101" s="125">
        <v>51454816</v>
      </c>
      <c r="L101" s="125">
        <v>51454816</v>
      </c>
      <c r="M101" s="46">
        <f t="shared" si="21"/>
        <v>0.89276520388349512</v>
      </c>
      <c r="N101" s="38"/>
      <c r="O101" s="38"/>
    </row>
    <row r="102" spans="1:15" s="39" customFormat="1" ht="39.75" customHeight="1" x14ac:dyDescent="0.2">
      <c r="A102" s="5"/>
      <c r="B102" s="68"/>
      <c r="C102" s="69"/>
      <c r="D102" s="109"/>
      <c r="E102" s="69"/>
      <c r="F102" s="70"/>
      <c r="G102" s="69"/>
      <c r="H102" s="262"/>
      <c r="I102" s="84">
        <v>80000000</v>
      </c>
      <c r="J102" s="125">
        <v>0</v>
      </c>
      <c r="K102" s="125">
        <v>0</v>
      </c>
      <c r="L102" s="125">
        <v>0</v>
      </c>
      <c r="M102" s="46">
        <f t="shared" si="21"/>
        <v>0</v>
      </c>
      <c r="N102" s="38"/>
      <c r="O102" s="38"/>
    </row>
    <row r="103" spans="1:15" s="39" customFormat="1" ht="27.75" customHeight="1" x14ac:dyDescent="0.2">
      <c r="A103" s="5"/>
      <c r="B103" s="68"/>
      <c r="C103" s="69"/>
      <c r="D103" s="109"/>
      <c r="E103" s="69"/>
      <c r="F103" s="128">
        <v>20</v>
      </c>
      <c r="G103" s="124" t="s">
        <v>68</v>
      </c>
      <c r="H103" s="102"/>
      <c r="I103" s="36">
        <f>SUM(I104:I107)</f>
        <v>502989553</v>
      </c>
      <c r="J103" s="36">
        <f t="shared" ref="J103:L103" si="30">SUM(J104:J107)</f>
        <v>113800000</v>
      </c>
      <c r="K103" s="36">
        <f t="shared" si="30"/>
        <v>100800000</v>
      </c>
      <c r="L103" s="36">
        <f t="shared" si="30"/>
        <v>100800000</v>
      </c>
      <c r="M103" s="37">
        <f t="shared" si="21"/>
        <v>0.2262472437474263</v>
      </c>
      <c r="N103" s="38"/>
      <c r="O103" s="38"/>
    </row>
    <row r="104" spans="1:15" s="39" customFormat="1" ht="36.75" customHeight="1" x14ac:dyDescent="0.2">
      <c r="A104" s="5"/>
      <c r="B104" s="68"/>
      <c r="C104" s="69"/>
      <c r="D104" s="109"/>
      <c r="E104" s="5"/>
      <c r="F104" s="110"/>
      <c r="G104" s="69"/>
      <c r="H104" s="277" t="s">
        <v>69</v>
      </c>
      <c r="I104" s="84">
        <v>50000000</v>
      </c>
      <c r="J104" s="125">
        <v>35000000</v>
      </c>
      <c r="K104" s="125">
        <v>22000000</v>
      </c>
      <c r="L104" s="125">
        <v>22000000</v>
      </c>
      <c r="M104" s="46">
        <f t="shared" si="21"/>
        <v>0.7</v>
      </c>
      <c r="N104" s="38"/>
      <c r="O104" s="38"/>
    </row>
    <row r="105" spans="1:15" s="39" customFormat="1" ht="36.75" customHeight="1" x14ac:dyDescent="0.2">
      <c r="A105" s="5"/>
      <c r="B105" s="68"/>
      <c r="C105" s="69"/>
      <c r="D105" s="109"/>
      <c r="E105" s="5"/>
      <c r="F105" s="109"/>
      <c r="G105" s="69"/>
      <c r="H105" s="281"/>
      <c r="I105" s="84">
        <v>0</v>
      </c>
      <c r="J105" s="125">
        <v>0</v>
      </c>
      <c r="K105" s="125">
        <v>0</v>
      </c>
      <c r="L105" s="125">
        <v>0</v>
      </c>
      <c r="M105" s="46" t="e">
        <f t="shared" si="21"/>
        <v>#DIV/0!</v>
      </c>
      <c r="N105" s="38"/>
      <c r="O105" s="38"/>
    </row>
    <row r="106" spans="1:15" s="39" customFormat="1" ht="36.75" customHeight="1" x14ac:dyDescent="0.2">
      <c r="A106" s="5"/>
      <c r="B106" s="68"/>
      <c r="C106" s="69"/>
      <c r="D106" s="109"/>
      <c r="E106" s="5"/>
      <c r="F106" s="109"/>
      <c r="G106" s="69"/>
      <c r="H106" s="281"/>
      <c r="I106" s="84">
        <v>316673401</v>
      </c>
      <c r="J106" s="125">
        <v>0</v>
      </c>
      <c r="K106" s="125">
        <v>0</v>
      </c>
      <c r="L106" s="125">
        <v>0</v>
      </c>
      <c r="M106" s="46">
        <f t="shared" si="21"/>
        <v>0</v>
      </c>
      <c r="N106" s="38"/>
      <c r="O106" s="38"/>
    </row>
    <row r="107" spans="1:15" s="39" customFormat="1" ht="36.75" customHeight="1" x14ac:dyDescent="0.2">
      <c r="A107" s="5"/>
      <c r="B107" s="68"/>
      <c r="C107" s="69"/>
      <c r="D107" s="109"/>
      <c r="E107" s="5"/>
      <c r="F107" s="70"/>
      <c r="G107" s="69"/>
      <c r="H107" s="278"/>
      <c r="I107" s="84">
        <v>136316152</v>
      </c>
      <c r="J107" s="125">
        <v>78800000</v>
      </c>
      <c r="K107" s="125">
        <v>78800000</v>
      </c>
      <c r="L107" s="125">
        <v>78800000</v>
      </c>
      <c r="M107" s="46">
        <f t="shared" si="21"/>
        <v>0.57806796072119171</v>
      </c>
      <c r="N107" s="38"/>
      <c r="O107" s="38"/>
    </row>
    <row r="108" spans="1:15" s="39" customFormat="1" ht="27.75" customHeight="1" x14ac:dyDescent="0.2">
      <c r="A108" s="5"/>
      <c r="B108" s="68"/>
      <c r="C108" s="69"/>
      <c r="D108" s="109"/>
      <c r="E108" s="69"/>
      <c r="F108" s="128">
        <v>21</v>
      </c>
      <c r="G108" s="124" t="s">
        <v>70</v>
      </c>
      <c r="H108" s="102"/>
      <c r="I108" s="36">
        <f>SUM(I109:I110)</f>
        <v>287500000</v>
      </c>
      <c r="J108" s="36">
        <f t="shared" ref="J108:L108" si="31">SUM(J109:J110)</f>
        <v>0</v>
      </c>
      <c r="K108" s="36">
        <f t="shared" si="31"/>
        <v>0</v>
      </c>
      <c r="L108" s="36">
        <f t="shared" si="31"/>
        <v>0</v>
      </c>
      <c r="M108" s="37">
        <f t="shared" si="21"/>
        <v>0</v>
      </c>
      <c r="N108" s="38"/>
      <c r="O108" s="38"/>
    </row>
    <row r="109" spans="1:15" s="39" customFormat="1" ht="42.75" customHeight="1" x14ac:dyDescent="0.2">
      <c r="A109" s="5"/>
      <c r="B109" s="68"/>
      <c r="C109" s="69"/>
      <c r="D109" s="109"/>
      <c r="E109" s="5"/>
      <c r="F109" s="110"/>
      <c r="G109" s="69"/>
      <c r="H109" s="277" t="s">
        <v>71</v>
      </c>
      <c r="I109" s="84">
        <v>30000000</v>
      </c>
      <c r="J109" s="125">
        <v>0</v>
      </c>
      <c r="K109" s="125">
        <v>0</v>
      </c>
      <c r="L109" s="125">
        <v>0</v>
      </c>
      <c r="M109" s="46">
        <f t="shared" si="21"/>
        <v>0</v>
      </c>
      <c r="N109" s="38"/>
      <c r="O109" s="38"/>
    </row>
    <row r="110" spans="1:15" s="39" customFormat="1" ht="42.75" customHeight="1" x14ac:dyDescent="0.2">
      <c r="A110" s="5"/>
      <c r="B110" s="68"/>
      <c r="C110" s="69"/>
      <c r="D110" s="109"/>
      <c r="E110" s="5"/>
      <c r="F110" s="70"/>
      <c r="G110" s="69"/>
      <c r="H110" s="278"/>
      <c r="I110" s="84">
        <v>257500000</v>
      </c>
      <c r="J110" s="125">
        <v>0</v>
      </c>
      <c r="K110" s="125">
        <v>0</v>
      </c>
      <c r="L110" s="125">
        <v>0</v>
      </c>
      <c r="M110" s="46">
        <f t="shared" si="21"/>
        <v>0</v>
      </c>
      <c r="N110" s="38"/>
      <c r="O110" s="38"/>
    </row>
    <row r="111" spans="1:15" s="39" customFormat="1" ht="27.75" customHeight="1" x14ac:dyDescent="0.2">
      <c r="A111" s="5"/>
      <c r="B111" s="68"/>
      <c r="C111" s="69"/>
      <c r="D111" s="109"/>
      <c r="E111" s="69"/>
      <c r="F111" s="138">
        <v>22</v>
      </c>
      <c r="G111" s="80" t="s">
        <v>72</v>
      </c>
      <c r="H111" s="102"/>
      <c r="I111" s="36">
        <f>SUM(I112)</f>
        <v>113300000</v>
      </c>
      <c r="J111" s="36">
        <f t="shared" ref="J111:L111" si="32">SUM(J112)</f>
        <v>0</v>
      </c>
      <c r="K111" s="36">
        <f t="shared" si="32"/>
        <v>0</v>
      </c>
      <c r="L111" s="36">
        <f t="shared" si="32"/>
        <v>0</v>
      </c>
      <c r="M111" s="37">
        <f t="shared" si="21"/>
        <v>0</v>
      </c>
      <c r="N111" s="38"/>
      <c r="O111" s="38"/>
    </row>
    <row r="112" spans="1:15" s="39" customFormat="1" ht="61.5" customHeight="1" x14ac:dyDescent="0.2">
      <c r="A112" s="5"/>
      <c r="B112" s="68"/>
      <c r="C112" s="69"/>
      <c r="D112" s="109"/>
      <c r="E112" s="69"/>
      <c r="F112" s="127"/>
      <c r="G112" s="127"/>
      <c r="H112" s="87" t="s">
        <v>73</v>
      </c>
      <c r="I112" s="84">
        <v>113300000</v>
      </c>
      <c r="J112" s="125">
        <v>0</v>
      </c>
      <c r="K112" s="125">
        <v>0</v>
      </c>
      <c r="L112" s="125">
        <v>0</v>
      </c>
      <c r="M112" s="46">
        <f t="shared" si="21"/>
        <v>0</v>
      </c>
      <c r="N112" s="38"/>
      <c r="O112" s="38"/>
    </row>
    <row r="113" spans="1:15" s="39" customFormat="1" ht="27.75" customHeight="1" x14ac:dyDescent="0.2">
      <c r="A113" s="5"/>
      <c r="B113" s="68"/>
      <c r="C113" s="69"/>
      <c r="D113" s="134">
        <v>7</v>
      </c>
      <c r="E113" s="135" t="s">
        <v>74</v>
      </c>
      <c r="F113" s="136"/>
      <c r="G113" s="137"/>
      <c r="H113" s="97"/>
      <c r="I113" s="27">
        <f>I114+I116</f>
        <v>296000000</v>
      </c>
      <c r="J113" s="27">
        <f t="shared" ref="J113:L113" si="33">J114+J116</f>
        <v>87600000</v>
      </c>
      <c r="K113" s="27">
        <f t="shared" si="33"/>
        <v>10000000</v>
      </c>
      <c r="L113" s="27">
        <f t="shared" si="33"/>
        <v>10000000</v>
      </c>
      <c r="M113" s="28">
        <f t="shared" si="21"/>
        <v>0.29594594594594592</v>
      </c>
      <c r="N113" s="38"/>
      <c r="O113" s="38"/>
    </row>
    <row r="114" spans="1:15" s="39" customFormat="1" ht="27.75" customHeight="1" x14ac:dyDescent="0.2">
      <c r="A114" s="5"/>
      <c r="B114" s="68"/>
      <c r="C114" s="69"/>
      <c r="D114" s="121"/>
      <c r="E114" s="122"/>
      <c r="F114" s="128">
        <v>23</v>
      </c>
      <c r="G114" s="124" t="s">
        <v>75</v>
      </c>
      <c r="H114" s="102"/>
      <c r="I114" s="36">
        <f>I115</f>
        <v>103000000</v>
      </c>
      <c r="J114" s="36">
        <f t="shared" ref="J114:L114" si="34">J115</f>
        <v>0</v>
      </c>
      <c r="K114" s="36">
        <f t="shared" si="34"/>
        <v>0</v>
      </c>
      <c r="L114" s="36">
        <f t="shared" si="34"/>
        <v>0</v>
      </c>
      <c r="M114" s="37">
        <f t="shared" si="21"/>
        <v>0</v>
      </c>
      <c r="N114" s="38"/>
      <c r="O114" s="38"/>
    </row>
    <row r="115" spans="1:15" s="39" customFormat="1" ht="71.25" customHeight="1" x14ac:dyDescent="0.2">
      <c r="A115" s="5"/>
      <c r="B115" s="68"/>
      <c r="C115" s="69"/>
      <c r="D115" s="139"/>
      <c r="E115" s="140"/>
      <c r="F115" s="141"/>
      <c r="G115" s="130"/>
      <c r="H115" s="87" t="s">
        <v>76</v>
      </c>
      <c r="I115" s="84">
        <v>103000000</v>
      </c>
      <c r="J115" s="125">
        <v>0</v>
      </c>
      <c r="K115" s="125">
        <v>0</v>
      </c>
      <c r="L115" s="125">
        <v>0</v>
      </c>
      <c r="M115" s="46">
        <f t="shared" si="21"/>
        <v>0</v>
      </c>
      <c r="N115" s="38"/>
      <c r="O115" s="38"/>
    </row>
    <row r="116" spans="1:15" s="39" customFormat="1" ht="27.75" customHeight="1" x14ac:dyDescent="0.2">
      <c r="A116" s="5"/>
      <c r="B116" s="68"/>
      <c r="C116" s="69"/>
      <c r="D116" s="139"/>
      <c r="E116" s="140"/>
      <c r="F116" s="128">
        <v>24</v>
      </c>
      <c r="G116" s="124" t="s">
        <v>77</v>
      </c>
      <c r="H116" s="102"/>
      <c r="I116" s="36">
        <f>SUM(I117:I120)</f>
        <v>193000000</v>
      </c>
      <c r="J116" s="36">
        <f t="shared" ref="J116:L116" si="35">SUM(J117:J120)</f>
        <v>87600000</v>
      </c>
      <c r="K116" s="36">
        <f t="shared" si="35"/>
        <v>10000000</v>
      </c>
      <c r="L116" s="36">
        <f t="shared" si="35"/>
        <v>10000000</v>
      </c>
      <c r="M116" s="37">
        <f t="shared" si="21"/>
        <v>0.45388601036269433</v>
      </c>
      <c r="N116" s="38"/>
      <c r="O116" s="38"/>
    </row>
    <row r="117" spans="1:15" s="39" customFormat="1" ht="39" customHeight="1" x14ac:dyDescent="0.2">
      <c r="A117" s="5"/>
      <c r="B117" s="68"/>
      <c r="C117" s="69"/>
      <c r="D117" s="139"/>
      <c r="E117" s="140"/>
      <c r="F117" s="129"/>
      <c r="G117" s="130"/>
      <c r="H117" s="261" t="s">
        <v>78</v>
      </c>
      <c r="I117" s="84">
        <f>90000000-4300000</f>
        <v>85700000</v>
      </c>
      <c r="J117" s="125">
        <v>67600000</v>
      </c>
      <c r="K117" s="125">
        <v>0</v>
      </c>
      <c r="L117" s="125">
        <v>0</v>
      </c>
      <c r="M117" s="46">
        <f t="shared" si="21"/>
        <v>0.78879813302217039</v>
      </c>
      <c r="N117" s="38"/>
      <c r="O117" s="38"/>
    </row>
    <row r="118" spans="1:15" s="39" customFormat="1" ht="39" customHeight="1" x14ac:dyDescent="0.2">
      <c r="A118" s="5"/>
      <c r="B118" s="68"/>
      <c r="C118" s="69"/>
      <c r="D118" s="139"/>
      <c r="E118" s="140"/>
      <c r="F118" s="131"/>
      <c r="G118" s="130"/>
      <c r="H118" s="262"/>
      <c r="I118" s="84">
        <f>103000000-49500000</f>
        <v>53500000</v>
      </c>
      <c r="J118" s="125">
        <v>20000000</v>
      </c>
      <c r="K118" s="125">
        <v>10000000</v>
      </c>
      <c r="L118" s="125">
        <v>10000000</v>
      </c>
      <c r="M118" s="46">
        <f t="shared" si="21"/>
        <v>0.37383177570093457</v>
      </c>
      <c r="N118" s="38"/>
      <c r="O118" s="38"/>
    </row>
    <row r="119" spans="1:15" s="39" customFormat="1" ht="39" customHeight="1" x14ac:dyDescent="0.2">
      <c r="A119" s="5"/>
      <c r="B119" s="68"/>
      <c r="C119" s="69"/>
      <c r="D119" s="139"/>
      <c r="E119" s="140"/>
      <c r="F119" s="131"/>
      <c r="G119" s="130"/>
      <c r="H119" s="261" t="s">
        <v>79</v>
      </c>
      <c r="I119" s="84">
        <v>4300000</v>
      </c>
      <c r="J119" s="125">
        <v>0</v>
      </c>
      <c r="K119" s="125">
        <v>0</v>
      </c>
      <c r="L119" s="125">
        <v>0</v>
      </c>
      <c r="M119" s="46">
        <f t="shared" si="21"/>
        <v>0</v>
      </c>
      <c r="N119" s="38"/>
      <c r="O119" s="38"/>
    </row>
    <row r="120" spans="1:15" s="39" customFormat="1" ht="39" customHeight="1" x14ac:dyDescent="0.2">
      <c r="A120" s="5"/>
      <c r="B120" s="68"/>
      <c r="C120" s="69"/>
      <c r="D120" s="142"/>
      <c r="E120" s="143"/>
      <c r="F120" s="132"/>
      <c r="G120" s="133"/>
      <c r="H120" s="262"/>
      <c r="I120" s="84">
        <v>49500000</v>
      </c>
      <c r="J120" s="125">
        <v>0</v>
      </c>
      <c r="K120" s="125">
        <v>0</v>
      </c>
      <c r="L120" s="125">
        <v>0</v>
      </c>
      <c r="M120" s="46">
        <f t="shared" si="21"/>
        <v>0</v>
      </c>
      <c r="N120" s="38"/>
      <c r="O120" s="38"/>
    </row>
    <row r="121" spans="1:15" s="39" customFormat="1" ht="27.75" customHeight="1" x14ac:dyDescent="0.2">
      <c r="A121" s="5"/>
      <c r="B121" s="68"/>
      <c r="C121" s="69"/>
      <c r="D121" s="134">
        <v>8</v>
      </c>
      <c r="E121" s="135" t="s">
        <v>80</v>
      </c>
      <c r="F121" s="136"/>
      <c r="G121" s="137"/>
      <c r="H121" s="97"/>
      <c r="I121" s="27">
        <f>I122+I124+I126+I131</f>
        <v>19309946928</v>
      </c>
      <c r="J121" s="27">
        <f t="shared" ref="J121:L121" si="36">J122+J124+J126+J131</f>
        <v>6755758323.1400003</v>
      </c>
      <c r="K121" s="27">
        <f t="shared" si="36"/>
        <v>6293353102.1400003</v>
      </c>
      <c r="L121" s="27">
        <f t="shared" si="36"/>
        <v>6293353102.1400003</v>
      </c>
      <c r="M121" s="28">
        <f t="shared" si="21"/>
        <v>0.34985897932966087</v>
      </c>
      <c r="N121" s="38"/>
      <c r="O121" s="38"/>
    </row>
    <row r="122" spans="1:15" s="39" customFormat="1" ht="27.75" customHeight="1" x14ac:dyDescent="0.2">
      <c r="A122" s="5"/>
      <c r="B122" s="68"/>
      <c r="C122" s="69"/>
      <c r="D122" s="121"/>
      <c r="E122" s="122"/>
      <c r="F122" s="144">
        <v>25</v>
      </c>
      <c r="G122" s="124" t="s">
        <v>81</v>
      </c>
      <c r="H122" s="102"/>
      <c r="I122" s="36">
        <f>SUM(I123)</f>
        <v>80000000</v>
      </c>
      <c r="J122" s="36">
        <f t="shared" ref="J122:L122" si="37">SUM(J123)</f>
        <v>0</v>
      </c>
      <c r="K122" s="36">
        <f t="shared" si="37"/>
        <v>0</v>
      </c>
      <c r="L122" s="36">
        <f t="shared" si="37"/>
        <v>0</v>
      </c>
      <c r="M122" s="37">
        <f t="shared" si="21"/>
        <v>0</v>
      </c>
      <c r="N122" s="38"/>
      <c r="O122" s="38"/>
    </row>
    <row r="123" spans="1:15" s="39" customFormat="1" ht="49.5" customHeight="1" x14ac:dyDescent="0.2">
      <c r="A123" s="5"/>
      <c r="B123" s="68"/>
      <c r="C123" s="69"/>
      <c r="D123" s="139"/>
      <c r="E123" s="140"/>
      <c r="F123" s="145"/>
      <c r="G123" s="146"/>
      <c r="H123" s="87" t="s">
        <v>82</v>
      </c>
      <c r="I123" s="84">
        <v>80000000</v>
      </c>
      <c r="J123" s="125">
        <v>0</v>
      </c>
      <c r="K123" s="125">
        <v>0</v>
      </c>
      <c r="L123" s="125">
        <v>0</v>
      </c>
      <c r="M123" s="46">
        <f t="shared" si="21"/>
        <v>0</v>
      </c>
      <c r="N123" s="38"/>
      <c r="O123" s="38"/>
    </row>
    <row r="124" spans="1:15" s="39" customFormat="1" ht="27.75" customHeight="1" x14ac:dyDescent="0.2">
      <c r="A124" s="5"/>
      <c r="B124" s="68"/>
      <c r="C124" s="69"/>
      <c r="D124" s="139"/>
      <c r="E124" s="140"/>
      <c r="F124" s="144">
        <v>26</v>
      </c>
      <c r="G124" s="124" t="s">
        <v>83</v>
      </c>
      <c r="H124" s="102"/>
      <c r="I124" s="36">
        <f>SUM(I125)</f>
        <v>1200000000</v>
      </c>
      <c r="J124" s="36">
        <f t="shared" ref="J124:L124" si="38">SUM(J125)</f>
        <v>0</v>
      </c>
      <c r="K124" s="36">
        <f t="shared" si="38"/>
        <v>0</v>
      </c>
      <c r="L124" s="36">
        <f t="shared" si="38"/>
        <v>0</v>
      </c>
      <c r="M124" s="37">
        <f t="shared" si="21"/>
        <v>0</v>
      </c>
      <c r="N124" s="38"/>
      <c r="O124" s="38"/>
    </row>
    <row r="125" spans="1:15" s="39" customFormat="1" ht="48" customHeight="1" x14ac:dyDescent="0.2">
      <c r="A125" s="5"/>
      <c r="B125" s="68"/>
      <c r="C125" s="69"/>
      <c r="D125" s="139"/>
      <c r="E125" s="140"/>
      <c r="F125" s="145"/>
      <c r="G125" s="146"/>
      <c r="H125" s="87" t="s">
        <v>84</v>
      </c>
      <c r="I125" s="84">
        <v>1200000000</v>
      </c>
      <c r="J125" s="125">
        <v>0</v>
      </c>
      <c r="K125" s="125">
        <v>0</v>
      </c>
      <c r="L125" s="125">
        <v>0</v>
      </c>
      <c r="M125" s="46">
        <f t="shared" si="21"/>
        <v>0</v>
      </c>
      <c r="N125" s="38"/>
      <c r="O125" s="38"/>
    </row>
    <row r="126" spans="1:15" s="39" customFormat="1" ht="27.75" customHeight="1" x14ac:dyDescent="0.2">
      <c r="A126" s="5"/>
      <c r="B126" s="68"/>
      <c r="C126" s="69"/>
      <c r="D126" s="139"/>
      <c r="E126" s="140"/>
      <c r="F126" s="128">
        <v>27</v>
      </c>
      <c r="G126" s="124" t="s">
        <v>85</v>
      </c>
      <c r="H126" s="102"/>
      <c r="I126" s="36">
        <f>SUM(I127:I130)</f>
        <v>17987346928</v>
      </c>
      <c r="J126" s="36">
        <f t="shared" ref="J126:L126" si="39">SUM(J127:J130)</f>
        <v>6755758323.1400003</v>
      </c>
      <c r="K126" s="36">
        <f t="shared" si="39"/>
        <v>6293353102.1400003</v>
      </c>
      <c r="L126" s="36">
        <f t="shared" si="39"/>
        <v>6293353102.1400003</v>
      </c>
      <c r="M126" s="37">
        <f t="shared" si="21"/>
        <v>0.37558392297552512</v>
      </c>
      <c r="N126" s="38"/>
      <c r="O126" s="38"/>
    </row>
    <row r="127" spans="1:15" s="39" customFormat="1" ht="27.75" customHeight="1" x14ac:dyDescent="0.2">
      <c r="A127" s="5"/>
      <c r="B127" s="68"/>
      <c r="C127" s="69"/>
      <c r="D127" s="139"/>
      <c r="E127" s="147"/>
      <c r="F127" s="129"/>
      <c r="G127" s="130"/>
      <c r="H127" s="261" t="s">
        <v>86</v>
      </c>
      <c r="I127" s="84">
        <f>'[1]EJEC ABRIL 2017'!$E$872</f>
        <v>128946928</v>
      </c>
      <c r="J127" s="125">
        <v>126598006</v>
      </c>
      <c r="K127" s="125">
        <v>126598006</v>
      </c>
      <c r="L127" s="125">
        <v>126598006</v>
      </c>
      <c r="M127" s="46">
        <f t="shared" si="21"/>
        <v>0.9817838079864919</v>
      </c>
      <c r="N127" s="38"/>
      <c r="O127" s="38"/>
    </row>
    <row r="128" spans="1:15" s="39" customFormat="1" ht="27.75" customHeight="1" x14ac:dyDescent="0.2">
      <c r="A128" s="5"/>
      <c r="B128" s="68"/>
      <c r="C128" s="69"/>
      <c r="D128" s="139"/>
      <c r="E128" s="147"/>
      <c r="F128" s="131"/>
      <c r="G128" s="130"/>
      <c r="H128" s="276"/>
      <c r="I128" s="84">
        <f>'[1]EJEC ABRIL 2017'!$E$863-I127</f>
        <v>2957000000</v>
      </c>
      <c r="J128" s="125">
        <v>1067124884</v>
      </c>
      <c r="K128" s="125">
        <v>951623517</v>
      </c>
      <c r="L128" s="125">
        <v>951623517</v>
      </c>
      <c r="M128" s="46">
        <f t="shared" si="21"/>
        <v>0.3608809212039229</v>
      </c>
      <c r="N128" s="38"/>
      <c r="O128" s="38"/>
    </row>
    <row r="129" spans="1:15" s="39" customFormat="1" ht="27.75" customHeight="1" x14ac:dyDescent="0.2">
      <c r="A129" s="5"/>
      <c r="B129" s="68"/>
      <c r="C129" s="69"/>
      <c r="D129" s="139"/>
      <c r="E129" s="147"/>
      <c r="F129" s="131"/>
      <c r="G129" s="130"/>
      <c r="H129" s="276"/>
      <c r="I129" s="84">
        <f>'[1]EJEC ABRIL 2017'!$E$956</f>
        <v>443400000</v>
      </c>
      <c r="J129" s="125">
        <v>0</v>
      </c>
      <c r="K129" s="125">
        <v>0</v>
      </c>
      <c r="L129" s="125">
        <v>0</v>
      </c>
      <c r="M129" s="46">
        <f t="shared" si="21"/>
        <v>0</v>
      </c>
      <c r="N129" s="38"/>
      <c r="O129" s="38"/>
    </row>
    <row r="130" spans="1:15" s="39" customFormat="1" ht="27.75" customHeight="1" x14ac:dyDescent="0.2">
      <c r="A130" s="5"/>
      <c r="B130" s="68"/>
      <c r="C130" s="69"/>
      <c r="D130" s="139"/>
      <c r="E130" s="147"/>
      <c r="F130" s="132"/>
      <c r="G130" s="130"/>
      <c r="H130" s="262"/>
      <c r="I130" s="84">
        <v>14458000000</v>
      </c>
      <c r="J130" s="125">
        <v>5562035433.1400003</v>
      </c>
      <c r="K130" s="125">
        <v>5215131579.1400003</v>
      </c>
      <c r="L130" s="125">
        <v>5215131579.1400003</v>
      </c>
      <c r="M130" s="46">
        <f t="shared" si="21"/>
        <v>0.38470296259095316</v>
      </c>
      <c r="N130" s="38"/>
      <c r="O130" s="38"/>
    </row>
    <row r="131" spans="1:15" s="39" customFormat="1" ht="27.75" customHeight="1" x14ac:dyDescent="0.2">
      <c r="A131" s="5"/>
      <c r="B131" s="68"/>
      <c r="C131" s="69"/>
      <c r="D131" s="139"/>
      <c r="E131" s="140"/>
      <c r="F131" s="123">
        <v>28</v>
      </c>
      <c r="G131" s="124" t="s">
        <v>87</v>
      </c>
      <c r="H131" s="102"/>
      <c r="I131" s="36">
        <f>SUM(I132:I133)</f>
        <v>42600000</v>
      </c>
      <c r="J131" s="36">
        <f t="shared" ref="J131:L131" si="40">SUM(J132:J133)</f>
        <v>0</v>
      </c>
      <c r="K131" s="36">
        <f t="shared" si="40"/>
        <v>0</v>
      </c>
      <c r="L131" s="36">
        <f t="shared" si="40"/>
        <v>0</v>
      </c>
      <c r="M131" s="37">
        <f t="shared" ref="M131:M194" si="41">J131/I131</f>
        <v>0</v>
      </c>
      <c r="N131" s="38"/>
      <c r="O131" s="38"/>
    </row>
    <row r="132" spans="1:15" s="39" customFormat="1" ht="29.25" customHeight="1" x14ac:dyDescent="0.2">
      <c r="A132" s="5"/>
      <c r="B132" s="68"/>
      <c r="C132" s="69"/>
      <c r="D132" s="139"/>
      <c r="E132" s="140"/>
      <c r="F132" s="129"/>
      <c r="G132" s="130"/>
      <c r="H132" s="261" t="s">
        <v>88</v>
      </c>
      <c r="I132" s="84">
        <v>30000000</v>
      </c>
      <c r="J132" s="125">
        <v>0</v>
      </c>
      <c r="K132" s="125">
        <v>0</v>
      </c>
      <c r="L132" s="125">
        <v>0</v>
      </c>
      <c r="M132" s="46">
        <f t="shared" si="41"/>
        <v>0</v>
      </c>
      <c r="N132" s="38"/>
      <c r="O132" s="38"/>
    </row>
    <row r="133" spans="1:15" s="39" customFormat="1" ht="29.25" customHeight="1" x14ac:dyDescent="0.2">
      <c r="A133" s="5"/>
      <c r="B133" s="68"/>
      <c r="C133" s="69"/>
      <c r="D133" s="70"/>
      <c r="E133" s="48"/>
      <c r="F133" s="70"/>
      <c r="G133" s="48"/>
      <c r="H133" s="262"/>
      <c r="I133" s="84">
        <v>12600000</v>
      </c>
      <c r="J133" s="125">
        <v>0</v>
      </c>
      <c r="K133" s="125">
        <v>0</v>
      </c>
      <c r="L133" s="125">
        <v>0</v>
      </c>
      <c r="M133" s="46">
        <f t="shared" si="41"/>
        <v>0</v>
      </c>
      <c r="N133" s="38"/>
      <c r="O133" s="38"/>
    </row>
    <row r="134" spans="1:15" s="39" customFormat="1" ht="27.75" customHeight="1" x14ac:dyDescent="0.2">
      <c r="A134" s="5"/>
      <c r="B134" s="68"/>
      <c r="C134" s="69"/>
      <c r="D134" s="134">
        <v>9</v>
      </c>
      <c r="E134" s="135" t="s">
        <v>89</v>
      </c>
      <c r="F134" s="136"/>
      <c r="G134" s="137"/>
      <c r="H134" s="97"/>
      <c r="I134" s="27">
        <f>I135+I143+I146</f>
        <v>4080698910</v>
      </c>
      <c r="J134" s="27">
        <f t="shared" ref="J134:L134" si="42">J135+J143+J146</f>
        <v>905276576.70000005</v>
      </c>
      <c r="K134" s="27">
        <f t="shared" si="42"/>
        <v>247031303.69999999</v>
      </c>
      <c r="L134" s="27">
        <f t="shared" si="42"/>
        <v>247031303.69999999</v>
      </c>
      <c r="M134" s="28">
        <f t="shared" si="41"/>
        <v>0.22184351177725092</v>
      </c>
      <c r="N134" s="38"/>
      <c r="O134" s="38"/>
    </row>
    <row r="135" spans="1:15" s="39" customFormat="1" ht="27.75" customHeight="1" x14ac:dyDescent="0.2">
      <c r="A135" s="5"/>
      <c r="B135" s="68"/>
      <c r="C135" s="69"/>
      <c r="D135" s="121"/>
      <c r="E135" s="122"/>
      <c r="F135" s="128">
        <v>29</v>
      </c>
      <c r="G135" s="124" t="s">
        <v>90</v>
      </c>
      <c r="H135" s="102"/>
      <c r="I135" s="36">
        <f>SUM(I136:I142)</f>
        <v>3737920396</v>
      </c>
      <c r="J135" s="36">
        <f t="shared" ref="J135:L135" si="43">SUM(J136:J142)</f>
        <v>793768576.70000005</v>
      </c>
      <c r="K135" s="36">
        <f t="shared" si="43"/>
        <v>217461303.69999999</v>
      </c>
      <c r="L135" s="36">
        <f t="shared" si="43"/>
        <v>217461303.69999999</v>
      </c>
      <c r="M135" s="37">
        <f t="shared" si="41"/>
        <v>0.21235566641532086</v>
      </c>
      <c r="N135" s="38"/>
      <c r="O135" s="38"/>
    </row>
    <row r="136" spans="1:15" s="39" customFormat="1" ht="28.5" customHeight="1" x14ac:dyDescent="0.2">
      <c r="A136" s="5"/>
      <c r="B136" s="68"/>
      <c r="C136" s="69"/>
      <c r="D136" s="109"/>
      <c r="E136" s="5"/>
      <c r="F136" s="110"/>
      <c r="G136" s="69"/>
      <c r="H136" s="265" t="s">
        <v>91</v>
      </c>
      <c r="I136" s="148">
        <v>158620000</v>
      </c>
      <c r="J136" s="149">
        <v>0</v>
      </c>
      <c r="K136" s="149">
        <v>0</v>
      </c>
      <c r="L136" s="149">
        <v>0</v>
      </c>
      <c r="M136" s="46">
        <f t="shared" si="41"/>
        <v>0</v>
      </c>
      <c r="N136" s="38"/>
      <c r="O136" s="38"/>
    </row>
    <row r="137" spans="1:15" s="39" customFormat="1" ht="28.5" customHeight="1" x14ac:dyDescent="0.2">
      <c r="A137" s="5"/>
      <c r="B137" s="68"/>
      <c r="C137" s="69"/>
      <c r="D137" s="109"/>
      <c r="E137" s="5"/>
      <c r="F137" s="109"/>
      <c r="G137" s="69"/>
      <c r="H137" s="267"/>
      <c r="I137" s="148">
        <v>737538491</v>
      </c>
      <c r="J137" s="149">
        <v>0</v>
      </c>
      <c r="K137" s="149">
        <v>0</v>
      </c>
      <c r="L137" s="149">
        <v>0</v>
      </c>
      <c r="M137" s="46">
        <f t="shared" si="41"/>
        <v>0</v>
      </c>
      <c r="N137" s="38"/>
      <c r="O137" s="38"/>
    </row>
    <row r="138" spans="1:15" s="39" customFormat="1" ht="28.5" customHeight="1" x14ac:dyDescent="0.2">
      <c r="A138" s="5"/>
      <c r="B138" s="68"/>
      <c r="C138" s="69"/>
      <c r="D138" s="109"/>
      <c r="E138" s="5"/>
      <c r="F138" s="109"/>
      <c r="G138" s="69"/>
      <c r="H138" s="265" t="s">
        <v>92</v>
      </c>
      <c r="I138" s="148">
        <v>865100000</v>
      </c>
      <c r="J138" s="149">
        <v>540277667</v>
      </c>
      <c r="K138" s="149">
        <v>113497667</v>
      </c>
      <c r="L138" s="149">
        <v>113497667</v>
      </c>
      <c r="M138" s="46">
        <f t="shared" si="41"/>
        <v>0.62452625939197781</v>
      </c>
      <c r="N138" s="38"/>
      <c r="O138" s="38"/>
    </row>
    <row r="139" spans="1:15" s="39" customFormat="1" ht="28.5" customHeight="1" x14ac:dyDescent="0.2">
      <c r="A139" s="5"/>
      <c r="B139" s="68"/>
      <c r="C139" s="69"/>
      <c r="D139" s="109"/>
      <c r="E139" s="5"/>
      <c r="F139" s="109"/>
      <c r="G139" s="69"/>
      <c r="H139" s="266"/>
      <c r="I139" s="148">
        <v>793100000</v>
      </c>
      <c r="J139" s="149">
        <v>185210909.69999999</v>
      </c>
      <c r="K139" s="149">
        <v>100583636.7</v>
      </c>
      <c r="L139" s="149">
        <v>100583636.7</v>
      </c>
      <c r="M139" s="46">
        <f t="shared" si="41"/>
        <v>0.23352781452528054</v>
      </c>
      <c r="N139" s="38"/>
      <c r="O139" s="38"/>
    </row>
    <row r="140" spans="1:15" s="39" customFormat="1" ht="28.5" customHeight="1" x14ac:dyDescent="0.2">
      <c r="A140" s="5"/>
      <c r="B140" s="68"/>
      <c r="C140" s="69"/>
      <c r="D140" s="109"/>
      <c r="E140" s="5"/>
      <c r="F140" s="109"/>
      <c r="G140" s="69"/>
      <c r="H140" s="266"/>
      <c r="I140" s="148">
        <v>158620000</v>
      </c>
      <c r="J140" s="149">
        <v>23450000</v>
      </c>
      <c r="K140" s="149">
        <v>0</v>
      </c>
      <c r="L140" s="149">
        <v>0</v>
      </c>
      <c r="M140" s="46">
        <f t="shared" si="41"/>
        <v>0.14783759929390997</v>
      </c>
      <c r="N140" s="38"/>
      <c r="O140" s="38"/>
    </row>
    <row r="141" spans="1:15" s="39" customFormat="1" ht="28.5" customHeight="1" x14ac:dyDescent="0.2">
      <c r="A141" s="5"/>
      <c r="B141" s="68"/>
      <c r="C141" s="69"/>
      <c r="D141" s="109"/>
      <c r="E141" s="5"/>
      <c r="F141" s="109"/>
      <c r="G141" s="69"/>
      <c r="H141" s="266"/>
      <c r="I141" s="148">
        <v>724941905</v>
      </c>
      <c r="J141" s="149">
        <v>0</v>
      </c>
      <c r="K141" s="149">
        <v>0</v>
      </c>
      <c r="L141" s="149">
        <v>0</v>
      </c>
      <c r="M141" s="46">
        <f t="shared" si="41"/>
        <v>0</v>
      </c>
      <c r="N141" s="38"/>
      <c r="O141" s="38"/>
    </row>
    <row r="142" spans="1:15" s="39" customFormat="1" ht="28.5" customHeight="1" x14ac:dyDescent="0.2">
      <c r="A142" s="5"/>
      <c r="B142" s="68"/>
      <c r="C142" s="69"/>
      <c r="D142" s="109"/>
      <c r="E142" s="5"/>
      <c r="F142" s="70"/>
      <c r="G142" s="69"/>
      <c r="H142" s="267"/>
      <c r="I142" s="148">
        <v>300000000</v>
      </c>
      <c r="J142" s="149">
        <v>44830000</v>
      </c>
      <c r="K142" s="149">
        <v>3380000</v>
      </c>
      <c r="L142" s="149">
        <v>3380000</v>
      </c>
      <c r="M142" s="46">
        <f t="shared" si="41"/>
        <v>0.14943333333333333</v>
      </c>
      <c r="N142" s="38"/>
      <c r="O142" s="38"/>
    </row>
    <row r="143" spans="1:15" s="39" customFormat="1" ht="27.75" customHeight="1" x14ac:dyDescent="0.2">
      <c r="A143" s="5"/>
      <c r="B143" s="68"/>
      <c r="C143" s="69"/>
      <c r="D143" s="109"/>
      <c r="E143" s="69"/>
      <c r="F143" s="123">
        <v>30</v>
      </c>
      <c r="G143" s="124" t="s">
        <v>93</v>
      </c>
      <c r="H143" s="102"/>
      <c r="I143" s="36">
        <f>SUM(I144:I145)</f>
        <v>111943025</v>
      </c>
      <c r="J143" s="36">
        <f t="shared" ref="J143:L143" si="44">SUM(J144:J145)</f>
        <v>0</v>
      </c>
      <c r="K143" s="36">
        <f t="shared" si="44"/>
        <v>0</v>
      </c>
      <c r="L143" s="36">
        <f t="shared" si="44"/>
        <v>0</v>
      </c>
      <c r="M143" s="37">
        <f t="shared" si="41"/>
        <v>0</v>
      </c>
      <c r="N143" s="38"/>
      <c r="O143" s="38"/>
    </row>
    <row r="144" spans="1:15" s="39" customFormat="1" ht="33" customHeight="1" x14ac:dyDescent="0.2">
      <c r="A144" s="5"/>
      <c r="B144" s="68"/>
      <c r="C144" s="69"/>
      <c r="D144" s="109"/>
      <c r="E144" s="5"/>
      <c r="F144" s="110"/>
      <c r="G144" s="69"/>
      <c r="H144" s="265" t="s">
        <v>94</v>
      </c>
      <c r="I144" s="148">
        <v>111500000</v>
      </c>
      <c r="J144" s="149">
        <v>0</v>
      </c>
      <c r="K144" s="149">
        <v>0</v>
      </c>
      <c r="L144" s="149">
        <v>0</v>
      </c>
      <c r="M144" s="46">
        <f t="shared" si="41"/>
        <v>0</v>
      </c>
      <c r="N144" s="38"/>
      <c r="O144" s="38"/>
    </row>
    <row r="145" spans="1:15" s="39" customFormat="1" ht="33" customHeight="1" x14ac:dyDescent="0.2">
      <c r="A145" s="5"/>
      <c r="B145" s="68"/>
      <c r="C145" s="69"/>
      <c r="D145" s="109"/>
      <c r="E145" s="5"/>
      <c r="F145" s="70"/>
      <c r="G145" s="69"/>
      <c r="H145" s="267"/>
      <c r="I145" s="150">
        <v>443025</v>
      </c>
      <c r="J145" s="149">
        <v>0</v>
      </c>
      <c r="K145" s="149">
        <v>0</v>
      </c>
      <c r="L145" s="149"/>
      <c r="M145" s="46">
        <f t="shared" si="41"/>
        <v>0</v>
      </c>
      <c r="N145" s="38"/>
      <c r="O145" s="38"/>
    </row>
    <row r="146" spans="1:15" s="39" customFormat="1" ht="27.75" customHeight="1" x14ac:dyDescent="0.2">
      <c r="A146" s="5"/>
      <c r="B146" s="68"/>
      <c r="C146" s="69"/>
      <c r="D146" s="109"/>
      <c r="E146" s="69"/>
      <c r="F146" s="123">
        <v>31</v>
      </c>
      <c r="G146" s="124" t="s">
        <v>95</v>
      </c>
      <c r="H146" s="102"/>
      <c r="I146" s="36">
        <f>SUM(I147:I148)</f>
        <v>230835489</v>
      </c>
      <c r="J146" s="36">
        <f t="shared" ref="J146:L146" si="45">SUM(J147:J148)</f>
        <v>111508000</v>
      </c>
      <c r="K146" s="36">
        <f t="shared" si="45"/>
        <v>29570000</v>
      </c>
      <c r="L146" s="36">
        <f t="shared" si="45"/>
        <v>29570000</v>
      </c>
      <c r="M146" s="37">
        <f t="shared" si="41"/>
        <v>0.48306263687209727</v>
      </c>
      <c r="N146" s="38"/>
      <c r="O146" s="38"/>
    </row>
    <row r="147" spans="1:15" s="39" customFormat="1" ht="27.75" customHeight="1" x14ac:dyDescent="0.2">
      <c r="A147" s="5"/>
      <c r="B147" s="68"/>
      <c r="C147" s="69"/>
      <c r="D147" s="109"/>
      <c r="E147" s="5"/>
      <c r="F147" s="110"/>
      <c r="G147" s="69"/>
      <c r="H147" s="277" t="s">
        <v>96</v>
      </c>
      <c r="I147" s="111">
        <v>158620000</v>
      </c>
      <c r="J147" s="111">
        <v>51960000</v>
      </c>
      <c r="K147" s="112">
        <v>29570000</v>
      </c>
      <c r="L147" s="111">
        <v>29570000</v>
      </c>
      <c r="M147" s="46">
        <f t="shared" si="41"/>
        <v>0.32757533728407517</v>
      </c>
      <c r="N147" s="38"/>
      <c r="O147" s="38"/>
    </row>
    <row r="148" spans="1:15" s="39" customFormat="1" ht="27.75" customHeight="1" x14ac:dyDescent="0.2">
      <c r="A148" s="5"/>
      <c r="B148" s="68"/>
      <c r="C148" s="69"/>
      <c r="D148" s="70"/>
      <c r="E148" s="127"/>
      <c r="F148" s="70"/>
      <c r="G148" s="48"/>
      <c r="H148" s="278"/>
      <c r="I148" s="111">
        <v>72215489</v>
      </c>
      <c r="J148" s="111">
        <v>59548000</v>
      </c>
      <c r="K148" s="112">
        <v>0</v>
      </c>
      <c r="L148" s="111">
        <v>0</v>
      </c>
      <c r="M148" s="46">
        <f t="shared" si="41"/>
        <v>0.82458764490260528</v>
      </c>
      <c r="N148" s="38"/>
      <c r="O148" s="38"/>
    </row>
    <row r="149" spans="1:15" s="39" customFormat="1" ht="27.75" customHeight="1" x14ac:dyDescent="0.2">
      <c r="A149" s="5"/>
      <c r="B149" s="68"/>
      <c r="C149" s="69"/>
      <c r="D149" s="134">
        <v>10</v>
      </c>
      <c r="E149" s="135" t="s">
        <v>97</v>
      </c>
      <c r="F149" s="136"/>
      <c r="G149" s="137"/>
      <c r="H149" s="97"/>
      <c r="I149" s="27">
        <f>I150+I154</f>
        <v>735462917</v>
      </c>
      <c r="J149" s="27">
        <f t="shared" ref="J149:L149" si="46">J150+J154</f>
        <v>89022000</v>
      </c>
      <c r="K149" s="27">
        <f t="shared" si="46"/>
        <v>62862000</v>
      </c>
      <c r="L149" s="27">
        <f t="shared" si="46"/>
        <v>62862000</v>
      </c>
      <c r="M149" s="28">
        <f t="shared" si="41"/>
        <v>0.12104213270619599</v>
      </c>
      <c r="N149" s="38"/>
      <c r="O149" s="38"/>
    </row>
    <row r="150" spans="1:15" s="39" customFormat="1" ht="27.75" customHeight="1" x14ac:dyDescent="0.2">
      <c r="A150" s="5"/>
      <c r="B150" s="68"/>
      <c r="C150" s="69"/>
      <c r="D150" s="121"/>
      <c r="E150" s="122"/>
      <c r="F150" s="128">
        <v>32</v>
      </c>
      <c r="G150" s="124" t="s">
        <v>98</v>
      </c>
      <c r="H150" s="102"/>
      <c r="I150" s="36">
        <f>SUM(I151:I153)</f>
        <v>585462917</v>
      </c>
      <c r="J150" s="36">
        <f t="shared" ref="J150:L150" si="47">SUM(J151:J153)</f>
        <v>73182000</v>
      </c>
      <c r="K150" s="36">
        <f t="shared" si="47"/>
        <v>52302000</v>
      </c>
      <c r="L150" s="36">
        <f t="shared" si="47"/>
        <v>52302000</v>
      </c>
      <c r="M150" s="37">
        <f t="shared" si="41"/>
        <v>0.12499852317717332</v>
      </c>
      <c r="N150" s="38"/>
      <c r="O150" s="38"/>
    </row>
    <row r="151" spans="1:15" s="39" customFormat="1" ht="30" customHeight="1" x14ac:dyDescent="0.2">
      <c r="A151" s="5"/>
      <c r="B151" s="68"/>
      <c r="C151" s="69"/>
      <c r="D151" s="109"/>
      <c r="E151" s="5"/>
      <c r="F151" s="110"/>
      <c r="G151" s="69"/>
      <c r="H151" s="265" t="s">
        <v>99</v>
      </c>
      <c r="I151" s="150">
        <v>193900000</v>
      </c>
      <c r="J151" s="149">
        <v>38640000</v>
      </c>
      <c r="K151" s="149">
        <v>17760000</v>
      </c>
      <c r="L151" s="149">
        <v>17760000</v>
      </c>
      <c r="M151" s="46">
        <f t="shared" si="41"/>
        <v>0.19927797833935018</v>
      </c>
      <c r="N151" s="38"/>
      <c r="O151" s="38"/>
    </row>
    <row r="152" spans="1:15" s="39" customFormat="1" ht="30" customHeight="1" x14ac:dyDescent="0.2">
      <c r="A152" s="5"/>
      <c r="B152" s="68"/>
      <c r="C152" s="69"/>
      <c r="D152" s="109"/>
      <c r="E152" s="5"/>
      <c r="F152" s="109"/>
      <c r="G152" s="69"/>
      <c r="H152" s="266"/>
      <c r="I152" s="150">
        <v>236949833</v>
      </c>
      <c r="J152" s="149">
        <v>34542000</v>
      </c>
      <c r="K152" s="149">
        <v>34542000</v>
      </c>
      <c r="L152" s="149">
        <v>34542000</v>
      </c>
      <c r="M152" s="46">
        <f t="shared" si="41"/>
        <v>0.14577769295157089</v>
      </c>
      <c r="N152" s="38"/>
      <c r="O152" s="38"/>
    </row>
    <row r="153" spans="1:15" s="39" customFormat="1" ht="30" customHeight="1" x14ac:dyDescent="0.2">
      <c r="A153" s="5"/>
      <c r="B153" s="68"/>
      <c r="C153" s="69"/>
      <c r="D153" s="109"/>
      <c r="E153" s="5"/>
      <c r="F153" s="70"/>
      <c r="G153" s="69"/>
      <c r="H153" s="267"/>
      <c r="I153" s="150">
        <v>154613084</v>
      </c>
      <c r="J153" s="149">
        <v>0</v>
      </c>
      <c r="K153" s="149">
        <v>0</v>
      </c>
      <c r="L153" s="149">
        <v>0</v>
      </c>
      <c r="M153" s="46">
        <f t="shared" si="41"/>
        <v>0</v>
      </c>
      <c r="N153" s="38"/>
      <c r="O153" s="38"/>
    </row>
    <row r="154" spans="1:15" s="39" customFormat="1" ht="27.75" customHeight="1" x14ac:dyDescent="0.2">
      <c r="A154" s="5"/>
      <c r="B154" s="68"/>
      <c r="C154" s="69"/>
      <c r="D154" s="109"/>
      <c r="E154" s="69"/>
      <c r="F154" s="123">
        <v>33</v>
      </c>
      <c r="G154" s="124" t="s">
        <v>100</v>
      </c>
      <c r="H154" s="102"/>
      <c r="I154" s="36">
        <f>SUM(I155:I156)</f>
        <v>150000000</v>
      </c>
      <c r="J154" s="36">
        <f t="shared" ref="J154:L154" si="48">SUM(J155:J156)</f>
        <v>15840000</v>
      </c>
      <c r="K154" s="36">
        <f t="shared" si="48"/>
        <v>10560000</v>
      </c>
      <c r="L154" s="36">
        <f t="shared" si="48"/>
        <v>10560000</v>
      </c>
      <c r="M154" s="37">
        <f t="shared" si="41"/>
        <v>0.1056</v>
      </c>
      <c r="N154" s="38"/>
      <c r="O154" s="38"/>
    </row>
    <row r="155" spans="1:15" s="39" customFormat="1" ht="32.25" customHeight="1" x14ac:dyDescent="0.2">
      <c r="A155" s="5"/>
      <c r="B155" s="68"/>
      <c r="C155" s="69"/>
      <c r="D155" s="109"/>
      <c r="E155" s="5"/>
      <c r="F155" s="110"/>
      <c r="G155" s="69"/>
      <c r="H155" s="265" t="s">
        <v>101</v>
      </c>
      <c r="I155" s="150">
        <v>100000000</v>
      </c>
      <c r="J155" s="149">
        <v>15840000</v>
      </c>
      <c r="K155" s="149">
        <v>10560000</v>
      </c>
      <c r="L155" s="149">
        <v>10560000</v>
      </c>
      <c r="M155" s="46">
        <f t="shared" si="41"/>
        <v>0.15840000000000001</v>
      </c>
      <c r="N155" s="38"/>
      <c r="O155" s="38"/>
    </row>
    <row r="156" spans="1:15" s="39" customFormat="1" ht="32.25" customHeight="1" x14ac:dyDescent="0.2">
      <c r="A156" s="5"/>
      <c r="B156" s="68"/>
      <c r="C156" s="69"/>
      <c r="D156" s="109"/>
      <c r="E156" s="5"/>
      <c r="F156" s="109"/>
      <c r="G156" s="69"/>
      <c r="H156" s="267"/>
      <c r="I156" s="150">
        <v>50000000</v>
      </c>
      <c r="J156" s="149">
        <v>0</v>
      </c>
      <c r="K156" s="149">
        <v>0</v>
      </c>
      <c r="L156" s="149">
        <v>0</v>
      </c>
      <c r="M156" s="46">
        <f t="shared" si="41"/>
        <v>0</v>
      </c>
      <c r="N156" s="38"/>
      <c r="O156" s="38"/>
    </row>
    <row r="157" spans="1:15" s="39" customFormat="1" ht="27.75" customHeight="1" x14ac:dyDescent="0.2">
      <c r="A157" s="5"/>
      <c r="B157" s="68"/>
      <c r="C157" s="69"/>
      <c r="D157" s="134">
        <v>11</v>
      </c>
      <c r="E157" s="135" t="s">
        <v>102</v>
      </c>
      <c r="F157" s="136"/>
      <c r="G157" s="137"/>
      <c r="H157" s="97"/>
      <c r="I157" s="27">
        <f>I158+I161</f>
        <v>384400000</v>
      </c>
      <c r="J157" s="27">
        <f t="shared" ref="J157:L157" si="49">J158+J161</f>
        <v>220370000</v>
      </c>
      <c r="K157" s="27">
        <f t="shared" si="49"/>
        <v>39200000</v>
      </c>
      <c r="L157" s="27">
        <f t="shared" si="49"/>
        <v>39200000</v>
      </c>
      <c r="M157" s="28">
        <f t="shared" si="41"/>
        <v>0.57328303850156093</v>
      </c>
      <c r="N157" s="38"/>
      <c r="O157" s="38"/>
    </row>
    <row r="158" spans="1:15" s="39" customFormat="1" ht="27.75" customHeight="1" x14ac:dyDescent="0.2">
      <c r="A158" s="5"/>
      <c r="B158" s="68"/>
      <c r="C158" s="69"/>
      <c r="D158" s="121"/>
      <c r="E158" s="122"/>
      <c r="F158" s="128">
        <v>34</v>
      </c>
      <c r="G158" s="124" t="s">
        <v>103</v>
      </c>
      <c r="H158" s="102"/>
      <c r="I158" s="36">
        <f>SUM(I159:I160)</f>
        <v>195000000</v>
      </c>
      <c r="J158" s="36">
        <f t="shared" ref="J158:L158" si="50">SUM(J159:J160)</f>
        <v>112790000</v>
      </c>
      <c r="K158" s="36">
        <f t="shared" si="50"/>
        <v>10000000</v>
      </c>
      <c r="L158" s="36">
        <f t="shared" si="50"/>
        <v>10000000</v>
      </c>
      <c r="M158" s="37">
        <f t="shared" si="41"/>
        <v>0.57841025641025645</v>
      </c>
      <c r="N158" s="38"/>
      <c r="O158" s="38"/>
    </row>
    <row r="159" spans="1:15" s="39" customFormat="1" ht="38.25" customHeight="1" x14ac:dyDescent="0.2">
      <c r="A159" s="5"/>
      <c r="B159" s="68"/>
      <c r="C159" s="69"/>
      <c r="D159" s="109"/>
      <c r="E159" s="5"/>
      <c r="F159" s="110"/>
      <c r="G159" s="69"/>
      <c r="H159" s="265" t="s">
        <v>104</v>
      </c>
      <c r="I159" s="84">
        <v>80000000</v>
      </c>
      <c r="J159" s="45">
        <v>52790000</v>
      </c>
      <c r="K159" s="45">
        <v>10000000</v>
      </c>
      <c r="L159" s="45">
        <v>10000000</v>
      </c>
      <c r="M159" s="46">
        <f t="shared" si="41"/>
        <v>0.65987499999999999</v>
      </c>
      <c r="N159" s="38"/>
      <c r="O159" s="38"/>
    </row>
    <row r="160" spans="1:15" s="39" customFormat="1" ht="38.25" customHeight="1" x14ac:dyDescent="0.2">
      <c r="A160" s="5"/>
      <c r="B160" s="68"/>
      <c r="C160" s="69"/>
      <c r="D160" s="109"/>
      <c r="E160" s="5"/>
      <c r="F160" s="70"/>
      <c r="G160" s="69"/>
      <c r="H160" s="267"/>
      <c r="I160" s="84">
        <v>115000000</v>
      </c>
      <c r="J160" s="45">
        <v>60000000</v>
      </c>
      <c r="K160" s="45">
        <v>0</v>
      </c>
      <c r="L160" s="45">
        <v>0</v>
      </c>
      <c r="M160" s="46">
        <f t="shared" si="41"/>
        <v>0.52173913043478259</v>
      </c>
      <c r="N160" s="38"/>
      <c r="O160" s="38"/>
    </row>
    <row r="161" spans="1:15" s="39" customFormat="1" ht="27.75" customHeight="1" x14ac:dyDescent="0.2">
      <c r="A161" s="5"/>
      <c r="B161" s="68"/>
      <c r="C161" s="69"/>
      <c r="D161" s="109"/>
      <c r="E161" s="69"/>
      <c r="F161" s="128">
        <v>35</v>
      </c>
      <c r="G161" s="124" t="s">
        <v>105</v>
      </c>
      <c r="H161" s="102"/>
      <c r="I161" s="36">
        <f>SUM(I162:I163)</f>
        <v>189400000</v>
      </c>
      <c r="J161" s="36">
        <f t="shared" ref="J161:L161" si="51">SUM(J162:J163)</f>
        <v>107580000</v>
      </c>
      <c r="K161" s="36">
        <f t="shared" si="51"/>
        <v>29200000</v>
      </c>
      <c r="L161" s="36">
        <f t="shared" si="51"/>
        <v>29200000</v>
      </c>
      <c r="M161" s="37">
        <f t="shared" si="41"/>
        <v>0.56800422386483629</v>
      </c>
      <c r="N161" s="38"/>
      <c r="O161" s="38"/>
    </row>
    <row r="162" spans="1:15" s="39" customFormat="1" ht="25.5" customHeight="1" x14ac:dyDescent="0.2">
      <c r="A162" s="5"/>
      <c r="B162" s="68"/>
      <c r="C162" s="69"/>
      <c r="D162" s="109"/>
      <c r="E162" s="5"/>
      <c r="F162" s="110"/>
      <c r="G162" s="69"/>
      <c r="H162" s="261" t="s">
        <v>106</v>
      </c>
      <c r="I162" s="151">
        <v>103000000</v>
      </c>
      <c r="J162" s="152">
        <v>44460000</v>
      </c>
      <c r="K162" s="152">
        <v>7920000</v>
      </c>
      <c r="L162" s="152">
        <v>7920000</v>
      </c>
      <c r="M162" s="46">
        <f t="shared" si="41"/>
        <v>0.43165048543689322</v>
      </c>
      <c r="N162" s="38"/>
      <c r="O162" s="38"/>
    </row>
    <row r="163" spans="1:15" s="39" customFormat="1" ht="25.5" customHeight="1" x14ac:dyDescent="0.2">
      <c r="A163" s="5"/>
      <c r="B163" s="68"/>
      <c r="C163" s="69"/>
      <c r="D163" s="70"/>
      <c r="E163" s="127"/>
      <c r="F163" s="70"/>
      <c r="G163" s="48"/>
      <c r="H163" s="262"/>
      <c r="I163" s="151">
        <v>86400000</v>
      </c>
      <c r="J163" s="152">
        <v>63120000</v>
      </c>
      <c r="K163" s="152">
        <v>21280000</v>
      </c>
      <c r="L163" s="152">
        <v>21280000</v>
      </c>
      <c r="M163" s="46">
        <f t="shared" si="41"/>
        <v>0.73055555555555551</v>
      </c>
      <c r="N163" s="38"/>
      <c r="O163" s="38"/>
    </row>
    <row r="164" spans="1:15" s="39" customFormat="1" ht="27.75" customHeight="1" x14ac:dyDescent="0.2">
      <c r="A164" s="5"/>
      <c r="B164" s="68"/>
      <c r="C164" s="69"/>
      <c r="D164" s="134">
        <v>12</v>
      </c>
      <c r="E164" s="135" t="s">
        <v>107</v>
      </c>
      <c r="F164" s="136"/>
      <c r="G164" s="137"/>
      <c r="H164" s="97"/>
      <c r="I164" s="27">
        <f>I165+I167+I170+I173+I175+I190+I192+I194+I200+I205+I208</f>
        <v>6372588754</v>
      </c>
      <c r="J164" s="27">
        <f t="shared" ref="J164:L164" si="52">J165+J167+J170+J173+J175+J190+J192+J194+J200+J205+J208</f>
        <v>4425691970</v>
      </c>
      <c r="K164" s="27">
        <f t="shared" si="52"/>
        <v>1026806160</v>
      </c>
      <c r="L164" s="27">
        <f t="shared" si="52"/>
        <v>1026806160</v>
      </c>
      <c r="M164" s="28">
        <f t="shared" si="41"/>
        <v>0.69448887113922808</v>
      </c>
      <c r="N164" s="38"/>
      <c r="O164" s="38"/>
    </row>
    <row r="165" spans="1:15" s="39" customFormat="1" ht="27.75" customHeight="1" x14ac:dyDescent="0.2">
      <c r="A165" s="5"/>
      <c r="B165" s="68"/>
      <c r="C165" s="69"/>
      <c r="D165" s="121"/>
      <c r="E165" s="122"/>
      <c r="F165" s="128">
        <v>36</v>
      </c>
      <c r="G165" s="124" t="s">
        <v>108</v>
      </c>
      <c r="H165" s="102"/>
      <c r="I165" s="36">
        <f>SUM(I166)</f>
        <v>154500000</v>
      </c>
      <c r="J165" s="36">
        <f t="shared" ref="J165:L165" si="53">SUM(J166)</f>
        <v>141790000</v>
      </c>
      <c r="K165" s="36">
        <f t="shared" si="53"/>
        <v>41040000</v>
      </c>
      <c r="L165" s="36">
        <f t="shared" si="53"/>
        <v>41040000</v>
      </c>
      <c r="M165" s="37">
        <f t="shared" si="41"/>
        <v>0.91773462783171522</v>
      </c>
      <c r="N165" s="38"/>
      <c r="O165" s="38"/>
    </row>
    <row r="166" spans="1:15" s="39" customFormat="1" ht="27.75" customHeight="1" x14ac:dyDescent="0.2">
      <c r="A166" s="5"/>
      <c r="B166" s="68"/>
      <c r="C166" s="69"/>
      <c r="D166" s="109"/>
      <c r="E166" s="5"/>
      <c r="F166" s="153"/>
      <c r="G166" s="69"/>
      <c r="H166" s="154" t="s">
        <v>109</v>
      </c>
      <c r="I166" s="151">
        <v>154500000</v>
      </c>
      <c r="J166" s="152">
        <v>141790000</v>
      </c>
      <c r="K166" s="152">
        <v>41040000</v>
      </c>
      <c r="L166" s="152">
        <v>41040000</v>
      </c>
      <c r="M166" s="46">
        <f t="shared" si="41"/>
        <v>0.91773462783171522</v>
      </c>
      <c r="N166" s="38"/>
      <c r="O166" s="38"/>
    </row>
    <row r="167" spans="1:15" s="39" customFormat="1" ht="27.75" customHeight="1" x14ac:dyDescent="0.2">
      <c r="A167" s="5"/>
      <c r="B167" s="68"/>
      <c r="C167" s="69"/>
      <c r="D167" s="109"/>
      <c r="E167" s="69"/>
      <c r="F167" s="123">
        <v>37</v>
      </c>
      <c r="G167" s="124" t="s">
        <v>110</v>
      </c>
      <c r="H167" s="102"/>
      <c r="I167" s="36">
        <f>SUM(I168:I169)</f>
        <v>148600000</v>
      </c>
      <c r="J167" s="36">
        <f t="shared" ref="J167:L167" si="54">SUM(J168:J169)</f>
        <v>120000000</v>
      </c>
      <c r="K167" s="36">
        <f t="shared" si="54"/>
        <v>31280000</v>
      </c>
      <c r="L167" s="36">
        <f t="shared" si="54"/>
        <v>31280000</v>
      </c>
      <c r="M167" s="37">
        <f t="shared" si="41"/>
        <v>0.80753701211305517</v>
      </c>
      <c r="N167" s="38"/>
      <c r="O167" s="38"/>
    </row>
    <row r="168" spans="1:15" s="39" customFormat="1" ht="36.75" customHeight="1" x14ac:dyDescent="0.2">
      <c r="A168" s="5"/>
      <c r="B168" s="68"/>
      <c r="C168" s="69"/>
      <c r="D168" s="109"/>
      <c r="E168" s="5"/>
      <c r="F168" s="110"/>
      <c r="G168" s="69"/>
      <c r="H168" s="261" t="s">
        <v>111</v>
      </c>
      <c r="I168" s="151">
        <v>123600000</v>
      </c>
      <c r="J168" s="152">
        <v>95000000</v>
      </c>
      <c r="K168" s="152">
        <v>31280000</v>
      </c>
      <c r="L168" s="152">
        <v>31280000</v>
      </c>
      <c r="M168" s="46">
        <f t="shared" si="41"/>
        <v>0.76860841423948223</v>
      </c>
      <c r="N168" s="38"/>
      <c r="O168" s="38"/>
    </row>
    <row r="169" spans="1:15" s="39" customFormat="1" ht="36.75" customHeight="1" x14ac:dyDescent="0.2">
      <c r="A169" s="5"/>
      <c r="B169" s="68"/>
      <c r="C169" s="69"/>
      <c r="D169" s="109"/>
      <c r="E169" s="5"/>
      <c r="F169" s="70"/>
      <c r="G169" s="69"/>
      <c r="H169" s="262"/>
      <c r="I169" s="151">
        <v>25000000</v>
      </c>
      <c r="J169" s="152">
        <v>25000000</v>
      </c>
      <c r="K169" s="152">
        <v>0</v>
      </c>
      <c r="L169" s="152">
        <v>0</v>
      </c>
      <c r="M169" s="46">
        <f t="shared" si="41"/>
        <v>1</v>
      </c>
      <c r="N169" s="38"/>
      <c r="O169" s="38"/>
    </row>
    <row r="170" spans="1:15" s="39" customFormat="1" ht="27.75" customHeight="1" x14ac:dyDescent="0.2">
      <c r="A170" s="5"/>
      <c r="B170" s="68"/>
      <c r="C170" s="69"/>
      <c r="D170" s="109"/>
      <c r="E170" s="69"/>
      <c r="F170" s="123">
        <v>38</v>
      </c>
      <c r="G170" s="124" t="s">
        <v>112</v>
      </c>
      <c r="H170" s="102"/>
      <c r="I170" s="36">
        <f>SUM(I171:I172)</f>
        <v>122700000</v>
      </c>
      <c r="J170" s="36">
        <f t="shared" ref="J170:L170" si="55">SUM(J171:J172)</f>
        <v>50160000</v>
      </c>
      <c r="K170" s="36">
        <f t="shared" si="55"/>
        <v>0</v>
      </c>
      <c r="L170" s="36">
        <f t="shared" si="55"/>
        <v>0</v>
      </c>
      <c r="M170" s="37">
        <f t="shared" si="41"/>
        <v>0.40880195599022007</v>
      </c>
      <c r="N170" s="38"/>
      <c r="O170" s="38"/>
    </row>
    <row r="171" spans="1:15" s="39" customFormat="1" ht="27.75" customHeight="1" x14ac:dyDescent="0.2">
      <c r="A171" s="5"/>
      <c r="B171" s="68"/>
      <c r="C171" s="69"/>
      <c r="D171" s="109"/>
      <c r="E171" s="5"/>
      <c r="F171" s="110"/>
      <c r="G171" s="69"/>
      <c r="H171" s="261" t="s">
        <v>113</v>
      </c>
      <c r="I171" s="151">
        <v>92700000</v>
      </c>
      <c r="J171" s="152">
        <v>50160000</v>
      </c>
      <c r="K171" s="152">
        <v>0</v>
      </c>
      <c r="L171" s="152">
        <v>0</v>
      </c>
      <c r="M171" s="46">
        <f t="shared" si="41"/>
        <v>0.54110032362459548</v>
      </c>
      <c r="N171" s="38"/>
      <c r="O171" s="38"/>
    </row>
    <row r="172" spans="1:15" s="39" customFormat="1" ht="27.75" customHeight="1" x14ac:dyDescent="0.2">
      <c r="A172" s="5"/>
      <c r="B172" s="68"/>
      <c r="C172" s="69"/>
      <c r="D172" s="109"/>
      <c r="E172" s="5"/>
      <c r="F172" s="70"/>
      <c r="G172" s="69"/>
      <c r="H172" s="262"/>
      <c r="I172" s="151">
        <v>30000000</v>
      </c>
      <c r="J172" s="152">
        <v>0</v>
      </c>
      <c r="K172" s="152">
        <v>0</v>
      </c>
      <c r="L172" s="152">
        <v>0</v>
      </c>
      <c r="M172" s="46">
        <f t="shared" si="41"/>
        <v>0</v>
      </c>
      <c r="N172" s="38"/>
      <c r="O172" s="38"/>
    </row>
    <row r="173" spans="1:15" s="39" customFormat="1" ht="27.75" customHeight="1" x14ac:dyDescent="0.2">
      <c r="A173" s="5"/>
      <c r="B173" s="68"/>
      <c r="C173" s="69"/>
      <c r="D173" s="109"/>
      <c r="E173" s="69"/>
      <c r="F173" s="123">
        <v>39</v>
      </c>
      <c r="G173" s="124" t="s">
        <v>114</v>
      </c>
      <c r="H173" s="102"/>
      <c r="I173" s="36">
        <f>SUM(I174)</f>
        <v>144200000</v>
      </c>
      <c r="J173" s="36">
        <f t="shared" ref="J173:L173" si="56">SUM(J174)</f>
        <v>130800000</v>
      </c>
      <c r="K173" s="36">
        <f t="shared" si="56"/>
        <v>53920000</v>
      </c>
      <c r="L173" s="36">
        <f t="shared" si="56"/>
        <v>53920000</v>
      </c>
      <c r="M173" s="37">
        <f t="shared" si="41"/>
        <v>0.90707350901525663</v>
      </c>
      <c r="N173" s="38"/>
      <c r="O173" s="38"/>
    </row>
    <row r="174" spans="1:15" s="39" customFormat="1" ht="47.25" customHeight="1" x14ac:dyDescent="0.2">
      <c r="A174" s="5"/>
      <c r="B174" s="68"/>
      <c r="C174" s="69"/>
      <c r="D174" s="109"/>
      <c r="E174" s="5"/>
      <c r="F174" s="153"/>
      <c r="G174" s="69"/>
      <c r="H174" s="154" t="s">
        <v>115</v>
      </c>
      <c r="I174" s="151">
        <v>144200000</v>
      </c>
      <c r="J174" s="152">
        <v>130800000</v>
      </c>
      <c r="K174" s="152">
        <v>53920000</v>
      </c>
      <c r="L174" s="152">
        <v>53920000</v>
      </c>
      <c r="M174" s="46">
        <f t="shared" si="41"/>
        <v>0.90707350901525663</v>
      </c>
      <c r="N174" s="38"/>
      <c r="O174" s="38"/>
    </row>
    <row r="175" spans="1:15" s="39" customFormat="1" ht="27.75" customHeight="1" x14ac:dyDescent="0.2">
      <c r="A175" s="5"/>
      <c r="B175" s="68"/>
      <c r="C175" s="69"/>
      <c r="D175" s="109"/>
      <c r="E175" s="69"/>
      <c r="F175" s="123">
        <v>40</v>
      </c>
      <c r="G175" s="124" t="s">
        <v>116</v>
      </c>
      <c r="H175" s="102"/>
      <c r="I175" s="36">
        <f>SUM(I176:I189)</f>
        <v>863564155</v>
      </c>
      <c r="J175" s="36">
        <f t="shared" ref="J175:L175" si="57">SUM(J176:J189)</f>
        <v>395318070</v>
      </c>
      <c r="K175" s="36">
        <f t="shared" si="57"/>
        <v>78500000</v>
      </c>
      <c r="L175" s="36">
        <f t="shared" si="57"/>
        <v>78500000</v>
      </c>
      <c r="M175" s="37">
        <f t="shared" si="41"/>
        <v>0.4577749871982586</v>
      </c>
      <c r="N175" s="38"/>
      <c r="O175" s="38"/>
    </row>
    <row r="176" spans="1:15" s="39" customFormat="1" ht="27.75" customHeight="1" x14ac:dyDescent="0.2">
      <c r="A176" s="5"/>
      <c r="B176" s="68"/>
      <c r="C176" s="69"/>
      <c r="D176" s="109"/>
      <c r="E176" s="5"/>
      <c r="F176" s="110"/>
      <c r="G176" s="69"/>
      <c r="H176" s="261" t="s">
        <v>117</v>
      </c>
      <c r="I176" s="151">
        <v>6147580</v>
      </c>
      <c r="J176" s="152">
        <v>5112120</v>
      </c>
      <c r="K176" s="152">
        <v>0</v>
      </c>
      <c r="L176" s="152">
        <v>0</v>
      </c>
      <c r="M176" s="46">
        <f t="shared" si="41"/>
        <v>0.83156624232624865</v>
      </c>
      <c r="N176" s="38"/>
      <c r="O176" s="38"/>
    </row>
    <row r="177" spans="1:15" s="39" customFormat="1" ht="27.75" customHeight="1" x14ac:dyDescent="0.2">
      <c r="A177" s="5"/>
      <c r="B177" s="68"/>
      <c r="C177" s="69"/>
      <c r="D177" s="109"/>
      <c r="E177" s="5"/>
      <c r="F177" s="109"/>
      <c r="G177" s="69"/>
      <c r="H177" s="262"/>
      <c r="I177" s="151">
        <v>76000000</v>
      </c>
      <c r="J177" s="152">
        <v>71325950</v>
      </c>
      <c r="K177" s="152">
        <v>6020000</v>
      </c>
      <c r="L177" s="152">
        <v>6020000</v>
      </c>
      <c r="M177" s="46">
        <f t="shared" si="41"/>
        <v>0.9384993421052632</v>
      </c>
      <c r="N177" s="38"/>
      <c r="O177" s="38"/>
    </row>
    <row r="178" spans="1:15" s="39" customFormat="1" ht="27.75" customHeight="1" x14ac:dyDescent="0.2">
      <c r="A178" s="5"/>
      <c r="B178" s="68"/>
      <c r="C178" s="69"/>
      <c r="D178" s="109"/>
      <c r="E178" s="5"/>
      <c r="F178" s="109"/>
      <c r="G178" s="69"/>
      <c r="H178" s="261" t="s">
        <v>118</v>
      </c>
      <c r="I178" s="151">
        <v>5263604</v>
      </c>
      <c r="J178" s="152">
        <v>0</v>
      </c>
      <c r="K178" s="152">
        <v>0</v>
      </c>
      <c r="L178" s="152">
        <v>0</v>
      </c>
      <c r="M178" s="46">
        <f t="shared" si="41"/>
        <v>0</v>
      </c>
      <c r="N178" s="38"/>
      <c r="O178" s="38"/>
    </row>
    <row r="179" spans="1:15" s="39" customFormat="1" ht="27.75" customHeight="1" x14ac:dyDescent="0.2">
      <c r="A179" s="5"/>
      <c r="B179" s="68"/>
      <c r="C179" s="69"/>
      <c r="D179" s="109"/>
      <c r="E179" s="5"/>
      <c r="F179" s="109"/>
      <c r="G179" s="69"/>
      <c r="H179" s="276"/>
      <c r="I179" s="151">
        <v>7383</v>
      </c>
      <c r="J179" s="152">
        <v>0</v>
      </c>
      <c r="K179" s="152">
        <v>0</v>
      </c>
      <c r="L179" s="152">
        <v>0</v>
      </c>
      <c r="M179" s="46">
        <f t="shared" si="41"/>
        <v>0</v>
      </c>
      <c r="N179" s="38"/>
      <c r="O179" s="38"/>
    </row>
    <row r="180" spans="1:15" s="39" customFormat="1" ht="27.75" customHeight="1" x14ac:dyDescent="0.2">
      <c r="A180" s="5"/>
      <c r="B180" s="68"/>
      <c r="C180" s="69"/>
      <c r="D180" s="109"/>
      <c r="E180" s="5"/>
      <c r="F180" s="109"/>
      <c r="G180" s="69"/>
      <c r="H180" s="276"/>
      <c r="I180" s="151">
        <v>62273661</v>
      </c>
      <c r="J180" s="152">
        <v>0</v>
      </c>
      <c r="K180" s="152">
        <v>0</v>
      </c>
      <c r="L180" s="152">
        <v>0</v>
      </c>
      <c r="M180" s="46">
        <f t="shared" si="41"/>
        <v>0</v>
      </c>
      <c r="N180" s="38"/>
      <c r="O180" s="38"/>
    </row>
    <row r="181" spans="1:15" s="39" customFormat="1" ht="27.75" customHeight="1" x14ac:dyDescent="0.2">
      <c r="A181" s="5"/>
      <c r="B181" s="68"/>
      <c r="C181" s="69"/>
      <c r="D181" s="109"/>
      <c r="E181" s="5"/>
      <c r="F181" s="109"/>
      <c r="G181" s="69"/>
      <c r="H181" s="276"/>
      <c r="I181" s="151">
        <v>60459865</v>
      </c>
      <c r="J181" s="152">
        <v>0</v>
      </c>
      <c r="K181" s="152">
        <v>0</v>
      </c>
      <c r="L181" s="152">
        <v>0</v>
      </c>
      <c r="M181" s="46">
        <f t="shared" si="41"/>
        <v>0</v>
      </c>
      <c r="N181" s="38"/>
      <c r="O181" s="38"/>
    </row>
    <row r="182" spans="1:15" s="39" customFormat="1" ht="27.75" customHeight="1" x14ac:dyDescent="0.2">
      <c r="A182" s="5"/>
      <c r="B182" s="68"/>
      <c r="C182" s="69"/>
      <c r="D182" s="109"/>
      <c r="E182" s="5"/>
      <c r="F182" s="109"/>
      <c r="G182" s="69"/>
      <c r="H182" s="276"/>
      <c r="I182" s="151">
        <v>135867900</v>
      </c>
      <c r="J182" s="152">
        <v>0</v>
      </c>
      <c r="K182" s="152">
        <v>0</v>
      </c>
      <c r="L182" s="152">
        <v>0</v>
      </c>
      <c r="M182" s="46">
        <f t="shared" si="41"/>
        <v>0</v>
      </c>
      <c r="N182" s="38"/>
      <c r="O182" s="38"/>
    </row>
    <row r="183" spans="1:15" s="39" customFormat="1" ht="27.75" customHeight="1" x14ac:dyDescent="0.2">
      <c r="A183" s="5"/>
      <c r="B183" s="68"/>
      <c r="C183" s="69"/>
      <c r="D183" s="109"/>
      <c r="E183" s="5"/>
      <c r="F183" s="109"/>
      <c r="G183" s="69"/>
      <c r="H183" s="276"/>
      <c r="I183" s="151">
        <v>158496697</v>
      </c>
      <c r="J183" s="152">
        <v>139880000</v>
      </c>
      <c r="K183" s="152">
        <v>27340000</v>
      </c>
      <c r="L183" s="152">
        <v>27340000</v>
      </c>
      <c r="M183" s="46">
        <f t="shared" si="41"/>
        <v>0.8825420507027979</v>
      </c>
      <c r="N183" s="38"/>
      <c r="O183" s="38"/>
    </row>
    <row r="184" spans="1:15" s="39" customFormat="1" ht="27.75" customHeight="1" x14ac:dyDescent="0.2">
      <c r="A184" s="5"/>
      <c r="B184" s="68"/>
      <c r="C184" s="69"/>
      <c r="D184" s="109"/>
      <c r="E184" s="5"/>
      <c r="F184" s="109"/>
      <c r="G184" s="69"/>
      <c r="H184" s="276"/>
      <c r="I184" s="151">
        <v>6400000</v>
      </c>
      <c r="J184" s="152">
        <v>0</v>
      </c>
      <c r="K184" s="152">
        <v>0</v>
      </c>
      <c r="L184" s="152">
        <v>0</v>
      </c>
      <c r="M184" s="46">
        <f t="shared" si="41"/>
        <v>0</v>
      </c>
      <c r="N184" s="38"/>
      <c r="O184" s="38"/>
    </row>
    <row r="185" spans="1:15" s="39" customFormat="1" ht="27.75" customHeight="1" x14ac:dyDescent="0.2">
      <c r="A185" s="5"/>
      <c r="B185" s="68"/>
      <c r="C185" s="69"/>
      <c r="D185" s="109"/>
      <c r="E185" s="5"/>
      <c r="F185" s="109"/>
      <c r="G185" s="69"/>
      <c r="H185" s="276"/>
      <c r="I185" s="151">
        <v>24000000</v>
      </c>
      <c r="J185" s="152">
        <v>0</v>
      </c>
      <c r="K185" s="152">
        <v>0</v>
      </c>
      <c r="L185" s="152">
        <v>0</v>
      </c>
      <c r="M185" s="46">
        <f t="shared" si="41"/>
        <v>0</v>
      </c>
      <c r="N185" s="38"/>
      <c r="O185" s="38"/>
    </row>
    <row r="186" spans="1:15" s="39" customFormat="1" ht="27.75" customHeight="1" x14ac:dyDescent="0.2">
      <c r="A186" s="5"/>
      <c r="B186" s="68"/>
      <c r="C186" s="69"/>
      <c r="D186" s="109"/>
      <c r="E186" s="5"/>
      <c r="F186" s="109"/>
      <c r="G186" s="69"/>
      <c r="H186" s="262"/>
      <c r="I186" s="151">
        <v>75000000</v>
      </c>
      <c r="J186" s="152">
        <v>71600000</v>
      </c>
      <c r="K186" s="152">
        <v>18740000</v>
      </c>
      <c r="L186" s="152">
        <v>18740000</v>
      </c>
      <c r="M186" s="46">
        <f t="shared" si="41"/>
        <v>0.95466666666666666</v>
      </c>
      <c r="N186" s="38"/>
      <c r="O186" s="38"/>
    </row>
    <row r="187" spans="1:15" s="39" customFormat="1" ht="39" customHeight="1" x14ac:dyDescent="0.2">
      <c r="A187" s="5"/>
      <c r="B187" s="68"/>
      <c r="C187" s="69"/>
      <c r="D187" s="109"/>
      <c r="E187" s="5"/>
      <c r="F187" s="109"/>
      <c r="G187" s="69"/>
      <c r="H187" s="261" t="s">
        <v>119</v>
      </c>
      <c r="I187" s="151">
        <v>203920146</v>
      </c>
      <c r="J187" s="152">
        <v>83640000</v>
      </c>
      <c r="K187" s="152">
        <v>2640000</v>
      </c>
      <c r="L187" s="152">
        <v>2640000</v>
      </c>
      <c r="M187" s="46">
        <f t="shared" si="41"/>
        <v>0.41016055372969379</v>
      </c>
      <c r="N187" s="38"/>
      <c r="O187" s="38"/>
    </row>
    <row r="188" spans="1:15" s="39" customFormat="1" ht="39" customHeight="1" x14ac:dyDescent="0.2">
      <c r="A188" s="5"/>
      <c r="B188" s="68"/>
      <c r="C188" s="69"/>
      <c r="D188" s="109"/>
      <c r="E188" s="5"/>
      <c r="F188" s="109"/>
      <c r="G188" s="69"/>
      <c r="H188" s="276"/>
      <c r="I188" s="151">
        <v>25136999</v>
      </c>
      <c r="J188" s="152">
        <v>0</v>
      </c>
      <c r="K188" s="152">
        <v>0</v>
      </c>
      <c r="L188" s="152">
        <v>0</v>
      </c>
      <c r="M188" s="46">
        <f t="shared" si="41"/>
        <v>0</v>
      </c>
      <c r="N188" s="38"/>
      <c r="O188" s="38"/>
    </row>
    <row r="189" spans="1:15" s="39" customFormat="1" ht="39" customHeight="1" x14ac:dyDescent="0.2">
      <c r="A189" s="5"/>
      <c r="B189" s="68"/>
      <c r="C189" s="69"/>
      <c r="D189" s="109"/>
      <c r="E189" s="5"/>
      <c r="F189" s="70"/>
      <c r="G189" s="69"/>
      <c r="H189" s="262"/>
      <c r="I189" s="151">
        <v>24590320</v>
      </c>
      <c r="J189" s="152">
        <v>23760000</v>
      </c>
      <c r="K189" s="152">
        <v>23760000</v>
      </c>
      <c r="L189" s="152">
        <v>23760000</v>
      </c>
      <c r="M189" s="46">
        <f t="shared" si="41"/>
        <v>0.96623386763572006</v>
      </c>
      <c r="N189" s="38"/>
      <c r="O189" s="38"/>
    </row>
    <row r="190" spans="1:15" s="39" customFormat="1" ht="27.75" customHeight="1" x14ac:dyDescent="0.2">
      <c r="A190" s="5"/>
      <c r="B190" s="68"/>
      <c r="C190" s="69"/>
      <c r="D190" s="109"/>
      <c r="E190" s="69"/>
      <c r="F190" s="123">
        <v>41</v>
      </c>
      <c r="G190" s="124" t="s">
        <v>120</v>
      </c>
      <c r="H190" s="102"/>
      <c r="I190" s="36">
        <f>SUM(I191)</f>
        <v>10300000</v>
      </c>
      <c r="J190" s="36">
        <f t="shared" ref="J190:L190" si="58">SUM(J191)</f>
        <v>0</v>
      </c>
      <c r="K190" s="36">
        <f t="shared" si="58"/>
        <v>0</v>
      </c>
      <c r="L190" s="36">
        <f t="shared" si="58"/>
        <v>0</v>
      </c>
      <c r="M190" s="37">
        <f t="shared" si="41"/>
        <v>0</v>
      </c>
      <c r="N190" s="38"/>
      <c r="O190" s="38"/>
    </row>
    <row r="191" spans="1:15" s="39" customFormat="1" ht="41.25" customHeight="1" x14ac:dyDescent="0.2">
      <c r="A191" s="5"/>
      <c r="B191" s="68"/>
      <c r="C191" s="69"/>
      <c r="D191" s="109"/>
      <c r="E191" s="5"/>
      <c r="F191" s="153"/>
      <c r="G191" s="69"/>
      <c r="H191" s="87" t="s">
        <v>121</v>
      </c>
      <c r="I191" s="151">
        <v>10300000</v>
      </c>
      <c r="J191" s="152">
        <v>0</v>
      </c>
      <c r="K191" s="152">
        <v>0</v>
      </c>
      <c r="L191" s="152">
        <v>0</v>
      </c>
      <c r="M191" s="46">
        <f t="shared" si="41"/>
        <v>0</v>
      </c>
      <c r="N191" s="38"/>
      <c r="O191" s="38"/>
    </row>
    <row r="192" spans="1:15" s="39" customFormat="1" ht="27.75" customHeight="1" x14ac:dyDescent="0.2">
      <c r="A192" s="5"/>
      <c r="B192" s="68"/>
      <c r="C192" s="69"/>
      <c r="D192" s="109"/>
      <c r="E192" s="69"/>
      <c r="F192" s="128">
        <v>42</v>
      </c>
      <c r="G192" s="124" t="s">
        <v>122</v>
      </c>
      <c r="H192" s="102"/>
      <c r="I192" s="36">
        <f>SUM(I193)</f>
        <v>51500000</v>
      </c>
      <c r="J192" s="36">
        <f t="shared" ref="J192:L192" si="59">SUM(J193)</f>
        <v>49600000</v>
      </c>
      <c r="K192" s="36">
        <f t="shared" si="59"/>
        <v>27120000</v>
      </c>
      <c r="L192" s="36">
        <f t="shared" si="59"/>
        <v>27120000</v>
      </c>
      <c r="M192" s="37">
        <f t="shared" si="41"/>
        <v>0.96310679611650485</v>
      </c>
      <c r="N192" s="38"/>
      <c r="O192" s="38"/>
    </row>
    <row r="193" spans="1:15" s="39" customFormat="1" ht="46.5" customHeight="1" x14ac:dyDescent="0.2">
      <c r="A193" s="5"/>
      <c r="B193" s="68"/>
      <c r="C193" s="69"/>
      <c r="D193" s="109"/>
      <c r="E193" s="5"/>
      <c r="F193" s="153"/>
      <c r="G193" s="69"/>
      <c r="H193" s="87" t="s">
        <v>123</v>
      </c>
      <c r="I193" s="151">
        <v>51500000</v>
      </c>
      <c r="J193" s="152">
        <v>49600000</v>
      </c>
      <c r="K193" s="152">
        <v>27120000</v>
      </c>
      <c r="L193" s="152">
        <v>27120000</v>
      </c>
      <c r="M193" s="46">
        <f t="shared" si="41"/>
        <v>0.96310679611650485</v>
      </c>
      <c r="N193" s="38"/>
      <c r="O193" s="38"/>
    </row>
    <row r="194" spans="1:15" s="39" customFormat="1" ht="27.75" customHeight="1" x14ac:dyDescent="0.2">
      <c r="A194" s="5"/>
      <c r="B194" s="68"/>
      <c r="C194" s="69"/>
      <c r="D194" s="109"/>
      <c r="E194" s="69"/>
      <c r="F194" s="123">
        <v>43</v>
      </c>
      <c r="G194" s="124" t="s">
        <v>124</v>
      </c>
      <c r="H194" s="102"/>
      <c r="I194" s="36">
        <f>SUM(I195:I199)</f>
        <v>1688415255</v>
      </c>
      <c r="J194" s="36">
        <f t="shared" ref="J194:L194" si="60">SUM(J195:J199)</f>
        <v>1180280000</v>
      </c>
      <c r="K194" s="36">
        <f t="shared" si="60"/>
        <v>300225260</v>
      </c>
      <c r="L194" s="36">
        <f t="shared" si="60"/>
        <v>300225260</v>
      </c>
      <c r="M194" s="37">
        <f t="shared" si="41"/>
        <v>0.69904604125363701</v>
      </c>
      <c r="N194" s="38"/>
      <c r="O194" s="38"/>
    </row>
    <row r="195" spans="1:15" s="39" customFormat="1" ht="26.25" customHeight="1" x14ac:dyDescent="0.2">
      <c r="A195" s="5"/>
      <c r="B195" s="68"/>
      <c r="C195" s="69"/>
      <c r="D195" s="109"/>
      <c r="E195" s="5"/>
      <c r="F195" s="110"/>
      <c r="G195" s="69"/>
      <c r="H195" s="261" t="s">
        <v>125</v>
      </c>
      <c r="I195" s="151">
        <v>184258044</v>
      </c>
      <c r="J195" s="151">
        <v>184200000</v>
      </c>
      <c r="K195" s="151">
        <v>58590000</v>
      </c>
      <c r="L195" s="151">
        <v>58590000</v>
      </c>
      <c r="M195" s="46">
        <f t="shared" ref="M195:M258" si="61">J195/I195</f>
        <v>0.99968498525904248</v>
      </c>
      <c r="N195" s="38"/>
      <c r="O195" s="38"/>
    </row>
    <row r="196" spans="1:15" s="39" customFormat="1" ht="26.25" customHeight="1" x14ac:dyDescent="0.2">
      <c r="A196" s="5"/>
      <c r="B196" s="68"/>
      <c r="C196" s="69"/>
      <c r="D196" s="109"/>
      <c r="E196" s="5"/>
      <c r="F196" s="109"/>
      <c r="G196" s="69"/>
      <c r="H196" s="276"/>
      <c r="I196" s="151">
        <v>723214302</v>
      </c>
      <c r="J196" s="151">
        <v>340000000</v>
      </c>
      <c r="K196" s="151">
        <v>105622860</v>
      </c>
      <c r="L196" s="151">
        <v>105622860</v>
      </c>
      <c r="M196" s="46">
        <f t="shared" si="61"/>
        <v>0.47012344620363994</v>
      </c>
      <c r="N196" s="38"/>
      <c r="O196" s="38"/>
    </row>
    <row r="197" spans="1:15" s="39" customFormat="1" ht="26.25" customHeight="1" x14ac:dyDescent="0.2">
      <c r="A197" s="5"/>
      <c r="B197" s="68"/>
      <c r="C197" s="69"/>
      <c r="D197" s="109"/>
      <c r="E197" s="5"/>
      <c r="F197" s="109"/>
      <c r="G197" s="69"/>
      <c r="H197" s="276"/>
      <c r="I197" s="151">
        <v>25600000</v>
      </c>
      <c r="J197" s="151">
        <v>25600000</v>
      </c>
      <c r="K197" s="151">
        <v>0</v>
      </c>
      <c r="L197" s="151">
        <v>0</v>
      </c>
      <c r="M197" s="46">
        <f t="shared" si="61"/>
        <v>1</v>
      </c>
      <c r="N197" s="38"/>
      <c r="O197" s="38"/>
    </row>
    <row r="198" spans="1:15" s="39" customFormat="1" ht="26.25" customHeight="1" x14ac:dyDescent="0.2">
      <c r="A198" s="5"/>
      <c r="B198" s="68"/>
      <c r="C198" s="69"/>
      <c r="D198" s="109"/>
      <c r="E198" s="5"/>
      <c r="F198" s="109"/>
      <c r="G198" s="69"/>
      <c r="H198" s="276"/>
      <c r="I198" s="151">
        <v>655342909</v>
      </c>
      <c r="J198" s="151">
        <v>630480000</v>
      </c>
      <c r="K198" s="151">
        <v>136012400</v>
      </c>
      <c r="L198" s="151">
        <v>136012400</v>
      </c>
      <c r="M198" s="46">
        <f t="shared" si="61"/>
        <v>0.96206122221122559</v>
      </c>
      <c r="N198" s="38"/>
      <c r="O198" s="38"/>
    </row>
    <row r="199" spans="1:15" s="39" customFormat="1" ht="26.25" customHeight="1" x14ac:dyDescent="0.2">
      <c r="A199" s="5"/>
      <c r="B199" s="68"/>
      <c r="C199" s="69"/>
      <c r="D199" s="109"/>
      <c r="E199" s="5"/>
      <c r="F199" s="70"/>
      <c r="G199" s="69"/>
      <c r="H199" s="262"/>
      <c r="I199" s="151">
        <v>100000000</v>
      </c>
      <c r="J199" s="151">
        <v>0</v>
      </c>
      <c r="K199" s="151">
        <v>0</v>
      </c>
      <c r="L199" s="151">
        <v>0</v>
      </c>
      <c r="M199" s="46">
        <f t="shared" si="61"/>
        <v>0</v>
      </c>
      <c r="N199" s="38"/>
      <c r="O199" s="38"/>
    </row>
    <row r="200" spans="1:15" s="39" customFormat="1" ht="27.75" customHeight="1" x14ac:dyDescent="0.2">
      <c r="A200" s="5"/>
      <c r="B200" s="68"/>
      <c r="C200" s="69"/>
      <c r="D200" s="109"/>
      <c r="E200" s="69"/>
      <c r="F200" s="123">
        <v>44</v>
      </c>
      <c r="G200" s="124" t="s">
        <v>126</v>
      </c>
      <c r="H200" s="102"/>
      <c r="I200" s="36">
        <f>SUM(I201:I204)</f>
        <v>404307604</v>
      </c>
      <c r="J200" s="36">
        <f t="shared" ref="J200:L200" si="62">SUM(J201:J204)</f>
        <v>326435000</v>
      </c>
      <c r="K200" s="36">
        <f t="shared" si="62"/>
        <v>185990000</v>
      </c>
      <c r="L200" s="36">
        <f t="shared" si="62"/>
        <v>185990000</v>
      </c>
      <c r="M200" s="37">
        <f t="shared" si="61"/>
        <v>0.80739268015350019</v>
      </c>
      <c r="N200" s="38"/>
      <c r="O200" s="38"/>
    </row>
    <row r="201" spans="1:15" s="39" customFormat="1" ht="31.5" customHeight="1" x14ac:dyDescent="0.2">
      <c r="A201" s="5"/>
      <c r="B201" s="68"/>
      <c r="C201" s="69"/>
      <c r="D201" s="109"/>
      <c r="E201" s="5"/>
      <c r="F201" s="110"/>
      <c r="G201" s="69"/>
      <c r="H201" s="265" t="s">
        <v>127</v>
      </c>
      <c r="I201" s="150">
        <v>216307604</v>
      </c>
      <c r="J201" s="149">
        <v>185875000</v>
      </c>
      <c r="K201" s="155">
        <v>72790000</v>
      </c>
      <c r="L201" s="149">
        <v>72790000</v>
      </c>
      <c r="M201" s="46">
        <f t="shared" si="61"/>
        <v>0.85930867229244512</v>
      </c>
      <c r="N201" s="38"/>
      <c r="O201" s="38"/>
    </row>
    <row r="202" spans="1:15" s="39" customFormat="1" ht="31.5" customHeight="1" x14ac:dyDescent="0.2">
      <c r="A202" s="5"/>
      <c r="B202" s="68"/>
      <c r="C202" s="69"/>
      <c r="D202" s="109"/>
      <c r="E202" s="5"/>
      <c r="F202" s="109"/>
      <c r="G202" s="69"/>
      <c r="H202" s="266"/>
      <c r="I202" s="150">
        <v>58000000</v>
      </c>
      <c r="J202" s="149">
        <v>30000000</v>
      </c>
      <c r="K202" s="155">
        <v>5280000</v>
      </c>
      <c r="L202" s="149">
        <v>5280000</v>
      </c>
      <c r="M202" s="46">
        <f t="shared" si="61"/>
        <v>0.51724137931034486</v>
      </c>
      <c r="N202" s="38"/>
      <c r="O202" s="38"/>
    </row>
    <row r="203" spans="1:15" s="39" customFormat="1" ht="31.5" customHeight="1" x14ac:dyDescent="0.2">
      <c r="A203" s="5"/>
      <c r="B203" s="68"/>
      <c r="C203" s="69"/>
      <c r="D203" s="109"/>
      <c r="E203" s="5"/>
      <c r="F203" s="109"/>
      <c r="G203" s="69"/>
      <c r="H203" s="266"/>
      <c r="I203" s="150">
        <v>30000000</v>
      </c>
      <c r="J203" s="149">
        <v>10560000</v>
      </c>
      <c r="K203" s="155">
        <v>7920000</v>
      </c>
      <c r="L203" s="149">
        <v>7920000</v>
      </c>
      <c r="M203" s="46">
        <f t="shared" si="61"/>
        <v>0.35199999999999998</v>
      </c>
      <c r="N203" s="38"/>
      <c r="O203" s="38"/>
    </row>
    <row r="204" spans="1:15" s="39" customFormat="1" ht="31.5" customHeight="1" x14ac:dyDescent="0.2">
      <c r="A204" s="5"/>
      <c r="B204" s="68"/>
      <c r="C204" s="69"/>
      <c r="D204" s="109"/>
      <c r="E204" s="5"/>
      <c r="F204" s="70"/>
      <c r="G204" s="69"/>
      <c r="H204" s="267"/>
      <c r="I204" s="150">
        <v>100000000</v>
      </c>
      <c r="J204" s="149">
        <v>100000000</v>
      </c>
      <c r="K204" s="155">
        <v>100000000</v>
      </c>
      <c r="L204" s="149">
        <v>100000000</v>
      </c>
      <c r="M204" s="46">
        <f t="shared" si="61"/>
        <v>1</v>
      </c>
      <c r="N204" s="38"/>
      <c r="O204" s="38"/>
    </row>
    <row r="205" spans="1:15" s="39" customFormat="1" ht="27.75" customHeight="1" x14ac:dyDescent="0.2">
      <c r="A205" s="5"/>
      <c r="B205" s="68"/>
      <c r="C205" s="69"/>
      <c r="D205" s="109"/>
      <c r="E205" s="69"/>
      <c r="F205" s="123">
        <v>45</v>
      </c>
      <c r="G205" s="124" t="s">
        <v>128</v>
      </c>
      <c r="H205" s="102"/>
      <c r="I205" s="36">
        <f>SUM(I206:I207)</f>
        <v>1396230607</v>
      </c>
      <c r="J205" s="36">
        <f t="shared" ref="J205:L205" si="63">SUM(J206:J207)</f>
        <v>1344978400</v>
      </c>
      <c r="K205" s="36">
        <f t="shared" si="63"/>
        <v>62620000</v>
      </c>
      <c r="L205" s="36">
        <f t="shared" si="63"/>
        <v>62620000</v>
      </c>
      <c r="M205" s="37">
        <f t="shared" si="61"/>
        <v>0.96329244843720863</v>
      </c>
      <c r="N205" s="38"/>
      <c r="O205" s="38"/>
    </row>
    <row r="206" spans="1:15" s="39" customFormat="1" ht="32.25" customHeight="1" x14ac:dyDescent="0.2">
      <c r="A206" s="5"/>
      <c r="B206" s="68"/>
      <c r="C206" s="69"/>
      <c r="D206" s="109"/>
      <c r="E206" s="5"/>
      <c r="F206" s="110"/>
      <c r="G206" s="69"/>
      <c r="H206" s="261" t="s">
        <v>129</v>
      </c>
      <c r="I206" s="151">
        <v>1031161907</v>
      </c>
      <c r="J206" s="152">
        <v>1026764700</v>
      </c>
      <c r="K206" s="152">
        <v>55090000</v>
      </c>
      <c r="L206" s="152">
        <v>55090000</v>
      </c>
      <c r="M206" s="46">
        <f t="shared" si="61"/>
        <v>0.99573567742354552</v>
      </c>
      <c r="N206" s="38"/>
      <c r="O206" s="38"/>
    </row>
    <row r="207" spans="1:15" s="39" customFormat="1" ht="32.25" customHeight="1" x14ac:dyDescent="0.2">
      <c r="A207" s="5"/>
      <c r="B207" s="68"/>
      <c r="C207" s="69"/>
      <c r="D207" s="109"/>
      <c r="E207" s="5"/>
      <c r="F207" s="70"/>
      <c r="G207" s="69"/>
      <c r="H207" s="262"/>
      <c r="I207" s="151">
        <v>365068700</v>
      </c>
      <c r="J207" s="152">
        <v>318213700</v>
      </c>
      <c r="K207" s="152">
        <v>7530000</v>
      </c>
      <c r="L207" s="152">
        <v>7530000</v>
      </c>
      <c r="M207" s="46">
        <f t="shared" si="61"/>
        <v>0.8716542941095744</v>
      </c>
      <c r="N207" s="38"/>
      <c r="O207" s="38"/>
    </row>
    <row r="208" spans="1:15" s="39" customFormat="1" ht="27.75" customHeight="1" x14ac:dyDescent="0.2">
      <c r="A208" s="5"/>
      <c r="B208" s="68"/>
      <c r="C208" s="69"/>
      <c r="D208" s="109"/>
      <c r="E208" s="69"/>
      <c r="F208" s="123">
        <v>46</v>
      </c>
      <c r="G208" s="124" t="s">
        <v>130</v>
      </c>
      <c r="H208" s="102"/>
      <c r="I208" s="36">
        <f>SUM(I209:I212)</f>
        <v>1388271133</v>
      </c>
      <c r="J208" s="36">
        <f t="shared" ref="J208:L208" si="64">SUM(J209:J212)</f>
        <v>686330500</v>
      </c>
      <c r="K208" s="36">
        <f t="shared" si="64"/>
        <v>246110900</v>
      </c>
      <c r="L208" s="36">
        <f t="shared" si="64"/>
        <v>246110900</v>
      </c>
      <c r="M208" s="37">
        <f t="shared" si="61"/>
        <v>0.49437785147694202</v>
      </c>
      <c r="N208" s="38"/>
      <c r="O208" s="38"/>
    </row>
    <row r="209" spans="1:15" s="39" customFormat="1" ht="30.75" customHeight="1" x14ac:dyDescent="0.2">
      <c r="A209" s="5"/>
      <c r="B209" s="68"/>
      <c r="C209" s="69"/>
      <c r="D209" s="109"/>
      <c r="E209" s="5"/>
      <c r="F209" s="110"/>
      <c r="G209" s="69"/>
      <c r="H209" s="261" t="s">
        <v>131</v>
      </c>
      <c r="I209" s="151">
        <v>859634358</v>
      </c>
      <c r="J209" s="152">
        <v>390305500</v>
      </c>
      <c r="K209" s="152">
        <v>136570900</v>
      </c>
      <c r="L209" s="152">
        <v>136570900</v>
      </c>
      <c r="M209" s="46">
        <f t="shared" si="61"/>
        <v>0.45403664519421172</v>
      </c>
      <c r="N209" s="38"/>
      <c r="O209" s="38"/>
    </row>
    <row r="210" spans="1:15" s="39" customFormat="1" ht="30.75" customHeight="1" x14ac:dyDescent="0.2">
      <c r="A210" s="5"/>
      <c r="B210" s="68"/>
      <c r="C210" s="69"/>
      <c r="D210" s="109"/>
      <c r="E210" s="5"/>
      <c r="F210" s="109"/>
      <c r="G210" s="69"/>
      <c r="H210" s="262"/>
      <c r="I210" s="151">
        <v>161826931</v>
      </c>
      <c r="J210" s="152">
        <v>0</v>
      </c>
      <c r="K210" s="152">
        <v>0</v>
      </c>
      <c r="L210" s="152">
        <v>0</v>
      </c>
      <c r="M210" s="46">
        <f t="shared" si="61"/>
        <v>0</v>
      </c>
      <c r="N210" s="38"/>
      <c r="O210" s="38"/>
    </row>
    <row r="211" spans="1:15" s="39" customFormat="1" ht="40.5" customHeight="1" x14ac:dyDescent="0.2">
      <c r="A211" s="5"/>
      <c r="B211" s="68"/>
      <c r="C211" s="69"/>
      <c r="D211" s="109"/>
      <c r="E211" s="5"/>
      <c r="F211" s="109"/>
      <c r="G211" s="69"/>
      <c r="H211" s="261" t="s">
        <v>132</v>
      </c>
      <c r="I211" s="151">
        <v>276809844</v>
      </c>
      <c r="J211" s="152">
        <v>274905000</v>
      </c>
      <c r="K211" s="152">
        <v>104260000</v>
      </c>
      <c r="L211" s="152">
        <v>104260000</v>
      </c>
      <c r="M211" s="46">
        <f t="shared" si="61"/>
        <v>0.99311858287814359</v>
      </c>
      <c r="N211" s="38"/>
      <c r="O211" s="38"/>
    </row>
    <row r="212" spans="1:15" s="39" customFormat="1" ht="40.5" customHeight="1" x14ac:dyDescent="0.2">
      <c r="A212" s="5"/>
      <c r="B212" s="68"/>
      <c r="C212" s="69"/>
      <c r="D212" s="70"/>
      <c r="E212" s="48"/>
      <c r="F212" s="70"/>
      <c r="G212" s="48"/>
      <c r="H212" s="262"/>
      <c r="I212" s="151">
        <v>90000000</v>
      </c>
      <c r="J212" s="152">
        <v>21120000</v>
      </c>
      <c r="K212" s="152">
        <v>5280000</v>
      </c>
      <c r="L212" s="152">
        <v>5280000</v>
      </c>
      <c r="M212" s="46">
        <f t="shared" si="61"/>
        <v>0.23466666666666666</v>
      </c>
      <c r="N212" s="38"/>
      <c r="O212" s="38"/>
    </row>
    <row r="213" spans="1:15" s="39" customFormat="1" ht="27.75" customHeight="1" x14ac:dyDescent="0.2">
      <c r="A213" s="5"/>
      <c r="B213" s="68"/>
      <c r="C213" s="69"/>
      <c r="D213" s="134">
        <v>13</v>
      </c>
      <c r="E213" s="135" t="s">
        <v>133</v>
      </c>
      <c r="F213" s="136"/>
      <c r="G213" s="137"/>
      <c r="H213" s="97"/>
      <c r="I213" s="27">
        <f>I214+I216+I219</f>
        <v>15894041382</v>
      </c>
      <c r="J213" s="27">
        <f t="shared" ref="J213:L213" si="65">J214+J216+J219</f>
        <v>15505056560</v>
      </c>
      <c r="K213" s="27">
        <f t="shared" si="65"/>
        <v>7752529790</v>
      </c>
      <c r="L213" s="27">
        <f t="shared" si="65"/>
        <v>7230509710</v>
      </c>
      <c r="M213" s="28">
        <f t="shared" si="61"/>
        <v>0.97552637415172927</v>
      </c>
      <c r="N213" s="38"/>
      <c r="O213" s="38"/>
    </row>
    <row r="214" spans="1:15" s="39" customFormat="1" ht="27.75" customHeight="1" x14ac:dyDescent="0.2">
      <c r="A214" s="5"/>
      <c r="B214" s="68"/>
      <c r="C214" s="69"/>
      <c r="D214" s="121"/>
      <c r="E214" s="122"/>
      <c r="F214" s="144">
        <v>47</v>
      </c>
      <c r="G214" s="124" t="s">
        <v>134</v>
      </c>
      <c r="H214" s="102"/>
      <c r="I214" s="36">
        <f>I215</f>
        <v>29046000</v>
      </c>
      <c r="J214" s="36">
        <f t="shared" ref="J214:L214" si="66">J215</f>
        <v>0</v>
      </c>
      <c r="K214" s="36">
        <f t="shared" si="66"/>
        <v>0</v>
      </c>
      <c r="L214" s="36">
        <f t="shared" si="66"/>
        <v>0</v>
      </c>
      <c r="M214" s="37">
        <f t="shared" si="61"/>
        <v>0</v>
      </c>
      <c r="N214" s="38"/>
      <c r="O214" s="38"/>
    </row>
    <row r="215" spans="1:15" s="39" customFormat="1" ht="40.5" customHeight="1" x14ac:dyDescent="0.2">
      <c r="A215" s="5"/>
      <c r="B215" s="68"/>
      <c r="C215" s="69"/>
      <c r="D215" s="139"/>
      <c r="E215" s="140"/>
      <c r="F215" s="145"/>
      <c r="G215" s="146"/>
      <c r="H215" s="87" t="s">
        <v>135</v>
      </c>
      <c r="I215" s="151">
        <v>29046000</v>
      </c>
      <c r="J215" s="152">
        <v>0</v>
      </c>
      <c r="K215" s="152">
        <v>0</v>
      </c>
      <c r="L215" s="152">
        <v>0</v>
      </c>
      <c r="M215" s="46">
        <f t="shared" si="61"/>
        <v>0</v>
      </c>
      <c r="N215" s="38"/>
      <c r="O215" s="38"/>
    </row>
    <row r="216" spans="1:15" s="39" customFormat="1" ht="27.75" customHeight="1" x14ac:dyDescent="0.2">
      <c r="A216" s="5"/>
      <c r="B216" s="68"/>
      <c r="C216" s="69"/>
      <c r="D216" s="139"/>
      <c r="E216" s="140"/>
      <c r="F216" s="128">
        <v>48</v>
      </c>
      <c r="G216" s="124" t="s">
        <v>136</v>
      </c>
      <c r="H216" s="102"/>
      <c r="I216" s="36">
        <f>SUM(I217:I218)</f>
        <v>15844082262</v>
      </c>
      <c r="J216" s="36">
        <f t="shared" ref="J216:L216" si="67">SUM(J217:J218)</f>
        <v>15505056560</v>
      </c>
      <c r="K216" s="36">
        <f t="shared" si="67"/>
        <v>7752529790</v>
      </c>
      <c r="L216" s="36">
        <f t="shared" si="67"/>
        <v>7230509710</v>
      </c>
      <c r="M216" s="37">
        <f t="shared" si="61"/>
        <v>0.97860237681212314</v>
      </c>
      <c r="N216" s="38"/>
      <c r="O216" s="38"/>
    </row>
    <row r="217" spans="1:15" s="39" customFormat="1" ht="39.75" customHeight="1" x14ac:dyDescent="0.2">
      <c r="A217" s="5"/>
      <c r="B217" s="68"/>
      <c r="C217" s="69"/>
      <c r="D217" s="139"/>
      <c r="E217" s="147"/>
      <c r="F217" s="129"/>
      <c r="G217" s="130"/>
      <c r="H217" s="261" t="s">
        <v>135</v>
      </c>
      <c r="I217" s="151">
        <v>5144759540</v>
      </c>
      <c r="J217" s="152">
        <v>4819317135</v>
      </c>
      <c r="K217" s="152">
        <v>2430293624</v>
      </c>
      <c r="L217" s="152">
        <v>2430293624</v>
      </c>
      <c r="M217" s="46">
        <f t="shared" si="61"/>
        <v>0.936742931818345</v>
      </c>
      <c r="N217" s="38"/>
      <c r="O217" s="38"/>
    </row>
    <row r="218" spans="1:15" s="39" customFormat="1" ht="39.75" customHeight="1" x14ac:dyDescent="0.2">
      <c r="A218" s="5"/>
      <c r="B218" s="68"/>
      <c r="C218" s="69"/>
      <c r="D218" s="139"/>
      <c r="E218" s="147"/>
      <c r="F218" s="132"/>
      <c r="G218" s="130"/>
      <c r="H218" s="262"/>
      <c r="I218" s="151">
        <v>10699322722</v>
      </c>
      <c r="J218" s="152">
        <v>10685739425</v>
      </c>
      <c r="K218" s="152">
        <v>5322236166</v>
      </c>
      <c r="L218" s="152">
        <v>4800216086</v>
      </c>
      <c r="M218" s="46">
        <f t="shared" si="61"/>
        <v>0.99873045263210258</v>
      </c>
      <c r="N218" s="38"/>
      <c r="O218" s="38"/>
    </row>
    <row r="219" spans="1:15" s="39" customFormat="1" ht="27.75" customHeight="1" x14ac:dyDescent="0.2">
      <c r="A219" s="5"/>
      <c r="B219" s="68"/>
      <c r="C219" s="69"/>
      <c r="D219" s="139"/>
      <c r="E219" s="140"/>
      <c r="F219" s="126">
        <v>49</v>
      </c>
      <c r="G219" s="124" t="s">
        <v>137</v>
      </c>
      <c r="H219" s="102"/>
      <c r="I219" s="36">
        <f>SUM(I220)</f>
        <v>20913120</v>
      </c>
      <c r="J219" s="36">
        <f t="shared" ref="J219:L219" si="68">SUM(J220)</f>
        <v>0</v>
      </c>
      <c r="K219" s="36">
        <f t="shared" si="68"/>
        <v>0</v>
      </c>
      <c r="L219" s="36">
        <f t="shared" si="68"/>
        <v>0</v>
      </c>
      <c r="M219" s="37">
        <f t="shared" si="61"/>
        <v>0</v>
      </c>
      <c r="N219" s="38"/>
      <c r="O219" s="38"/>
    </row>
    <row r="220" spans="1:15" s="39" customFormat="1" ht="55.5" customHeight="1" x14ac:dyDescent="0.2">
      <c r="A220" s="5"/>
      <c r="B220" s="68"/>
      <c r="C220" s="69"/>
      <c r="D220" s="142"/>
      <c r="E220" s="143"/>
      <c r="F220" s="145"/>
      <c r="G220" s="156"/>
      <c r="H220" s="87" t="s">
        <v>135</v>
      </c>
      <c r="I220" s="152">
        <v>20913120</v>
      </c>
      <c r="J220" s="152">
        <v>0</v>
      </c>
      <c r="K220" s="152">
        <v>0</v>
      </c>
      <c r="L220" s="152">
        <v>0</v>
      </c>
      <c r="M220" s="46">
        <f t="shared" si="61"/>
        <v>0</v>
      </c>
      <c r="N220" s="38"/>
      <c r="O220" s="38"/>
    </row>
    <row r="221" spans="1:15" s="39" customFormat="1" ht="27.75" customHeight="1" x14ac:dyDescent="0.2">
      <c r="A221" s="5"/>
      <c r="B221" s="68"/>
      <c r="C221" s="69"/>
      <c r="D221" s="134">
        <v>14</v>
      </c>
      <c r="E221" s="135" t="s">
        <v>138</v>
      </c>
      <c r="F221" s="157"/>
      <c r="G221" s="158"/>
      <c r="H221" s="97"/>
      <c r="I221" s="27">
        <f t="shared" ref="I221:L221" si="69">I222+I238+I240+I245+I247</f>
        <v>20921794003</v>
      </c>
      <c r="J221" s="27">
        <f t="shared" si="69"/>
        <v>12568149576</v>
      </c>
      <c r="K221" s="27">
        <f t="shared" si="69"/>
        <v>4510676225</v>
      </c>
      <c r="L221" s="27">
        <f t="shared" si="69"/>
        <v>4510676225</v>
      </c>
      <c r="M221" s="28">
        <f t="shared" si="61"/>
        <v>0.60072045323636392</v>
      </c>
      <c r="N221" s="38"/>
      <c r="O221" s="38"/>
    </row>
    <row r="222" spans="1:15" s="39" customFormat="1" ht="29.25" customHeight="1" x14ac:dyDescent="0.2">
      <c r="A222" s="5"/>
      <c r="B222" s="68"/>
      <c r="C222" s="69"/>
      <c r="D222" s="121"/>
      <c r="E222" s="122"/>
      <c r="F222" s="128">
        <v>50</v>
      </c>
      <c r="G222" s="124" t="s">
        <v>139</v>
      </c>
      <c r="H222" s="102"/>
      <c r="I222" s="36">
        <f>SUM(I223:I237)</f>
        <v>19974190243</v>
      </c>
      <c r="J222" s="36">
        <f t="shared" ref="J222:L222" si="70">SUM(J223:J237)</f>
        <v>12503589576</v>
      </c>
      <c r="K222" s="36">
        <f t="shared" si="70"/>
        <v>4476276225</v>
      </c>
      <c r="L222" s="36">
        <f t="shared" si="70"/>
        <v>4476276225</v>
      </c>
      <c r="M222" s="37">
        <f t="shared" si="61"/>
        <v>0.62598730781498946</v>
      </c>
      <c r="N222" s="38"/>
      <c r="O222" s="38"/>
    </row>
    <row r="223" spans="1:15" s="39" customFormat="1" ht="36.75" customHeight="1" x14ac:dyDescent="0.2">
      <c r="A223" s="5"/>
      <c r="B223" s="68"/>
      <c r="C223" s="69"/>
      <c r="D223" s="139"/>
      <c r="E223" s="140"/>
      <c r="F223" s="159"/>
      <c r="G223" s="130"/>
      <c r="H223" s="261" t="s">
        <v>140</v>
      </c>
      <c r="I223" s="151">
        <v>2846900107</v>
      </c>
      <c r="J223" s="152">
        <v>2846899607</v>
      </c>
      <c r="K223" s="152">
        <v>2846899607</v>
      </c>
      <c r="L223" s="152">
        <v>2846899607</v>
      </c>
      <c r="M223" s="46">
        <f t="shared" si="61"/>
        <v>0.99999982437037438</v>
      </c>
      <c r="N223" s="38"/>
      <c r="O223" s="38"/>
    </row>
    <row r="224" spans="1:15" s="39" customFormat="1" ht="36.75" customHeight="1" x14ac:dyDescent="0.2">
      <c r="A224" s="5"/>
      <c r="B224" s="68"/>
      <c r="C224" s="69"/>
      <c r="D224" s="139"/>
      <c r="E224" s="140"/>
      <c r="F224" s="160"/>
      <c r="G224" s="130"/>
      <c r="H224" s="276"/>
      <c r="I224" s="151">
        <v>68256639</v>
      </c>
      <c r="J224" s="152">
        <v>0</v>
      </c>
      <c r="K224" s="152">
        <v>0</v>
      </c>
      <c r="L224" s="152">
        <v>0</v>
      </c>
      <c r="M224" s="46">
        <f t="shared" si="61"/>
        <v>0</v>
      </c>
      <c r="N224" s="38"/>
      <c r="O224" s="38"/>
    </row>
    <row r="225" spans="1:15" s="39" customFormat="1" ht="36.75" customHeight="1" x14ac:dyDescent="0.2">
      <c r="A225" s="5"/>
      <c r="B225" s="68"/>
      <c r="C225" s="69"/>
      <c r="D225" s="139"/>
      <c r="E225" s="140"/>
      <c r="F225" s="160"/>
      <c r="G225" s="130"/>
      <c r="H225" s="276"/>
      <c r="I225" s="151">
        <v>230152900</v>
      </c>
      <c r="J225" s="152">
        <v>230152900</v>
      </c>
      <c r="K225" s="152">
        <v>0</v>
      </c>
      <c r="L225" s="152">
        <v>0</v>
      </c>
      <c r="M225" s="46">
        <f t="shared" si="61"/>
        <v>1</v>
      </c>
      <c r="N225" s="38"/>
      <c r="O225" s="38"/>
    </row>
    <row r="226" spans="1:15" s="39" customFormat="1" ht="36.75" customHeight="1" x14ac:dyDescent="0.2">
      <c r="A226" s="5"/>
      <c r="B226" s="68"/>
      <c r="C226" s="69"/>
      <c r="D226" s="139"/>
      <c r="E226" s="140"/>
      <c r="F226" s="160"/>
      <c r="G226" s="130"/>
      <c r="H226" s="276"/>
      <c r="I226" s="151">
        <v>273324136</v>
      </c>
      <c r="J226" s="152">
        <v>273324136</v>
      </c>
      <c r="K226" s="152">
        <v>220000000</v>
      </c>
      <c r="L226" s="152">
        <v>220000000</v>
      </c>
      <c r="M226" s="46">
        <f t="shared" si="61"/>
        <v>1</v>
      </c>
      <c r="N226" s="38"/>
      <c r="O226" s="38"/>
    </row>
    <row r="227" spans="1:15" s="39" customFormat="1" ht="36.75" customHeight="1" x14ac:dyDescent="0.2">
      <c r="A227" s="5"/>
      <c r="B227" s="68"/>
      <c r="C227" s="69"/>
      <c r="D227" s="139"/>
      <c r="E227" s="140"/>
      <c r="F227" s="160"/>
      <c r="G227" s="130"/>
      <c r="H227" s="276"/>
      <c r="I227" s="151">
        <v>709767</v>
      </c>
      <c r="J227" s="152">
        <v>0</v>
      </c>
      <c r="K227" s="152">
        <v>0</v>
      </c>
      <c r="L227" s="152">
        <v>0</v>
      </c>
      <c r="M227" s="46">
        <f t="shared" si="61"/>
        <v>0</v>
      </c>
      <c r="N227" s="38"/>
      <c r="O227" s="38"/>
    </row>
    <row r="228" spans="1:15" s="39" customFormat="1" ht="36.75" customHeight="1" x14ac:dyDescent="0.2">
      <c r="A228" s="5"/>
      <c r="B228" s="68"/>
      <c r="C228" s="69"/>
      <c r="D228" s="139"/>
      <c r="E228" s="140"/>
      <c r="F228" s="160"/>
      <c r="G228" s="130"/>
      <c r="H228" s="276"/>
      <c r="I228" s="151">
        <v>464640827</v>
      </c>
      <c r="J228" s="152">
        <v>0</v>
      </c>
      <c r="K228" s="152">
        <v>0</v>
      </c>
      <c r="L228" s="152">
        <v>0</v>
      </c>
      <c r="M228" s="46">
        <f t="shared" si="61"/>
        <v>0</v>
      </c>
      <c r="N228" s="38"/>
      <c r="O228" s="38"/>
    </row>
    <row r="229" spans="1:15" s="39" customFormat="1" ht="36.75" customHeight="1" x14ac:dyDescent="0.2">
      <c r="A229" s="5"/>
      <c r="B229" s="68"/>
      <c r="C229" s="69"/>
      <c r="D229" s="139"/>
      <c r="E229" s="140"/>
      <c r="F229" s="160"/>
      <c r="G229" s="130"/>
      <c r="H229" s="276"/>
      <c r="I229" s="151">
        <v>2715748736</v>
      </c>
      <c r="J229" s="152">
        <v>981457300</v>
      </c>
      <c r="K229" s="152">
        <v>181321469</v>
      </c>
      <c r="L229" s="152">
        <v>181321469</v>
      </c>
      <c r="M229" s="46">
        <f t="shared" si="61"/>
        <v>0.36139473692458712</v>
      </c>
      <c r="N229" s="38"/>
      <c r="O229" s="38"/>
    </row>
    <row r="230" spans="1:15" s="39" customFormat="1" ht="36.75" customHeight="1" x14ac:dyDescent="0.2">
      <c r="A230" s="5"/>
      <c r="B230" s="68"/>
      <c r="C230" s="69"/>
      <c r="D230" s="139"/>
      <c r="E230" s="140"/>
      <c r="F230" s="160"/>
      <c r="G230" s="130"/>
      <c r="H230" s="276"/>
      <c r="I230" s="151">
        <v>2774659618</v>
      </c>
      <c r="J230" s="152">
        <v>2774659618</v>
      </c>
      <c r="K230" s="152">
        <v>228594355</v>
      </c>
      <c r="L230" s="152">
        <v>228594355</v>
      </c>
      <c r="M230" s="46">
        <f t="shared" si="61"/>
        <v>1</v>
      </c>
      <c r="N230" s="38"/>
      <c r="O230" s="38"/>
    </row>
    <row r="231" spans="1:15" s="39" customFormat="1" ht="36.75" customHeight="1" x14ac:dyDescent="0.2">
      <c r="A231" s="5"/>
      <c r="B231" s="68"/>
      <c r="C231" s="69"/>
      <c r="D231" s="139"/>
      <c r="E231" s="140"/>
      <c r="F231" s="160"/>
      <c r="G231" s="130"/>
      <c r="H231" s="276"/>
      <c r="I231" s="151">
        <v>4499205411</v>
      </c>
      <c r="J231" s="152">
        <v>4499205411</v>
      </c>
      <c r="K231" s="152">
        <v>101570190</v>
      </c>
      <c r="L231" s="152">
        <v>101570190</v>
      </c>
      <c r="M231" s="46">
        <f t="shared" si="61"/>
        <v>1</v>
      </c>
      <c r="N231" s="38"/>
      <c r="O231" s="38"/>
    </row>
    <row r="232" spans="1:15" s="39" customFormat="1" ht="36.75" customHeight="1" x14ac:dyDescent="0.2">
      <c r="A232" s="5"/>
      <c r="B232" s="68"/>
      <c r="C232" s="69"/>
      <c r="D232" s="139"/>
      <c r="E232" s="140"/>
      <c r="F232" s="160"/>
      <c r="G232" s="130"/>
      <c r="H232" s="276"/>
      <c r="I232" s="151">
        <v>2292876</v>
      </c>
      <c r="J232" s="152">
        <v>0</v>
      </c>
      <c r="K232" s="152">
        <v>0</v>
      </c>
      <c r="L232" s="152">
        <v>0</v>
      </c>
      <c r="M232" s="46">
        <f t="shared" si="61"/>
        <v>0</v>
      </c>
      <c r="N232" s="38"/>
      <c r="O232" s="38"/>
    </row>
    <row r="233" spans="1:15" s="39" customFormat="1" ht="36.75" customHeight="1" x14ac:dyDescent="0.2">
      <c r="A233" s="5"/>
      <c r="B233" s="68"/>
      <c r="C233" s="69"/>
      <c r="D233" s="139"/>
      <c r="E233" s="140"/>
      <c r="F233" s="160"/>
      <c r="G233" s="130"/>
      <c r="H233" s="276"/>
      <c r="I233" s="151">
        <v>3732582595</v>
      </c>
      <c r="J233" s="152">
        <v>0</v>
      </c>
      <c r="K233" s="152">
        <v>0</v>
      </c>
      <c r="L233" s="152">
        <v>0</v>
      </c>
      <c r="M233" s="46">
        <f t="shared" si="61"/>
        <v>0</v>
      </c>
      <c r="N233" s="38"/>
      <c r="O233" s="38"/>
    </row>
    <row r="234" spans="1:15" s="39" customFormat="1" ht="36.75" customHeight="1" x14ac:dyDescent="0.2">
      <c r="A234" s="5"/>
      <c r="B234" s="68"/>
      <c r="C234" s="69"/>
      <c r="D234" s="139"/>
      <c r="E234" s="140"/>
      <c r="F234" s="160"/>
      <c r="G234" s="130"/>
      <c r="H234" s="276"/>
      <c r="I234" s="151">
        <v>226716631</v>
      </c>
      <c r="J234" s="152">
        <v>0</v>
      </c>
      <c r="K234" s="152">
        <v>0</v>
      </c>
      <c r="L234" s="152">
        <v>0</v>
      </c>
      <c r="M234" s="46">
        <f t="shared" si="61"/>
        <v>0</v>
      </c>
      <c r="N234" s="38"/>
      <c r="O234" s="38"/>
    </row>
    <row r="235" spans="1:15" s="39" customFormat="1" ht="36.75" customHeight="1" x14ac:dyDescent="0.2">
      <c r="A235" s="5"/>
      <c r="B235" s="68"/>
      <c r="C235" s="69"/>
      <c r="D235" s="139"/>
      <c r="E235" s="140"/>
      <c r="F235" s="160"/>
      <c r="G235" s="130"/>
      <c r="H235" s="276"/>
      <c r="I235" s="151">
        <v>300000000</v>
      </c>
      <c r="J235" s="152">
        <v>198554604</v>
      </c>
      <c r="K235" s="152">
        <v>198554604</v>
      </c>
      <c r="L235" s="152">
        <v>198554604</v>
      </c>
      <c r="M235" s="46">
        <f t="shared" si="61"/>
        <v>0.66184867999999997</v>
      </c>
      <c r="N235" s="38"/>
      <c r="O235" s="38"/>
    </row>
    <row r="236" spans="1:15" s="39" customFormat="1" ht="36.75" customHeight="1" x14ac:dyDescent="0.2">
      <c r="A236" s="5"/>
      <c r="B236" s="68"/>
      <c r="C236" s="69"/>
      <c r="D236" s="139"/>
      <c r="E236" s="140"/>
      <c r="F236" s="160"/>
      <c r="G236" s="130"/>
      <c r="H236" s="276"/>
      <c r="I236" s="151">
        <v>1339000000</v>
      </c>
      <c r="J236" s="152">
        <v>199336000</v>
      </c>
      <c r="K236" s="152">
        <v>199336000</v>
      </c>
      <c r="L236" s="152">
        <v>199336000</v>
      </c>
      <c r="M236" s="46">
        <f t="shared" si="61"/>
        <v>0.14886930545182972</v>
      </c>
      <c r="N236" s="38"/>
      <c r="O236" s="38"/>
    </row>
    <row r="237" spans="1:15" s="39" customFormat="1" ht="36.75" customHeight="1" x14ac:dyDescent="0.2">
      <c r="A237" s="5"/>
      <c r="B237" s="68"/>
      <c r="C237" s="69"/>
      <c r="D237" s="139"/>
      <c r="E237" s="140"/>
      <c r="F237" s="161"/>
      <c r="G237" s="130"/>
      <c r="H237" s="262"/>
      <c r="I237" s="151">
        <v>500000000</v>
      </c>
      <c r="J237" s="152">
        <v>500000000</v>
      </c>
      <c r="K237" s="152">
        <v>500000000</v>
      </c>
      <c r="L237" s="152">
        <v>500000000</v>
      </c>
      <c r="M237" s="46">
        <f t="shared" si="61"/>
        <v>1</v>
      </c>
      <c r="N237" s="38"/>
      <c r="O237" s="38"/>
    </row>
    <row r="238" spans="1:15" s="39" customFormat="1" ht="27.75" customHeight="1" x14ac:dyDescent="0.2">
      <c r="A238" s="5"/>
      <c r="B238" s="68"/>
      <c r="C238" s="69"/>
      <c r="D238" s="139"/>
      <c r="E238" s="140"/>
      <c r="F238" s="144">
        <v>51</v>
      </c>
      <c r="G238" s="124" t="s">
        <v>141</v>
      </c>
      <c r="H238" s="102"/>
      <c r="I238" s="36">
        <f>SUM(I239)</f>
        <v>44149920</v>
      </c>
      <c r="J238" s="36">
        <f t="shared" ref="J238:L238" si="71">SUM(J239)</f>
        <v>43560000</v>
      </c>
      <c r="K238" s="36">
        <f t="shared" si="71"/>
        <v>26400000</v>
      </c>
      <c r="L238" s="36">
        <f t="shared" si="71"/>
        <v>26400000</v>
      </c>
      <c r="M238" s="37">
        <f t="shared" si="61"/>
        <v>0.98663825438415287</v>
      </c>
      <c r="N238" s="38"/>
      <c r="O238" s="38"/>
    </row>
    <row r="239" spans="1:15" s="39" customFormat="1" ht="48" customHeight="1" x14ac:dyDescent="0.2">
      <c r="A239" s="5"/>
      <c r="B239" s="68"/>
      <c r="C239" s="69"/>
      <c r="D239" s="139"/>
      <c r="E239" s="140"/>
      <c r="F239" s="145"/>
      <c r="G239" s="146"/>
      <c r="H239" s="87" t="s">
        <v>142</v>
      </c>
      <c r="I239" s="151">
        <v>44149920</v>
      </c>
      <c r="J239" s="152">
        <v>43560000</v>
      </c>
      <c r="K239" s="152">
        <v>26400000</v>
      </c>
      <c r="L239" s="152">
        <v>26400000</v>
      </c>
      <c r="M239" s="46">
        <f t="shared" si="61"/>
        <v>0.98663825438415287</v>
      </c>
      <c r="N239" s="38"/>
      <c r="O239" s="38"/>
    </row>
    <row r="240" spans="1:15" s="39" customFormat="1" ht="27.75" customHeight="1" x14ac:dyDescent="0.2">
      <c r="A240" s="5"/>
      <c r="B240" s="68"/>
      <c r="C240" s="69"/>
      <c r="D240" s="139"/>
      <c r="E240" s="140"/>
      <c r="F240" s="128">
        <v>52</v>
      </c>
      <c r="G240" s="124" t="s">
        <v>143</v>
      </c>
      <c r="H240" s="102"/>
      <c r="I240" s="36">
        <f>SUM(I241:I244)</f>
        <v>844200000</v>
      </c>
      <c r="J240" s="36">
        <f t="shared" ref="J240:L240" si="72">SUM(J241:J244)</f>
        <v>0</v>
      </c>
      <c r="K240" s="36">
        <f t="shared" si="72"/>
        <v>0</v>
      </c>
      <c r="L240" s="36">
        <f t="shared" si="72"/>
        <v>0</v>
      </c>
      <c r="M240" s="37">
        <f t="shared" si="61"/>
        <v>0</v>
      </c>
      <c r="N240" s="38"/>
      <c r="O240" s="38"/>
    </row>
    <row r="241" spans="1:15" s="39" customFormat="1" ht="41.25" customHeight="1" x14ac:dyDescent="0.2">
      <c r="A241" s="5"/>
      <c r="B241" s="68"/>
      <c r="C241" s="69"/>
      <c r="D241" s="139"/>
      <c r="E241" s="147"/>
      <c r="F241" s="129"/>
      <c r="G241" s="130"/>
      <c r="H241" s="87" t="s">
        <v>144</v>
      </c>
      <c r="I241" s="151">
        <v>138195556</v>
      </c>
      <c r="J241" s="152">
        <v>0</v>
      </c>
      <c r="K241" s="152">
        <v>0</v>
      </c>
      <c r="L241" s="152">
        <v>0</v>
      </c>
      <c r="M241" s="46">
        <f t="shared" si="61"/>
        <v>0</v>
      </c>
      <c r="N241" s="38"/>
      <c r="O241" s="38"/>
    </row>
    <row r="242" spans="1:15" s="39" customFormat="1" ht="41.25" customHeight="1" x14ac:dyDescent="0.2">
      <c r="A242" s="5"/>
      <c r="B242" s="68"/>
      <c r="C242" s="69"/>
      <c r="D242" s="139"/>
      <c r="E242" s="147"/>
      <c r="F242" s="131"/>
      <c r="G242" s="130"/>
      <c r="H242" s="261" t="s">
        <v>145</v>
      </c>
      <c r="I242" s="151">
        <v>6004444</v>
      </c>
      <c r="J242" s="152">
        <v>0</v>
      </c>
      <c r="K242" s="152">
        <v>0</v>
      </c>
      <c r="L242" s="152">
        <v>0</v>
      </c>
      <c r="M242" s="46">
        <f t="shared" si="61"/>
        <v>0</v>
      </c>
      <c r="N242" s="38"/>
      <c r="O242" s="38"/>
    </row>
    <row r="243" spans="1:15" s="39" customFormat="1" ht="41.25" customHeight="1" x14ac:dyDescent="0.2">
      <c r="A243" s="5"/>
      <c r="B243" s="68"/>
      <c r="C243" s="69"/>
      <c r="D243" s="139"/>
      <c r="E243" s="147"/>
      <c r="F243" s="131"/>
      <c r="G243" s="130"/>
      <c r="H243" s="276"/>
      <c r="I243" s="151">
        <v>300000000</v>
      </c>
      <c r="J243" s="152">
        <v>0</v>
      </c>
      <c r="K243" s="152">
        <v>0</v>
      </c>
      <c r="L243" s="152">
        <v>0</v>
      </c>
      <c r="M243" s="46">
        <f t="shared" si="61"/>
        <v>0</v>
      </c>
      <c r="N243" s="38"/>
      <c r="O243" s="38"/>
    </row>
    <row r="244" spans="1:15" s="39" customFormat="1" ht="41.25" customHeight="1" x14ac:dyDescent="0.2">
      <c r="A244" s="5"/>
      <c r="B244" s="68"/>
      <c r="C244" s="69"/>
      <c r="D244" s="139"/>
      <c r="E244" s="147"/>
      <c r="F244" s="131"/>
      <c r="G244" s="130"/>
      <c r="H244" s="262"/>
      <c r="I244" s="151">
        <v>400000000</v>
      </c>
      <c r="J244" s="152">
        <v>0</v>
      </c>
      <c r="K244" s="152">
        <v>0</v>
      </c>
      <c r="L244" s="152">
        <v>0</v>
      </c>
      <c r="M244" s="46">
        <f t="shared" si="61"/>
        <v>0</v>
      </c>
      <c r="N244" s="38"/>
      <c r="O244" s="38"/>
    </row>
    <row r="245" spans="1:15" s="39" customFormat="1" ht="27.75" customHeight="1" x14ac:dyDescent="0.2">
      <c r="A245" s="5"/>
      <c r="B245" s="68"/>
      <c r="C245" s="69"/>
      <c r="D245" s="139"/>
      <c r="E245" s="140"/>
      <c r="F245" s="126">
        <v>53</v>
      </c>
      <c r="G245" s="124" t="s">
        <v>146</v>
      </c>
      <c r="H245" s="102"/>
      <c r="I245" s="36">
        <f>SUM(I246)</f>
        <v>35436120</v>
      </c>
      <c r="J245" s="36">
        <f t="shared" ref="J245:L245" si="73">SUM(J246)</f>
        <v>0</v>
      </c>
      <c r="K245" s="36">
        <f t="shared" si="73"/>
        <v>0</v>
      </c>
      <c r="L245" s="36">
        <f t="shared" si="73"/>
        <v>0</v>
      </c>
      <c r="M245" s="37">
        <f t="shared" si="61"/>
        <v>0</v>
      </c>
      <c r="N245" s="38"/>
      <c r="O245" s="38"/>
    </row>
    <row r="246" spans="1:15" s="39" customFormat="1" ht="48.75" customHeight="1" x14ac:dyDescent="0.2">
      <c r="A246" s="5"/>
      <c r="B246" s="68"/>
      <c r="C246" s="69"/>
      <c r="D246" s="139"/>
      <c r="E246" s="140"/>
      <c r="F246" s="145"/>
      <c r="G246" s="146"/>
      <c r="H246" s="87" t="s">
        <v>147</v>
      </c>
      <c r="I246" s="151">
        <v>35436120</v>
      </c>
      <c r="J246" s="152">
        <v>0</v>
      </c>
      <c r="K246" s="152">
        <v>0</v>
      </c>
      <c r="L246" s="152">
        <v>0</v>
      </c>
      <c r="M246" s="46">
        <f t="shared" si="61"/>
        <v>0</v>
      </c>
      <c r="N246" s="38"/>
      <c r="O246" s="38"/>
    </row>
    <row r="247" spans="1:15" s="39" customFormat="1" ht="27.75" customHeight="1" x14ac:dyDescent="0.2">
      <c r="A247" s="5"/>
      <c r="B247" s="68"/>
      <c r="C247" s="69"/>
      <c r="D247" s="139"/>
      <c r="E247" s="140"/>
      <c r="F247" s="144">
        <v>54</v>
      </c>
      <c r="G247" s="124" t="s">
        <v>148</v>
      </c>
      <c r="H247" s="102"/>
      <c r="I247" s="36">
        <f>I248</f>
        <v>23817720</v>
      </c>
      <c r="J247" s="36">
        <f t="shared" ref="J247:L247" si="74">J248</f>
        <v>21000000</v>
      </c>
      <c r="K247" s="36">
        <f t="shared" si="74"/>
        <v>8000000</v>
      </c>
      <c r="L247" s="36">
        <f t="shared" si="74"/>
        <v>8000000</v>
      </c>
      <c r="M247" s="37">
        <f t="shared" si="61"/>
        <v>0.88169648480207174</v>
      </c>
      <c r="N247" s="38"/>
      <c r="O247" s="38"/>
    </row>
    <row r="248" spans="1:15" s="39" customFormat="1" ht="38.25" customHeight="1" x14ac:dyDescent="0.2">
      <c r="A248" s="5"/>
      <c r="B248" s="68"/>
      <c r="C248" s="69"/>
      <c r="D248" s="142"/>
      <c r="E248" s="143"/>
      <c r="F248" s="145"/>
      <c r="G248" s="156"/>
      <c r="H248" s="87" t="s">
        <v>149</v>
      </c>
      <c r="I248" s="151">
        <v>23817720</v>
      </c>
      <c r="J248" s="152">
        <v>21000000</v>
      </c>
      <c r="K248" s="152">
        <v>8000000</v>
      </c>
      <c r="L248" s="152">
        <v>8000000</v>
      </c>
      <c r="M248" s="46">
        <f t="shared" si="61"/>
        <v>0.88169648480207174</v>
      </c>
      <c r="N248" s="38"/>
      <c r="O248" s="38"/>
    </row>
    <row r="249" spans="1:15" s="39" customFormat="1" ht="27.75" customHeight="1" x14ac:dyDescent="0.2">
      <c r="A249" s="5"/>
      <c r="B249" s="68"/>
      <c r="C249" s="69"/>
      <c r="D249" s="162">
        <v>15</v>
      </c>
      <c r="E249" s="163" t="s">
        <v>150</v>
      </c>
      <c r="F249" s="157"/>
      <c r="G249" s="158"/>
      <c r="H249" s="97"/>
      <c r="I249" s="27">
        <f>I250</f>
        <v>137595160</v>
      </c>
      <c r="J249" s="27">
        <f t="shared" ref="J249:L249" si="75">J250</f>
        <v>65300000</v>
      </c>
      <c r="K249" s="27">
        <f t="shared" si="75"/>
        <v>37500000</v>
      </c>
      <c r="L249" s="27">
        <f t="shared" si="75"/>
        <v>37500000</v>
      </c>
      <c r="M249" s="28">
        <f t="shared" si="61"/>
        <v>0.4745806465866968</v>
      </c>
      <c r="N249" s="38"/>
      <c r="O249" s="38"/>
    </row>
    <row r="250" spans="1:15" s="39" customFormat="1" ht="27.75" customHeight="1" x14ac:dyDescent="0.2">
      <c r="A250" s="5"/>
      <c r="B250" s="68"/>
      <c r="C250" s="69"/>
      <c r="D250" s="121"/>
      <c r="E250" s="122"/>
      <c r="F250" s="144">
        <v>55</v>
      </c>
      <c r="G250" s="124" t="s">
        <v>151</v>
      </c>
      <c r="H250" s="102"/>
      <c r="I250" s="36">
        <f>SUM(I251:I252)</f>
        <v>137595160</v>
      </c>
      <c r="J250" s="36">
        <f t="shared" ref="J250:L250" si="76">SUM(J251:J252)</f>
        <v>65300000</v>
      </c>
      <c r="K250" s="36">
        <f t="shared" si="76"/>
        <v>37500000</v>
      </c>
      <c r="L250" s="36">
        <f t="shared" si="76"/>
        <v>37500000</v>
      </c>
      <c r="M250" s="37">
        <f t="shared" si="61"/>
        <v>0.4745806465866968</v>
      </c>
      <c r="N250" s="38"/>
      <c r="O250" s="38"/>
    </row>
    <row r="251" spans="1:15" s="39" customFormat="1" ht="23.25" customHeight="1" x14ac:dyDescent="0.2">
      <c r="A251" s="5"/>
      <c r="B251" s="68"/>
      <c r="C251" s="69"/>
      <c r="D251" s="139"/>
      <c r="E251" s="140"/>
      <c r="F251" s="159"/>
      <c r="G251" s="146"/>
      <c r="H251" s="261" t="s">
        <v>152</v>
      </c>
      <c r="I251" s="151">
        <v>8050000</v>
      </c>
      <c r="J251" s="152">
        <v>0</v>
      </c>
      <c r="K251" s="152">
        <v>0</v>
      </c>
      <c r="L251" s="152">
        <v>0</v>
      </c>
      <c r="M251" s="46">
        <f t="shared" si="61"/>
        <v>0</v>
      </c>
      <c r="N251" s="38"/>
      <c r="O251" s="38"/>
    </row>
    <row r="252" spans="1:15" s="39" customFormat="1" ht="35.25" customHeight="1" x14ac:dyDescent="0.2">
      <c r="A252" s="5"/>
      <c r="B252" s="68"/>
      <c r="C252" s="69"/>
      <c r="D252" s="70"/>
      <c r="E252" s="48"/>
      <c r="F252" s="70"/>
      <c r="G252" s="48"/>
      <c r="H252" s="262"/>
      <c r="I252" s="151">
        <v>129545160</v>
      </c>
      <c r="J252" s="152">
        <v>65300000</v>
      </c>
      <c r="K252" s="152">
        <v>37500000</v>
      </c>
      <c r="L252" s="152">
        <v>37500000</v>
      </c>
      <c r="M252" s="46">
        <f t="shared" si="61"/>
        <v>0.50407132153760126</v>
      </c>
      <c r="N252" s="38"/>
      <c r="O252" s="38"/>
    </row>
    <row r="253" spans="1:15" s="39" customFormat="1" ht="27.75" customHeight="1" x14ac:dyDescent="0.2">
      <c r="A253" s="5"/>
      <c r="B253" s="68"/>
      <c r="C253" s="69"/>
      <c r="D253" s="162">
        <v>16</v>
      </c>
      <c r="E253" s="163" t="s">
        <v>153</v>
      </c>
      <c r="F253" s="164"/>
      <c r="G253" s="137"/>
      <c r="H253" s="97"/>
      <c r="I253" s="27">
        <f>I254+I257</f>
        <v>300000000</v>
      </c>
      <c r="J253" s="27">
        <f t="shared" ref="J253:L253" si="77">J254+J257</f>
        <v>14140000</v>
      </c>
      <c r="K253" s="27">
        <f t="shared" si="77"/>
        <v>6760000</v>
      </c>
      <c r="L253" s="27">
        <f t="shared" si="77"/>
        <v>6760000</v>
      </c>
      <c r="M253" s="165">
        <f t="shared" si="61"/>
        <v>4.7133333333333333E-2</v>
      </c>
      <c r="N253" s="38"/>
      <c r="O253" s="38"/>
    </row>
    <row r="254" spans="1:15" s="39" customFormat="1" ht="27.75" customHeight="1" x14ac:dyDescent="0.2">
      <c r="A254" s="5"/>
      <c r="B254" s="68"/>
      <c r="C254" s="69"/>
      <c r="D254" s="166"/>
      <c r="E254" s="167"/>
      <c r="F254" s="126">
        <v>56</v>
      </c>
      <c r="G254" s="124" t="s">
        <v>154</v>
      </c>
      <c r="H254" s="102"/>
      <c r="I254" s="36">
        <f>SUM(I255:I256)</f>
        <v>260000000</v>
      </c>
      <c r="J254" s="36">
        <f t="shared" ref="J254:L254" si="78">SUM(J255:J256)</f>
        <v>14140000</v>
      </c>
      <c r="K254" s="36">
        <f t="shared" si="78"/>
        <v>6760000</v>
      </c>
      <c r="L254" s="36">
        <f t="shared" si="78"/>
        <v>6760000</v>
      </c>
      <c r="M254" s="37">
        <f t="shared" si="61"/>
        <v>5.4384615384615385E-2</v>
      </c>
      <c r="N254" s="38"/>
      <c r="O254" s="38"/>
    </row>
    <row r="255" spans="1:15" s="39" customFormat="1" ht="30.75" customHeight="1" x14ac:dyDescent="0.2">
      <c r="A255" s="5"/>
      <c r="B255" s="68"/>
      <c r="C255" s="69"/>
      <c r="D255" s="168"/>
      <c r="E255" s="169"/>
      <c r="F255" s="170"/>
      <c r="G255" s="130"/>
      <c r="H255" s="265" t="s">
        <v>155</v>
      </c>
      <c r="I255" s="44">
        <v>60000000</v>
      </c>
      <c r="J255" s="171">
        <v>14140000</v>
      </c>
      <c r="K255" s="171">
        <v>6760000</v>
      </c>
      <c r="L255" s="171">
        <v>6760000</v>
      </c>
      <c r="M255" s="46">
        <f t="shared" si="61"/>
        <v>0.23566666666666666</v>
      </c>
      <c r="N255" s="38"/>
      <c r="O255" s="38"/>
    </row>
    <row r="256" spans="1:15" s="39" customFormat="1" ht="30.75" customHeight="1" x14ac:dyDescent="0.2">
      <c r="A256" s="5"/>
      <c r="B256" s="68"/>
      <c r="C256" s="69"/>
      <c r="D256" s="168"/>
      <c r="E256" s="169"/>
      <c r="F256" s="172"/>
      <c r="G256" s="130"/>
      <c r="H256" s="267"/>
      <c r="I256" s="44">
        <v>200000000</v>
      </c>
      <c r="J256" s="173">
        <v>0</v>
      </c>
      <c r="K256" s="173">
        <v>0</v>
      </c>
      <c r="L256" s="174"/>
      <c r="M256" s="46">
        <f t="shared" si="61"/>
        <v>0</v>
      </c>
      <c r="N256" s="38"/>
      <c r="O256" s="38"/>
    </row>
    <row r="257" spans="1:15" s="39" customFormat="1" ht="27.75" customHeight="1" x14ac:dyDescent="0.2">
      <c r="A257" s="5"/>
      <c r="B257" s="68"/>
      <c r="C257" s="69"/>
      <c r="D257" s="139"/>
      <c r="E257" s="140"/>
      <c r="F257" s="123">
        <v>57</v>
      </c>
      <c r="G257" s="124" t="s">
        <v>156</v>
      </c>
      <c r="H257" s="102"/>
      <c r="I257" s="36">
        <f>SUM(I258)</f>
        <v>40000000</v>
      </c>
      <c r="J257" s="36">
        <f t="shared" ref="J257:L257" si="79">SUM(J258)</f>
        <v>0</v>
      </c>
      <c r="K257" s="36">
        <f t="shared" si="79"/>
        <v>0</v>
      </c>
      <c r="L257" s="36">
        <f t="shared" si="79"/>
        <v>0</v>
      </c>
      <c r="M257" s="37">
        <f t="shared" si="61"/>
        <v>0</v>
      </c>
      <c r="N257" s="38"/>
      <c r="O257" s="38"/>
    </row>
    <row r="258" spans="1:15" s="39" customFormat="1" ht="44.25" customHeight="1" x14ac:dyDescent="0.2">
      <c r="A258" s="5"/>
      <c r="B258" s="68"/>
      <c r="C258" s="69"/>
      <c r="D258" s="70"/>
      <c r="E258" s="48"/>
      <c r="F258" s="153"/>
      <c r="G258" s="48"/>
      <c r="H258" s="87" t="s">
        <v>157</v>
      </c>
      <c r="I258" s="84">
        <v>40000000</v>
      </c>
      <c r="J258" s="125">
        <v>0</v>
      </c>
      <c r="K258" s="125">
        <v>0</v>
      </c>
      <c r="L258" s="125">
        <v>0</v>
      </c>
      <c r="M258" s="46">
        <f t="shared" si="61"/>
        <v>0</v>
      </c>
      <c r="N258" s="38"/>
      <c r="O258" s="38"/>
    </row>
    <row r="259" spans="1:15" s="39" customFormat="1" ht="27.75" customHeight="1" x14ac:dyDescent="0.2">
      <c r="A259" s="5"/>
      <c r="B259" s="68"/>
      <c r="C259" s="69"/>
      <c r="D259" s="162">
        <v>17</v>
      </c>
      <c r="E259" s="163" t="s">
        <v>158</v>
      </c>
      <c r="F259" s="136"/>
      <c r="G259" s="137"/>
      <c r="H259" s="97"/>
      <c r="I259" s="27">
        <f>I260+I262+I265+I268</f>
        <v>1000000000</v>
      </c>
      <c r="J259" s="27">
        <f t="shared" ref="J259:L259" si="80">J260+J262+J265+J268</f>
        <v>229440000</v>
      </c>
      <c r="K259" s="27">
        <f t="shared" si="80"/>
        <v>142157250</v>
      </c>
      <c r="L259" s="27">
        <f t="shared" si="80"/>
        <v>142157250</v>
      </c>
      <c r="M259" s="165">
        <f t="shared" ref="M259:M322" si="81">J259/I259</f>
        <v>0.22944000000000001</v>
      </c>
      <c r="N259" s="38"/>
      <c r="O259" s="38"/>
    </row>
    <row r="260" spans="1:15" s="39" customFormat="1" ht="27.75" customHeight="1" x14ac:dyDescent="0.2">
      <c r="A260" s="5"/>
      <c r="B260" s="68"/>
      <c r="C260" s="69"/>
      <c r="D260" s="110"/>
      <c r="E260" s="43"/>
      <c r="F260" s="123">
        <v>58</v>
      </c>
      <c r="G260" s="124" t="s">
        <v>159</v>
      </c>
      <c r="H260" s="102"/>
      <c r="I260" s="36">
        <f>I261</f>
        <v>180000000</v>
      </c>
      <c r="J260" s="36">
        <f t="shared" ref="J260:L260" si="82">J261</f>
        <v>36120000</v>
      </c>
      <c r="K260" s="36">
        <f t="shared" si="82"/>
        <v>13520000</v>
      </c>
      <c r="L260" s="36">
        <f t="shared" si="82"/>
        <v>13520000</v>
      </c>
      <c r="M260" s="37">
        <f t="shared" si="81"/>
        <v>0.20066666666666666</v>
      </c>
      <c r="N260" s="38"/>
      <c r="O260" s="38"/>
    </row>
    <row r="261" spans="1:15" s="39" customFormat="1" ht="48" customHeight="1" x14ac:dyDescent="0.2">
      <c r="A261" s="5"/>
      <c r="B261" s="68"/>
      <c r="C261" s="69"/>
      <c r="D261" s="109"/>
      <c r="E261" s="5"/>
      <c r="F261" s="153"/>
      <c r="G261" s="69"/>
      <c r="H261" s="87" t="s">
        <v>160</v>
      </c>
      <c r="I261" s="84">
        <v>180000000</v>
      </c>
      <c r="J261" s="125">
        <v>36120000</v>
      </c>
      <c r="K261" s="175">
        <v>13520000</v>
      </c>
      <c r="L261" s="125">
        <v>13520000</v>
      </c>
      <c r="M261" s="46">
        <f t="shared" si="81"/>
        <v>0.20066666666666666</v>
      </c>
      <c r="N261" s="38"/>
      <c r="O261" s="38"/>
    </row>
    <row r="262" spans="1:15" s="39" customFormat="1" ht="27.75" customHeight="1" x14ac:dyDescent="0.2">
      <c r="A262" s="5"/>
      <c r="B262" s="68"/>
      <c r="C262" s="69"/>
      <c r="D262" s="109"/>
      <c r="E262" s="69"/>
      <c r="F262" s="123">
        <v>59</v>
      </c>
      <c r="G262" s="124" t="s">
        <v>161</v>
      </c>
      <c r="H262" s="102"/>
      <c r="I262" s="36">
        <f>SUM(I263:I264)</f>
        <v>470000000</v>
      </c>
      <c r="J262" s="36">
        <f t="shared" ref="J262:L262" si="83">SUM(J263:J264)</f>
        <v>45680000</v>
      </c>
      <c r="K262" s="36">
        <f t="shared" si="83"/>
        <v>36400000</v>
      </c>
      <c r="L262" s="36">
        <f t="shared" si="83"/>
        <v>36400000</v>
      </c>
      <c r="M262" s="37">
        <f t="shared" si="81"/>
        <v>9.7191489361702132E-2</v>
      </c>
      <c r="N262" s="38"/>
      <c r="O262" s="38"/>
    </row>
    <row r="263" spans="1:15" s="39" customFormat="1" ht="33.75" customHeight="1" x14ac:dyDescent="0.2">
      <c r="A263" s="5"/>
      <c r="B263" s="68"/>
      <c r="C263" s="69"/>
      <c r="D263" s="109"/>
      <c r="E263" s="5"/>
      <c r="F263" s="110"/>
      <c r="G263" s="69"/>
      <c r="H263" s="265" t="s">
        <v>162</v>
      </c>
      <c r="I263" s="44">
        <v>170000000</v>
      </c>
      <c r="J263" s="171">
        <v>45680000</v>
      </c>
      <c r="K263" s="171">
        <v>36400000</v>
      </c>
      <c r="L263" s="171">
        <v>36400000</v>
      </c>
      <c r="M263" s="46">
        <f t="shared" si="81"/>
        <v>0.26870588235294118</v>
      </c>
      <c r="N263" s="38"/>
      <c r="O263" s="38"/>
    </row>
    <row r="264" spans="1:15" s="39" customFormat="1" ht="33.75" customHeight="1" x14ac:dyDescent="0.2">
      <c r="A264" s="5"/>
      <c r="B264" s="68"/>
      <c r="C264" s="69"/>
      <c r="D264" s="109"/>
      <c r="E264" s="5"/>
      <c r="F264" s="70"/>
      <c r="G264" s="69"/>
      <c r="H264" s="267"/>
      <c r="I264" s="44">
        <v>300000000</v>
      </c>
      <c r="J264" s="171">
        <v>0</v>
      </c>
      <c r="K264" s="171">
        <v>0</v>
      </c>
      <c r="L264" s="171">
        <v>0</v>
      </c>
      <c r="M264" s="46">
        <f t="shared" si="81"/>
        <v>0</v>
      </c>
      <c r="N264" s="38"/>
      <c r="O264" s="38"/>
    </row>
    <row r="265" spans="1:15" s="39" customFormat="1" ht="27.75" customHeight="1" x14ac:dyDescent="0.2">
      <c r="A265" s="5"/>
      <c r="B265" s="68"/>
      <c r="C265" s="69"/>
      <c r="D265" s="109"/>
      <c r="E265" s="69"/>
      <c r="F265" s="123">
        <v>60</v>
      </c>
      <c r="G265" s="124" t="s">
        <v>163</v>
      </c>
      <c r="H265" s="102"/>
      <c r="I265" s="36">
        <f>SUM(I266:I267)</f>
        <v>160000000</v>
      </c>
      <c r="J265" s="36">
        <f t="shared" ref="J265:L265" si="84">SUM(J266:J267)</f>
        <v>38340000</v>
      </c>
      <c r="K265" s="36">
        <f t="shared" si="84"/>
        <v>24060000</v>
      </c>
      <c r="L265" s="36">
        <f t="shared" si="84"/>
        <v>24060000</v>
      </c>
      <c r="M265" s="37">
        <f t="shared" si="81"/>
        <v>0.239625</v>
      </c>
      <c r="N265" s="38"/>
      <c r="O265" s="38"/>
    </row>
    <row r="266" spans="1:15" s="39" customFormat="1" ht="42.75" customHeight="1" x14ac:dyDescent="0.2">
      <c r="A266" s="5"/>
      <c r="B266" s="68"/>
      <c r="C266" s="69"/>
      <c r="D266" s="109"/>
      <c r="E266" s="5"/>
      <c r="F266" s="110"/>
      <c r="G266" s="69"/>
      <c r="H266" s="265" t="s">
        <v>164</v>
      </c>
      <c r="I266" s="44">
        <v>100000000</v>
      </c>
      <c r="J266" s="171">
        <v>38340000</v>
      </c>
      <c r="K266" s="171">
        <v>24060000</v>
      </c>
      <c r="L266" s="171">
        <v>24060000</v>
      </c>
      <c r="M266" s="46">
        <f t="shared" si="81"/>
        <v>0.38340000000000002</v>
      </c>
      <c r="N266" s="38"/>
      <c r="O266" s="38"/>
    </row>
    <row r="267" spans="1:15" s="39" customFormat="1" ht="42.75" customHeight="1" x14ac:dyDescent="0.2">
      <c r="A267" s="5"/>
      <c r="B267" s="68"/>
      <c r="C267" s="69"/>
      <c r="D267" s="109"/>
      <c r="E267" s="5"/>
      <c r="F267" s="70"/>
      <c r="G267" s="69"/>
      <c r="H267" s="267"/>
      <c r="I267" s="44">
        <v>60000000</v>
      </c>
      <c r="J267" s="171">
        <v>0</v>
      </c>
      <c r="K267" s="171">
        <v>0</v>
      </c>
      <c r="L267" s="171">
        <v>0</v>
      </c>
      <c r="M267" s="46">
        <f t="shared" si="81"/>
        <v>0</v>
      </c>
      <c r="N267" s="38"/>
      <c r="O267" s="38"/>
    </row>
    <row r="268" spans="1:15" s="39" customFormat="1" ht="27.75" customHeight="1" x14ac:dyDescent="0.2">
      <c r="A268" s="5"/>
      <c r="B268" s="68"/>
      <c r="C268" s="69"/>
      <c r="D268" s="109"/>
      <c r="E268" s="69"/>
      <c r="F268" s="123">
        <v>61</v>
      </c>
      <c r="G268" s="124" t="s">
        <v>165</v>
      </c>
      <c r="H268" s="102"/>
      <c r="I268" s="36">
        <f>I269</f>
        <v>190000000</v>
      </c>
      <c r="J268" s="36">
        <f t="shared" ref="J268:L268" si="85">J269</f>
        <v>109300000</v>
      </c>
      <c r="K268" s="36">
        <f t="shared" si="85"/>
        <v>68177250</v>
      </c>
      <c r="L268" s="36">
        <f t="shared" si="85"/>
        <v>68177250</v>
      </c>
      <c r="M268" s="37">
        <f t="shared" si="81"/>
        <v>0.57526315789473681</v>
      </c>
      <c r="N268" s="38"/>
      <c r="O268" s="38"/>
    </row>
    <row r="269" spans="1:15" s="39" customFormat="1" ht="43.5" customHeight="1" x14ac:dyDescent="0.2">
      <c r="A269" s="5"/>
      <c r="B269" s="68"/>
      <c r="C269" s="69"/>
      <c r="D269" s="70"/>
      <c r="E269" s="48"/>
      <c r="F269" s="153"/>
      <c r="G269" s="48"/>
      <c r="H269" s="57" t="s">
        <v>166</v>
      </c>
      <c r="I269" s="44">
        <v>190000000</v>
      </c>
      <c r="J269" s="171">
        <v>109300000</v>
      </c>
      <c r="K269" s="171">
        <v>68177250</v>
      </c>
      <c r="L269" s="171">
        <v>68177250</v>
      </c>
      <c r="M269" s="46">
        <f t="shared" si="81"/>
        <v>0.57526315789473681</v>
      </c>
      <c r="N269" s="38"/>
      <c r="O269" s="38"/>
    </row>
    <row r="270" spans="1:15" s="39" customFormat="1" ht="27.75" customHeight="1" x14ac:dyDescent="0.2">
      <c r="A270" s="5"/>
      <c r="B270" s="68"/>
      <c r="C270" s="69"/>
      <c r="D270" s="162">
        <v>18</v>
      </c>
      <c r="E270" s="163" t="s">
        <v>167</v>
      </c>
      <c r="F270" s="136"/>
      <c r="G270" s="137"/>
      <c r="H270" s="97"/>
      <c r="I270" s="27">
        <f t="shared" ref="I270:L270" si="86">I271+I275+I279+I282+I285</f>
        <v>1532000000</v>
      </c>
      <c r="J270" s="27">
        <f t="shared" si="86"/>
        <v>247370150</v>
      </c>
      <c r="K270" s="27">
        <f t="shared" si="86"/>
        <v>137024150</v>
      </c>
      <c r="L270" s="27">
        <f t="shared" si="86"/>
        <v>137024150</v>
      </c>
      <c r="M270" s="165">
        <f t="shared" si="81"/>
        <v>0.16146876631853785</v>
      </c>
      <c r="N270" s="38"/>
      <c r="O270" s="38"/>
    </row>
    <row r="271" spans="1:15" s="39" customFormat="1" ht="27.75" customHeight="1" x14ac:dyDescent="0.2">
      <c r="A271" s="5"/>
      <c r="B271" s="68"/>
      <c r="C271" s="69"/>
      <c r="D271" s="110"/>
      <c r="E271" s="43"/>
      <c r="F271" s="123">
        <v>62</v>
      </c>
      <c r="G271" s="124" t="s">
        <v>168</v>
      </c>
      <c r="H271" s="102"/>
      <c r="I271" s="36">
        <f>SUM(I272:I274)</f>
        <v>1175000000</v>
      </c>
      <c r="J271" s="36">
        <f t="shared" ref="J271:L271" si="87">SUM(J272:J274)</f>
        <v>90300000</v>
      </c>
      <c r="K271" s="36">
        <f t="shared" si="87"/>
        <v>51650000</v>
      </c>
      <c r="L271" s="36">
        <f t="shared" si="87"/>
        <v>51650000</v>
      </c>
      <c r="M271" s="37">
        <f t="shared" si="81"/>
        <v>7.6851063829787236E-2</v>
      </c>
      <c r="N271" s="38"/>
      <c r="O271" s="38"/>
    </row>
    <row r="272" spans="1:15" s="39" customFormat="1" ht="64.5" customHeight="1" x14ac:dyDescent="0.2">
      <c r="A272" s="5"/>
      <c r="B272" s="68"/>
      <c r="C272" s="69"/>
      <c r="D272" s="109"/>
      <c r="E272" s="69"/>
      <c r="F272" s="110"/>
      <c r="G272" s="69"/>
      <c r="H272" s="57" t="s">
        <v>169</v>
      </c>
      <c r="I272" s="44">
        <v>1100000000</v>
      </c>
      <c r="J272" s="171">
        <v>62100000</v>
      </c>
      <c r="K272" s="176">
        <v>28090000</v>
      </c>
      <c r="L272" s="171">
        <v>28090000</v>
      </c>
      <c r="M272" s="46">
        <f t="shared" si="81"/>
        <v>5.6454545454545452E-2</v>
      </c>
      <c r="N272" s="38"/>
      <c r="O272" s="38"/>
    </row>
    <row r="273" spans="1:15" s="39" customFormat="1" ht="38.25" customHeight="1" x14ac:dyDescent="0.2">
      <c r="A273" s="5"/>
      <c r="B273" s="68"/>
      <c r="C273" s="69"/>
      <c r="D273" s="109"/>
      <c r="E273" s="69"/>
      <c r="F273" s="109"/>
      <c r="G273" s="69"/>
      <c r="H273" s="265" t="s">
        <v>170</v>
      </c>
      <c r="I273" s="44">
        <v>60000000</v>
      </c>
      <c r="J273" s="171">
        <v>22920000</v>
      </c>
      <c r="K273" s="176">
        <v>20920000</v>
      </c>
      <c r="L273" s="171">
        <v>20920000</v>
      </c>
      <c r="M273" s="46">
        <f t="shared" si="81"/>
        <v>0.38200000000000001</v>
      </c>
      <c r="N273" s="38"/>
      <c r="O273" s="38"/>
    </row>
    <row r="274" spans="1:15" s="39" customFormat="1" ht="38.25" customHeight="1" x14ac:dyDescent="0.2">
      <c r="A274" s="5"/>
      <c r="B274" s="68"/>
      <c r="C274" s="69"/>
      <c r="D274" s="109"/>
      <c r="E274" s="69"/>
      <c r="F274" s="70"/>
      <c r="G274" s="69"/>
      <c r="H274" s="267"/>
      <c r="I274" s="44">
        <v>15000000</v>
      </c>
      <c r="J274" s="171">
        <v>5280000</v>
      </c>
      <c r="K274" s="176">
        <v>2640000</v>
      </c>
      <c r="L274" s="171">
        <v>2640000</v>
      </c>
      <c r="M274" s="46">
        <f t="shared" si="81"/>
        <v>0.35199999999999998</v>
      </c>
      <c r="N274" s="38"/>
      <c r="O274" s="38"/>
    </row>
    <row r="275" spans="1:15" s="39" customFormat="1" ht="27.75" customHeight="1" x14ac:dyDescent="0.2">
      <c r="A275" s="5"/>
      <c r="B275" s="68"/>
      <c r="C275" s="69"/>
      <c r="D275" s="109"/>
      <c r="E275" s="69"/>
      <c r="F275" s="123">
        <v>63</v>
      </c>
      <c r="G275" s="124" t="s">
        <v>171</v>
      </c>
      <c r="H275" s="102"/>
      <c r="I275" s="36">
        <f>SUM(I276:I278)</f>
        <v>105000000</v>
      </c>
      <c r="J275" s="36">
        <f t="shared" ref="J275:L275" si="88">SUM(J276:J278)</f>
        <v>33512150</v>
      </c>
      <c r="K275" s="36">
        <f t="shared" si="88"/>
        <v>28584150</v>
      </c>
      <c r="L275" s="36">
        <f t="shared" si="88"/>
        <v>28584150</v>
      </c>
      <c r="M275" s="37">
        <f t="shared" si="81"/>
        <v>0.31916333333333335</v>
      </c>
      <c r="N275" s="38"/>
      <c r="O275" s="38"/>
    </row>
    <row r="276" spans="1:15" s="39" customFormat="1" ht="33" customHeight="1" x14ac:dyDescent="0.2">
      <c r="A276" s="5"/>
      <c r="B276" s="68"/>
      <c r="C276" s="69"/>
      <c r="D276" s="109"/>
      <c r="E276" s="69"/>
      <c r="F276" s="110"/>
      <c r="G276" s="69"/>
      <c r="H276" s="57" t="s">
        <v>172</v>
      </c>
      <c r="I276" s="84">
        <v>15000000</v>
      </c>
      <c r="J276" s="171">
        <v>0</v>
      </c>
      <c r="K276" s="171">
        <v>0</v>
      </c>
      <c r="L276" s="171">
        <v>0</v>
      </c>
      <c r="M276" s="46">
        <f t="shared" si="81"/>
        <v>0</v>
      </c>
      <c r="N276" s="38"/>
      <c r="O276" s="38"/>
    </row>
    <row r="277" spans="1:15" s="39" customFormat="1" ht="30" customHeight="1" x14ac:dyDescent="0.2">
      <c r="A277" s="5"/>
      <c r="B277" s="68"/>
      <c r="C277" s="69"/>
      <c r="D277" s="109"/>
      <c r="E277" s="69"/>
      <c r="F277" s="109"/>
      <c r="G277" s="69"/>
      <c r="H277" s="265" t="s">
        <v>173</v>
      </c>
      <c r="I277" s="84">
        <v>35000000</v>
      </c>
      <c r="J277" s="171">
        <v>33512150</v>
      </c>
      <c r="K277" s="171">
        <v>28584150</v>
      </c>
      <c r="L277" s="171">
        <v>28584150</v>
      </c>
      <c r="M277" s="46">
        <f t="shared" si="81"/>
        <v>0.95748999999999995</v>
      </c>
      <c r="N277" s="38"/>
      <c r="O277" s="38"/>
    </row>
    <row r="278" spans="1:15" s="39" customFormat="1" ht="30" customHeight="1" x14ac:dyDescent="0.2">
      <c r="A278" s="5"/>
      <c r="B278" s="68"/>
      <c r="C278" s="69"/>
      <c r="D278" s="109"/>
      <c r="E278" s="69"/>
      <c r="F278" s="70"/>
      <c r="G278" s="69"/>
      <c r="H278" s="267"/>
      <c r="I278" s="84">
        <v>55000000</v>
      </c>
      <c r="J278" s="171">
        <v>0</v>
      </c>
      <c r="K278" s="171">
        <v>0</v>
      </c>
      <c r="L278" s="171">
        <v>0</v>
      </c>
      <c r="M278" s="46">
        <f t="shared" si="81"/>
        <v>0</v>
      </c>
      <c r="N278" s="38"/>
      <c r="O278" s="38"/>
    </row>
    <row r="279" spans="1:15" s="39" customFormat="1" ht="27.75" customHeight="1" x14ac:dyDescent="0.2">
      <c r="A279" s="5"/>
      <c r="B279" s="68"/>
      <c r="C279" s="69"/>
      <c r="D279" s="109"/>
      <c r="E279" s="69"/>
      <c r="F279" s="138">
        <v>64</v>
      </c>
      <c r="G279" s="80" t="s">
        <v>174</v>
      </c>
      <c r="H279" s="102"/>
      <c r="I279" s="36">
        <f>SUM(I280:I281)</f>
        <v>100000000</v>
      </c>
      <c r="J279" s="36">
        <f t="shared" ref="J279:L279" si="89">SUM(J280:J281)</f>
        <v>48160000</v>
      </c>
      <c r="K279" s="36">
        <f t="shared" si="89"/>
        <v>22520000</v>
      </c>
      <c r="L279" s="36">
        <f t="shared" si="89"/>
        <v>22520000</v>
      </c>
      <c r="M279" s="37">
        <f t="shared" si="81"/>
        <v>0.48159999999999997</v>
      </c>
      <c r="N279" s="38"/>
      <c r="O279" s="38"/>
    </row>
    <row r="280" spans="1:15" s="39" customFormat="1" ht="30.75" customHeight="1" x14ac:dyDescent="0.2">
      <c r="A280" s="5"/>
      <c r="B280" s="68"/>
      <c r="C280" s="69"/>
      <c r="D280" s="109"/>
      <c r="E280" s="69"/>
      <c r="F280" s="110"/>
      <c r="G280" s="69"/>
      <c r="H280" s="265" t="s">
        <v>175</v>
      </c>
      <c r="I280" s="84">
        <v>60000000</v>
      </c>
      <c r="J280" s="171">
        <v>19880000</v>
      </c>
      <c r="K280" s="171">
        <v>19880000</v>
      </c>
      <c r="L280" s="171">
        <v>19880000</v>
      </c>
      <c r="M280" s="46">
        <f t="shared" si="81"/>
        <v>0.33133333333333331</v>
      </c>
      <c r="N280" s="38"/>
      <c r="O280" s="38"/>
    </row>
    <row r="281" spans="1:15" s="39" customFormat="1" ht="30.75" customHeight="1" x14ac:dyDescent="0.2">
      <c r="A281" s="5"/>
      <c r="B281" s="68"/>
      <c r="C281" s="69"/>
      <c r="D281" s="109"/>
      <c r="E281" s="69"/>
      <c r="F281" s="70"/>
      <c r="G281" s="69"/>
      <c r="H281" s="267"/>
      <c r="I281" s="84">
        <v>40000000</v>
      </c>
      <c r="J281" s="171">
        <v>28280000</v>
      </c>
      <c r="K281" s="171">
        <v>2640000</v>
      </c>
      <c r="L281" s="171">
        <v>2640000</v>
      </c>
      <c r="M281" s="46">
        <f t="shared" si="81"/>
        <v>0.70699999999999996</v>
      </c>
      <c r="N281" s="38"/>
      <c r="O281" s="38"/>
    </row>
    <row r="282" spans="1:15" s="39" customFormat="1" ht="27.75" customHeight="1" x14ac:dyDescent="0.2">
      <c r="A282" s="5"/>
      <c r="B282" s="68"/>
      <c r="C282" s="69"/>
      <c r="D282" s="109"/>
      <c r="E282" s="69"/>
      <c r="F282" s="138">
        <v>65</v>
      </c>
      <c r="G282" s="80" t="s">
        <v>176</v>
      </c>
      <c r="H282" s="102"/>
      <c r="I282" s="36">
        <f>SUM(I283:I284)</f>
        <v>70000000</v>
      </c>
      <c r="J282" s="36">
        <f t="shared" ref="J282:L282" si="90">SUM(J283:J284)</f>
        <v>68828000</v>
      </c>
      <c r="K282" s="36">
        <f t="shared" si="90"/>
        <v>29200000</v>
      </c>
      <c r="L282" s="36">
        <f t="shared" si="90"/>
        <v>29200000</v>
      </c>
      <c r="M282" s="37">
        <f t="shared" si="81"/>
        <v>0.98325714285714283</v>
      </c>
      <c r="N282" s="38"/>
      <c r="O282" s="38"/>
    </row>
    <row r="283" spans="1:15" s="39" customFormat="1" ht="31.5" customHeight="1" x14ac:dyDescent="0.2">
      <c r="A283" s="5"/>
      <c r="B283" s="68"/>
      <c r="C283" s="69"/>
      <c r="D283" s="109"/>
      <c r="E283" s="69"/>
      <c r="F283" s="110"/>
      <c r="G283" s="69"/>
      <c r="H283" s="265" t="s">
        <v>177</v>
      </c>
      <c r="I283" s="84">
        <v>21000000</v>
      </c>
      <c r="J283" s="171">
        <v>19828000</v>
      </c>
      <c r="K283" s="171">
        <v>19800000</v>
      </c>
      <c r="L283" s="171">
        <v>19800000</v>
      </c>
      <c r="M283" s="46">
        <f t="shared" si="81"/>
        <v>0.94419047619047614</v>
      </c>
      <c r="N283" s="38"/>
      <c r="O283" s="38"/>
    </row>
    <row r="284" spans="1:15" s="39" customFormat="1" ht="31.5" customHeight="1" x14ac:dyDescent="0.2">
      <c r="A284" s="5"/>
      <c r="B284" s="68"/>
      <c r="C284" s="69"/>
      <c r="D284" s="109"/>
      <c r="E284" s="69"/>
      <c r="F284" s="70"/>
      <c r="G284" s="69"/>
      <c r="H284" s="267"/>
      <c r="I284" s="84">
        <v>49000000</v>
      </c>
      <c r="J284" s="171">
        <v>49000000</v>
      </c>
      <c r="K284" s="171">
        <v>9400000</v>
      </c>
      <c r="L284" s="171">
        <v>9400000</v>
      </c>
      <c r="M284" s="46">
        <f t="shared" si="81"/>
        <v>1</v>
      </c>
      <c r="N284" s="38"/>
      <c r="O284" s="38"/>
    </row>
    <row r="285" spans="1:15" s="39" customFormat="1" ht="27.75" customHeight="1" x14ac:dyDescent="0.2">
      <c r="A285" s="5"/>
      <c r="B285" s="68"/>
      <c r="C285" s="69"/>
      <c r="D285" s="109"/>
      <c r="E285" s="69"/>
      <c r="F285" s="138">
        <v>66</v>
      </c>
      <c r="G285" s="80" t="s">
        <v>178</v>
      </c>
      <c r="H285" s="102"/>
      <c r="I285" s="36">
        <f>SUM(I286:I287)</f>
        <v>82000000</v>
      </c>
      <c r="J285" s="36">
        <f t="shared" ref="J285:L285" si="91">SUM(J286:J287)</f>
        <v>6570000</v>
      </c>
      <c r="K285" s="36">
        <f t="shared" si="91"/>
        <v>5070000</v>
      </c>
      <c r="L285" s="36">
        <f t="shared" si="91"/>
        <v>5070000</v>
      </c>
      <c r="M285" s="37">
        <f t="shared" si="81"/>
        <v>8.0121951219512197E-2</v>
      </c>
      <c r="N285" s="38"/>
      <c r="O285" s="38"/>
    </row>
    <row r="286" spans="1:15" s="39" customFormat="1" ht="30.75" customHeight="1" x14ac:dyDescent="0.2">
      <c r="A286" s="5"/>
      <c r="B286" s="68"/>
      <c r="C286" s="69"/>
      <c r="D286" s="109"/>
      <c r="E286" s="69"/>
      <c r="F286" s="110"/>
      <c r="G286" s="69"/>
      <c r="H286" s="265" t="s">
        <v>179</v>
      </c>
      <c r="I286" s="84">
        <v>42000000</v>
      </c>
      <c r="J286" s="171">
        <v>6570000</v>
      </c>
      <c r="K286" s="171">
        <v>5070000</v>
      </c>
      <c r="L286" s="171">
        <v>5070000</v>
      </c>
      <c r="M286" s="46">
        <f t="shared" si="81"/>
        <v>0.15642857142857142</v>
      </c>
      <c r="N286" s="38"/>
      <c r="O286" s="38"/>
    </row>
    <row r="287" spans="1:15" s="39" customFormat="1" ht="30.75" customHeight="1" x14ac:dyDescent="0.2">
      <c r="A287" s="5"/>
      <c r="B287" s="68"/>
      <c r="C287" s="69"/>
      <c r="D287" s="70"/>
      <c r="E287" s="48"/>
      <c r="F287" s="70"/>
      <c r="G287" s="48"/>
      <c r="H287" s="267"/>
      <c r="I287" s="84">
        <v>40000000</v>
      </c>
      <c r="J287" s="171">
        <v>0</v>
      </c>
      <c r="K287" s="171">
        <v>0</v>
      </c>
      <c r="L287" s="171">
        <v>0</v>
      </c>
      <c r="M287" s="46">
        <f t="shared" si="81"/>
        <v>0</v>
      </c>
      <c r="N287" s="38"/>
      <c r="O287" s="38"/>
    </row>
    <row r="288" spans="1:15" s="39" customFormat="1" ht="27.75" customHeight="1" x14ac:dyDescent="0.2">
      <c r="A288" s="5"/>
      <c r="B288" s="68"/>
      <c r="C288" s="69"/>
      <c r="D288" s="134">
        <v>19</v>
      </c>
      <c r="E288" s="135" t="s">
        <v>180</v>
      </c>
      <c r="F288" s="136"/>
      <c r="G288" s="137"/>
      <c r="H288" s="97"/>
      <c r="I288" s="27">
        <f>I289</f>
        <v>4207273806</v>
      </c>
      <c r="J288" s="27">
        <f t="shared" ref="J288:L288" si="92">J289</f>
        <v>2332703965.9899998</v>
      </c>
      <c r="K288" s="27">
        <f t="shared" si="92"/>
        <v>2318949715.9899998</v>
      </c>
      <c r="L288" s="27">
        <f t="shared" si="92"/>
        <v>2318949715.9899998</v>
      </c>
      <c r="M288" s="165">
        <f t="shared" si="81"/>
        <v>0.55444548502246915</v>
      </c>
      <c r="N288" s="38"/>
      <c r="O288" s="38"/>
    </row>
    <row r="289" spans="1:15" s="39" customFormat="1" ht="27.75" customHeight="1" x14ac:dyDescent="0.2">
      <c r="A289" s="5"/>
      <c r="B289" s="68"/>
      <c r="C289" s="69"/>
      <c r="D289" s="110"/>
      <c r="E289" s="43"/>
      <c r="F289" s="123">
        <v>67</v>
      </c>
      <c r="G289" s="124" t="s">
        <v>181</v>
      </c>
      <c r="H289" s="102"/>
      <c r="I289" s="36">
        <f>SUM(I290:I293)</f>
        <v>4207273806</v>
      </c>
      <c r="J289" s="36">
        <f t="shared" ref="J289:L289" si="93">SUM(J290:J293)</f>
        <v>2332703965.9899998</v>
      </c>
      <c r="K289" s="36">
        <f t="shared" si="93"/>
        <v>2318949715.9899998</v>
      </c>
      <c r="L289" s="36">
        <f t="shared" si="93"/>
        <v>2318949715.9899998</v>
      </c>
      <c r="M289" s="37">
        <f t="shared" si="81"/>
        <v>0.55444548502246915</v>
      </c>
      <c r="N289" s="38"/>
      <c r="O289" s="38"/>
    </row>
    <row r="290" spans="1:15" s="39" customFormat="1" ht="27.75" customHeight="1" x14ac:dyDescent="0.2">
      <c r="A290" s="5"/>
      <c r="B290" s="68"/>
      <c r="C290" s="69"/>
      <c r="D290" s="109"/>
      <c r="E290" s="69"/>
      <c r="F290" s="110"/>
      <c r="G290" s="69"/>
      <c r="H290" s="268" t="s">
        <v>182</v>
      </c>
      <c r="I290" s="84">
        <v>2780000000</v>
      </c>
      <c r="J290" s="171">
        <v>967690159.99000001</v>
      </c>
      <c r="K290" s="171">
        <v>967690159.99000001</v>
      </c>
      <c r="L290" s="171">
        <v>967690159.99000001</v>
      </c>
      <c r="M290" s="46">
        <f t="shared" si="81"/>
        <v>0.34808998560791365</v>
      </c>
      <c r="N290" s="38"/>
      <c r="O290" s="38"/>
    </row>
    <row r="291" spans="1:15" s="39" customFormat="1" ht="27.75" customHeight="1" x14ac:dyDescent="0.2">
      <c r="A291" s="5"/>
      <c r="B291" s="68"/>
      <c r="C291" s="69"/>
      <c r="D291" s="109"/>
      <c r="E291" s="69"/>
      <c r="F291" s="109"/>
      <c r="G291" s="69"/>
      <c r="H291" s="275"/>
      <c r="I291" s="84">
        <v>80000000</v>
      </c>
      <c r="J291" s="171">
        <v>57740000</v>
      </c>
      <c r="K291" s="171">
        <v>43985750</v>
      </c>
      <c r="L291" s="171">
        <v>43985750</v>
      </c>
      <c r="M291" s="46">
        <f t="shared" si="81"/>
        <v>0.72175</v>
      </c>
      <c r="N291" s="38"/>
      <c r="O291" s="38"/>
    </row>
    <row r="292" spans="1:15" s="39" customFormat="1" ht="27.75" customHeight="1" x14ac:dyDescent="0.2">
      <c r="A292" s="5"/>
      <c r="B292" s="68"/>
      <c r="C292" s="69"/>
      <c r="D292" s="109"/>
      <c r="E292" s="69"/>
      <c r="F292" s="109"/>
      <c r="G292" s="69"/>
      <c r="H292" s="275"/>
      <c r="I292" s="84">
        <v>1307273806</v>
      </c>
      <c r="J292" s="171">
        <v>1307273806</v>
      </c>
      <c r="K292" s="171">
        <v>1307273806</v>
      </c>
      <c r="L292" s="171">
        <v>1307273806</v>
      </c>
      <c r="M292" s="46">
        <f t="shared" si="81"/>
        <v>1</v>
      </c>
      <c r="N292" s="38"/>
      <c r="O292" s="38"/>
    </row>
    <row r="293" spans="1:15" s="39" customFormat="1" ht="27.75" customHeight="1" x14ac:dyDescent="0.2">
      <c r="A293" s="5"/>
      <c r="B293" s="68"/>
      <c r="C293" s="69"/>
      <c r="D293" s="70"/>
      <c r="E293" s="48"/>
      <c r="F293" s="70"/>
      <c r="G293" s="48"/>
      <c r="H293" s="269"/>
      <c r="I293" s="84">
        <v>40000000</v>
      </c>
      <c r="J293" s="171">
        <v>0</v>
      </c>
      <c r="K293" s="171">
        <v>0</v>
      </c>
      <c r="L293" s="171">
        <v>0</v>
      </c>
      <c r="M293" s="46">
        <f t="shared" si="81"/>
        <v>0</v>
      </c>
      <c r="N293" s="38"/>
      <c r="O293" s="38"/>
    </row>
    <row r="294" spans="1:15" s="39" customFormat="1" ht="27.75" customHeight="1" x14ac:dyDescent="0.2">
      <c r="A294" s="5"/>
      <c r="B294" s="68"/>
      <c r="C294" s="69"/>
      <c r="D294" s="134">
        <v>20</v>
      </c>
      <c r="E294" s="135" t="s">
        <v>183</v>
      </c>
      <c r="F294" s="157"/>
      <c r="G294" s="137"/>
      <c r="H294" s="97"/>
      <c r="I294" s="27">
        <f t="shared" ref="I294:L294" si="94">I295+I300+I304+I308</f>
        <v>1948292449.1400001</v>
      </c>
      <c r="J294" s="27">
        <f t="shared" si="94"/>
        <v>930773424</v>
      </c>
      <c r="K294" s="27">
        <f t="shared" si="94"/>
        <v>336011396</v>
      </c>
      <c r="L294" s="27">
        <f t="shared" si="94"/>
        <v>336011396</v>
      </c>
      <c r="M294" s="165">
        <f t="shared" si="81"/>
        <v>0.47773804410670206</v>
      </c>
      <c r="N294" s="38"/>
      <c r="O294" s="38"/>
    </row>
    <row r="295" spans="1:15" s="39" customFormat="1" ht="27.75" customHeight="1" x14ac:dyDescent="0.2">
      <c r="A295" s="5"/>
      <c r="B295" s="68"/>
      <c r="C295" s="69"/>
      <c r="D295" s="110"/>
      <c r="E295" s="43"/>
      <c r="F295" s="123">
        <v>68</v>
      </c>
      <c r="G295" s="124" t="s">
        <v>184</v>
      </c>
      <c r="H295" s="102"/>
      <c r="I295" s="36">
        <f>SUM(I296:I299)</f>
        <v>756252550.33000004</v>
      </c>
      <c r="J295" s="36">
        <f t="shared" ref="J295:L295" si="95">SUM(J296:J299)</f>
        <v>463762427</v>
      </c>
      <c r="K295" s="36">
        <f t="shared" si="95"/>
        <v>245794259</v>
      </c>
      <c r="L295" s="36">
        <f t="shared" si="95"/>
        <v>245794259</v>
      </c>
      <c r="M295" s="37">
        <f t="shared" si="81"/>
        <v>0.61323750484891804</v>
      </c>
      <c r="N295" s="38"/>
      <c r="O295" s="38"/>
    </row>
    <row r="296" spans="1:15" s="39" customFormat="1" ht="23.25" customHeight="1" x14ac:dyDescent="0.2">
      <c r="A296" s="5"/>
      <c r="B296" s="68"/>
      <c r="C296" s="69"/>
      <c r="D296" s="109"/>
      <c r="E296" s="69"/>
      <c r="F296" s="110"/>
      <c r="G296" s="69"/>
      <c r="H296" s="265" t="s">
        <v>185</v>
      </c>
      <c r="I296" s="177">
        <v>310000000</v>
      </c>
      <c r="J296" s="178">
        <v>297900000</v>
      </c>
      <c r="K296" s="178">
        <v>143921535</v>
      </c>
      <c r="L296" s="178">
        <v>143921535</v>
      </c>
      <c r="M296" s="46">
        <f t="shared" si="81"/>
        <v>0.96096774193548384</v>
      </c>
      <c r="N296" s="38"/>
      <c r="O296" s="38"/>
    </row>
    <row r="297" spans="1:15" s="39" customFormat="1" ht="23.25" customHeight="1" x14ac:dyDescent="0.2">
      <c r="A297" s="5"/>
      <c r="B297" s="68"/>
      <c r="C297" s="69"/>
      <c r="D297" s="109"/>
      <c r="E297" s="69"/>
      <c r="F297" s="109"/>
      <c r="G297" s="69"/>
      <c r="H297" s="266"/>
      <c r="I297" s="177">
        <v>128000000</v>
      </c>
      <c r="J297" s="178">
        <v>51152000</v>
      </c>
      <c r="K297" s="178">
        <v>19212597</v>
      </c>
      <c r="L297" s="178">
        <v>19212597</v>
      </c>
      <c r="M297" s="46">
        <f t="shared" si="81"/>
        <v>0.39962500000000001</v>
      </c>
      <c r="N297" s="38"/>
      <c r="O297" s="38"/>
    </row>
    <row r="298" spans="1:15" s="39" customFormat="1" ht="23.25" customHeight="1" x14ac:dyDescent="0.2">
      <c r="A298" s="5"/>
      <c r="B298" s="68"/>
      <c r="C298" s="69"/>
      <c r="D298" s="109"/>
      <c r="E298" s="69"/>
      <c r="F298" s="109"/>
      <c r="G298" s="69"/>
      <c r="H298" s="266"/>
      <c r="I298" s="177">
        <v>160000000</v>
      </c>
      <c r="J298" s="178">
        <v>65320127</v>
      </c>
      <c r="K298" s="178">
        <v>63720127</v>
      </c>
      <c r="L298" s="178">
        <v>63720127</v>
      </c>
      <c r="M298" s="46">
        <f t="shared" si="81"/>
        <v>0.40825079375000001</v>
      </c>
      <c r="N298" s="38"/>
      <c r="O298" s="38"/>
    </row>
    <row r="299" spans="1:15" s="39" customFormat="1" ht="23.25" customHeight="1" x14ac:dyDescent="0.2">
      <c r="A299" s="5"/>
      <c r="B299" s="68"/>
      <c r="C299" s="69"/>
      <c r="D299" s="109"/>
      <c r="E299" s="69"/>
      <c r="F299" s="70"/>
      <c r="G299" s="69"/>
      <c r="H299" s="267"/>
      <c r="I299" s="177">
        <v>158252550.33000001</v>
      </c>
      <c r="J299" s="178">
        <v>49390300</v>
      </c>
      <c r="K299" s="178">
        <v>18940000</v>
      </c>
      <c r="L299" s="178">
        <v>18940000</v>
      </c>
      <c r="M299" s="46">
        <f t="shared" si="81"/>
        <v>0.31209797186211324</v>
      </c>
      <c r="N299" s="38"/>
      <c r="O299" s="38"/>
    </row>
    <row r="300" spans="1:15" s="39" customFormat="1" ht="27.75" customHeight="1" x14ac:dyDescent="0.2">
      <c r="A300" s="5"/>
      <c r="B300" s="68"/>
      <c r="C300" s="69"/>
      <c r="D300" s="109"/>
      <c r="E300" s="69"/>
      <c r="F300" s="123">
        <v>69</v>
      </c>
      <c r="G300" s="124" t="s">
        <v>186</v>
      </c>
      <c r="H300" s="102"/>
      <c r="I300" s="36">
        <f>SUM(I301:I303)</f>
        <v>231288679.81</v>
      </c>
      <c r="J300" s="36">
        <f t="shared" ref="J300:L300" si="96">SUM(J301:J303)</f>
        <v>74940000</v>
      </c>
      <c r="K300" s="36">
        <f t="shared" si="96"/>
        <v>24690805</v>
      </c>
      <c r="L300" s="36">
        <f t="shared" si="96"/>
        <v>24690805</v>
      </c>
      <c r="M300" s="37">
        <f t="shared" si="81"/>
        <v>0.32401066953022528</v>
      </c>
      <c r="N300" s="38"/>
      <c r="O300" s="38"/>
    </row>
    <row r="301" spans="1:15" s="39" customFormat="1" ht="30.75" customHeight="1" x14ac:dyDescent="0.2">
      <c r="A301" s="5"/>
      <c r="B301" s="68"/>
      <c r="C301" s="69"/>
      <c r="D301" s="109"/>
      <c r="E301" s="69"/>
      <c r="F301" s="110"/>
      <c r="G301" s="69"/>
      <c r="H301" s="265" t="s">
        <v>185</v>
      </c>
      <c r="I301" s="177">
        <v>113400000</v>
      </c>
      <c r="J301" s="178">
        <v>29620000</v>
      </c>
      <c r="K301" s="178">
        <v>7464500</v>
      </c>
      <c r="L301" s="178">
        <v>7464500</v>
      </c>
      <c r="M301" s="46">
        <f t="shared" si="81"/>
        <v>0.26119929453262786</v>
      </c>
      <c r="N301" s="38"/>
      <c r="O301" s="38"/>
    </row>
    <row r="302" spans="1:15" s="39" customFormat="1" ht="30.75" customHeight="1" x14ac:dyDescent="0.2">
      <c r="A302" s="5"/>
      <c r="B302" s="68"/>
      <c r="C302" s="69"/>
      <c r="D302" s="109"/>
      <c r="E302" s="69"/>
      <c r="F302" s="109"/>
      <c r="G302" s="69"/>
      <c r="H302" s="266"/>
      <c r="I302" s="177">
        <v>5276896</v>
      </c>
      <c r="J302" s="178">
        <v>0</v>
      </c>
      <c r="K302" s="178">
        <v>0</v>
      </c>
      <c r="L302" s="178">
        <v>0</v>
      </c>
      <c r="M302" s="46">
        <f t="shared" si="81"/>
        <v>0</v>
      </c>
      <c r="N302" s="38"/>
      <c r="O302" s="38"/>
    </row>
    <row r="303" spans="1:15" s="39" customFormat="1" ht="30.75" customHeight="1" x14ac:dyDescent="0.2">
      <c r="A303" s="5"/>
      <c r="B303" s="68"/>
      <c r="C303" s="69"/>
      <c r="D303" s="109"/>
      <c r="E303" s="69"/>
      <c r="F303" s="70"/>
      <c r="G303" s="69"/>
      <c r="H303" s="267"/>
      <c r="I303" s="177">
        <v>112611783.81</v>
      </c>
      <c r="J303" s="178">
        <v>45320000</v>
      </c>
      <c r="K303" s="178">
        <v>17226305</v>
      </c>
      <c r="L303" s="178">
        <v>17226305</v>
      </c>
      <c r="M303" s="46">
        <f t="shared" si="81"/>
        <v>0.40244456189828648</v>
      </c>
      <c r="N303" s="38"/>
      <c r="O303" s="38"/>
    </row>
    <row r="304" spans="1:15" s="39" customFormat="1" ht="27.75" customHeight="1" x14ac:dyDescent="0.2">
      <c r="A304" s="5"/>
      <c r="B304" s="68"/>
      <c r="C304" s="69"/>
      <c r="D304" s="109"/>
      <c r="E304" s="69"/>
      <c r="F304" s="123">
        <v>70</v>
      </c>
      <c r="G304" s="124" t="s">
        <v>187</v>
      </c>
      <c r="H304" s="102"/>
      <c r="I304" s="36">
        <f>SUM(I305:I307)</f>
        <v>405652392</v>
      </c>
      <c r="J304" s="36">
        <f t="shared" ref="J304:L304" si="97">SUM(J305:J307)</f>
        <v>222770997</v>
      </c>
      <c r="K304" s="36">
        <f t="shared" si="97"/>
        <v>32072999</v>
      </c>
      <c r="L304" s="36">
        <f t="shared" si="97"/>
        <v>32072999</v>
      </c>
      <c r="M304" s="37">
        <f t="shared" si="81"/>
        <v>0.54916722147665775</v>
      </c>
      <c r="N304" s="38"/>
      <c r="O304" s="38"/>
    </row>
    <row r="305" spans="1:15" s="39" customFormat="1" ht="24.75" customHeight="1" x14ac:dyDescent="0.2">
      <c r="A305" s="5"/>
      <c r="B305" s="68"/>
      <c r="C305" s="69"/>
      <c r="D305" s="109"/>
      <c r="E305" s="69"/>
      <c r="F305" s="110"/>
      <c r="G305" s="69"/>
      <c r="H305" s="268" t="s">
        <v>188</v>
      </c>
      <c r="I305" s="177">
        <v>80000000</v>
      </c>
      <c r="J305" s="178">
        <v>43982999</v>
      </c>
      <c r="K305" s="178">
        <v>23702999</v>
      </c>
      <c r="L305" s="178">
        <v>23702999</v>
      </c>
      <c r="M305" s="46">
        <f t="shared" si="81"/>
        <v>0.54978748749999995</v>
      </c>
      <c r="N305" s="38"/>
      <c r="O305" s="38"/>
    </row>
    <row r="306" spans="1:15" s="39" customFormat="1" ht="24.75" customHeight="1" x14ac:dyDescent="0.2">
      <c r="A306" s="5"/>
      <c r="B306" s="68"/>
      <c r="C306" s="69"/>
      <c r="D306" s="109"/>
      <c r="E306" s="69"/>
      <c r="F306" s="109"/>
      <c r="G306" s="69"/>
      <c r="H306" s="275"/>
      <c r="I306" s="177">
        <v>125652392</v>
      </c>
      <c r="J306" s="178">
        <v>118863332</v>
      </c>
      <c r="K306" s="178">
        <v>3380000</v>
      </c>
      <c r="L306" s="178">
        <v>3380000</v>
      </c>
      <c r="M306" s="46">
        <f t="shared" si="81"/>
        <v>0.94596951246260397</v>
      </c>
      <c r="N306" s="38"/>
      <c r="O306" s="38"/>
    </row>
    <row r="307" spans="1:15" s="39" customFormat="1" ht="24.75" customHeight="1" x14ac:dyDescent="0.2">
      <c r="A307" s="5"/>
      <c r="B307" s="68"/>
      <c r="C307" s="69"/>
      <c r="D307" s="109"/>
      <c r="E307" s="69"/>
      <c r="F307" s="70"/>
      <c r="G307" s="69"/>
      <c r="H307" s="269"/>
      <c r="I307" s="177">
        <v>200000000</v>
      </c>
      <c r="J307" s="178">
        <v>59924666</v>
      </c>
      <c r="K307" s="178">
        <v>4990000</v>
      </c>
      <c r="L307" s="178">
        <v>4990000</v>
      </c>
      <c r="M307" s="46">
        <f t="shared" si="81"/>
        <v>0.29962333000000002</v>
      </c>
      <c r="N307" s="38"/>
      <c r="O307" s="38"/>
    </row>
    <row r="308" spans="1:15" s="39" customFormat="1" ht="27.75" customHeight="1" x14ac:dyDescent="0.2">
      <c r="A308" s="5"/>
      <c r="B308" s="68"/>
      <c r="C308" s="69"/>
      <c r="D308" s="109"/>
      <c r="E308" s="69"/>
      <c r="F308" s="123">
        <v>71</v>
      </c>
      <c r="G308" s="124" t="s">
        <v>189</v>
      </c>
      <c r="H308" s="102"/>
      <c r="I308" s="36">
        <f>SUM(I309:I316)</f>
        <v>555098827</v>
      </c>
      <c r="J308" s="36">
        <f t="shared" ref="J308:L308" si="98">SUM(J309:J316)</f>
        <v>169300000</v>
      </c>
      <c r="K308" s="36">
        <f t="shared" si="98"/>
        <v>33453333</v>
      </c>
      <c r="L308" s="36">
        <f t="shared" si="98"/>
        <v>33453333</v>
      </c>
      <c r="M308" s="37">
        <f t="shared" si="81"/>
        <v>0.30499073636125701</v>
      </c>
      <c r="N308" s="38"/>
      <c r="O308" s="38"/>
    </row>
    <row r="309" spans="1:15" s="39" customFormat="1" ht="22.5" customHeight="1" x14ac:dyDescent="0.2">
      <c r="A309" s="5"/>
      <c r="B309" s="68"/>
      <c r="C309" s="69"/>
      <c r="D309" s="109"/>
      <c r="E309" s="69"/>
      <c r="F309" s="110"/>
      <c r="G309" s="69"/>
      <c r="H309" s="268" t="s">
        <v>190</v>
      </c>
      <c r="I309" s="177">
        <v>106800000</v>
      </c>
      <c r="J309" s="178">
        <v>69800000</v>
      </c>
      <c r="K309" s="178">
        <v>24700000</v>
      </c>
      <c r="L309" s="178">
        <v>24700000</v>
      </c>
      <c r="M309" s="46">
        <f t="shared" si="81"/>
        <v>0.65355805243445697</v>
      </c>
      <c r="N309" s="38"/>
      <c r="O309" s="38"/>
    </row>
    <row r="310" spans="1:15" s="39" customFormat="1" ht="22.5" customHeight="1" x14ac:dyDescent="0.2">
      <c r="A310" s="5"/>
      <c r="B310" s="68"/>
      <c r="C310" s="69"/>
      <c r="D310" s="109"/>
      <c r="E310" s="69"/>
      <c r="F310" s="109"/>
      <c r="G310" s="69"/>
      <c r="H310" s="275"/>
      <c r="I310" s="177">
        <v>34991380</v>
      </c>
      <c r="J310" s="178">
        <v>0</v>
      </c>
      <c r="K310" s="178">
        <v>0</v>
      </c>
      <c r="L310" s="178">
        <v>0</v>
      </c>
      <c r="M310" s="46">
        <f t="shared" si="81"/>
        <v>0</v>
      </c>
      <c r="N310" s="38"/>
      <c r="O310" s="38"/>
    </row>
    <row r="311" spans="1:15" s="39" customFormat="1" ht="22.5" customHeight="1" x14ac:dyDescent="0.2">
      <c r="A311" s="5"/>
      <c r="B311" s="68"/>
      <c r="C311" s="69"/>
      <c r="D311" s="109"/>
      <c r="E311" s="69"/>
      <c r="F311" s="109"/>
      <c r="G311" s="69"/>
      <c r="H311" s="275"/>
      <c r="I311" s="177">
        <v>107173</v>
      </c>
      <c r="J311" s="178">
        <v>0</v>
      </c>
      <c r="K311" s="178">
        <v>0</v>
      </c>
      <c r="L311" s="178">
        <v>0</v>
      </c>
      <c r="M311" s="46">
        <f t="shared" si="81"/>
        <v>0</v>
      </c>
      <c r="N311" s="38"/>
      <c r="O311" s="38"/>
    </row>
    <row r="312" spans="1:15" s="39" customFormat="1" ht="22.5" customHeight="1" x14ac:dyDescent="0.2">
      <c r="A312" s="5"/>
      <c r="B312" s="68"/>
      <c r="C312" s="69"/>
      <c r="D312" s="109"/>
      <c r="E312" s="69"/>
      <c r="F312" s="109"/>
      <c r="G312" s="69"/>
      <c r="H312" s="275"/>
      <c r="I312" s="177">
        <v>30000000</v>
      </c>
      <c r="J312" s="178">
        <v>0</v>
      </c>
      <c r="K312" s="178">
        <v>0</v>
      </c>
      <c r="L312" s="178">
        <v>0</v>
      </c>
      <c r="M312" s="46">
        <f t="shared" si="81"/>
        <v>0</v>
      </c>
      <c r="N312" s="38"/>
      <c r="O312" s="38"/>
    </row>
    <row r="313" spans="1:15" s="39" customFormat="1" ht="22.5" customHeight="1" x14ac:dyDescent="0.2">
      <c r="A313" s="5"/>
      <c r="B313" s="68"/>
      <c r="C313" s="69"/>
      <c r="D313" s="109"/>
      <c r="E313" s="69"/>
      <c r="F313" s="109"/>
      <c r="G313" s="69"/>
      <c r="H313" s="275"/>
      <c r="I313" s="177">
        <v>20000000</v>
      </c>
      <c r="J313" s="178">
        <v>16000000</v>
      </c>
      <c r="K313" s="178">
        <v>3400000</v>
      </c>
      <c r="L313" s="178">
        <v>3400000</v>
      </c>
      <c r="M313" s="46">
        <f t="shared" si="81"/>
        <v>0.8</v>
      </c>
      <c r="N313" s="38"/>
      <c r="O313" s="38"/>
    </row>
    <row r="314" spans="1:15" s="39" customFormat="1" ht="22.5" customHeight="1" x14ac:dyDescent="0.2">
      <c r="A314" s="5"/>
      <c r="B314" s="68"/>
      <c r="C314" s="69"/>
      <c r="D314" s="109"/>
      <c r="E314" s="69"/>
      <c r="F314" s="109"/>
      <c r="G314" s="69"/>
      <c r="H314" s="275"/>
      <c r="I314" s="177">
        <v>270000000</v>
      </c>
      <c r="J314" s="178">
        <v>31000000</v>
      </c>
      <c r="K314" s="178">
        <v>853333</v>
      </c>
      <c r="L314" s="178">
        <v>853333</v>
      </c>
      <c r="M314" s="46">
        <f t="shared" si="81"/>
        <v>0.11481481481481481</v>
      </c>
      <c r="N314" s="38"/>
      <c r="O314" s="38"/>
    </row>
    <row r="315" spans="1:15" s="39" customFormat="1" ht="22.5" customHeight="1" x14ac:dyDescent="0.2">
      <c r="A315" s="5"/>
      <c r="B315" s="68"/>
      <c r="C315" s="69"/>
      <c r="D315" s="109"/>
      <c r="E315" s="69"/>
      <c r="F315" s="109"/>
      <c r="G315" s="69"/>
      <c r="H315" s="275"/>
      <c r="I315" s="177">
        <v>63200274</v>
      </c>
      <c r="J315" s="178">
        <v>42250000</v>
      </c>
      <c r="K315" s="178">
        <v>400000</v>
      </c>
      <c r="L315" s="178">
        <v>400000</v>
      </c>
      <c r="M315" s="46">
        <f t="shared" si="81"/>
        <v>0.66850975994186357</v>
      </c>
      <c r="N315" s="38"/>
      <c r="O315" s="38"/>
    </row>
    <row r="316" spans="1:15" s="39" customFormat="1" ht="22.5" customHeight="1" x14ac:dyDescent="0.2">
      <c r="A316" s="5"/>
      <c r="B316" s="68"/>
      <c r="C316" s="69"/>
      <c r="D316" s="70"/>
      <c r="E316" s="48"/>
      <c r="F316" s="70"/>
      <c r="G316" s="48"/>
      <c r="H316" s="269"/>
      <c r="I316" s="177">
        <v>30000000</v>
      </c>
      <c r="J316" s="178">
        <v>10250000</v>
      </c>
      <c r="K316" s="178">
        <v>4100000</v>
      </c>
      <c r="L316" s="178">
        <v>4100000</v>
      </c>
      <c r="M316" s="46">
        <f t="shared" si="81"/>
        <v>0.34166666666666667</v>
      </c>
      <c r="N316" s="38"/>
      <c r="O316" s="38"/>
    </row>
    <row r="317" spans="1:15" s="39" customFormat="1" ht="27.75" customHeight="1" x14ac:dyDescent="0.2">
      <c r="A317" s="5"/>
      <c r="B317" s="68"/>
      <c r="C317" s="69"/>
      <c r="D317" s="134">
        <v>21</v>
      </c>
      <c r="E317" s="135" t="s">
        <v>191</v>
      </c>
      <c r="F317" s="164"/>
      <c r="G317" s="137"/>
      <c r="H317" s="97"/>
      <c r="I317" s="27">
        <f>I318+I326</f>
        <v>314871960</v>
      </c>
      <c r="J317" s="27">
        <f t="shared" ref="J317:L317" si="99">J318+J326</f>
        <v>186369842</v>
      </c>
      <c r="K317" s="27">
        <f t="shared" si="99"/>
        <v>9100000</v>
      </c>
      <c r="L317" s="27">
        <f t="shared" si="99"/>
        <v>9100000</v>
      </c>
      <c r="M317" s="165">
        <f t="shared" si="81"/>
        <v>0.5918908816142282</v>
      </c>
      <c r="N317" s="38"/>
      <c r="O317" s="38"/>
    </row>
    <row r="318" spans="1:15" s="39" customFormat="1" ht="27.75" customHeight="1" x14ac:dyDescent="0.2">
      <c r="A318" s="5"/>
      <c r="B318" s="68"/>
      <c r="C318" s="69"/>
      <c r="D318" s="121"/>
      <c r="E318" s="122"/>
      <c r="F318" s="123">
        <v>72</v>
      </c>
      <c r="G318" s="124" t="s">
        <v>192</v>
      </c>
      <c r="H318" s="102"/>
      <c r="I318" s="36">
        <f>SUM(I319:I325)</f>
        <v>160171960</v>
      </c>
      <c r="J318" s="36">
        <f t="shared" ref="J318:L318" si="100">SUM(J319:J325)</f>
        <v>66993334</v>
      </c>
      <c r="K318" s="36">
        <f t="shared" si="100"/>
        <v>7200000</v>
      </c>
      <c r="L318" s="36">
        <f t="shared" si="100"/>
        <v>7200000</v>
      </c>
      <c r="M318" s="37">
        <f t="shared" si="81"/>
        <v>0.41825881383982566</v>
      </c>
      <c r="N318" s="38"/>
      <c r="O318" s="38"/>
    </row>
    <row r="319" spans="1:15" s="39" customFormat="1" ht="21.75" customHeight="1" x14ac:dyDescent="0.2">
      <c r="A319" s="5"/>
      <c r="B319" s="68"/>
      <c r="C319" s="69"/>
      <c r="D319" s="109"/>
      <c r="E319" s="69"/>
      <c r="F319" s="110"/>
      <c r="G319" s="69"/>
      <c r="H319" s="268" t="s">
        <v>193</v>
      </c>
      <c r="I319" s="177">
        <v>8000000</v>
      </c>
      <c r="J319" s="178">
        <v>7500000</v>
      </c>
      <c r="K319" s="178">
        <v>0</v>
      </c>
      <c r="L319" s="178">
        <v>0</v>
      </c>
      <c r="M319" s="46">
        <f t="shared" si="81"/>
        <v>0.9375</v>
      </c>
      <c r="N319" s="38"/>
      <c r="O319" s="38"/>
    </row>
    <row r="320" spans="1:15" s="39" customFormat="1" ht="21.75" customHeight="1" x14ac:dyDescent="0.2">
      <c r="A320" s="5"/>
      <c r="B320" s="68"/>
      <c r="C320" s="69"/>
      <c r="D320" s="109"/>
      <c r="E320" s="69"/>
      <c r="F320" s="109"/>
      <c r="G320" s="69"/>
      <c r="H320" s="275"/>
      <c r="I320" s="177">
        <v>18154184</v>
      </c>
      <c r="J320" s="178">
        <v>0</v>
      </c>
      <c r="K320" s="178">
        <v>0</v>
      </c>
      <c r="L320" s="178">
        <v>0</v>
      </c>
      <c r="M320" s="46">
        <f t="shared" si="81"/>
        <v>0</v>
      </c>
      <c r="N320" s="38"/>
      <c r="O320" s="38"/>
    </row>
    <row r="321" spans="1:15" s="39" customFormat="1" ht="21.75" customHeight="1" x14ac:dyDescent="0.2">
      <c r="A321" s="5"/>
      <c r="B321" s="68"/>
      <c r="C321" s="69"/>
      <c r="D321" s="109"/>
      <c r="E321" s="69"/>
      <c r="F321" s="109"/>
      <c r="G321" s="69"/>
      <c r="H321" s="275"/>
      <c r="I321" s="177">
        <v>42000000</v>
      </c>
      <c r="J321" s="178">
        <v>24746667</v>
      </c>
      <c r="K321" s="178">
        <v>6800000</v>
      </c>
      <c r="L321" s="178">
        <v>6800000</v>
      </c>
      <c r="M321" s="46">
        <f t="shared" si="81"/>
        <v>0.58920635714285718</v>
      </c>
      <c r="N321" s="38"/>
      <c r="O321" s="38"/>
    </row>
    <row r="322" spans="1:15" s="39" customFormat="1" ht="21.75" customHeight="1" x14ac:dyDescent="0.2">
      <c r="A322" s="5"/>
      <c r="B322" s="68"/>
      <c r="C322" s="69"/>
      <c r="D322" s="109"/>
      <c r="E322" s="69"/>
      <c r="F322" s="109"/>
      <c r="G322" s="69"/>
      <c r="H322" s="275"/>
      <c r="I322" s="177">
        <v>14650016</v>
      </c>
      <c r="J322" s="178">
        <v>0</v>
      </c>
      <c r="K322" s="178">
        <v>0</v>
      </c>
      <c r="L322" s="178">
        <v>0</v>
      </c>
      <c r="M322" s="46">
        <f t="shared" si="81"/>
        <v>0</v>
      </c>
      <c r="N322" s="38"/>
      <c r="O322" s="38"/>
    </row>
    <row r="323" spans="1:15" s="39" customFormat="1" ht="21.75" customHeight="1" x14ac:dyDescent="0.2">
      <c r="A323" s="5"/>
      <c r="B323" s="68"/>
      <c r="C323" s="69"/>
      <c r="D323" s="109"/>
      <c r="E323" s="69"/>
      <c r="F323" s="109"/>
      <c r="G323" s="69"/>
      <c r="H323" s="275"/>
      <c r="I323" s="177">
        <v>12800000</v>
      </c>
      <c r="J323" s="178">
        <v>8746667</v>
      </c>
      <c r="K323" s="178">
        <v>0</v>
      </c>
      <c r="L323" s="178">
        <v>0</v>
      </c>
      <c r="M323" s="46">
        <f t="shared" ref="M323:M386" si="101">J323/I323</f>
        <v>0.68333335937499995</v>
      </c>
      <c r="N323" s="38"/>
      <c r="O323" s="38"/>
    </row>
    <row r="324" spans="1:15" s="39" customFormat="1" ht="21.75" customHeight="1" x14ac:dyDescent="0.2">
      <c r="A324" s="5"/>
      <c r="B324" s="68"/>
      <c r="C324" s="69"/>
      <c r="D324" s="109"/>
      <c r="E324" s="69"/>
      <c r="F324" s="109"/>
      <c r="G324" s="69"/>
      <c r="H324" s="275"/>
      <c r="I324" s="177">
        <v>32000000</v>
      </c>
      <c r="J324" s="178">
        <v>10000000</v>
      </c>
      <c r="K324" s="178">
        <v>400000</v>
      </c>
      <c r="L324" s="178">
        <v>400000</v>
      </c>
      <c r="M324" s="46">
        <f t="shared" si="101"/>
        <v>0.3125</v>
      </c>
      <c r="N324" s="38"/>
      <c r="O324" s="38"/>
    </row>
    <row r="325" spans="1:15" s="39" customFormat="1" ht="21.75" customHeight="1" x14ac:dyDescent="0.2">
      <c r="A325" s="5"/>
      <c r="B325" s="68"/>
      <c r="C325" s="69"/>
      <c r="D325" s="109"/>
      <c r="E325" s="69"/>
      <c r="F325" s="70"/>
      <c r="G325" s="69"/>
      <c r="H325" s="269"/>
      <c r="I325" s="177">
        <v>32567760</v>
      </c>
      <c r="J325" s="178">
        <v>16000000</v>
      </c>
      <c r="K325" s="178">
        <v>0</v>
      </c>
      <c r="L325" s="178">
        <v>0</v>
      </c>
      <c r="M325" s="46">
        <f t="shared" si="101"/>
        <v>0.49128340420096439</v>
      </c>
      <c r="N325" s="38"/>
      <c r="O325" s="38"/>
    </row>
    <row r="326" spans="1:15" s="39" customFormat="1" ht="27.75" customHeight="1" x14ac:dyDescent="0.2">
      <c r="A326" s="5"/>
      <c r="B326" s="68"/>
      <c r="C326" s="69"/>
      <c r="D326" s="109"/>
      <c r="E326" s="69"/>
      <c r="F326" s="123">
        <v>73</v>
      </c>
      <c r="G326" s="124" t="s">
        <v>194</v>
      </c>
      <c r="H326" s="102"/>
      <c r="I326" s="36">
        <f>SUM(I327:I328)</f>
        <v>154700000</v>
      </c>
      <c r="J326" s="36">
        <f t="shared" ref="J326:L326" si="102">SUM(J327:J328)</f>
        <v>119376508</v>
      </c>
      <c r="K326" s="36">
        <f t="shared" si="102"/>
        <v>1900000</v>
      </c>
      <c r="L326" s="36">
        <f t="shared" si="102"/>
        <v>1900000</v>
      </c>
      <c r="M326" s="37">
        <f t="shared" si="101"/>
        <v>0.77166456367162251</v>
      </c>
      <c r="N326" s="38"/>
      <c r="O326" s="38"/>
    </row>
    <row r="327" spans="1:15" s="39" customFormat="1" ht="21.75" customHeight="1" x14ac:dyDescent="0.2">
      <c r="A327" s="5"/>
      <c r="B327" s="68"/>
      <c r="C327" s="69"/>
      <c r="D327" s="109"/>
      <c r="E327" s="5"/>
      <c r="F327" s="110"/>
      <c r="G327" s="69"/>
      <c r="H327" s="270" t="s">
        <v>195</v>
      </c>
      <c r="I327" s="177">
        <v>51200000</v>
      </c>
      <c r="J327" s="178">
        <v>31423332</v>
      </c>
      <c r="K327" s="178">
        <v>1900000</v>
      </c>
      <c r="L327" s="178">
        <v>1900000</v>
      </c>
      <c r="M327" s="46">
        <f t="shared" si="101"/>
        <v>0.61373695312499998</v>
      </c>
      <c r="N327" s="38"/>
      <c r="O327" s="38"/>
    </row>
    <row r="328" spans="1:15" s="39" customFormat="1" ht="21.75" customHeight="1" x14ac:dyDescent="0.2">
      <c r="A328" s="5"/>
      <c r="B328" s="68"/>
      <c r="C328" s="69"/>
      <c r="D328" s="70"/>
      <c r="E328" s="127"/>
      <c r="F328" s="70"/>
      <c r="G328" s="48"/>
      <c r="H328" s="271"/>
      <c r="I328" s="177">
        <v>103500000</v>
      </c>
      <c r="J328" s="178">
        <v>87953176</v>
      </c>
      <c r="K328" s="178">
        <v>0</v>
      </c>
      <c r="L328" s="178">
        <v>0</v>
      </c>
      <c r="M328" s="46">
        <f t="shared" si="101"/>
        <v>0.84978914009661832</v>
      </c>
      <c r="N328" s="38"/>
      <c r="O328" s="38"/>
    </row>
    <row r="329" spans="1:15" s="39" customFormat="1" ht="27.75" customHeight="1" x14ac:dyDescent="0.2">
      <c r="A329" s="5"/>
      <c r="B329" s="68"/>
      <c r="C329" s="69"/>
      <c r="D329" s="134">
        <v>22</v>
      </c>
      <c r="E329" s="179" t="s">
        <v>196</v>
      </c>
      <c r="F329" s="157"/>
      <c r="G329" s="180"/>
      <c r="H329" s="97"/>
      <c r="I329" s="27">
        <f>I330</f>
        <v>242825365.61000001</v>
      </c>
      <c r="J329" s="27">
        <f t="shared" ref="J329:L329" si="103">J330</f>
        <v>5845488</v>
      </c>
      <c r="K329" s="27">
        <f t="shared" si="103"/>
        <v>0</v>
      </c>
      <c r="L329" s="27">
        <f t="shared" si="103"/>
        <v>0</v>
      </c>
      <c r="M329" s="165">
        <f t="shared" si="101"/>
        <v>2.4072806336832182E-2</v>
      </c>
      <c r="N329" s="38"/>
      <c r="O329" s="38"/>
    </row>
    <row r="330" spans="1:15" s="39" customFormat="1" ht="27.75" customHeight="1" x14ac:dyDescent="0.2">
      <c r="A330" s="5"/>
      <c r="B330" s="68"/>
      <c r="C330" s="69"/>
      <c r="D330" s="121"/>
      <c r="E330" s="140"/>
      <c r="F330" s="123">
        <v>74</v>
      </c>
      <c r="G330" s="181" t="s">
        <v>197</v>
      </c>
      <c r="H330" s="102"/>
      <c r="I330" s="36">
        <f>SUM(I331:I332)</f>
        <v>242825365.61000001</v>
      </c>
      <c r="J330" s="36">
        <f t="shared" ref="J330:L330" si="104">SUM(J331:J332)</f>
        <v>5845488</v>
      </c>
      <c r="K330" s="36">
        <f t="shared" si="104"/>
        <v>0</v>
      </c>
      <c r="L330" s="36">
        <f t="shared" si="104"/>
        <v>0</v>
      </c>
      <c r="M330" s="37">
        <f t="shared" si="101"/>
        <v>2.4072806336832182E-2</v>
      </c>
      <c r="N330" s="38"/>
      <c r="O330" s="38"/>
    </row>
    <row r="331" spans="1:15" s="39" customFormat="1" ht="27" customHeight="1" x14ac:dyDescent="0.2">
      <c r="A331" s="5"/>
      <c r="B331" s="68"/>
      <c r="C331" s="69"/>
      <c r="D331" s="109"/>
      <c r="E331" s="69"/>
      <c r="F331" s="110"/>
      <c r="G331" s="69"/>
      <c r="H331" s="270" t="s">
        <v>198</v>
      </c>
      <c r="I331" s="177">
        <v>236949833</v>
      </c>
      <c r="J331" s="178">
        <v>0</v>
      </c>
      <c r="K331" s="178">
        <v>0</v>
      </c>
      <c r="L331" s="178">
        <v>0</v>
      </c>
      <c r="M331" s="46">
        <f t="shared" si="101"/>
        <v>0</v>
      </c>
      <c r="N331" s="38"/>
      <c r="O331" s="38"/>
    </row>
    <row r="332" spans="1:15" s="39" customFormat="1" ht="27" customHeight="1" x14ac:dyDescent="0.2">
      <c r="A332" s="5"/>
      <c r="B332" s="182"/>
      <c r="C332" s="48"/>
      <c r="D332" s="70"/>
      <c r="E332" s="48"/>
      <c r="F332" s="70"/>
      <c r="G332" s="48"/>
      <c r="H332" s="271"/>
      <c r="I332" s="183">
        <v>5875532.6100000003</v>
      </c>
      <c r="J332" s="184">
        <v>5845488</v>
      </c>
      <c r="K332" s="184">
        <v>0</v>
      </c>
      <c r="L332" s="184">
        <v>0</v>
      </c>
      <c r="M332" s="46">
        <f t="shared" si="101"/>
        <v>0.99488648740560726</v>
      </c>
      <c r="N332" s="38"/>
      <c r="O332" s="38"/>
    </row>
    <row r="333" spans="1:15" s="39" customFormat="1" ht="27.75" customHeight="1" x14ac:dyDescent="0.2">
      <c r="A333" s="5"/>
      <c r="B333" s="185">
        <v>4</v>
      </c>
      <c r="C333" s="186" t="s">
        <v>199</v>
      </c>
      <c r="D333" s="187"/>
      <c r="E333" s="188"/>
      <c r="F333" s="72"/>
      <c r="G333" s="16"/>
      <c r="H333" s="73"/>
      <c r="I333" s="18">
        <f>I334+I345+I353</f>
        <v>10830033142</v>
      </c>
      <c r="J333" s="18">
        <f t="shared" ref="J333:L333" si="105">J334+J345+J353</f>
        <v>1024287337</v>
      </c>
      <c r="K333" s="18">
        <f t="shared" si="105"/>
        <v>555756863</v>
      </c>
      <c r="L333" s="18">
        <f t="shared" si="105"/>
        <v>550203531</v>
      </c>
      <c r="M333" s="19">
        <f t="shared" si="101"/>
        <v>9.4578412048224189E-2</v>
      </c>
      <c r="N333" s="38"/>
      <c r="O333" s="38"/>
    </row>
    <row r="334" spans="1:15" s="39" customFormat="1" ht="27.75" customHeight="1" x14ac:dyDescent="0.2">
      <c r="A334" s="5"/>
      <c r="B334" s="189"/>
      <c r="C334" s="65"/>
      <c r="D334" s="190">
        <v>23</v>
      </c>
      <c r="E334" s="191" t="s">
        <v>200</v>
      </c>
      <c r="F334" s="136"/>
      <c r="G334" s="137"/>
      <c r="H334" s="97"/>
      <c r="I334" s="27">
        <f>I335+I340+I343</f>
        <v>9581183366</v>
      </c>
      <c r="J334" s="27">
        <f t="shared" ref="J334:L334" si="106">J335+J340+J343</f>
        <v>462346253</v>
      </c>
      <c r="K334" s="27">
        <f t="shared" si="106"/>
        <v>259055555</v>
      </c>
      <c r="L334" s="27">
        <f t="shared" si="106"/>
        <v>253502223</v>
      </c>
      <c r="M334" s="165">
        <f t="shared" si="101"/>
        <v>4.8255652286197985E-2</v>
      </c>
      <c r="N334" s="38"/>
      <c r="O334" s="38"/>
    </row>
    <row r="335" spans="1:15" s="39" customFormat="1" ht="27.75" customHeight="1" x14ac:dyDescent="0.2">
      <c r="A335" s="5"/>
      <c r="B335" s="74"/>
      <c r="C335" s="67"/>
      <c r="D335" s="147"/>
      <c r="E335" s="140"/>
      <c r="F335" s="123">
        <v>75</v>
      </c>
      <c r="G335" s="124" t="s">
        <v>201</v>
      </c>
      <c r="H335" s="102"/>
      <c r="I335" s="36">
        <f>SUM(I336:I339)</f>
        <v>9051631612</v>
      </c>
      <c r="J335" s="36">
        <f t="shared" ref="J335:L335" si="107">SUM(J336:J339)</f>
        <v>210292921</v>
      </c>
      <c r="K335" s="36">
        <f t="shared" si="107"/>
        <v>130502223</v>
      </c>
      <c r="L335" s="36">
        <f t="shared" si="107"/>
        <v>130502223</v>
      </c>
      <c r="M335" s="37">
        <f t="shared" si="101"/>
        <v>2.3232598277774453E-2</v>
      </c>
      <c r="N335" s="38"/>
      <c r="O335" s="38"/>
    </row>
    <row r="336" spans="1:15" s="39" customFormat="1" ht="30" customHeight="1" x14ac:dyDescent="0.2">
      <c r="A336" s="5"/>
      <c r="B336" s="68"/>
      <c r="C336" s="69"/>
      <c r="D336" s="5"/>
      <c r="E336" s="69"/>
      <c r="F336" s="110"/>
      <c r="G336" s="69"/>
      <c r="H336" s="265" t="s">
        <v>202</v>
      </c>
      <c r="I336" s="151">
        <v>30000000</v>
      </c>
      <c r="J336" s="192">
        <v>0</v>
      </c>
      <c r="K336" s="192">
        <v>0</v>
      </c>
      <c r="L336" s="192">
        <v>0</v>
      </c>
      <c r="M336" s="46">
        <f t="shared" si="101"/>
        <v>0</v>
      </c>
      <c r="N336" s="38"/>
      <c r="O336" s="38"/>
    </row>
    <row r="337" spans="1:15" s="39" customFormat="1" ht="30" customHeight="1" x14ac:dyDescent="0.2">
      <c r="A337" s="5"/>
      <c r="B337" s="68"/>
      <c r="C337" s="69"/>
      <c r="D337" s="5"/>
      <c r="E337" s="69"/>
      <c r="F337" s="109"/>
      <c r="G337" s="69"/>
      <c r="H337" s="266"/>
      <c r="I337" s="151">
        <v>1513000000</v>
      </c>
      <c r="J337" s="193">
        <v>129429921</v>
      </c>
      <c r="K337" s="193">
        <v>60620000</v>
      </c>
      <c r="L337" s="193">
        <v>60620000</v>
      </c>
      <c r="M337" s="46">
        <f t="shared" si="101"/>
        <v>8.5545222075346997E-2</v>
      </c>
      <c r="N337" s="38"/>
      <c r="O337" s="38"/>
    </row>
    <row r="338" spans="1:15" s="39" customFormat="1" ht="30" customHeight="1" x14ac:dyDescent="0.2">
      <c r="A338" s="5"/>
      <c r="B338" s="68"/>
      <c r="C338" s="69"/>
      <c r="D338" s="5"/>
      <c r="E338" s="69"/>
      <c r="F338" s="109"/>
      <c r="G338" s="69"/>
      <c r="H338" s="266"/>
      <c r="I338" s="151">
        <v>50000000</v>
      </c>
      <c r="J338" s="193">
        <v>50000000</v>
      </c>
      <c r="K338" s="193">
        <v>49882223</v>
      </c>
      <c r="L338" s="193">
        <v>49882223</v>
      </c>
      <c r="M338" s="46">
        <f t="shared" si="101"/>
        <v>1</v>
      </c>
      <c r="N338" s="38"/>
      <c r="O338" s="38"/>
    </row>
    <row r="339" spans="1:15" s="39" customFormat="1" ht="30" customHeight="1" x14ac:dyDescent="0.2">
      <c r="A339" s="5"/>
      <c r="B339" s="68"/>
      <c r="C339" s="69"/>
      <c r="D339" s="5"/>
      <c r="E339" s="69"/>
      <c r="F339" s="70"/>
      <c r="G339" s="69"/>
      <c r="H339" s="267"/>
      <c r="I339" s="151">
        <v>7458631612</v>
      </c>
      <c r="J339" s="193">
        <v>30863000</v>
      </c>
      <c r="K339" s="193">
        <v>20000000</v>
      </c>
      <c r="L339" s="193">
        <v>20000000</v>
      </c>
      <c r="M339" s="46">
        <f t="shared" si="101"/>
        <v>4.1378903806356809E-3</v>
      </c>
      <c r="N339" s="38"/>
      <c r="O339" s="38"/>
    </row>
    <row r="340" spans="1:15" s="39" customFormat="1" ht="27.75" customHeight="1" x14ac:dyDescent="0.2">
      <c r="A340" s="5"/>
      <c r="B340" s="68"/>
      <c r="C340" s="69"/>
      <c r="D340" s="5"/>
      <c r="E340" s="69"/>
      <c r="F340" s="123">
        <v>76</v>
      </c>
      <c r="G340" s="124" t="s">
        <v>203</v>
      </c>
      <c r="H340" s="102"/>
      <c r="I340" s="36">
        <f>SUM(I341:I342)</f>
        <v>418000000</v>
      </c>
      <c r="J340" s="36">
        <f t="shared" ref="J340:L340" si="108">SUM(J341:J342)</f>
        <v>218500000</v>
      </c>
      <c r="K340" s="36">
        <f t="shared" si="108"/>
        <v>109000000</v>
      </c>
      <c r="L340" s="36">
        <f t="shared" si="108"/>
        <v>109000000</v>
      </c>
      <c r="M340" s="37">
        <f t="shared" si="101"/>
        <v>0.52272727272727271</v>
      </c>
      <c r="N340" s="38"/>
      <c r="O340" s="38"/>
    </row>
    <row r="341" spans="1:15" s="39" customFormat="1" ht="33" customHeight="1" x14ac:dyDescent="0.2">
      <c r="A341" s="5"/>
      <c r="B341" s="68"/>
      <c r="C341" s="69"/>
      <c r="D341" s="5"/>
      <c r="E341" s="69"/>
      <c r="F341" s="110"/>
      <c r="G341" s="69"/>
      <c r="H341" s="265" t="s">
        <v>204</v>
      </c>
      <c r="I341" s="151">
        <v>180000000</v>
      </c>
      <c r="J341" s="193">
        <v>71000000</v>
      </c>
      <c r="K341" s="193">
        <v>28500000</v>
      </c>
      <c r="L341" s="193">
        <v>28500000</v>
      </c>
      <c r="M341" s="46">
        <f t="shared" si="101"/>
        <v>0.39444444444444443</v>
      </c>
      <c r="N341" s="38"/>
      <c r="O341" s="38"/>
    </row>
    <row r="342" spans="1:15" s="39" customFormat="1" ht="33" customHeight="1" x14ac:dyDescent="0.2">
      <c r="A342" s="5"/>
      <c r="B342" s="68"/>
      <c r="C342" s="69"/>
      <c r="D342" s="5"/>
      <c r="E342" s="69"/>
      <c r="F342" s="109"/>
      <c r="G342" s="69"/>
      <c r="H342" s="267"/>
      <c r="I342" s="151">
        <v>238000000</v>
      </c>
      <c r="J342" s="193">
        <v>147500000</v>
      </c>
      <c r="K342" s="193">
        <v>80500000</v>
      </c>
      <c r="L342" s="193">
        <v>80500000</v>
      </c>
      <c r="M342" s="46">
        <f t="shared" si="101"/>
        <v>0.61974789915966388</v>
      </c>
      <c r="N342" s="38"/>
      <c r="O342" s="38"/>
    </row>
    <row r="343" spans="1:15" s="39" customFormat="1" ht="27.75" customHeight="1" x14ac:dyDescent="0.2">
      <c r="A343" s="5"/>
      <c r="B343" s="68"/>
      <c r="C343" s="69"/>
      <c r="D343" s="5"/>
      <c r="E343" s="69"/>
      <c r="F343" s="123">
        <v>77</v>
      </c>
      <c r="G343" s="124" t="s">
        <v>205</v>
      </c>
      <c r="H343" s="102"/>
      <c r="I343" s="36">
        <f>I344</f>
        <v>111551754</v>
      </c>
      <c r="J343" s="36">
        <f t="shared" ref="J343:L343" si="109">J344</f>
        <v>33553332</v>
      </c>
      <c r="K343" s="36">
        <f t="shared" si="109"/>
        <v>19553332</v>
      </c>
      <c r="L343" s="36">
        <f t="shared" si="109"/>
        <v>14000000</v>
      </c>
      <c r="M343" s="37">
        <f t="shared" si="101"/>
        <v>0.3007871306084528</v>
      </c>
      <c r="N343" s="38"/>
      <c r="O343" s="38"/>
    </row>
    <row r="344" spans="1:15" s="39" customFormat="1" ht="42" customHeight="1" x14ac:dyDescent="0.2">
      <c r="A344" s="5"/>
      <c r="B344" s="68"/>
      <c r="C344" s="69"/>
      <c r="D344" s="5"/>
      <c r="E344" s="69"/>
      <c r="F344" s="110"/>
      <c r="G344" s="69"/>
      <c r="H344" s="194" t="s">
        <v>206</v>
      </c>
      <c r="I344" s="44">
        <f>54434754+57117000</f>
        <v>111551754</v>
      </c>
      <c r="J344" s="45">
        <v>33553332</v>
      </c>
      <c r="K344" s="45">
        <v>19553332</v>
      </c>
      <c r="L344" s="45">
        <v>14000000</v>
      </c>
      <c r="M344" s="46">
        <f t="shared" si="101"/>
        <v>0.3007871306084528</v>
      </c>
      <c r="N344" s="38"/>
      <c r="O344" s="38"/>
    </row>
    <row r="345" spans="1:15" s="39" customFormat="1" ht="27.75" customHeight="1" x14ac:dyDescent="0.2">
      <c r="A345" s="5"/>
      <c r="B345" s="68"/>
      <c r="C345" s="69"/>
      <c r="D345" s="134">
        <v>24</v>
      </c>
      <c r="E345" s="191" t="s">
        <v>207</v>
      </c>
      <c r="F345" s="136"/>
      <c r="G345" s="137"/>
      <c r="H345" s="97"/>
      <c r="I345" s="27">
        <f>I346+I349+I351</f>
        <v>651349776</v>
      </c>
      <c r="J345" s="27">
        <f t="shared" ref="J345:L345" si="110">J346+J349+J351</f>
        <v>314205984</v>
      </c>
      <c r="K345" s="27">
        <f t="shared" si="110"/>
        <v>150766208</v>
      </c>
      <c r="L345" s="27">
        <f t="shared" si="110"/>
        <v>150766208</v>
      </c>
      <c r="M345" s="165">
        <f t="shared" si="101"/>
        <v>0.48239209650085146</v>
      </c>
      <c r="N345" s="38"/>
      <c r="O345" s="38"/>
    </row>
    <row r="346" spans="1:15" s="39" customFormat="1" ht="27.75" customHeight="1" x14ac:dyDescent="0.2">
      <c r="A346" s="5"/>
      <c r="B346" s="68"/>
      <c r="C346" s="69"/>
      <c r="D346" s="195"/>
      <c r="E346" s="140"/>
      <c r="F346" s="123">
        <v>78</v>
      </c>
      <c r="G346" s="124" t="s">
        <v>208</v>
      </c>
      <c r="H346" s="102"/>
      <c r="I346" s="36">
        <f>SUM(I347:I348)</f>
        <v>577189776</v>
      </c>
      <c r="J346" s="36">
        <f t="shared" ref="J346:L346" si="111">SUM(J347:J348)</f>
        <v>270235984</v>
      </c>
      <c r="K346" s="36">
        <f t="shared" si="111"/>
        <v>122266208</v>
      </c>
      <c r="L346" s="36">
        <f t="shared" si="111"/>
        <v>122266208</v>
      </c>
      <c r="M346" s="37">
        <f t="shared" si="101"/>
        <v>0.46819260360564668</v>
      </c>
      <c r="N346" s="38"/>
      <c r="O346" s="38"/>
    </row>
    <row r="347" spans="1:15" s="39" customFormat="1" ht="56.25" customHeight="1" x14ac:dyDescent="0.2">
      <c r="A347" s="5"/>
      <c r="B347" s="68"/>
      <c r="C347" s="69"/>
      <c r="D347" s="5"/>
      <c r="E347" s="69"/>
      <c r="F347" s="110"/>
      <c r="G347" s="69"/>
      <c r="H347" s="265" t="s">
        <v>209</v>
      </c>
      <c r="I347" s="151">
        <v>390189776</v>
      </c>
      <c r="J347" s="193">
        <v>241235984</v>
      </c>
      <c r="K347" s="196">
        <v>122266208</v>
      </c>
      <c r="L347" s="193">
        <v>122266208</v>
      </c>
      <c r="M347" s="46">
        <f t="shared" si="101"/>
        <v>0.61825296006730834</v>
      </c>
      <c r="N347" s="38"/>
      <c r="O347" s="38"/>
    </row>
    <row r="348" spans="1:15" s="39" customFormat="1" ht="56.25" customHeight="1" x14ac:dyDescent="0.2">
      <c r="A348" s="5"/>
      <c r="B348" s="68"/>
      <c r="C348" s="69"/>
      <c r="D348" s="5"/>
      <c r="E348" s="69"/>
      <c r="F348" s="70"/>
      <c r="G348" s="69"/>
      <c r="H348" s="267"/>
      <c r="I348" s="151">
        <v>187000000</v>
      </c>
      <c r="J348" s="193">
        <v>29000000</v>
      </c>
      <c r="K348" s="196">
        <v>0</v>
      </c>
      <c r="L348" s="193">
        <v>0</v>
      </c>
      <c r="M348" s="46">
        <f t="shared" si="101"/>
        <v>0.15508021390374332</v>
      </c>
      <c r="N348" s="38"/>
      <c r="O348" s="38"/>
    </row>
    <row r="349" spans="1:15" s="39" customFormat="1" ht="27.75" customHeight="1" x14ac:dyDescent="0.2">
      <c r="A349" s="5"/>
      <c r="B349" s="68"/>
      <c r="C349" s="69"/>
      <c r="D349" s="5"/>
      <c r="E349" s="69"/>
      <c r="F349" s="197">
        <v>79</v>
      </c>
      <c r="G349" s="198" t="s">
        <v>210</v>
      </c>
      <c r="H349" s="103"/>
      <c r="I349" s="199">
        <f>I350</f>
        <v>37080000</v>
      </c>
      <c r="J349" s="199">
        <f t="shared" ref="J349:L349" si="112">J350</f>
        <v>24890000</v>
      </c>
      <c r="K349" s="199">
        <f t="shared" si="112"/>
        <v>19345000</v>
      </c>
      <c r="L349" s="199">
        <f t="shared" si="112"/>
        <v>19345000</v>
      </c>
      <c r="M349" s="37">
        <f t="shared" si="101"/>
        <v>0.67125134843581447</v>
      </c>
      <c r="N349" s="38"/>
      <c r="O349" s="38"/>
    </row>
    <row r="350" spans="1:15" s="39" customFormat="1" ht="72" customHeight="1" x14ac:dyDescent="0.2">
      <c r="A350" s="5"/>
      <c r="B350" s="68"/>
      <c r="C350" s="69"/>
      <c r="D350" s="5"/>
      <c r="E350" s="69"/>
      <c r="F350" s="153"/>
      <c r="G350" s="69"/>
      <c r="H350" s="57" t="s">
        <v>211</v>
      </c>
      <c r="I350" s="151">
        <v>37080000</v>
      </c>
      <c r="J350" s="193">
        <v>24890000</v>
      </c>
      <c r="K350" s="193">
        <v>19345000</v>
      </c>
      <c r="L350" s="193">
        <v>19345000</v>
      </c>
      <c r="M350" s="46">
        <f t="shared" si="101"/>
        <v>0.67125134843581447</v>
      </c>
      <c r="N350" s="38"/>
      <c r="O350" s="38"/>
    </row>
    <row r="351" spans="1:15" s="39" customFormat="1" ht="27.75" customHeight="1" x14ac:dyDescent="0.2">
      <c r="A351" s="5"/>
      <c r="B351" s="68"/>
      <c r="C351" s="69"/>
      <c r="D351" s="5"/>
      <c r="E351" s="69"/>
      <c r="F351" s="197">
        <v>80</v>
      </c>
      <c r="G351" s="198" t="s">
        <v>212</v>
      </c>
      <c r="H351" s="103"/>
      <c r="I351" s="199">
        <f>I352</f>
        <v>37080000</v>
      </c>
      <c r="J351" s="199">
        <f t="shared" ref="J351:L351" si="113">J352</f>
        <v>19080000</v>
      </c>
      <c r="K351" s="199">
        <f t="shared" si="113"/>
        <v>9155000</v>
      </c>
      <c r="L351" s="199">
        <f t="shared" si="113"/>
        <v>9155000</v>
      </c>
      <c r="M351" s="37">
        <f t="shared" si="101"/>
        <v>0.5145631067961165</v>
      </c>
      <c r="N351" s="38"/>
      <c r="O351" s="38"/>
    </row>
    <row r="352" spans="1:15" s="39" customFormat="1" ht="52.5" customHeight="1" x14ac:dyDescent="0.2">
      <c r="A352" s="5"/>
      <c r="B352" s="68"/>
      <c r="C352" s="69"/>
      <c r="D352" s="127"/>
      <c r="E352" s="48"/>
      <c r="F352" s="153"/>
      <c r="G352" s="48"/>
      <c r="H352" s="57" t="s">
        <v>213</v>
      </c>
      <c r="I352" s="151">
        <v>37080000</v>
      </c>
      <c r="J352" s="193">
        <v>19080000</v>
      </c>
      <c r="K352" s="193">
        <v>9155000</v>
      </c>
      <c r="L352" s="193">
        <v>9155000</v>
      </c>
      <c r="M352" s="46">
        <f t="shared" si="101"/>
        <v>0.5145631067961165</v>
      </c>
      <c r="N352" s="38"/>
      <c r="O352" s="38"/>
    </row>
    <row r="353" spans="1:15" s="39" customFormat="1" ht="27.75" customHeight="1" x14ac:dyDescent="0.2">
      <c r="A353" s="5"/>
      <c r="B353" s="68"/>
      <c r="C353" s="69"/>
      <c r="D353" s="134">
        <v>25</v>
      </c>
      <c r="E353" s="179" t="s">
        <v>214</v>
      </c>
      <c r="F353" s="157"/>
      <c r="G353" s="158"/>
      <c r="H353" s="97"/>
      <c r="I353" s="27">
        <f>I354+I357</f>
        <v>597500000</v>
      </c>
      <c r="J353" s="27">
        <f t="shared" ref="J353:L353" si="114">J354+J357</f>
        <v>247735100</v>
      </c>
      <c r="K353" s="27">
        <f t="shared" si="114"/>
        <v>145935100</v>
      </c>
      <c r="L353" s="27">
        <f t="shared" si="114"/>
        <v>145935100</v>
      </c>
      <c r="M353" s="165">
        <f t="shared" si="101"/>
        <v>0.4146194142259414</v>
      </c>
      <c r="N353" s="38"/>
      <c r="O353" s="38"/>
    </row>
    <row r="354" spans="1:15" s="39" customFormat="1" ht="27.75" customHeight="1" x14ac:dyDescent="0.2">
      <c r="A354" s="5"/>
      <c r="B354" s="68"/>
      <c r="C354" s="69"/>
      <c r="D354" s="195"/>
      <c r="E354" s="122"/>
      <c r="F354" s="123">
        <v>81</v>
      </c>
      <c r="G354" s="124" t="s">
        <v>215</v>
      </c>
      <c r="H354" s="102"/>
      <c r="I354" s="36">
        <f>SUM(I355:I356)</f>
        <v>507500000</v>
      </c>
      <c r="J354" s="36">
        <f t="shared" ref="J354:L354" si="115">SUM(J355:J356)</f>
        <v>203200000</v>
      </c>
      <c r="K354" s="36">
        <f t="shared" si="115"/>
        <v>109600000</v>
      </c>
      <c r="L354" s="36">
        <f t="shared" si="115"/>
        <v>109600000</v>
      </c>
      <c r="M354" s="37">
        <f t="shared" si="101"/>
        <v>0.40039408866995074</v>
      </c>
      <c r="N354" s="38"/>
      <c r="O354" s="38"/>
    </row>
    <row r="355" spans="1:15" s="39" customFormat="1" ht="37.5" customHeight="1" x14ac:dyDescent="0.2">
      <c r="A355" s="5"/>
      <c r="B355" s="68"/>
      <c r="C355" s="69"/>
      <c r="D355" s="5"/>
      <c r="E355" s="69"/>
      <c r="F355" s="110"/>
      <c r="G355" s="200"/>
      <c r="H355" s="265" t="s">
        <v>216</v>
      </c>
      <c r="I355" s="151">
        <v>400000000</v>
      </c>
      <c r="J355" s="193">
        <v>203200000</v>
      </c>
      <c r="K355" s="193">
        <v>109600000</v>
      </c>
      <c r="L355" s="193">
        <v>109600000</v>
      </c>
      <c r="M355" s="46">
        <f t="shared" si="101"/>
        <v>0.50800000000000001</v>
      </c>
      <c r="N355" s="38"/>
      <c r="O355" s="38"/>
    </row>
    <row r="356" spans="1:15" s="39" customFormat="1" ht="37.5" customHeight="1" x14ac:dyDescent="0.2">
      <c r="A356" s="5"/>
      <c r="B356" s="68"/>
      <c r="C356" s="69"/>
      <c r="D356" s="5"/>
      <c r="E356" s="69"/>
      <c r="F356" s="70"/>
      <c r="G356" s="200"/>
      <c r="H356" s="267"/>
      <c r="I356" s="151">
        <v>107500000</v>
      </c>
      <c r="J356" s="193">
        <v>0</v>
      </c>
      <c r="K356" s="193">
        <v>0</v>
      </c>
      <c r="L356" s="193">
        <v>0</v>
      </c>
      <c r="M356" s="46">
        <f t="shared" si="101"/>
        <v>0</v>
      </c>
      <c r="N356" s="38"/>
      <c r="O356" s="38"/>
    </row>
    <row r="357" spans="1:15" s="39" customFormat="1" ht="27.75" customHeight="1" x14ac:dyDescent="0.2">
      <c r="A357" s="5"/>
      <c r="B357" s="68"/>
      <c r="C357" s="69"/>
      <c r="D357" s="5"/>
      <c r="E357" s="69"/>
      <c r="F357" s="123">
        <v>82</v>
      </c>
      <c r="G357" s="124" t="s">
        <v>217</v>
      </c>
      <c r="H357" s="102"/>
      <c r="I357" s="36">
        <f>I358</f>
        <v>90000000</v>
      </c>
      <c r="J357" s="36">
        <f t="shared" ref="J357:L357" si="116">J358</f>
        <v>44535100</v>
      </c>
      <c r="K357" s="36">
        <f t="shared" si="116"/>
        <v>36335100</v>
      </c>
      <c r="L357" s="36">
        <f t="shared" si="116"/>
        <v>36335100</v>
      </c>
      <c r="M357" s="37">
        <f t="shared" si="101"/>
        <v>0.49483444444444447</v>
      </c>
      <c r="N357" s="38"/>
      <c r="O357" s="38"/>
    </row>
    <row r="358" spans="1:15" s="39" customFormat="1" ht="37.5" customHeight="1" x14ac:dyDescent="0.2">
      <c r="A358" s="5"/>
      <c r="B358" s="182"/>
      <c r="C358" s="48"/>
      <c r="D358" s="127"/>
      <c r="E358" s="48"/>
      <c r="F358" s="153"/>
      <c r="G358" s="201"/>
      <c r="H358" s="57" t="s">
        <v>218</v>
      </c>
      <c r="I358" s="151">
        <v>90000000</v>
      </c>
      <c r="J358" s="193">
        <v>44535100</v>
      </c>
      <c r="K358" s="193">
        <v>36335100</v>
      </c>
      <c r="L358" s="193">
        <v>36335100</v>
      </c>
      <c r="M358" s="46">
        <f t="shared" si="101"/>
        <v>0.49483444444444447</v>
      </c>
      <c r="N358" s="38"/>
      <c r="O358" s="38"/>
    </row>
    <row r="359" spans="1:15" s="39" customFormat="1" ht="24" customHeight="1" x14ac:dyDescent="0.2">
      <c r="A359" s="5"/>
      <c r="B359" s="202">
        <v>5</v>
      </c>
      <c r="C359" s="203" t="s">
        <v>219</v>
      </c>
      <c r="D359" s="187"/>
      <c r="E359" s="188"/>
      <c r="F359" s="186"/>
      <c r="G359" s="204"/>
      <c r="H359" s="73"/>
      <c r="I359" s="18">
        <f t="shared" ref="I359:L359" si="117">I360+I371+I380</f>
        <v>8806841578</v>
      </c>
      <c r="J359" s="18">
        <f t="shared" si="117"/>
        <v>3223688900</v>
      </c>
      <c r="K359" s="18">
        <f t="shared" si="117"/>
        <v>1362042955</v>
      </c>
      <c r="L359" s="18">
        <f t="shared" si="117"/>
        <v>1362042955</v>
      </c>
      <c r="M359" s="19">
        <f t="shared" si="101"/>
        <v>0.36604370266554603</v>
      </c>
      <c r="N359" s="38"/>
      <c r="O359" s="38"/>
    </row>
    <row r="360" spans="1:15" s="39" customFormat="1" ht="24" customHeight="1" x14ac:dyDescent="0.2">
      <c r="A360" s="5"/>
      <c r="B360" s="189"/>
      <c r="C360" s="65"/>
      <c r="D360" s="205">
        <v>26</v>
      </c>
      <c r="E360" s="179" t="s">
        <v>220</v>
      </c>
      <c r="F360" s="157"/>
      <c r="G360" s="158"/>
      <c r="H360" s="97"/>
      <c r="I360" s="27">
        <f>I361+I368</f>
        <v>1579534666</v>
      </c>
      <c r="J360" s="27">
        <f t="shared" ref="J360:L360" si="118">J361+J368</f>
        <v>445100666</v>
      </c>
      <c r="K360" s="27">
        <f t="shared" si="118"/>
        <v>195695950</v>
      </c>
      <c r="L360" s="27">
        <f t="shared" si="118"/>
        <v>195695950</v>
      </c>
      <c r="M360" s="165">
        <f t="shared" si="101"/>
        <v>0.28179227438367599</v>
      </c>
      <c r="N360" s="38"/>
      <c r="O360" s="38"/>
    </row>
    <row r="361" spans="1:15" s="39" customFormat="1" ht="24" customHeight="1" x14ac:dyDescent="0.2">
      <c r="A361" s="5"/>
      <c r="B361" s="74"/>
      <c r="C361" s="67"/>
      <c r="D361" s="195"/>
      <c r="E361" s="122"/>
      <c r="F361" s="144">
        <v>83</v>
      </c>
      <c r="G361" s="124" t="s">
        <v>221</v>
      </c>
      <c r="H361" s="102"/>
      <c r="I361" s="36">
        <f>SUM(I362:I367)</f>
        <v>1499534666</v>
      </c>
      <c r="J361" s="36">
        <f t="shared" ref="J361:L361" si="119">SUM(J362:J367)</f>
        <v>405160666</v>
      </c>
      <c r="K361" s="36">
        <f t="shared" si="119"/>
        <v>169944950</v>
      </c>
      <c r="L361" s="36">
        <f t="shared" si="119"/>
        <v>169944950</v>
      </c>
      <c r="M361" s="37">
        <f t="shared" si="101"/>
        <v>0.27019093001748584</v>
      </c>
      <c r="N361" s="38"/>
      <c r="O361" s="38"/>
    </row>
    <row r="362" spans="1:15" s="39" customFormat="1" ht="72" customHeight="1" x14ac:dyDescent="0.2">
      <c r="A362" s="5"/>
      <c r="B362" s="74"/>
      <c r="C362" s="67"/>
      <c r="D362" s="206"/>
      <c r="E362" s="83"/>
      <c r="F362" s="207"/>
      <c r="G362" s="5"/>
      <c r="H362" s="87" t="s">
        <v>222</v>
      </c>
      <c r="I362" s="44">
        <v>30000000</v>
      </c>
      <c r="J362" s="45">
        <v>27420000</v>
      </c>
      <c r="K362" s="45">
        <v>26493600</v>
      </c>
      <c r="L362" s="45">
        <v>26493600</v>
      </c>
      <c r="M362" s="46">
        <f t="shared" si="101"/>
        <v>0.91400000000000003</v>
      </c>
      <c r="N362" s="38"/>
      <c r="O362" s="38"/>
    </row>
    <row r="363" spans="1:15" s="39" customFormat="1" ht="33" customHeight="1" x14ac:dyDescent="0.2">
      <c r="A363" s="5"/>
      <c r="B363" s="74"/>
      <c r="C363" s="67"/>
      <c r="D363" s="206"/>
      <c r="E363" s="83"/>
      <c r="F363" s="207"/>
      <c r="G363" s="5"/>
      <c r="H363" s="259" t="s">
        <v>223</v>
      </c>
      <c r="I363" s="208">
        <v>789534666</v>
      </c>
      <c r="J363" s="209">
        <v>221667333</v>
      </c>
      <c r="K363" s="209">
        <v>131991350</v>
      </c>
      <c r="L363" s="209">
        <v>131991350</v>
      </c>
      <c r="M363" s="46">
        <f t="shared" si="101"/>
        <v>0.28075693512360611</v>
      </c>
      <c r="N363" s="38"/>
      <c r="O363" s="38"/>
    </row>
    <row r="364" spans="1:15" s="39" customFormat="1" ht="33" customHeight="1" x14ac:dyDescent="0.2">
      <c r="A364" s="5"/>
      <c r="B364" s="74"/>
      <c r="C364" s="67"/>
      <c r="D364" s="206"/>
      <c r="E364" s="83"/>
      <c r="F364" s="207"/>
      <c r="G364" s="5"/>
      <c r="H364" s="272"/>
      <c r="I364" s="208">
        <v>365000000</v>
      </c>
      <c r="J364" s="45">
        <v>81680000</v>
      </c>
      <c r="K364" s="45">
        <v>4700000</v>
      </c>
      <c r="L364" s="45">
        <v>4700000</v>
      </c>
      <c r="M364" s="46">
        <f t="shared" si="101"/>
        <v>0.22378082191780821</v>
      </c>
      <c r="N364" s="38"/>
      <c r="O364" s="38"/>
    </row>
    <row r="365" spans="1:15" s="39" customFormat="1" ht="33" customHeight="1" x14ac:dyDescent="0.2">
      <c r="A365" s="5"/>
      <c r="B365" s="74"/>
      <c r="C365" s="67"/>
      <c r="D365" s="206"/>
      <c r="E365" s="83"/>
      <c r="F365" s="207"/>
      <c r="G365" s="5"/>
      <c r="H365" s="273" t="s">
        <v>224</v>
      </c>
      <c r="I365" s="208">
        <v>180000000</v>
      </c>
      <c r="J365" s="45">
        <v>0</v>
      </c>
      <c r="K365" s="45">
        <v>0</v>
      </c>
      <c r="L365" s="45">
        <v>0</v>
      </c>
      <c r="M365" s="46">
        <f t="shared" si="101"/>
        <v>0</v>
      </c>
      <c r="N365" s="38"/>
      <c r="O365" s="38"/>
    </row>
    <row r="366" spans="1:15" s="39" customFormat="1" ht="33" customHeight="1" x14ac:dyDescent="0.2">
      <c r="A366" s="5"/>
      <c r="B366" s="74"/>
      <c r="C366" s="67"/>
      <c r="D366" s="206"/>
      <c r="E366" s="83"/>
      <c r="F366" s="207"/>
      <c r="G366" s="5"/>
      <c r="H366" s="274"/>
      <c r="I366" s="208">
        <v>35000000</v>
      </c>
      <c r="J366" s="45">
        <v>0</v>
      </c>
      <c r="K366" s="45">
        <v>0</v>
      </c>
      <c r="L366" s="45"/>
      <c r="M366" s="46">
        <f t="shared" si="101"/>
        <v>0</v>
      </c>
      <c r="N366" s="38"/>
      <c r="O366" s="38"/>
    </row>
    <row r="367" spans="1:15" s="39" customFormat="1" ht="47.25" customHeight="1" x14ac:dyDescent="0.2">
      <c r="A367" s="5"/>
      <c r="B367" s="74"/>
      <c r="C367" s="67"/>
      <c r="D367" s="206"/>
      <c r="E367" s="83"/>
      <c r="F367" s="207"/>
      <c r="G367" s="5"/>
      <c r="H367" s="210" t="s">
        <v>225</v>
      </c>
      <c r="I367" s="84">
        <v>100000000</v>
      </c>
      <c r="J367" s="45">
        <v>74393333</v>
      </c>
      <c r="K367" s="45">
        <v>6760000</v>
      </c>
      <c r="L367" s="45">
        <v>6760000</v>
      </c>
      <c r="M367" s="46">
        <f t="shared" si="101"/>
        <v>0.74393332999999995</v>
      </c>
      <c r="N367" s="38"/>
      <c r="O367" s="38"/>
    </row>
    <row r="368" spans="1:15" s="39" customFormat="1" ht="27.75" customHeight="1" x14ac:dyDescent="0.2">
      <c r="A368" s="5"/>
      <c r="B368" s="74"/>
      <c r="C368" s="67"/>
      <c r="D368" s="206"/>
      <c r="E368" s="83"/>
      <c r="F368" s="53">
        <v>84</v>
      </c>
      <c r="G368" s="80" t="s">
        <v>226</v>
      </c>
      <c r="H368" s="102"/>
      <c r="I368" s="36">
        <f>SUM(I369:I370)</f>
        <v>80000000</v>
      </c>
      <c r="J368" s="36">
        <f t="shared" ref="J368:L368" si="120">SUM(J369:J370)</f>
        <v>39940000</v>
      </c>
      <c r="K368" s="36">
        <f t="shared" si="120"/>
        <v>25751000</v>
      </c>
      <c r="L368" s="36">
        <f t="shared" si="120"/>
        <v>25751000</v>
      </c>
      <c r="M368" s="37">
        <f t="shared" si="101"/>
        <v>0.49925000000000003</v>
      </c>
      <c r="N368" s="38"/>
      <c r="O368" s="38"/>
    </row>
    <row r="369" spans="1:15" s="39" customFormat="1" ht="34.5" customHeight="1" x14ac:dyDescent="0.2">
      <c r="A369" s="5"/>
      <c r="B369" s="74"/>
      <c r="C369" s="67"/>
      <c r="D369" s="206"/>
      <c r="E369" s="83"/>
      <c r="F369" s="64"/>
      <c r="G369" s="65"/>
      <c r="H369" s="211" t="s">
        <v>227</v>
      </c>
      <c r="I369" s="44">
        <v>40000000</v>
      </c>
      <c r="J369" s="45">
        <v>12000000</v>
      </c>
      <c r="K369" s="45">
        <v>1911000</v>
      </c>
      <c r="L369" s="45">
        <v>1911000</v>
      </c>
      <c r="M369" s="46">
        <f t="shared" si="101"/>
        <v>0.3</v>
      </c>
      <c r="N369" s="38"/>
      <c r="O369" s="38"/>
    </row>
    <row r="370" spans="1:15" s="39" customFormat="1" ht="34.5" customHeight="1" x14ac:dyDescent="0.2">
      <c r="A370" s="5"/>
      <c r="B370" s="74"/>
      <c r="C370" s="67"/>
      <c r="D370" s="206"/>
      <c r="E370" s="83"/>
      <c r="F370" s="85"/>
      <c r="G370" s="89"/>
      <c r="H370" s="57" t="s">
        <v>228</v>
      </c>
      <c r="I370" s="151">
        <v>40000000</v>
      </c>
      <c r="J370" s="193">
        <v>27940000</v>
      </c>
      <c r="K370" s="193">
        <v>23840000</v>
      </c>
      <c r="L370" s="193">
        <v>23840000</v>
      </c>
      <c r="M370" s="46">
        <f t="shared" si="101"/>
        <v>0.69850000000000001</v>
      </c>
      <c r="N370" s="38"/>
      <c r="O370" s="38"/>
    </row>
    <row r="371" spans="1:15" s="39" customFormat="1" ht="29.25" customHeight="1" x14ac:dyDescent="0.2">
      <c r="A371" s="5"/>
      <c r="B371" s="74"/>
      <c r="C371" s="67"/>
      <c r="D371" s="212">
        <v>27</v>
      </c>
      <c r="E371" s="213" t="s">
        <v>229</v>
      </c>
      <c r="F371" s="214"/>
      <c r="G371" s="215"/>
      <c r="H371" s="216"/>
      <c r="I371" s="217">
        <f>I372+I377</f>
        <v>745500000</v>
      </c>
      <c r="J371" s="217">
        <f t="shared" ref="J371:L371" si="121">J372+J377</f>
        <v>265423516</v>
      </c>
      <c r="K371" s="217">
        <f t="shared" si="121"/>
        <v>132662000</v>
      </c>
      <c r="L371" s="217">
        <f t="shared" si="121"/>
        <v>132662000</v>
      </c>
      <c r="M371" s="165">
        <f t="shared" si="101"/>
        <v>0.35603422669349433</v>
      </c>
      <c r="N371" s="38"/>
      <c r="O371" s="38"/>
    </row>
    <row r="372" spans="1:15" s="39" customFormat="1" ht="25.5" customHeight="1" x14ac:dyDescent="0.2">
      <c r="A372" s="5"/>
      <c r="B372" s="74"/>
      <c r="C372" s="67"/>
      <c r="D372" s="218"/>
      <c r="E372" s="50"/>
      <c r="F372" s="53">
        <v>85</v>
      </c>
      <c r="G372" s="80" t="s">
        <v>230</v>
      </c>
      <c r="H372" s="219"/>
      <c r="I372" s="220">
        <f>SUM(I373:I376)</f>
        <v>645000000</v>
      </c>
      <c r="J372" s="220">
        <f t="shared" ref="J372:L372" si="122">SUM(J373:J376)</f>
        <v>210623516</v>
      </c>
      <c r="K372" s="220">
        <f t="shared" si="122"/>
        <v>105582000</v>
      </c>
      <c r="L372" s="220">
        <f t="shared" si="122"/>
        <v>105582000</v>
      </c>
      <c r="M372" s="37">
        <f t="shared" si="101"/>
        <v>0.32654808682170544</v>
      </c>
      <c r="N372" s="38"/>
      <c r="O372" s="38"/>
    </row>
    <row r="373" spans="1:15" s="39" customFormat="1" ht="34.5" customHeight="1" x14ac:dyDescent="0.2">
      <c r="A373" s="5"/>
      <c r="B373" s="74"/>
      <c r="C373" s="67"/>
      <c r="D373" s="206"/>
      <c r="E373" s="83"/>
      <c r="F373" s="55"/>
      <c r="G373" s="43"/>
      <c r="H373" s="261" t="s">
        <v>231</v>
      </c>
      <c r="I373" s="44">
        <v>120000000</v>
      </c>
      <c r="J373" s="45">
        <v>58963516</v>
      </c>
      <c r="K373" s="45">
        <v>0</v>
      </c>
      <c r="L373" s="45">
        <v>0</v>
      </c>
      <c r="M373" s="46">
        <f t="shared" si="101"/>
        <v>0.49136263333333335</v>
      </c>
      <c r="N373" s="38"/>
      <c r="O373" s="38"/>
    </row>
    <row r="374" spans="1:15" s="39" customFormat="1" ht="34.5" customHeight="1" x14ac:dyDescent="0.2">
      <c r="A374" s="5"/>
      <c r="B374" s="74"/>
      <c r="C374" s="67"/>
      <c r="D374" s="206"/>
      <c r="E374" s="83"/>
      <c r="F374" s="60"/>
      <c r="G374" s="69"/>
      <c r="H374" s="262"/>
      <c r="I374" s="44">
        <v>20000000</v>
      </c>
      <c r="J374" s="45">
        <v>0</v>
      </c>
      <c r="K374" s="45">
        <v>0</v>
      </c>
      <c r="L374" s="45">
        <v>0</v>
      </c>
      <c r="M374" s="46">
        <f t="shared" si="101"/>
        <v>0</v>
      </c>
      <c r="N374" s="38"/>
      <c r="O374" s="38"/>
    </row>
    <row r="375" spans="1:15" s="39" customFormat="1" ht="34.5" customHeight="1" x14ac:dyDescent="0.2">
      <c r="A375" s="5"/>
      <c r="B375" s="74"/>
      <c r="C375" s="67"/>
      <c r="D375" s="206"/>
      <c r="E375" s="83"/>
      <c r="F375" s="60"/>
      <c r="G375" s="69"/>
      <c r="H375" s="268" t="s">
        <v>232</v>
      </c>
      <c r="I375" s="151">
        <v>300000000</v>
      </c>
      <c r="J375" s="193">
        <v>151660000</v>
      </c>
      <c r="K375" s="193">
        <v>105582000</v>
      </c>
      <c r="L375" s="193">
        <v>105582000</v>
      </c>
      <c r="M375" s="46">
        <f t="shared" si="101"/>
        <v>0.50553333333333328</v>
      </c>
      <c r="N375" s="38"/>
      <c r="O375" s="38"/>
    </row>
    <row r="376" spans="1:15" s="39" customFormat="1" ht="34.5" customHeight="1" x14ac:dyDescent="0.2">
      <c r="A376" s="5"/>
      <c r="B376" s="74"/>
      <c r="C376" s="67"/>
      <c r="D376" s="206"/>
      <c r="E376" s="83"/>
      <c r="F376" s="61"/>
      <c r="G376" s="69"/>
      <c r="H376" s="269"/>
      <c r="I376" s="151">
        <v>205000000</v>
      </c>
      <c r="J376" s="193">
        <v>0</v>
      </c>
      <c r="K376" s="193">
        <v>0</v>
      </c>
      <c r="L376" s="193">
        <v>0</v>
      </c>
      <c r="M376" s="46">
        <f t="shared" si="101"/>
        <v>0</v>
      </c>
      <c r="N376" s="38"/>
      <c r="O376" s="38"/>
    </row>
    <row r="377" spans="1:15" s="39" customFormat="1" ht="34.5" customHeight="1" x14ac:dyDescent="0.2">
      <c r="A377" s="5"/>
      <c r="B377" s="74"/>
      <c r="C377" s="67"/>
      <c r="D377" s="206"/>
      <c r="E377" s="83"/>
      <c r="F377" s="53">
        <v>86</v>
      </c>
      <c r="G377" s="80" t="s">
        <v>233</v>
      </c>
      <c r="H377" s="219"/>
      <c r="I377" s="220">
        <f>SUM(I378:I379)</f>
        <v>100500000</v>
      </c>
      <c r="J377" s="220">
        <f t="shared" ref="J377:L377" si="123">SUM(J378:J379)</f>
        <v>54800000</v>
      </c>
      <c r="K377" s="220">
        <f t="shared" si="123"/>
        <v>27080000</v>
      </c>
      <c r="L377" s="220">
        <f t="shared" si="123"/>
        <v>27080000</v>
      </c>
      <c r="M377" s="37">
        <f t="shared" si="101"/>
        <v>0.54527363184079602</v>
      </c>
      <c r="N377" s="38"/>
      <c r="O377" s="38"/>
    </row>
    <row r="378" spans="1:15" s="39" customFormat="1" ht="34.5" customHeight="1" x14ac:dyDescent="0.2">
      <c r="A378" s="5"/>
      <c r="B378" s="74"/>
      <c r="C378" s="67"/>
      <c r="D378" s="206"/>
      <c r="E378" s="83"/>
      <c r="F378" s="55"/>
      <c r="G378" s="43"/>
      <c r="H378" s="265" t="s">
        <v>234</v>
      </c>
      <c r="I378" s="151">
        <v>80000000</v>
      </c>
      <c r="J378" s="193">
        <v>54800000</v>
      </c>
      <c r="K378" s="193">
        <v>27080000</v>
      </c>
      <c r="L378" s="193">
        <v>27080000</v>
      </c>
      <c r="M378" s="46">
        <f t="shared" si="101"/>
        <v>0.68500000000000005</v>
      </c>
      <c r="N378" s="38"/>
      <c r="O378" s="38"/>
    </row>
    <row r="379" spans="1:15" s="39" customFormat="1" ht="34.5" customHeight="1" x14ac:dyDescent="0.2">
      <c r="A379" s="5"/>
      <c r="B379" s="74"/>
      <c r="C379" s="67"/>
      <c r="D379" s="206"/>
      <c r="E379" s="83"/>
      <c r="F379" s="61"/>
      <c r="G379" s="48"/>
      <c r="H379" s="267"/>
      <c r="I379" s="151">
        <v>20500000</v>
      </c>
      <c r="J379" s="193">
        <v>0</v>
      </c>
      <c r="K379" s="193">
        <v>0</v>
      </c>
      <c r="L379" s="193">
        <v>0</v>
      </c>
      <c r="M379" s="46">
        <f t="shared" si="101"/>
        <v>0</v>
      </c>
      <c r="N379" s="38"/>
      <c r="O379" s="38"/>
    </row>
    <row r="380" spans="1:15" s="39" customFormat="1" ht="26.25" customHeight="1" x14ac:dyDescent="0.2">
      <c r="A380" s="5"/>
      <c r="B380" s="68"/>
      <c r="C380" s="69"/>
      <c r="D380" s="75">
        <v>28</v>
      </c>
      <c r="E380" s="213" t="s">
        <v>235</v>
      </c>
      <c r="F380" s="221"/>
      <c r="G380" s="222"/>
      <c r="H380" s="97"/>
      <c r="I380" s="27">
        <f>I381+I393+I402</f>
        <v>6481806912</v>
      </c>
      <c r="J380" s="27">
        <f t="shared" ref="J380:L380" si="124">J381+J393+J402</f>
        <v>2513164718</v>
      </c>
      <c r="K380" s="27">
        <f t="shared" si="124"/>
        <v>1033685005</v>
      </c>
      <c r="L380" s="27">
        <f t="shared" si="124"/>
        <v>1033685005</v>
      </c>
      <c r="M380" s="165">
        <f t="shared" si="101"/>
        <v>0.38772594619369</v>
      </c>
      <c r="N380" s="38"/>
      <c r="O380" s="38"/>
    </row>
    <row r="381" spans="1:15" s="39" customFormat="1" ht="26.25" customHeight="1" x14ac:dyDescent="0.2">
      <c r="A381" s="5"/>
      <c r="B381" s="68"/>
      <c r="C381" s="69"/>
      <c r="D381" s="223"/>
      <c r="E381" s="41"/>
      <c r="F381" s="53">
        <v>87</v>
      </c>
      <c r="G381" s="63" t="s">
        <v>236</v>
      </c>
      <c r="H381" s="102"/>
      <c r="I381" s="36">
        <f>SUM(I382:I392)</f>
        <v>1320000000</v>
      </c>
      <c r="J381" s="36">
        <f t="shared" ref="J381:L381" si="125">SUM(J382:J392)</f>
        <v>499425693</v>
      </c>
      <c r="K381" s="36">
        <f t="shared" si="125"/>
        <v>307793693</v>
      </c>
      <c r="L381" s="36">
        <f t="shared" si="125"/>
        <v>307793693</v>
      </c>
      <c r="M381" s="37">
        <f t="shared" si="101"/>
        <v>0.3783527977272727</v>
      </c>
      <c r="N381" s="38"/>
      <c r="O381" s="38"/>
    </row>
    <row r="382" spans="1:15" s="39" customFormat="1" ht="30.75" customHeight="1" x14ac:dyDescent="0.2">
      <c r="A382" s="5"/>
      <c r="B382" s="68"/>
      <c r="C382" s="69"/>
      <c r="D382" s="224"/>
      <c r="E382" s="41"/>
      <c r="F382" s="42"/>
      <c r="G382" s="225"/>
      <c r="H382" s="261" t="s">
        <v>237</v>
      </c>
      <c r="I382" s="44">
        <f>204700000</f>
        <v>204700000</v>
      </c>
      <c r="J382" s="45">
        <v>183602000</v>
      </c>
      <c r="K382" s="45">
        <v>93720000</v>
      </c>
      <c r="L382" s="45">
        <v>93720000</v>
      </c>
      <c r="M382" s="46">
        <f t="shared" si="101"/>
        <v>0.89693209574987787</v>
      </c>
      <c r="N382" s="38"/>
      <c r="O382" s="38"/>
    </row>
    <row r="383" spans="1:15" s="39" customFormat="1" ht="30.75" customHeight="1" x14ac:dyDescent="0.2">
      <c r="A383" s="5"/>
      <c r="B383" s="68"/>
      <c r="C383" s="69"/>
      <c r="D383" s="224"/>
      <c r="E383" s="41"/>
      <c r="F383" s="226"/>
      <c r="G383" s="227"/>
      <c r="H383" s="262"/>
      <c r="I383" s="44">
        <v>30000000</v>
      </c>
      <c r="J383" s="45">
        <v>30000000</v>
      </c>
      <c r="K383" s="45">
        <v>0</v>
      </c>
      <c r="L383" s="45">
        <v>0</v>
      </c>
      <c r="M383" s="46">
        <f t="shared" si="101"/>
        <v>1</v>
      </c>
      <c r="N383" s="38"/>
      <c r="O383" s="38"/>
    </row>
    <row r="384" spans="1:15" s="39" customFormat="1" ht="69" customHeight="1" x14ac:dyDescent="0.2">
      <c r="A384" s="5"/>
      <c r="B384" s="68"/>
      <c r="C384" s="69"/>
      <c r="D384" s="224"/>
      <c r="E384" s="41"/>
      <c r="F384" s="226"/>
      <c r="G384" s="227"/>
      <c r="H384" s="87" t="s">
        <v>238</v>
      </c>
      <c r="I384" s="44">
        <v>25000000</v>
      </c>
      <c r="J384" s="45">
        <v>0</v>
      </c>
      <c r="K384" s="45">
        <v>0</v>
      </c>
      <c r="L384" s="45">
        <v>0</v>
      </c>
      <c r="M384" s="46">
        <f t="shared" si="101"/>
        <v>0</v>
      </c>
      <c r="N384" s="38"/>
      <c r="O384" s="38"/>
    </row>
    <row r="385" spans="1:15" s="39" customFormat="1" ht="39.75" customHeight="1" x14ac:dyDescent="0.2">
      <c r="A385" s="5"/>
      <c r="B385" s="68"/>
      <c r="C385" s="69"/>
      <c r="D385" s="224"/>
      <c r="E385" s="41"/>
      <c r="F385" s="226"/>
      <c r="G385" s="227"/>
      <c r="H385" s="261" t="s">
        <v>239</v>
      </c>
      <c r="I385" s="44">
        <v>175000000</v>
      </c>
      <c r="J385" s="45">
        <v>48840000</v>
      </c>
      <c r="K385" s="45">
        <v>43560000</v>
      </c>
      <c r="L385" s="45">
        <v>43560000</v>
      </c>
      <c r="M385" s="46">
        <f t="shared" si="101"/>
        <v>0.27908571428571427</v>
      </c>
      <c r="N385" s="38"/>
      <c r="O385" s="38"/>
    </row>
    <row r="386" spans="1:15" s="39" customFormat="1" ht="39.75" customHeight="1" x14ac:dyDescent="0.2">
      <c r="A386" s="5"/>
      <c r="B386" s="68"/>
      <c r="C386" s="69"/>
      <c r="D386" s="224"/>
      <c r="E386" s="41"/>
      <c r="F386" s="226"/>
      <c r="G386" s="227"/>
      <c r="H386" s="262"/>
      <c r="I386" s="44">
        <v>40000000</v>
      </c>
      <c r="J386" s="45">
        <v>0</v>
      </c>
      <c r="K386" s="45">
        <v>0</v>
      </c>
      <c r="L386" s="45">
        <v>0</v>
      </c>
      <c r="M386" s="46">
        <f t="shared" si="101"/>
        <v>0</v>
      </c>
      <c r="N386" s="38"/>
      <c r="O386" s="38"/>
    </row>
    <row r="387" spans="1:15" s="39" customFormat="1" ht="36" customHeight="1" x14ac:dyDescent="0.2">
      <c r="A387" s="5"/>
      <c r="B387" s="68"/>
      <c r="C387" s="69"/>
      <c r="D387" s="224"/>
      <c r="E387" s="41"/>
      <c r="F387" s="226"/>
      <c r="G387" s="227"/>
      <c r="H387" s="261" t="s">
        <v>240</v>
      </c>
      <c r="I387" s="44">
        <v>600000000</v>
      </c>
      <c r="J387" s="45">
        <v>158520000</v>
      </c>
      <c r="K387" s="228">
        <v>110220000</v>
      </c>
      <c r="L387" s="45">
        <v>110220000</v>
      </c>
      <c r="M387" s="46">
        <f t="shared" ref="M387:M411" si="126">J387/I387</f>
        <v>0.26419999999999999</v>
      </c>
      <c r="N387" s="38"/>
      <c r="O387" s="38"/>
    </row>
    <row r="388" spans="1:15" s="39" customFormat="1" ht="36" customHeight="1" x14ac:dyDescent="0.2">
      <c r="A388" s="5"/>
      <c r="B388" s="68"/>
      <c r="C388" s="69"/>
      <c r="D388" s="224"/>
      <c r="E388" s="41"/>
      <c r="F388" s="226"/>
      <c r="G388" s="227"/>
      <c r="H388" s="262"/>
      <c r="I388" s="44">
        <v>45000000</v>
      </c>
      <c r="J388" s="45">
        <v>0</v>
      </c>
      <c r="K388" s="45">
        <v>0</v>
      </c>
      <c r="L388" s="45">
        <v>0</v>
      </c>
      <c r="M388" s="46">
        <f t="shared" si="126"/>
        <v>0</v>
      </c>
      <c r="N388" s="38"/>
      <c r="O388" s="38"/>
    </row>
    <row r="389" spans="1:15" s="39" customFormat="1" ht="33" customHeight="1" x14ac:dyDescent="0.2">
      <c r="A389" s="5"/>
      <c r="B389" s="68"/>
      <c r="C389" s="69"/>
      <c r="D389" s="224"/>
      <c r="E389" s="41"/>
      <c r="F389" s="226"/>
      <c r="G389" s="227"/>
      <c r="H389" s="263" t="s">
        <v>241</v>
      </c>
      <c r="I389" s="44">
        <v>16000000</v>
      </c>
      <c r="J389" s="45">
        <v>15840000</v>
      </c>
      <c r="K389" s="45">
        <v>13200000</v>
      </c>
      <c r="L389" s="45">
        <v>13200000</v>
      </c>
      <c r="M389" s="46">
        <f t="shared" si="126"/>
        <v>0.99</v>
      </c>
      <c r="N389" s="38"/>
      <c r="O389" s="38"/>
    </row>
    <row r="390" spans="1:15" s="39" customFormat="1" ht="33" customHeight="1" x14ac:dyDescent="0.2">
      <c r="A390" s="5"/>
      <c r="B390" s="68"/>
      <c r="C390" s="69"/>
      <c r="D390" s="224"/>
      <c r="E390" s="41"/>
      <c r="F390" s="226"/>
      <c r="G390" s="227"/>
      <c r="H390" s="264"/>
      <c r="I390" s="229">
        <v>20000000</v>
      </c>
      <c r="J390" s="45">
        <v>0</v>
      </c>
      <c r="K390" s="45">
        <v>0</v>
      </c>
      <c r="L390" s="45">
        <v>0</v>
      </c>
      <c r="M390" s="46">
        <f t="shared" si="126"/>
        <v>0</v>
      </c>
      <c r="N390" s="38"/>
      <c r="O390" s="38"/>
    </row>
    <row r="391" spans="1:15" s="39" customFormat="1" ht="33" customHeight="1" x14ac:dyDescent="0.2">
      <c r="A391" s="5"/>
      <c r="B391" s="68"/>
      <c r="C391" s="69"/>
      <c r="D391" s="224"/>
      <c r="E391" s="41"/>
      <c r="F391" s="226"/>
      <c r="G391" s="227"/>
      <c r="H391" s="261" t="s">
        <v>242</v>
      </c>
      <c r="I391" s="44">
        <v>129300000</v>
      </c>
      <c r="J391" s="45">
        <v>62623693</v>
      </c>
      <c r="K391" s="45">
        <v>47093693</v>
      </c>
      <c r="L391" s="45">
        <v>47093693</v>
      </c>
      <c r="M391" s="46">
        <f t="shared" si="126"/>
        <v>0.48432863882443927</v>
      </c>
      <c r="N391" s="38"/>
      <c r="O391" s="38"/>
    </row>
    <row r="392" spans="1:15" s="39" customFormat="1" ht="33" customHeight="1" x14ac:dyDescent="0.2">
      <c r="A392" s="5"/>
      <c r="B392" s="68"/>
      <c r="C392" s="69"/>
      <c r="D392" s="224"/>
      <c r="E392" s="41"/>
      <c r="F392" s="47"/>
      <c r="G392" s="230"/>
      <c r="H392" s="262"/>
      <c r="I392" s="44">
        <v>35000000</v>
      </c>
      <c r="J392" s="45">
        <v>0</v>
      </c>
      <c r="K392" s="45">
        <v>0</v>
      </c>
      <c r="L392" s="45">
        <v>0</v>
      </c>
      <c r="M392" s="46">
        <f t="shared" si="126"/>
        <v>0</v>
      </c>
      <c r="N392" s="38"/>
      <c r="O392" s="38"/>
    </row>
    <row r="393" spans="1:15" s="39" customFormat="1" ht="26.25" customHeight="1" x14ac:dyDescent="0.2">
      <c r="A393" s="5"/>
      <c r="B393" s="68"/>
      <c r="C393" s="69"/>
      <c r="D393" s="224"/>
      <c r="E393" s="41"/>
      <c r="F393" s="53">
        <v>88</v>
      </c>
      <c r="G393" s="63" t="s">
        <v>243</v>
      </c>
      <c r="H393" s="102"/>
      <c r="I393" s="36">
        <f>SUM(I394:I401)</f>
        <v>2137654638</v>
      </c>
      <c r="J393" s="36">
        <f t="shared" ref="J393:L393" si="127">SUM(J394:J401)</f>
        <v>1473204025</v>
      </c>
      <c r="K393" s="36">
        <f t="shared" si="127"/>
        <v>492281312</v>
      </c>
      <c r="L393" s="36">
        <f t="shared" si="127"/>
        <v>492281312</v>
      </c>
      <c r="M393" s="37">
        <f t="shared" si="126"/>
        <v>0.68916839924073836</v>
      </c>
      <c r="N393" s="38"/>
      <c r="O393" s="38"/>
    </row>
    <row r="394" spans="1:15" s="39" customFormat="1" ht="33" customHeight="1" x14ac:dyDescent="0.2">
      <c r="A394" s="5"/>
      <c r="B394" s="68"/>
      <c r="C394" s="69"/>
      <c r="D394" s="224"/>
      <c r="E394" s="41"/>
      <c r="F394" s="42"/>
      <c r="G394" s="225"/>
      <c r="H394" s="265" t="s">
        <v>244</v>
      </c>
      <c r="I394" s="231">
        <v>5733586</v>
      </c>
      <c r="J394" s="232">
        <v>5633333</v>
      </c>
      <c r="K394" s="233">
        <v>5070000</v>
      </c>
      <c r="L394" s="233">
        <v>5070000</v>
      </c>
      <c r="M394" s="46">
        <f t="shared" si="126"/>
        <v>0.98251478219738919</v>
      </c>
      <c r="N394" s="38"/>
      <c r="O394" s="38"/>
    </row>
    <row r="395" spans="1:15" s="39" customFormat="1" ht="33" customHeight="1" x14ac:dyDescent="0.2">
      <c r="A395" s="5"/>
      <c r="B395" s="68"/>
      <c r="C395" s="69"/>
      <c r="D395" s="224"/>
      <c r="E395" s="41"/>
      <c r="F395" s="226"/>
      <c r="G395" s="227"/>
      <c r="H395" s="266"/>
      <c r="I395" s="151">
        <v>41200000</v>
      </c>
      <c r="J395" s="233">
        <v>25980000</v>
      </c>
      <c r="K395" s="233">
        <v>19678333</v>
      </c>
      <c r="L395" s="233">
        <v>19678333</v>
      </c>
      <c r="M395" s="46">
        <f t="shared" si="126"/>
        <v>0.63058252427184469</v>
      </c>
      <c r="N395" s="38"/>
      <c r="O395" s="38"/>
    </row>
    <row r="396" spans="1:15" s="39" customFormat="1" ht="33" customHeight="1" x14ac:dyDescent="0.2">
      <c r="A396" s="5"/>
      <c r="B396" s="68"/>
      <c r="C396" s="69"/>
      <c r="D396" s="224"/>
      <c r="E396" s="41"/>
      <c r="F396" s="226"/>
      <c r="G396" s="227"/>
      <c r="H396" s="266"/>
      <c r="I396" s="151">
        <v>1371200000</v>
      </c>
      <c r="J396" s="233">
        <v>1107535692</v>
      </c>
      <c r="K396" s="233">
        <v>301382979</v>
      </c>
      <c r="L396" s="233">
        <v>301382979</v>
      </c>
      <c r="M396" s="46">
        <f t="shared" si="126"/>
        <v>0.807712727537923</v>
      </c>
      <c r="N396" s="38"/>
      <c r="O396" s="38"/>
    </row>
    <row r="397" spans="1:15" s="39" customFormat="1" ht="33" customHeight="1" x14ac:dyDescent="0.2">
      <c r="A397" s="5"/>
      <c r="B397" s="68"/>
      <c r="C397" s="69"/>
      <c r="D397" s="224"/>
      <c r="E397" s="41"/>
      <c r="F397" s="226"/>
      <c r="G397" s="227"/>
      <c r="H397" s="266"/>
      <c r="I397" s="151">
        <v>200000000</v>
      </c>
      <c r="J397" s="233">
        <v>142115000</v>
      </c>
      <c r="K397" s="233">
        <v>61130000</v>
      </c>
      <c r="L397" s="233">
        <v>61130000</v>
      </c>
      <c r="M397" s="46">
        <f t="shared" si="126"/>
        <v>0.71057499999999996</v>
      </c>
      <c r="N397" s="38"/>
      <c r="O397" s="38"/>
    </row>
    <row r="398" spans="1:15" s="39" customFormat="1" ht="33" customHeight="1" x14ac:dyDescent="0.2">
      <c r="A398" s="5"/>
      <c r="B398" s="68"/>
      <c r="C398" s="69"/>
      <c r="D398" s="224"/>
      <c r="E398" s="41"/>
      <c r="F398" s="226"/>
      <c r="G398" s="227"/>
      <c r="H398" s="266"/>
      <c r="I398" s="151">
        <v>35332521</v>
      </c>
      <c r="J398" s="233">
        <v>0</v>
      </c>
      <c r="K398" s="233">
        <v>0</v>
      </c>
      <c r="L398" s="233">
        <v>0</v>
      </c>
      <c r="M398" s="46">
        <f t="shared" si="126"/>
        <v>0</v>
      </c>
      <c r="N398" s="38"/>
      <c r="O398" s="38"/>
    </row>
    <row r="399" spans="1:15" s="39" customFormat="1" ht="33" customHeight="1" x14ac:dyDescent="0.2">
      <c r="A399" s="5"/>
      <c r="B399" s="68"/>
      <c r="C399" s="69"/>
      <c r="D399" s="224"/>
      <c r="E399" s="41"/>
      <c r="F399" s="226"/>
      <c r="G399" s="227"/>
      <c r="H399" s="267"/>
      <c r="I399" s="151">
        <v>110000000</v>
      </c>
      <c r="J399" s="233">
        <v>0</v>
      </c>
      <c r="K399" s="233">
        <v>0</v>
      </c>
      <c r="L399" s="233">
        <v>0</v>
      </c>
      <c r="M399" s="46">
        <f t="shared" si="126"/>
        <v>0</v>
      </c>
      <c r="N399" s="38"/>
      <c r="O399" s="38"/>
    </row>
    <row r="400" spans="1:15" s="39" customFormat="1" ht="36.75" customHeight="1" x14ac:dyDescent="0.2">
      <c r="A400" s="5"/>
      <c r="B400" s="68"/>
      <c r="C400" s="69"/>
      <c r="D400" s="224"/>
      <c r="E400" s="41"/>
      <c r="F400" s="226"/>
      <c r="G400" s="227"/>
      <c r="H400" s="265" t="s">
        <v>245</v>
      </c>
      <c r="I400" s="151">
        <v>308800000</v>
      </c>
      <c r="J400" s="233">
        <v>173460000</v>
      </c>
      <c r="K400" s="233">
        <v>102380000</v>
      </c>
      <c r="L400" s="233">
        <v>102380000</v>
      </c>
      <c r="M400" s="46">
        <f t="shared" si="126"/>
        <v>0.56172279792746116</v>
      </c>
      <c r="N400" s="38"/>
      <c r="O400" s="38"/>
    </row>
    <row r="401" spans="1:21" s="39" customFormat="1" ht="36" customHeight="1" x14ac:dyDescent="0.2">
      <c r="A401" s="5"/>
      <c r="B401" s="68"/>
      <c r="C401" s="69"/>
      <c r="D401" s="224"/>
      <c r="E401" s="41"/>
      <c r="F401" s="47"/>
      <c r="G401" s="227"/>
      <c r="H401" s="267"/>
      <c r="I401" s="151">
        <v>65388531</v>
      </c>
      <c r="J401" s="233">
        <v>18480000</v>
      </c>
      <c r="K401" s="233">
        <v>2640000</v>
      </c>
      <c r="L401" s="233">
        <v>2640000</v>
      </c>
      <c r="M401" s="46">
        <f t="shared" si="126"/>
        <v>0.28261836926723433</v>
      </c>
      <c r="N401" s="38"/>
      <c r="O401" s="38"/>
    </row>
    <row r="402" spans="1:21" s="39" customFormat="1" ht="32.25" customHeight="1" x14ac:dyDescent="0.2">
      <c r="A402" s="5"/>
      <c r="B402" s="68"/>
      <c r="C402" s="69"/>
      <c r="D402" s="5"/>
      <c r="E402" s="30"/>
      <c r="F402" s="53">
        <v>89</v>
      </c>
      <c r="G402" s="80" t="s">
        <v>246</v>
      </c>
      <c r="H402" s="102"/>
      <c r="I402" s="36">
        <f>SUM(I403:I410)</f>
        <v>3024152274</v>
      </c>
      <c r="J402" s="36">
        <f t="shared" ref="J402:L402" si="128">SUM(J403:J410)</f>
        <v>540535000</v>
      </c>
      <c r="K402" s="36">
        <f t="shared" si="128"/>
        <v>233610000</v>
      </c>
      <c r="L402" s="36">
        <f t="shared" si="128"/>
        <v>233610000</v>
      </c>
      <c r="M402" s="37">
        <f t="shared" si="126"/>
        <v>0.17873934611270173</v>
      </c>
      <c r="N402" s="38"/>
      <c r="O402" s="38"/>
    </row>
    <row r="403" spans="1:21" ht="34.5" customHeight="1" x14ac:dyDescent="0.2">
      <c r="B403" s="234"/>
      <c r="C403" s="235"/>
      <c r="D403" s="236"/>
      <c r="E403" s="235"/>
      <c r="F403" s="237"/>
      <c r="G403" s="235"/>
      <c r="H403" s="210" t="s">
        <v>247</v>
      </c>
      <c r="I403" s="44">
        <v>39989034</v>
      </c>
      <c r="J403" s="45">
        <v>39000000</v>
      </c>
      <c r="K403" s="45">
        <v>0</v>
      </c>
      <c r="L403" s="45">
        <v>0</v>
      </c>
      <c r="M403" s="46">
        <f t="shared" si="126"/>
        <v>0.975267369549362</v>
      </c>
      <c r="P403" s="238"/>
      <c r="Q403" s="238"/>
      <c r="R403" s="238"/>
      <c r="S403" s="238"/>
      <c r="T403" s="238"/>
      <c r="U403" s="238"/>
    </row>
    <row r="404" spans="1:21" ht="48.75" customHeight="1" x14ac:dyDescent="0.2">
      <c r="B404" s="234"/>
      <c r="C404" s="235"/>
      <c r="D404" s="236"/>
      <c r="E404" s="235"/>
      <c r="F404" s="239"/>
      <c r="G404" s="235"/>
      <c r="H404" s="240" t="s">
        <v>248</v>
      </c>
      <c r="I404" s="44">
        <v>48317341</v>
      </c>
      <c r="J404" s="45">
        <v>7500000</v>
      </c>
      <c r="K404" s="45">
        <v>7500000</v>
      </c>
      <c r="L404" s="45">
        <v>7500000</v>
      </c>
      <c r="M404" s="46">
        <f t="shared" si="126"/>
        <v>0.15522377359300463</v>
      </c>
      <c r="P404" s="238"/>
      <c r="Q404" s="238"/>
      <c r="R404" s="238"/>
      <c r="S404" s="238"/>
      <c r="T404" s="238"/>
      <c r="U404" s="238"/>
    </row>
    <row r="405" spans="1:21" ht="34.5" customHeight="1" x14ac:dyDescent="0.2">
      <c r="B405" s="234"/>
      <c r="C405" s="235"/>
      <c r="D405" s="236"/>
      <c r="E405" s="235"/>
      <c r="F405" s="239"/>
      <c r="G405" s="235"/>
      <c r="H405" s="210" t="s">
        <v>249</v>
      </c>
      <c r="I405" s="44">
        <v>68295338</v>
      </c>
      <c r="J405" s="45">
        <v>0</v>
      </c>
      <c r="K405" s="45">
        <v>0</v>
      </c>
      <c r="L405" s="45">
        <v>0</v>
      </c>
      <c r="M405" s="46">
        <f t="shared" si="126"/>
        <v>0</v>
      </c>
      <c r="P405" s="238"/>
      <c r="Q405" s="238"/>
      <c r="R405" s="238"/>
      <c r="S405" s="238"/>
      <c r="T405" s="238"/>
      <c r="U405" s="238"/>
    </row>
    <row r="406" spans="1:21" ht="48.75" customHeight="1" x14ac:dyDescent="0.2">
      <c r="B406" s="234"/>
      <c r="C406" s="235"/>
      <c r="D406" s="236"/>
      <c r="E406" s="235"/>
      <c r="F406" s="239"/>
      <c r="G406" s="235"/>
      <c r="H406" s="210" t="s">
        <v>250</v>
      </c>
      <c r="I406" s="44">
        <v>60403055</v>
      </c>
      <c r="J406" s="45">
        <v>38720000</v>
      </c>
      <c r="K406" s="45">
        <v>31120000</v>
      </c>
      <c r="L406" s="45">
        <v>31120000</v>
      </c>
      <c r="M406" s="46">
        <f t="shared" si="126"/>
        <v>0.6410271798338677</v>
      </c>
      <c r="P406" s="238"/>
      <c r="Q406" s="238"/>
      <c r="R406" s="238"/>
      <c r="S406" s="238"/>
      <c r="T406" s="238"/>
      <c r="U406" s="238"/>
    </row>
    <row r="407" spans="1:21" ht="26.25" customHeight="1" x14ac:dyDescent="0.2">
      <c r="B407" s="234"/>
      <c r="C407" s="235"/>
      <c r="D407" s="236"/>
      <c r="E407" s="235"/>
      <c r="F407" s="239"/>
      <c r="G407" s="235"/>
      <c r="H407" s="268" t="s">
        <v>251</v>
      </c>
      <c r="I407" s="44">
        <v>337642633</v>
      </c>
      <c r="J407" s="45">
        <v>44715000</v>
      </c>
      <c r="K407" s="45">
        <v>19700000</v>
      </c>
      <c r="L407" s="45">
        <v>19700000</v>
      </c>
      <c r="M407" s="46">
        <f t="shared" si="126"/>
        <v>0.1324329205784863</v>
      </c>
      <c r="P407" s="238"/>
      <c r="Q407" s="238"/>
      <c r="R407" s="238"/>
      <c r="S407" s="238"/>
      <c r="T407" s="238"/>
      <c r="U407" s="238"/>
    </row>
    <row r="408" spans="1:21" ht="26.25" customHeight="1" x14ac:dyDescent="0.2">
      <c r="B408" s="234"/>
      <c r="C408" s="235"/>
      <c r="D408" s="236"/>
      <c r="E408" s="235"/>
      <c r="F408" s="239"/>
      <c r="G408" s="235"/>
      <c r="H408" s="269"/>
      <c r="I408" s="44">
        <v>1600000000</v>
      </c>
      <c r="J408" s="45">
        <v>0</v>
      </c>
      <c r="K408" s="45">
        <v>0</v>
      </c>
      <c r="L408" s="45">
        <v>0</v>
      </c>
      <c r="M408" s="46">
        <f t="shared" si="126"/>
        <v>0</v>
      </c>
      <c r="P408" s="238"/>
      <c r="Q408" s="238"/>
      <c r="R408" s="238"/>
      <c r="S408" s="238"/>
      <c r="T408" s="238"/>
      <c r="U408" s="238"/>
    </row>
    <row r="409" spans="1:21" ht="36" customHeight="1" x14ac:dyDescent="0.2">
      <c r="B409" s="241"/>
      <c r="C409" s="242"/>
      <c r="D409" s="243"/>
      <c r="E409" s="242"/>
      <c r="F409" s="244"/>
      <c r="G409" s="242"/>
      <c r="H409" s="259" t="s">
        <v>252</v>
      </c>
      <c r="I409" s="208">
        <v>719504873</v>
      </c>
      <c r="J409" s="209">
        <v>396000000</v>
      </c>
      <c r="K409" s="209">
        <v>173190000</v>
      </c>
      <c r="L409" s="209">
        <v>173190000</v>
      </c>
      <c r="M409" s="46">
        <f t="shared" si="126"/>
        <v>0.55037848228722142</v>
      </c>
    </row>
    <row r="410" spans="1:21" ht="36" customHeight="1" thickBot="1" x14ac:dyDescent="0.25">
      <c r="B410" s="234"/>
      <c r="C410" s="235"/>
      <c r="D410" s="236"/>
      <c r="E410" s="235"/>
      <c r="F410" s="239"/>
      <c r="G410" s="235"/>
      <c r="H410" s="260"/>
      <c r="I410" s="245">
        <v>150000000</v>
      </c>
      <c r="J410" s="246">
        <v>14600000</v>
      </c>
      <c r="K410" s="246">
        <v>2100000</v>
      </c>
      <c r="L410" s="246">
        <v>2100000</v>
      </c>
      <c r="M410" s="247">
        <f t="shared" si="126"/>
        <v>9.7333333333333327E-2</v>
      </c>
    </row>
    <row r="411" spans="1:21" s="248" customFormat="1" ht="24.75" customHeight="1" thickBot="1" x14ac:dyDescent="0.25">
      <c r="B411" s="249"/>
      <c r="C411" s="250"/>
      <c r="D411" s="250"/>
      <c r="E411" s="250"/>
      <c r="F411" s="250"/>
      <c r="G411" s="250"/>
      <c r="H411" s="251"/>
      <c r="I411" s="252">
        <f>I359+I333+I76+I24+I3</f>
        <v>244544189788.75</v>
      </c>
      <c r="J411" s="252">
        <f t="shared" ref="J411:L411" si="129">J359+J333+J76+J24+J3</f>
        <v>118680356738.58</v>
      </c>
      <c r="K411" s="252">
        <f t="shared" si="129"/>
        <v>78611078226.610001</v>
      </c>
      <c r="L411" s="252">
        <f t="shared" si="129"/>
        <v>78083504814.76001</v>
      </c>
      <c r="M411" s="253">
        <f t="shared" si="126"/>
        <v>0.48531251894024663</v>
      </c>
      <c r="N411" s="254"/>
      <c r="O411" s="254"/>
    </row>
    <row r="412" spans="1:21" ht="12" customHeight="1" x14ac:dyDescent="0.2">
      <c r="B412" s="255"/>
      <c r="C412" s="255"/>
      <c r="D412" s="255"/>
      <c r="E412" s="255"/>
    </row>
    <row r="415" spans="1:21" x14ac:dyDescent="0.2">
      <c r="J415" s="3"/>
    </row>
  </sheetData>
  <sheetProtection password="EEEE" sheet="1" objects="1" scenarios="1"/>
  <mergeCells count="85">
    <mergeCell ref="H22:H23"/>
    <mergeCell ref="B1:M1"/>
    <mergeCell ref="H6:H7"/>
    <mergeCell ref="H9:H11"/>
    <mergeCell ref="H12:H13"/>
    <mergeCell ref="H20:H21"/>
    <mergeCell ref="H69:H73"/>
    <mergeCell ref="H29:H30"/>
    <mergeCell ref="H31:H32"/>
    <mergeCell ref="H37:H38"/>
    <mergeCell ref="H40:H41"/>
    <mergeCell ref="H42:H43"/>
    <mergeCell ref="H45:H46"/>
    <mergeCell ref="H48:H49"/>
    <mergeCell ref="H52:H53"/>
    <mergeCell ref="H55:H56"/>
    <mergeCell ref="H58:H61"/>
    <mergeCell ref="H64:H66"/>
    <mergeCell ref="H136:H137"/>
    <mergeCell ref="H74:H75"/>
    <mergeCell ref="H79:H88"/>
    <mergeCell ref="H90:H91"/>
    <mergeCell ref="H93:H98"/>
    <mergeCell ref="H101:H102"/>
    <mergeCell ref="H104:H107"/>
    <mergeCell ref="H109:H110"/>
    <mergeCell ref="H117:H118"/>
    <mergeCell ref="H119:H120"/>
    <mergeCell ref="H127:H130"/>
    <mergeCell ref="H132:H133"/>
    <mergeCell ref="H187:H189"/>
    <mergeCell ref="H138:H142"/>
    <mergeCell ref="H144:H145"/>
    <mergeCell ref="H147:H148"/>
    <mergeCell ref="H151:H153"/>
    <mergeCell ref="H155:H156"/>
    <mergeCell ref="H159:H160"/>
    <mergeCell ref="H162:H163"/>
    <mergeCell ref="H168:H169"/>
    <mergeCell ref="H171:H172"/>
    <mergeCell ref="H176:H177"/>
    <mergeCell ref="H178:H186"/>
    <mergeCell ref="H266:H267"/>
    <mergeCell ref="H195:H199"/>
    <mergeCell ref="H201:H204"/>
    <mergeCell ref="H206:H207"/>
    <mergeCell ref="H209:H210"/>
    <mergeCell ref="H211:H212"/>
    <mergeCell ref="H217:H218"/>
    <mergeCell ref="H223:H237"/>
    <mergeCell ref="H242:H244"/>
    <mergeCell ref="H251:H252"/>
    <mergeCell ref="H255:H256"/>
    <mergeCell ref="H263:H264"/>
    <mergeCell ref="H327:H328"/>
    <mergeCell ref="H273:H274"/>
    <mergeCell ref="H277:H278"/>
    <mergeCell ref="H280:H281"/>
    <mergeCell ref="H283:H284"/>
    <mergeCell ref="H286:H287"/>
    <mergeCell ref="H290:H293"/>
    <mergeCell ref="H296:H299"/>
    <mergeCell ref="H301:H303"/>
    <mergeCell ref="H305:H307"/>
    <mergeCell ref="H309:H316"/>
    <mergeCell ref="H319:H325"/>
    <mergeCell ref="H385:H386"/>
    <mergeCell ref="H331:H332"/>
    <mergeCell ref="H336:H339"/>
    <mergeCell ref="H341:H342"/>
    <mergeCell ref="H347:H348"/>
    <mergeCell ref="H355:H356"/>
    <mergeCell ref="H363:H364"/>
    <mergeCell ref="H365:H366"/>
    <mergeCell ref="H373:H374"/>
    <mergeCell ref="H375:H376"/>
    <mergeCell ref="H378:H379"/>
    <mergeCell ref="H382:H383"/>
    <mergeCell ref="H409:H410"/>
    <mergeCell ref="H387:H388"/>
    <mergeCell ref="H389:H390"/>
    <mergeCell ref="H391:H392"/>
    <mergeCell ref="H394:H399"/>
    <mergeCell ref="H400:H401"/>
    <mergeCell ref="H407:H4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2018-03-01T20:20:58Z</dcterms:created>
  <dcterms:modified xsi:type="dcterms:W3CDTF">2018-03-01T21:05:04Z</dcterms:modified>
</cp:coreProperties>
</file>