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GOBERNACION QUINDIO 2019\PAGINA WEB\SGTO PDD I TRIMESTRE 2019\SGTO I TRIMESTRE 2019\"/>
    </mc:Choice>
  </mc:AlternateContent>
  <bookViews>
    <workbookView xWindow="0" yWindow="0" windowWidth="24000" windowHeight="9735"/>
  </bookViews>
  <sheets>
    <sheet name="PPROY ESQ PDD" sheetId="1" r:id="rId1"/>
    <sheet name="EJE ESTRATEGICO" sheetId="2" r:id="rId2"/>
    <sheet name="EJE PROGRAMA" sheetId="3" r:id="rId3"/>
    <sheet name="EJE SUBPROGRAMA" sheetId="4" r:id="rId4"/>
  </sheets>
  <externalReferences>
    <externalReference r:id="rId5"/>
  </externalReferences>
  <definedNames>
    <definedName name="_1._Apoyo_con_equipos_para_la_seguridad_vial_Licenciamiento_de_software_para_comunicaciones" localSheetId="2">#REF!</definedName>
    <definedName name="_1._Apoyo_con_equipos_para_la_seguridad_vial_Licenciamiento_de_software_para_comunicaciones" localSheetId="3">#REF!</definedName>
    <definedName name="_1._Apoyo_con_equipos_para_la_seguridad_vial_Licenciamiento_de_software_para_comunicaciones" localSheetId="0">#REF!</definedName>
    <definedName name="_1._Apoyo_con_equipos_para_la_seguridad_vial_Licenciamiento_de_software_para_comunicaciones">#REF!</definedName>
    <definedName name="_xlnm._FilterDatabase" localSheetId="1" hidden="1">'EJE ESTRATEGICO'!$A$3:$I$9</definedName>
    <definedName name="_xlnm._FilterDatabase" localSheetId="2" hidden="1">'EJE PROGRAMA'!$A$3:$I$32</definedName>
    <definedName name="_xlnm._FilterDatabase" localSheetId="3" hidden="1">'EJE SUBPROGRAMA'!$A$3:$I$93</definedName>
    <definedName name="_xlnm._FilterDatabase" localSheetId="0" hidden="1">'PPROY ESQ PDD'!$A$3:$Z$251</definedName>
    <definedName name="CODIGO_DIVIPOLA" localSheetId="2">#REF!</definedName>
    <definedName name="CODIGO_DIVIPOLA" localSheetId="3">#REF!</definedName>
    <definedName name="CODIGO_DIVIPOLA" localSheetId="0">#REF!</definedName>
    <definedName name="CODIGO_DIVIPOLA">#REF!</definedName>
    <definedName name="DboREGISTRO_LEY_617" localSheetId="2">#REF!</definedName>
    <definedName name="DboREGISTRO_LEY_617" localSheetId="3">#REF!</definedName>
    <definedName name="DboREGISTRO_LEY_617" localSheetId="0">#REF!</definedName>
    <definedName name="DboREGISTRO_LEY_617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7" i="4" l="1"/>
  <c r="I25" i="4"/>
  <c r="J25" i="4"/>
  <c r="M67" i="1"/>
  <c r="Q67" i="1"/>
  <c r="K67" i="1"/>
  <c r="N67" i="1"/>
  <c r="F25" i="4"/>
  <c r="Q68" i="1"/>
  <c r="R68" i="1"/>
  <c r="M195" i="1"/>
  <c r="M194" i="1"/>
  <c r="K195" i="1"/>
  <c r="N195" i="1"/>
  <c r="N194" i="1"/>
  <c r="Q196" i="1"/>
  <c r="R196" i="1"/>
  <c r="P196" i="1"/>
  <c r="P191" i="1"/>
  <c r="P184" i="1"/>
  <c r="P183" i="1"/>
  <c r="P50" i="1"/>
  <c r="P49" i="1"/>
  <c r="P46" i="1"/>
  <c r="P13" i="1"/>
  <c r="P12" i="1"/>
  <c r="P11" i="1"/>
  <c r="P10" i="1"/>
  <c r="P9" i="1"/>
  <c r="P25" i="1"/>
  <c r="Q25" i="1"/>
  <c r="R25" i="1"/>
  <c r="P27" i="1"/>
  <c r="P26" i="1"/>
  <c r="Q27" i="1"/>
  <c r="R27" i="1"/>
  <c r="P216" i="1"/>
  <c r="P214" i="1"/>
  <c r="P213" i="1"/>
  <c r="P211" i="1"/>
  <c r="P209" i="1"/>
  <c r="P207" i="1"/>
  <c r="P204" i="1"/>
  <c r="P203" i="1"/>
  <c r="P202" i="1"/>
  <c r="P200" i="1"/>
  <c r="K8" i="1"/>
  <c r="C5" i="4"/>
  <c r="L8" i="1"/>
  <c r="D5" i="4"/>
  <c r="K15" i="1"/>
  <c r="C6" i="4"/>
  <c r="L15" i="1"/>
  <c r="D6" i="4"/>
  <c r="K20" i="1"/>
  <c r="C7" i="4"/>
  <c r="L20" i="1"/>
  <c r="D7" i="4"/>
  <c r="K22" i="1"/>
  <c r="C8" i="4"/>
  <c r="H8" i="4"/>
  <c r="L22" i="1"/>
  <c r="D8" i="4"/>
  <c r="K26" i="1"/>
  <c r="C9" i="4"/>
  <c r="L26" i="1"/>
  <c r="D9" i="4"/>
  <c r="K28" i="1"/>
  <c r="L28" i="1"/>
  <c r="D10" i="4"/>
  <c r="K30" i="1"/>
  <c r="C11" i="4"/>
  <c r="L30" i="1"/>
  <c r="D11" i="4"/>
  <c r="K33" i="1"/>
  <c r="C12" i="4"/>
  <c r="L33" i="1"/>
  <c r="K35" i="1"/>
  <c r="C13" i="4"/>
  <c r="H13" i="4"/>
  <c r="L35" i="1"/>
  <c r="D13" i="4"/>
  <c r="K38" i="1"/>
  <c r="C14" i="4"/>
  <c r="L38" i="1"/>
  <c r="D14" i="4"/>
  <c r="K40" i="1"/>
  <c r="C15" i="4"/>
  <c r="L40" i="1"/>
  <c r="D15" i="4"/>
  <c r="K42" i="1"/>
  <c r="L42" i="1"/>
  <c r="K45" i="1"/>
  <c r="L45" i="1"/>
  <c r="D17" i="4"/>
  <c r="K48" i="1"/>
  <c r="L48" i="1"/>
  <c r="D18" i="4"/>
  <c r="K54" i="1"/>
  <c r="C19" i="4"/>
  <c r="L54" i="1"/>
  <c r="D19" i="4"/>
  <c r="K56" i="1"/>
  <c r="C20" i="4"/>
  <c r="L56" i="1"/>
  <c r="K58" i="1"/>
  <c r="C21" i="4"/>
  <c r="H21" i="4"/>
  <c r="L58" i="1"/>
  <c r="D21" i="4"/>
  <c r="K61" i="1"/>
  <c r="L61" i="1"/>
  <c r="D22" i="4"/>
  <c r="K63" i="1"/>
  <c r="C23" i="4"/>
  <c r="L63" i="1"/>
  <c r="D23" i="4"/>
  <c r="K65" i="1"/>
  <c r="C24" i="4"/>
  <c r="L65" i="1"/>
  <c r="L67" i="1"/>
  <c r="D25" i="4"/>
  <c r="C26" i="4"/>
  <c r="D26" i="4"/>
  <c r="K72" i="1"/>
  <c r="C27" i="4"/>
  <c r="L72" i="1"/>
  <c r="K76" i="1"/>
  <c r="C28" i="4"/>
  <c r="I28" i="4"/>
  <c r="L76" i="1"/>
  <c r="D28" i="4"/>
  <c r="K78" i="1"/>
  <c r="L78" i="1"/>
  <c r="D29" i="4"/>
  <c r="K80" i="1"/>
  <c r="C30" i="4"/>
  <c r="L80" i="1"/>
  <c r="D30" i="4"/>
  <c r="K82" i="1"/>
  <c r="C31" i="4"/>
  <c r="L82" i="1"/>
  <c r="K85" i="1"/>
  <c r="C32" i="4"/>
  <c r="H32" i="4"/>
  <c r="L85" i="1"/>
  <c r="D32" i="4"/>
  <c r="K88" i="1"/>
  <c r="L88" i="1"/>
  <c r="D33" i="4"/>
  <c r="K90" i="1"/>
  <c r="C34" i="4"/>
  <c r="L90" i="1"/>
  <c r="K93" i="1"/>
  <c r="C35" i="4"/>
  <c r="L93" i="1"/>
  <c r="K95" i="1"/>
  <c r="C36" i="4"/>
  <c r="L95" i="1"/>
  <c r="D36" i="4"/>
  <c r="K98" i="1"/>
  <c r="L98" i="1"/>
  <c r="D37" i="4"/>
  <c r="K100" i="1"/>
  <c r="L100" i="1"/>
  <c r="D38" i="4"/>
  <c r="K103" i="1"/>
  <c r="C39" i="4"/>
  <c r="L103" i="1"/>
  <c r="K105" i="1"/>
  <c r="C40" i="4"/>
  <c r="L105" i="1"/>
  <c r="D40" i="4"/>
  <c r="K107" i="1"/>
  <c r="L107" i="1"/>
  <c r="D41" i="4"/>
  <c r="K109" i="1"/>
  <c r="C42" i="4"/>
  <c r="L109" i="1"/>
  <c r="D42" i="4"/>
  <c r="K111" i="1"/>
  <c r="C43" i="4"/>
  <c r="H43" i="4"/>
  <c r="L111" i="1"/>
  <c r="D43" i="4"/>
  <c r="K115" i="1"/>
  <c r="C44" i="4"/>
  <c r="L115" i="1"/>
  <c r="D44" i="4"/>
  <c r="K117" i="1"/>
  <c r="C45" i="4"/>
  <c r="L117" i="1"/>
  <c r="D45" i="4"/>
  <c r="H45" i="4"/>
  <c r="K119" i="1"/>
  <c r="C46" i="4"/>
  <c r="H46" i="4"/>
  <c r="L119" i="1"/>
  <c r="D46" i="4"/>
  <c r="K121" i="1"/>
  <c r="L121" i="1"/>
  <c r="D47" i="4"/>
  <c r="K123" i="1"/>
  <c r="C48" i="4"/>
  <c r="L123" i="1"/>
  <c r="D48" i="4"/>
  <c r="K125" i="1"/>
  <c r="C49" i="4"/>
  <c r="L125" i="1"/>
  <c r="D49" i="4"/>
  <c r="K129" i="1"/>
  <c r="C50" i="4"/>
  <c r="L129" i="1"/>
  <c r="D50" i="4"/>
  <c r="K131" i="1"/>
  <c r="C51" i="4"/>
  <c r="L131" i="1"/>
  <c r="K133" i="1"/>
  <c r="C52" i="4"/>
  <c r="J52" i="4"/>
  <c r="L133" i="1"/>
  <c r="D52" i="4"/>
  <c r="K136" i="1"/>
  <c r="L136" i="1"/>
  <c r="D53" i="4"/>
  <c r="K138" i="1"/>
  <c r="C54" i="4"/>
  <c r="L138" i="1"/>
  <c r="D54" i="4"/>
  <c r="K140" i="1"/>
  <c r="C55" i="4"/>
  <c r="L140" i="1"/>
  <c r="K143" i="1"/>
  <c r="C56" i="4"/>
  <c r="L143" i="1"/>
  <c r="D56" i="4"/>
  <c r="K145" i="1"/>
  <c r="C57" i="4"/>
  <c r="L145" i="1"/>
  <c r="D57" i="4"/>
  <c r="K148" i="1"/>
  <c r="C58" i="4"/>
  <c r="L148" i="1"/>
  <c r="D58" i="4"/>
  <c r="K151" i="1"/>
  <c r="C59" i="4"/>
  <c r="L151" i="1"/>
  <c r="D59" i="4"/>
  <c r="K153" i="1"/>
  <c r="C60" i="4"/>
  <c r="H60" i="4"/>
  <c r="L153" i="1"/>
  <c r="D60" i="4"/>
  <c r="K156" i="1"/>
  <c r="L156" i="1"/>
  <c r="D61" i="4"/>
  <c r="K158" i="1"/>
  <c r="C62" i="4"/>
  <c r="L158" i="1"/>
  <c r="D62" i="4"/>
  <c r="K160" i="1"/>
  <c r="C63" i="4"/>
  <c r="L160" i="1"/>
  <c r="K162" i="1"/>
  <c r="C64" i="4"/>
  <c r="L162" i="1"/>
  <c r="D64" i="4"/>
  <c r="K165" i="1"/>
  <c r="L165" i="1"/>
  <c r="D65" i="4"/>
  <c r="K168" i="1"/>
  <c r="C66" i="4"/>
  <c r="L168" i="1"/>
  <c r="D66" i="4"/>
  <c r="K171" i="1"/>
  <c r="C67" i="4"/>
  <c r="L171" i="1"/>
  <c r="K173" i="1"/>
  <c r="C68" i="4"/>
  <c r="H68" i="4"/>
  <c r="L173" i="1"/>
  <c r="D68" i="4"/>
  <c r="K175" i="1"/>
  <c r="L175" i="1"/>
  <c r="D69" i="4"/>
  <c r="K178" i="1"/>
  <c r="C70" i="4"/>
  <c r="L178" i="1"/>
  <c r="D70" i="4"/>
  <c r="H70" i="4"/>
  <c r="K181" i="1"/>
  <c r="C71" i="4"/>
  <c r="L181" i="1"/>
  <c r="K183" i="1"/>
  <c r="C72" i="4"/>
  <c r="H72" i="4"/>
  <c r="L183" i="1"/>
  <c r="D72" i="4"/>
  <c r="K185" i="1"/>
  <c r="L185" i="1"/>
  <c r="D73" i="4"/>
  <c r="K187" i="1"/>
  <c r="C74" i="4"/>
  <c r="L187" i="1"/>
  <c r="D74" i="4"/>
  <c r="K190" i="1"/>
  <c r="L190" i="1"/>
  <c r="K192" i="1"/>
  <c r="C76" i="4"/>
  <c r="L192" i="1"/>
  <c r="D76" i="4"/>
  <c r="C77" i="4"/>
  <c r="L195" i="1"/>
  <c r="D77" i="4"/>
  <c r="K199" i="1"/>
  <c r="L199" i="1"/>
  <c r="D78" i="4"/>
  <c r="K201" i="1"/>
  <c r="C79" i="4"/>
  <c r="L201" i="1"/>
  <c r="D79" i="4"/>
  <c r="K203" i="1"/>
  <c r="C80" i="4"/>
  <c r="L203" i="1"/>
  <c r="K206" i="1"/>
  <c r="C81" i="4"/>
  <c r="L206" i="1"/>
  <c r="D81" i="4"/>
  <c r="K208" i="1"/>
  <c r="L208" i="1"/>
  <c r="D82" i="4"/>
  <c r="K210" i="1"/>
  <c r="C83" i="4"/>
  <c r="L210" i="1"/>
  <c r="D83" i="4"/>
  <c r="K213" i="1"/>
  <c r="C84" i="4"/>
  <c r="L213" i="1"/>
  <c r="K215" i="1"/>
  <c r="C85" i="4"/>
  <c r="H85" i="4"/>
  <c r="L215" i="1"/>
  <c r="D85" i="4"/>
  <c r="K219" i="1"/>
  <c r="L219" i="1"/>
  <c r="K224" i="1"/>
  <c r="C87" i="4"/>
  <c r="L224" i="1"/>
  <c r="D87" i="4"/>
  <c r="K228" i="1"/>
  <c r="C88" i="4"/>
  <c r="L228" i="1"/>
  <c r="K231" i="1"/>
  <c r="C89" i="4"/>
  <c r="L231" i="1"/>
  <c r="D89" i="4"/>
  <c r="K234" i="1"/>
  <c r="L234" i="1"/>
  <c r="K241" i="1"/>
  <c r="C91" i="4"/>
  <c r="L241" i="1"/>
  <c r="D91" i="4"/>
  <c r="K244" i="1"/>
  <c r="C92" i="4"/>
  <c r="H92" i="4"/>
  <c r="L244" i="1"/>
  <c r="D92" i="4"/>
  <c r="L44" i="1"/>
  <c r="D7" i="3"/>
  <c r="K53" i="1"/>
  <c r="C8" i="3"/>
  <c r="K69" i="1"/>
  <c r="K92" i="1"/>
  <c r="K128" i="1"/>
  <c r="C16" i="3"/>
  <c r="K147" i="1"/>
  <c r="K150" i="1"/>
  <c r="K177" i="1"/>
  <c r="L97" i="1"/>
  <c r="L147" i="1"/>
  <c r="L150" i="1"/>
  <c r="L177" i="1"/>
  <c r="L194" i="1"/>
  <c r="K212" i="1"/>
  <c r="L205" i="1"/>
  <c r="K227" i="1"/>
  <c r="K6" i="1"/>
  <c r="L6" i="1"/>
  <c r="L5" i="1"/>
  <c r="L4" i="1"/>
  <c r="D4" i="2"/>
  <c r="N8" i="1"/>
  <c r="F5" i="4"/>
  <c r="N15" i="1"/>
  <c r="N20" i="1"/>
  <c r="F7" i="4"/>
  <c r="J7" i="4"/>
  <c r="N22" i="1"/>
  <c r="N26" i="1"/>
  <c r="F9" i="4"/>
  <c r="N28" i="1"/>
  <c r="N30" i="1"/>
  <c r="N33" i="1"/>
  <c r="N35" i="1"/>
  <c r="F13" i="4"/>
  <c r="J13" i="4"/>
  <c r="N38" i="1"/>
  <c r="F14" i="4"/>
  <c r="J14" i="4"/>
  <c r="N40" i="1"/>
  <c r="F15" i="4"/>
  <c r="J15" i="4"/>
  <c r="N42" i="1"/>
  <c r="F16" i="4"/>
  <c r="N45" i="1"/>
  <c r="F17" i="4"/>
  <c r="N48" i="1"/>
  <c r="N54" i="1"/>
  <c r="F19" i="4"/>
  <c r="J19" i="4"/>
  <c r="N56" i="1"/>
  <c r="N58" i="1"/>
  <c r="F21" i="4"/>
  <c r="J21" i="4"/>
  <c r="N61" i="1"/>
  <c r="N63" i="1"/>
  <c r="N65" i="1"/>
  <c r="F24" i="4"/>
  <c r="J24" i="4"/>
  <c r="F26" i="4"/>
  <c r="N72" i="1"/>
  <c r="F27" i="4"/>
  <c r="N76" i="1"/>
  <c r="N78" i="1"/>
  <c r="F29" i="4"/>
  <c r="N80" i="1"/>
  <c r="N82" i="1"/>
  <c r="F31" i="4"/>
  <c r="J31" i="4"/>
  <c r="N85" i="1"/>
  <c r="N88" i="1"/>
  <c r="F33" i="4"/>
  <c r="N90" i="1"/>
  <c r="N93" i="1"/>
  <c r="F35" i="4"/>
  <c r="J35" i="4"/>
  <c r="N95" i="1"/>
  <c r="N98" i="1"/>
  <c r="F37" i="4"/>
  <c r="N100" i="1"/>
  <c r="N103" i="1"/>
  <c r="F39" i="4"/>
  <c r="J39" i="4"/>
  <c r="N105" i="1"/>
  <c r="N107" i="1"/>
  <c r="F41" i="4"/>
  <c r="N109" i="1"/>
  <c r="N111" i="1"/>
  <c r="F43" i="4"/>
  <c r="N115" i="1"/>
  <c r="F44" i="4"/>
  <c r="J44" i="4"/>
  <c r="N117" i="1"/>
  <c r="F45" i="4"/>
  <c r="J45" i="4"/>
  <c r="N119" i="1"/>
  <c r="F46" i="4"/>
  <c r="J46" i="4"/>
  <c r="N121" i="1"/>
  <c r="F47" i="4"/>
  <c r="N123" i="1"/>
  <c r="F48" i="4"/>
  <c r="N125" i="1"/>
  <c r="N129" i="1"/>
  <c r="F50" i="4"/>
  <c r="N131" i="1"/>
  <c r="F51" i="4"/>
  <c r="J51" i="4"/>
  <c r="N133" i="1"/>
  <c r="F52" i="4"/>
  <c r="N136" i="1"/>
  <c r="F53" i="4"/>
  <c r="N138" i="1"/>
  <c r="F54" i="4"/>
  <c r="J54" i="4"/>
  <c r="N140" i="1"/>
  <c r="F55" i="4"/>
  <c r="J55" i="4"/>
  <c r="N143" i="1"/>
  <c r="F56" i="4"/>
  <c r="N145" i="1"/>
  <c r="F57" i="4"/>
  <c r="J57" i="4"/>
  <c r="N148" i="1"/>
  <c r="N151" i="1"/>
  <c r="F59" i="4"/>
  <c r="J59" i="4"/>
  <c r="N153" i="1"/>
  <c r="N156" i="1"/>
  <c r="F61" i="4"/>
  <c r="N158" i="1"/>
  <c r="N160" i="1"/>
  <c r="F63" i="4"/>
  <c r="J63" i="4"/>
  <c r="N162" i="1"/>
  <c r="N165" i="1"/>
  <c r="F65" i="4"/>
  <c r="N168" i="1"/>
  <c r="N171" i="1"/>
  <c r="F67" i="4"/>
  <c r="J67" i="4"/>
  <c r="N173" i="1"/>
  <c r="F68" i="4"/>
  <c r="J68" i="4"/>
  <c r="N175" i="1"/>
  <c r="F69" i="4"/>
  <c r="N178" i="1"/>
  <c r="F70" i="4"/>
  <c r="J70" i="4"/>
  <c r="N181" i="1"/>
  <c r="F71" i="4"/>
  <c r="J71" i="4"/>
  <c r="N183" i="1"/>
  <c r="N185" i="1"/>
  <c r="F73" i="4"/>
  <c r="N187" i="1"/>
  <c r="N190" i="1"/>
  <c r="F75" i="4"/>
  <c r="N192" i="1"/>
  <c r="N199" i="1"/>
  <c r="F78" i="4"/>
  <c r="N201" i="1"/>
  <c r="N203" i="1"/>
  <c r="F80" i="4"/>
  <c r="J80" i="4"/>
  <c r="N206" i="1"/>
  <c r="F81" i="4"/>
  <c r="N208" i="1"/>
  <c r="N210" i="1"/>
  <c r="F83" i="4"/>
  <c r="J83" i="4"/>
  <c r="N213" i="1"/>
  <c r="F84" i="4"/>
  <c r="J84" i="4"/>
  <c r="N215" i="1"/>
  <c r="F85" i="4"/>
  <c r="N219" i="1"/>
  <c r="N224" i="1"/>
  <c r="F87" i="4"/>
  <c r="J87" i="4"/>
  <c r="N228" i="1"/>
  <c r="N231" i="1"/>
  <c r="F89" i="4"/>
  <c r="N234" i="1"/>
  <c r="F90" i="4"/>
  <c r="N241" i="1"/>
  <c r="F91" i="4"/>
  <c r="J91" i="4"/>
  <c r="N244" i="1"/>
  <c r="F92" i="4"/>
  <c r="J92" i="4"/>
  <c r="N6" i="1"/>
  <c r="F4" i="4"/>
  <c r="F77" i="4"/>
  <c r="N19" i="1"/>
  <c r="N37" i="1"/>
  <c r="N69" i="1"/>
  <c r="C10" i="3"/>
  <c r="C13" i="3"/>
  <c r="N128" i="1"/>
  <c r="N135" i="1"/>
  <c r="F17" i="3"/>
  <c r="C18" i="3"/>
  <c r="N150" i="1"/>
  <c r="F19" i="3"/>
  <c r="J19" i="3"/>
  <c r="C19" i="3"/>
  <c r="N177" i="1"/>
  <c r="C22" i="3"/>
  <c r="C28" i="3"/>
  <c r="N218" i="1"/>
  <c r="F29" i="3"/>
  <c r="C30" i="3"/>
  <c r="N233" i="1"/>
  <c r="F31" i="3"/>
  <c r="F25" i="3"/>
  <c r="M228" i="1"/>
  <c r="M231" i="1"/>
  <c r="M227" i="1"/>
  <c r="E30" i="3"/>
  <c r="R6" i="1"/>
  <c r="R7" i="1"/>
  <c r="R8" i="1"/>
  <c r="R9" i="1"/>
  <c r="R10" i="1"/>
  <c r="R11" i="1"/>
  <c r="R12" i="1"/>
  <c r="R13" i="1"/>
  <c r="R14" i="1"/>
  <c r="R16" i="1"/>
  <c r="R17" i="1"/>
  <c r="R20" i="1"/>
  <c r="R21" i="1"/>
  <c r="R23" i="1"/>
  <c r="R24" i="1"/>
  <c r="R26" i="1"/>
  <c r="R29" i="1"/>
  <c r="R31" i="1"/>
  <c r="R32" i="1"/>
  <c r="R34" i="1"/>
  <c r="R35" i="1"/>
  <c r="R36" i="1"/>
  <c r="R38" i="1"/>
  <c r="R39" i="1"/>
  <c r="R40" i="1"/>
  <c r="R41" i="1"/>
  <c r="R43" i="1"/>
  <c r="R46" i="1"/>
  <c r="R47" i="1"/>
  <c r="R49" i="1"/>
  <c r="R50" i="1"/>
  <c r="R51" i="1"/>
  <c r="R54" i="1"/>
  <c r="R55" i="1"/>
  <c r="R57" i="1"/>
  <c r="R58" i="1"/>
  <c r="R59" i="1"/>
  <c r="R61" i="1"/>
  <c r="R62" i="1"/>
  <c r="R64" i="1"/>
  <c r="R65" i="1"/>
  <c r="R66" i="1"/>
  <c r="R72" i="1"/>
  <c r="R73" i="1"/>
  <c r="R74" i="1"/>
  <c r="R77" i="1"/>
  <c r="R79" i="1"/>
  <c r="R81" i="1"/>
  <c r="R82" i="1"/>
  <c r="R83" i="1"/>
  <c r="R86" i="1"/>
  <c r="R87" i="1"/>
  <c r="R89" i="1"/>
  <c r="R91" i="1"/>
  <c r="R93" i="1"/>
  <c r="R94" i="1"/>
  <c r="R96" i="1"/>
  <c r="R99" i="1"/>
  <c r="R101" i="1"/>
  <c r="R103" i="1"/>
  <c r="R104" i="1"/>
  <c r="R106" i="1"/>
  <c r="R108" i="1"/>
  <c r="R110" i="1"/>
  <c r="R111" i="1"/>
  <c r="R112" i="1"/>
  <c r="R113" i="1"/>
  <c r="R114" i="1"/>
  <c r="R115" i="1"/>
  <c r="R116" i="1"/>
  <c r="R117" i="1"/>
  <c r="R118" i="1"/>
  <c r="R119" i="1"/>
  <c r="R120" i="1"/>
  <c r="R122" i="1"/>
  <c r="R123" i="1"/>
  <c r="R124" i="1"/>
  <c r="R126" i="1"/>
  <c r="R127" i="1"/>
  <c r="R129" i="1"/>
  <c r="R130" i="1"/>
  <c r="R131" i="1"/>
  <c r="R132" i="1"/>
  <c r="R133" i="1"/>
  <c r="R134" i="1"/>
  <c r="R136" i="1"/>
  <c r="R137" i="1"/>
  <c r="R138" i="1"/>
  <c r="R139" i="1"/>
  <c r="R140" i="1"/>
  <c r="R141" i="1"/>
  <c r="R142" i="1"/>
  <c r="R143" i="1"/>
  <c r="R144" i="1"/>
  <c r="R145" i="1"/>
  <c r="R146" i="1"/>
  <c r="R149" i="1"/>
  <c r="R151" i="1"/>
  <c r="R152" i="1"/>
  <c r="R154" i="1"/>
  <c r="R157" i="1"/>
  <c r="R159" i="1"/>
  <c r="R160" i="1"/>
  <c r="R161" i="1"/>
  <c r="R163" i="1"/>
  <c r="R165" i="1"/>
  <c r="R166" i="1"/>
  <c r="R167" i="1"/>
  <c r="R169" i="1"/>
  <c r="R170" i="1"/>
  <c r="R171" i="1"/>
  <c r="R172" i="1"/>
  <c r="R173" i="1"/>
  <c r="R174" i="1"/>
  <c r="R176" i="1"/>
  <c r="R178" i="1"/>
  <c r="R179" i="1"/>
  <c r="R181" i="1"/>
  <c r="R182" i="1"/>
  <c r="R183" i="1"/>
  <c r="R184" i="1"/>
  <c r="R186" i="1"/>
  <c r="R188" i="1"/>
  <c r="R191" i="1"/>
  <c r="R192" i="1"/>
  <c r="R193" i="1"/>
  <c r="R200" i="1"/>
  <c r="R202" i="1"/>
  <c r="R203" i="1"/>
  <c r="R204" i="1"/>
  <c r="R206" i="1"/>
  <c r="R207" i="1"/>
  <c r="R209" i="1"/>
  <c r="R210" i="1"/>
  <c r="R211" i="1"/>
  <c r="R214" i="1"/>
  <c r="R215" i="1"/>
  <c r="R216" i="1"/>
  <c r="R220" i="1"/>
  <c r="R221" i="1"/>
  <c r="R222" i="1"/>
  <c r="R223" i="1"/>
  <c r="R224" i="1"/>
  <c r="R225" i="1"/>
  <c r="R226" i="1"/>
  <c r="R229" i="1"/>
  <c r="R230" i="1"/>
  <c r="R231" i="1"/>
  <c r="R232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M6" i="1"/>
  <c r="M5" i="1"/>
  <c r="M8" i="1"/>
  <c r="M15" i="1"/>
  <c r="Q15" i="1"/>
  <c r="Q7" i="1"/>
  <c r="Q8" i="1"/>
  <c r="Q9" i="1"/>
  <c r="Q10" i="1"/>
  <c r="Q11" i="1"/>
  <c r="Q12" i="1"/>
  <c r="Q13" i="1"/>
  <c r="Q14" i="1"/>
  <c r="Q16" i="1"/>
  <c r="Q17" i="1"/>
  <c r="M20" i="1"/>
  <c r="M22" i="1"/>
  <c r="M26" i="1"/>
  <c r="Q26" i="1"/>
  <c r="M28" i="1"/>
  <c r="M30" i="1"/>
  <c r="Q30" i="1"/>
  <c r="M33" i="1"/>
  <c r="M35" i="1"/>
  <c r="Q35" i="1"/>
  <c r="M38" i="1"/>
  <c r="M40" i="1"/>
  <c r="M42" i="1"/>
  <c r="M45" i="1"/>
  <c r="M48" i="1"/>
  <c r="Q48" i="1"/>
  <c r="Q20" i="1"/>
  <c r="Q21" i="1"/>
  <c r="Q23" i="1"/>
  <c r="Q24" i="1"/>
  <c r="Q28" i="1"/>
  <c r="Q29" i="1"/>
  <c r="Q31" i="1"/>
  <c r="Q32" i="1"/>
  <c r="Q33" i="1"/>
  <c r="Q34" i="1"/>
  <c r="Q36" i="1"/>
  <c r="Q38" i="1"/>
  <c r="Q39" i="1"/>
  <c r="Q41" i="1"/>
  <c r="Q43" i="1"/>
  <c r="Q46" i="1"/>
  <c r="Q47" i="1"/>
  <c r="Q49" i="1"/>
  <c r="Q50" i="1"/>
  <c r="Q51" i="1"/>
  <c r="M54" i="1"/>
  <c r="M56" i="1"/>
  <c r="E20" i="4"/>
  <c r="M58" i="1"/>
  <c r="M61" i="1"/>
  <c r="M63" i="1"/>
  <c r="M65" i="1"/>
  <c r="M72" i="1"/>
  <c r="M69" i="1"/>
  <c r="Q69" i="1"/>
  <c r="M76" i="1"/>
  <c r="E28" i="4"/>
  <c r="M78" i="1"/>
  <c r="M80" i="1"/>
  <c r="M82" i="1"/>
  <c r="Q82" i="1"/>
  <c r="M85" i="1"/>
  <c r="M88" i="1"/>
  <c r="M84" i="1"/>
  <c r="E12" i="3"/>
  <c r="M90" i="1"/>
  <c r="M93" i="1"/>
  <c r="M92" i="1"/>
  <c r="M95" i="1"/>
  <c r="Q95" i="1"/>
  <c r="M98" i="1"/>
  <c r="M100" i="1"/>
  <c r="M103" i="1"/>
  <c r="M105" i="1"/>
  <c r="M107" i="1"/>
  <c r="M109" i="1"/>
  <c r="M111" i="1"/>
  <c r="E43" i="4"/>
  <c r="I43" i="4"/>
  <c r="M115" i="1"/>
  <c r="E44" i="4"/>
  <c r="M117" i="1"/>
  <c r="M119" i="1"/>
  <c r="M121" i="1"/>
  <c r="M123" i="1"/>
  <c r="E48" i="4"/>
  <c r="M125" i="1"/>
  <c r="M129" i="1"/>
  <c r="M131" i="1"/>
  <c r="M133" i="1"/>
  <c r="M136" i="1"/>
  <c r="M138" i="1"/>
  <c r="M140" i="1"/>
  <c r="M143" i="1"/>
  <c r="M145" i="1"/>
  <c r="Q145" i="1"/>
  <c r="M148" i="1"/>
  <c r="M151" i="1"/>
  <c r="M153" i="1"/>
  <c r="M156" i="1"/>
  <c r="E61" i="4"/>
  <c r="M158" i="1"/>
  <c r="M160" i="1"/>
  <c r="E63" i="4"/>
  <c r="M162" i="1"/>
  <c r="M165" i="1"/>
  <c r="M168" i="1"/>
  <c r="E66" i="4"/>
  <c r="M171" i="1"/>
  <c r="M173" i="1"/>
  <c r="Q173" i="1"/>
  <c r="M175" i="1"/>
  <c r="M178" i="1"/>
  <c r="M177" i="1"/>
  <c r="Q177" i="1"/>
  <c r="M181" i="1"/>
  <c r="Q181" i="1"/>
  <c r="M183" i="1"/>
  <c r="M185" i="1"/>
  <c r="M187" i="1"/>
  <c r="M190" i="1"/>
  <c r="E75" i="4"/>
  <c r="M192" i="1"/>
  <c r="Q54" i="1"/>
  <c r="Q55" i="1"/>
  <c r="Q56" i="1"/>
  <c r="Q57" i="1"/>
  <c r="Q59" i="1"/>
  <c r="Q62" i="1"/>
  <c r="Q63" i="1"/>
  <c r="Q64" i="1"/>
  <c r="Q66" i="1"/>
  <c r="Q72" i="1"/>
  <c r="Q73" i="1"/>
  <c r="Q74" i="1"/>
  <c r="Q76" i="1"/>
  <c r="Q77" i="1"/>
  <c r="Q79" i="1"/>
  <c r="Q81" i="1"/>
  <c r="Q83" i="1"/>
  <c r="Q85" i="1"/>
  <c r="Q86" i="1"/>
  <c r="Q87" i="1"/>
  <c r="Q89" i="1"/>
  <c r="Q91" i="1"/>
  <c r="Q93" i="1"/>
  <c r="Q94" i="1"/>
  <c r="Q96" i="1"/>
  <c r="Q99" i="1"/>
  <c r="Q101" i="1"/>
  <c r="Q104" i="1"/>
  <c r="Q106" i="1"/>
  <c r="Q107" i="1"/>
  <c r="Q108" i="1"/>
  <c r="Q110" i="1"/>
  <c r="Q112" i="1"/>
  <c r="Q113" i="1"/>
  <c r="Q114" i="1"/>
  <c r="Q115" i="1"/>
  <c r="Q116" i="1"/>
  <c r="Q117" i="1"/>
  <c r="Q118" i="1"/>
  <c r="Q119" i="1"/>
  <c r="Q120" i="1"/>
  <c r="Q122" i="1"/>
  <c r="Q123" i="1"/>
  <c r="Q124" i="1"/>
  <c r="Q125" i="1"/>
  <c r="Q126" i="1"/>
  <c r="Q127" i="1"/>
  <c r="Q130" i="1"/>
  <c r="Q132" i="1"/>
  <c r="Q133" i="1"/>
  <c r="Q134" i="1"/>
  <c r="Q136" i="1"/>
  <c r="Q137" i="1"/>
  <c r="Q139" i="1"/>
  <c r="Q141" i="1"/>
  <c r="Q142" i="1"/>
  <c r="Q143" i="1"/>
  <c r="Q144" i="1"/>
  <c r="Q146" i="1"/>
  <c r="Q149" i="1"/>
  <c r="Q151" i="1"/>
  <c r="Q152" i="1"/>
  <c r="Q154" i="1"/>
  <c r="Q157" i="1"/>
  <c r="Q159" i="1"/>
  <c r="Q160" i="1"/>
  <c r="Q161" i="1"/>
  <c r="Q162" i="1"/>
  <c r="Q163" i="1"/>
  <c r="Q166" i="1"/>
  <c r="Q167" i="1"/>
  <c r="Q168" i="1"/>
  <c r="Q169" i="1"/>
  <c r="Q170" i="1"/>
  <c r="Q171" i="1"/>
  <c r="Q172" i="1"/>
  <c r="Q174" i="1"/>
  <c r="Q176" i="1"/>
  <c r="Q178" i="1"/>
  <c r="Q179" i="1"/>
  <c r="Q182" i="1"/>
  <c r="Q184" i="1"/>
  <c r="Q186" i="1"/>
  <c r="Q187" i="1"/>
  <c r="Q188" i="1"/>
  <c r="Q191" i="1"/>
  <c r="Q192" i="1"/>
  <c r="Q193" i="1"/>
  <c r="M199" i="1"/>
  <c r="M201" i="1"/>
  <c r="M203" i="1"/>
  <c r="Q203" i="1"/>
  <c r="M206" i="1"/>
  <c r="M208" i="1"/>
  <c r="Q208" i="1"/>
  <c r="M210" i="1"/>
  <c r="E83" i="4"/>
  <c r="I83" i="4"/>
  <c r="M213" i="1"/>
  <c r="M215" i="1"/>
  <c r="Q200" i="1"/>
  <c r="Q202" i="1"/>
  <c r="Q204" i="1"/>
  <c r="Q207" i="1"/>
  <c r="Q209" i="1"/>
  <c r="Q210" i="1"/>
  <c r="Q211" i="1"/>
  <c r="Q213" i="1"/>
  <c r="Q214" i="1"/>
  <c r="Q216" i="1"/>
  <c r="M219" i="1"/>
  <c r="M224" i="1"/>
  <c r="Q224" i="1"/>
  <c r="M218" i="1"/>
  <c r="M234" i="1"/>
  <c r="M241" i="1"/>
  <c r="M244" i="1"/>
  <c r="Q219" i="1"/>
  <c r="Q220" i="1"/>
  <c r="Q221" i="1"/>
  <c r="Q222" i="1"/>
  <c r="Q223" i="1"/>
  <c r="Q225" i="1"/>
  <c r="Q226" i="1"/>
  <c r="Q227" i="1"/>
  <c r="Q228" i="1"/>
  <c r="Q229" i="1"/>
  <c r="Q230" i="1"/>
  <c r="Q231" i="1"/>
  <c r="Q232" i="1"/>
  <c r="Q235" i="1"/>
  <c r="Q236" i="1"/>
  <c r="Q237" i="1"/>
  <c r="Q238" i="1"/>
  <c r="Q239" i="1"/>
  <c r="Q240" i="1"/>
  <c r="Q241" i="1"/>
  <c r="Q242" i="1"/>
  <c r="Q243" i="1"/>
  <c r="Q245" i="1"/>
  <c r="Q246" i="1"/>
  <c r="Q247" i="1"/>
  <c r="Q248" i="1"/>
  <c r="Q249" i="1"/>
  <c r="Q250" i="1"/>
  <c r="P193" i="1"/>
  <c r="P192" i="1"/>
  <c r="P188" i="1"/>
  <c r="P186" i="1"/>
  <c r="P185" i="1"/>
  <c r="O203" i="1"/>
  <c r="P124" i="1"/>
  <c r="P225" i="1"/>
  <c r="P62" i="1"/>
  <c r="P61" i="1"/>
  <c r="P154" i="1"/>
  <c r="P153" i="1"/>
  <c r="P83" i="1"/>
  <c r="P24" i="1"/>
  <c r="P43" i="1"/>
  <c r="P42" i="1"/>
  <c r="P41" i="1"/>
  <c r="P40" i="1"/>
  <c r="P39" i="1"/>
  <c r="P36" i="1"/>
  <c r="P34" i="1"/>
  <c r="P33" i="1"/>
  <c r="P32" i="1"/>
  <c r="P31" i="1"/>
  <c r="O90" i="1"/>
  <c r="G34" i="4"/>
  <c r="P87" i="1"/>
  <c r="P85" i="1"/>
  <c r="P149" i="1"/>
  <c r="P146" i="1"/>
  <c r="P144" i="1"/>
  <c r="P142" i="1"/>
  <c r="P140" i="1"/>
  <c r="P135" i="1"/>
  <c r="P141" i="1"/>
  <c r="P139" i="1"/>
  <c r="P137" i="1"/>
  <c r="P134" i="1"/>
  <c r="P133" i="1"/>
  <c r="P128" i="1"/>
  <c r="P132" i="1"/>
  <c r="P131" i="1"/>
  <c r="P130" i="1"/>
  <c r="P127" i="1"/>
  <c r="P126" i="1"/>
  <c r="P125" i="1"/>
  <c r="P122" i="1"/>
  <c r="P121" i="1"/>
  <c r="P120" i="1"/>
  <c r="P118" i="1"/>
  <c r="P116" i="1"/>
  <c r="P114" i="1"/>
  <c r="P113" i="1"/>
  <c r="P112" i="1"/>
  <c r="P110" i="1"/>
  <c r="P109" i="1"/>
  <c r="P108" i="1"/>
  <c r="P107" i="1"/>
  <c r="P106" i="1"/>
  <c r="P104" i="1"/>
  <c r="P101" i="1"/>
  <c r="P100" i="1"/>
  <c r="P7" i="1"/>
  <c r="P6" i="1"/>
  <c r="P229" i="1"/>
  <c r="P245" i="1"/>
  <c r="P201" i="1"/>
  <c r="P199" i="1"/>
  <c r="O65" i="1"/>
  <c r="G24" i="4"/>
  <c r="E25" i="4"/>
  <c r="O67" i="1"/>
  <c r="G25" i="4"/>
  <c r="O129" i="1"/>
  <c r="G50" i="4"/>
  <c r="E52" i="4"/>
  <c r="O133" i="1"/>
  <c r="G52" i="4"/>
  <c r="O153" i="1"/>
  <c r="G60" i="4"/>
  <c r="E71" i="4"/>
  <c r="O181" i="1"/>
  <c r="G71" i="4"/>
  <c r="O183" i="1"/>
  <c r="G72" i="4"/>
  <c r="E73" i="4"/>
  <c r="O185" i="1"/>
  <c r="G73" i="4"/>
  <c r="E74" i="4"/>
  <c r="O187" i="1"/>
  <c r="G74" i="4"/>
  <c r="O190" i="1"/>
  <c r="G75" i="4"/>
  <c r="P190" i="1"/>
  <c r="E76" i="4"/>
  <c r="O192" i="1"/>
  <c r="G76" i="4"/>
  <c r="G80" i="4"/>
  <c r="O15" i="1"/>
  <c r="G6" i="4"/>
  <c r="P223" i="1"/>
  <c r="P220" i="1"/>
  <c r="P221" i="1"/>
  <c r="P222" i="1"/>
  <c r="P86" i="1"/>
  <c r="O241" i="1"/>
  <c r="G91" i="4"/>
  <c r="E91" i="4"/>
  <c r="O231" i="1"/>
  <c r="G89" i="4"/>
  <c r="E89" i="4"/>
  <c r="E88" i="4"/>
  <c r="O224" i="1"/>
  <c r="G87" i="4"/>
  <c r="E86" i="4"/>
  <c r="O215" i="1"/>
  <c r="G85" i="4"/>
  <c r="O213" i="1"/>
  <c r="G84" i="4"/>
  <c r="E84" i="4"/>
  <c r="I84" i="4"/>
  <c r="O210" i="1"/>
  <c r="O208" i="1"/>
  <c r="G82" i="4"/>
  <c r="E82" i="4"/>
  <c r="O206" i="1"/>
  <c r="G81" i="4"/>
  <c r="O201" i="1"/>
  <c r="O198" i="1"/>
  <c r="G26" i="3"/>
  <c r="G79" i="4"/>
  <c r="O199" i="1"/>
  <c r="G78" i="4"/>
  <c r="E78" i="4"/>
  <c r="O178" i="1"/>
  <c r="G70" i="4"/>
  <c r="E70" i="4"/>
  <c r="O175" i="1"/>
  <c r="G69" i="4"/>
  <c r="O173" i="1"/>
  <c r="G68" i="4"/>
  <c r="E68" i="4"/>
  <c r="O171" i="1"/>
  <c r="G67" i="4"/>
  <c r="E67" i="4"/>
  <c r="O165" i="1"/>
  <c r="G65" i="4"/>
  <c r="E65" i="4"/>
  <c r="O162" i="1"/>
  <c r="G64" i="4"/>
  <c r="E64" i="4"/>
  <c r="O160" i="1"/>
  <c r="G63" i="4"/>
  <c r="O158" i="1"/>
  <c r="G62" i="4"/>
  <c r="E62" i="4"/>
  <c r="I62" i="4"/>
  <c r="O156" i="1"/>
  <c r="G61" i="4"/>
  <c r="O151" i="1"/>
  <c r="G59" i="4"/>
  <c r="O148" i="1"/>
  <c r="G58" i="4"/>
  <c r="E58" i="4"/>
  <c r="O145" i="1"/>
  <c r="G57" i="4"/>
  <c r="O143" i="1"/>
  <c r="G56" i="4"/>
  <c r="E56" i="4"/>
  <c r="O140" i="1"/>
  <c r="G55" i="4"/>
  <c r="E55" i="4"/>
  <c r="I55" i="4"/>
  <c r="O138" i="1"/>
  <c r="G54" i="4"/>
  <c r="O136" i="1"/>
  <c r="G53" i="4"/>
  <c r="E53" i="4"/>
  <c r="O131" i="1"/>
  <c r="G51" i="4"/>
  <c r="O125" i="1"/>
  <c r="G49" i="4"/>
  <c r="E49" i="4"/>
  <c r="O123" i="1"/>
  <c r="G48" i="4"/>
  <c r="O121" i="1"/>
  <c r="G47" i="4"/>
  <c r="O119" i="1"/>
  <c r="G46" i="4"/>
  <c r="E46" i="4"/>
  <c r="I46" i="4"/>
  <c r="O117" i="1"/>
  <c r="G45" i="4"/>
  <c r="E45" i="4"/>
  <c r="I45" i="4"/>
  <c r="O115" i="1"/>
  <c r="G44" i="4"/>
  <c r="O111" i="1"/>
  <c r="G43" i="4"/>
  <c r="O109" i="1"/>
  <c r="G42" i="4"/>
  <c r="E42" i="4"/>
  <c r="O107" i="1"/>
  <c r="G41" i="4"/>
  <c r="E41" i="4"/>
  <c r="O105" i="1"/>
  <c r="G40" i="4"/>
  <c r="O103" i="1"/>
  <c r="G39" i="4"/>
  <c r="O100" i="1"/>
  <c r="G38" i="4"/>
  <c r="E38" i="4"/>
  <c r="O98" i="1"/>
  <c r="G37" i="4"/>
  <c r="O95" i="1"/>
  <c r="G36" i="4"/>
  <c r="E36" i="4"/>
  <c r="O93" i="1"/>
  <c r="G35" i="4"/>
  <c r="E35" i="4"/>
  <c r="O88" i="1"/>
  <c r="O85" i="1"/>
  <c r="G32" i="4"/>
  <c r="E32" i="4"/>
  <c r="I32" i="4"/>
  <c r="O80" i="1"/>
  <c r="G30" i="4"/>
  <c r="E30" i="4"/>
  <c r="I30" i="4"/>
  <c r="E29" i="4"/>
  <c r="G26" i="4"/>
  <c r="E26" i="4"/>
  <c r="O63" i="1"/>
  <c r="G23" i="4"/>
  <c r="E23" i="4"/>
  <c r="I23" i="4"/>
  <c r="O61" i="1"/>
  <c r="G22" i="4"/>
  <c r="E22" i="4"/>
  <c r="O58" i="1"/>
  <c r="G21" i="4"/>
  <c r="O56" i="1"/>
  <c r="G20" i="4"/>
  <c r="O54" i="1"/>
  <c r="G19" i="4"/>
  <c r="E19" i="4"/>
  <c r="E17" i="4"/>
  <c r="O42" i="1"/>
  <c r="G16" i="4"/>
  <c r="E16" i="4"/>
  <c r="O40" i="1"/>
  <c r="G15" i="4"/>
  <c r="O38" i="1"/>
  <c r="G14" i="4"/>
  <c r="E14" i="4"/>
  <c r="O35" i="1"/>
  <c r="G13" i="4"/>
  <c r="E13" i="4"/>
  <c r="I13" i="4"/>
  <c r="O33" i="1"/>
  <c r="G12" i="4"/>
  <c r="E12" i="4"/>
  <c r="I12" i="4"/>
  <c r="O30" i="1"/>
  <c r="G11" i="4"/>
  <c r="E11" i="4"/>
  <c r="O28" i="1"/>
  <c r="G10" i="4"/>
  <c r="E10" i="4"/>
  <c r="O26" i="1"/>
  <c r="G9" i="4"/>
  <c r="E9" i="4"/>
  <c r="O22" i="1"/>
  <c r="G8" i="4"/>
  <c r="E8" i="4"/>
  <c r="I8" i="4"/>
  <c r="O20" i="1"/>
  <c r="G7" i="4"/>
  <c r="E7" i="4"/>
  <c r="O8" i="1"/>
  <c r="G5" i="4"/>
  <c r="E5" i="4"/>
  <c r="O6" i="1"/>
  <c r="E4" i="4"/>
  <c r="D4" i="4"/>
  <c r="P235" i="1"/>
  <c r="P236" i="1"/>
  <c r="P237" i="1"/>
  <c r="P238" i="1"/>
  <c r="P239" i="1"/>
  <c r="P240" i="1"/>
  <c r="P242" i="1"/>
  <c r="P243" i="1"/>
  <c r="P248" i="1"/>
  <c r="P249" i="1"/>
  <c r="P250" i="1"/>
  <c r="P231" i="1"/>
  <c r="P215" i="1"/>
  <c r="P206" i="1"/>
  <c r="P208" i="1"/>
  <c r="P210" i="1"/>
  <c r="P179" i="1"/>
  <c r="P178" i="1"/>
  <c r="P177" i="1"/>
  <c r="P166" i="1"/>
  <c r="P167" i="1"/>
  <c r="P165" i="1"/>
  <c r="P170" i="1"/>
  <c r="P172" i="1"/>
  <c r="P171" i="1"/>
  <c r="P174" i="1"/>
  <c r="P173" i="1"/>
  <c r="P176" i="1"/>
  <c r="P175" i="1"/>
  <c r="P157" i="1"/>
  <c r="P156" i="1"/>
  <c r="P159" i="1"/>
  <c r="P158" i="1"/>
  <c r="P161" i="1"/>
  <c r="P160" i="1"/>
  <c r="P163" i="1"/>
  <c r="P162" i="1"/>
  <c r="P152" i="1"/>
  <c r="P151" i="1"/>
  <c r="P150" i="1"/>
  <c r="P148" i="1"/>
  <c r="P147" i="1"/>
  <c r="P136" i="1"/>
  <c r="P138" i="1"/>
  <c r="P143" i="1"/>
  <c r="P145" i="1"/>
  <c r="P129" i="1"/>
  <c r="P103" i="1"/>
  <c r="P105" i="1"/>
  <c r="P115" i="1"/>
  <c r="P117" i="1"/>
  <c r="P119" i="1"/>
  <c r="P123" i="1"/>
  <c r="P99" i="1"/>
  <c r="P98" i="1"/>
  <c r="P94" i="1"/>
  <c r="P93" i="1"/>
  <c r="P96" i="1"/>
  <c r="P95" i="1"/>
  <c r="P92" i="1"/>
  <c r="P89" i="1"/>
  <c r="P88" i="1"/>
  <c r="P91" i="1"/>
  <c r="P90" i="1"/>
  <c r="P77" i="1"/>
  <c r="P76" i="1"/>
  <c r="P79" i="1"/>
  <c r="P78" i="1"/>
  <c r="P81" i="1"/>
  <c r="P80" i="1"/>
  <c r="P82" i="1"/>
  <c r="P73" i="1"/>
  <c r="P64" i="1"/>
  <c r="P63" i="1"/>
  <c r="P55" i="1"/>
  <c r="P54" i="1"/>
  <c r="P57" i="1"/>
  <c r="P56" i="1"/>
  <c r="P59" i="1"/>
  <c r="P58" i="1"/>
  <c r="P47" i="1"/>
  <c r="P45" i="1"/>
  <c r="P38" i="1"/>
  <c r="P21" i="1"/>
  <c r="P20" i="1"/>
  <c r="P23" i="1"/>
  <c r="P22" i="1"/>
  <c r="P29" i="1"/>
  <c r="P28" i="1"/>
  <c r="P35" i="1"/>
  <c r="P14" i="1"/>
  <c r="P16" i="1"/>
  <c r="P15" i="1"/>
  <c r="P17" i="1"/>
  <c r="P247" i="1"/>
  <c r="E77" i="4"/>
  <c r="P51" i="1"/>
  <c r="P68" i="1"/>
  <c r="P67" i="1"/>
  <c r="P74" i="1"/>
  <c r="P169" i="1"/>
  <c r="P168" i="1"/>
  <c r="P182" i="1"/>
  <c r="P181" i="1"/>
  <c r="P187" i="1"/>
  <c r="O45" i="1"/>
  <c r="G17" i="4"/>
  <c r="O48" i="1"/>
  <c r="G18" i="4"/>
  <c r="O72" i="1"/>
  <c r="G27" i="4"/>
  <c r="O76" i="1"/>
  <c r="G28" i="4"/>
  <c r="O78" i="1"/>
  <c r="G29" i="4"/>
  <c r="O82" i="1"/>
  <c r="G31" i="4"/>
  <c r="O168" i="1"/>
  <c r="G66" i="4"/>
  <c r="O195" i="1"/>
  <c r="G77" i="4"/>
  <c r="O219" i="1"/>
  <c r="G86" i="4"/>
  <c r="O228" i="1"/>
  <c r="O227" i="1"/>
  <c r="O234" i="1"/>
  <c r="G90" i="4"/>
  <c r="B92" i="4"/>
  <c r="A92" i="4"/>
  <c r="B91" i="4"/>
  <c r="A91" i="4"/>
  <c r="B90" i="4"/>
  <c r="A90" i="4"/>
  <c r="B89" i="4"/>
  <c r="A89" i="4"/>
  <c r="B88" i="4"/>
  <c r="A88" i="4"/>
  <c r="B87" i="4"/>
  <c r="A87" i="4"/>
  <c r="B86" i="4"/>
  <c r="A86" i="4"/>
  <c r="B85" i="4"/>
  <c r="A85" i="4"/>
  <c r="B84" i="4"/>
  <c r="A84" i="4"/>
  <c r="B83" i="4"/>
  <c r="A83" i="4"/>
  <c r="B82" i="4"/>
  <c r="A82" i="4"/>
  <c r="B81" i="4"/>
  <c r="A81" i="4"/>
  <c r="B80" i="4"/>
  <c r="A80" i="4"/>
  <c r="B79" i="4"/>
  <c r="A79" i="4"/>
  <c r="B78" i="4"/>
  <c r="A78" i="4"/>
  <c r="B77" i="4"/>
  <c r="A77" i="4"/>
  <c r="B76" i="4"/>
  <c r="A76" i="4"/>
  <c r="B75" i="4"/>
  <c r="A75" i="4"/>
  <c r="B74" i="4"/>
  <c r="A74" i="4"/>
  <c r="B73" i="4"/>
  <c r="A73" i="4"/>
  <c r="B72" i="4"/>
  <c r="A72" i="4"/>
  <c r="B71" i="4"/>
  <c r="A71" i="4"/>
  <c r="B70" i="4"/>
  <c r="A70" i="4"/>
  <c r="B69" i="4"/>
  <c r="A69" i="4"/>
  <c r="B68" i="4"/>
  <c r="A68" i="4"/>
  <c r="B67" i="4"/>
  <c r="A67" i="4"/>
  <c r="B66" i="4"/>
  <c r="A66" i="4"/>
  <c r="B65" i="4"/>
  <c r="A65" i="4"/>
  <c r="B64" i="4"/>
  <c r="A64" i="4"/>
  <c r="B63" i="4"/>
  <c r="A63" i="4"/>
  <c r="B62" i="4"/>
  <c r="A62" i="4"/>
  <c r="B61" i="4"/>
  <c r="A61" i="4"/>
  <c r="B60" i="4"/>
  <c r="A60" i="4"/>
  <c r="B59" i="4"/>
  <c r="A59" i="4"/>
  <c r="B58" i="4"/>
  <c r="A58" i="4"/>
  <c r="B57" i="4"/>
  <c r="A57" i="4"/>
  <c r="B56" i="4"/>
  <c r="A56" i="4"/>
  <c r="B55" i="4"/>
  <c r="A55" i="4"/>
  <c r="B54" i="4"/>
  <c r="A54" i="4"/>
  <c r="B53" i="4"/>
  <c r="A53" i="4"/>
  <c r="B52" i="4"/>
  <c r="A52" i="4"/>
  <c r="B51" i="4"/>
  <c r="A51" i="4"/>
  <c r="B50" i="4"/>
  <c r="A50" i="4"/>
  <c r="B49" i="4"/>
  <c r="A49" i="4"/>
  <c r="B48" i="4"/>
  <c r="A48" i="4"/>
  <c r="B47" i="4"/>
  <c r="A47" i="4"/>
  <c r="B46" i="4"/>
  <c r="A46" i="4"/>
  <c r="B45" i="4"/>
  <c r="A45" i="4"/>
  <c r="B44" i="4"/>
  <c r="A44" i="4"/>
  <c r="B43" i="4"/>
  <c r="A43" i="4"/>
  <c r="B42" i="4"/>
  <c r="A42" i="4"/>
  <c r="B41" i="4"/>
  <c r="A41" i="4"/>
  <c r="B40" i="4"/>
  <c r="A40" i="4"/>
  <c r="B39" i="4"/>
  <c r="A39" i="4"/>
  <c r="B38" i="4"/>
  <c r="A38" i="4"/>
  <c r="B37" i="4"/>
  <c r="A37" i="4"/>
  <c r="B36" i="4"/>
  <c r="A36" i="4"/>
  <c r="B35" i="4"/>
  <c r="A35" i="4"/>
  <c r="B34" i="4"/>
  <c r="A34" i="4"/>
  <c r="B33" i="4"/>
  <c r="A33" i="4"/>
  <c r="B32" i="4"/>
  <c r="A32" i="4"/>
  <c r="B31" i="4"/>
  <c r="A31" i="4"/>
  <c r="B30" i="4"/>
  <c r="A30" i="4"/>
  <c r="B29" i="4"/>
  <c r="A29" i="4"/>
  <c r="B28" i="4"/>
  <c r="A28" i="4"/>
  <c r="B27" i="4"/>
  <c r="A27" i="4"/>
  <c r="B26" i="4"/>
  <c r="A26" i="4"/>
  <c r="B25" i="4"/>
  <c r="A25" i="4"/>
  <c r="B24" i="4"/>
  <c r="A24" i="4"/>
  <c r="B23" i="4"/>
  <c r="A23" i="4"/>
  <c r="B22" i="4"/>
  <c r="A22" i="4"/>
  <c r="B21" i="4"/>
  <c r="A21" i="4"/>
  <c r="B20" i="4"/>
  <c r="A20" i="4"/>
  <c r="B19" i="4"/>
  <c r="A19" i="4"/>
  <c r="B18" i="4"/>
  <c r="A18" i="4"/>
  <c r="B17" i="4"/>
  <c r="A17" i="4"/>
  <c r="B16" i="4"/>
  <c r="A16" i="4"/>
  <c r="B15" i="4"/>
  <c r="A15" i="4"/>
  <c r="B14" i="4"/>
  <c r="A14" i="4"/>
  <c r="B13" i="4"/>
  <c r="A13" i="4"/>
  <c r="B12" i="4"/>
  <c r="A12" i="4"/>
  <c r="B11" i="4"/>
  <c r="A11" i="4"/>
  <c r="B10" i="4"/>
  <c r="A10" i="4"/>
  <c r="B9" i="4"/>
  <c r="A9" i="4"/>
  <c r="B8" i="4"/>
  <c r="A8" i="4"/>
  <c r="B7" i="4"/>
  <c r="A7" i="4"/>
  <c r="B6" i="4"/>
  <c r="A6" i="4"/>
  <c r="B5" i="4"/>
  <c r="A5" i="4"/>
  <c r="B4" i="4"/>
  <c r="A4" i="4"/>
  <c r="B31" i="3"/>
  <c r="A31" i="3"/>
  <c r="B30" i="3"/>
  <c r="A30" i="3"/>
  <c r="B29" i="3"/>
  <c r="A29" i="3"/>
  <c r="B28" i="3"/>
  <c r="A28" i="3"/>
  <c r="B27" i="3"/>
  <c r="A27" i="3"/>
  <c r="B26" i="3"/>
  <c r="A26" i="3"/>
  <c r="B25" i="3"/>
  <c r="A25" i="3"/>
  <c r="B24" i="3"/>
  <c r="A24" i="3"/>
  <c r="B23" i="3"/>
  <c r="A23" i="3"/>
  <c r="B22" i="3"/>
  <c r="A22" i="3"/>
  <c r="B21" i="3"/>
  <c r="A21" i="3"/>
  <c r="B20" i="3"/>
  <c r="A20" i="3"/>
  <c r="B19" i="3"/>
  <c r="A19" i="3"/>
  <c r="B18" i="3"/>
  <c r="A18" i="3"/>
  <c r="B17" i="3"/>
  <c r="A17" i="3"/>
  <c r="B16" i="3"/>
  <c r="A16" i="3"/>
  <c r="B15" i="3"/>
  <c r="A15" i="3"/>
  <c r="B14" i="3"/>
  <c r="A14" i="3"/>
  <c r="B13" i="3"/>
  <c r="A13" i="3"/>
  <c r="B12" i="3"/>
  <c r="A12" i="3"/>
  <c r="B11" i="3"/>
  <c r="A11" i="3"/>
  <c r="B10" i="3"/>
  <c r="A10" i="3"/>
  <c r="B9" i="3"/>
  <c r="A9" i="3"/>
  <c r="B8" i="3"/>
  <c r="A8" i="3"/>
  <c r="B7" i="3"/>
  <c r="A7" i="3"/>
  <c r="B6" i="3"/>
  <c r="A6" i="3"/>
  <c r="B5" i="3"/>
  <c r="A5" i="3"/>
  <c r="B4" i="3"/>
  <c r="A4" i="3"/>
  <c r="B8" i="2"/>
  <c r="A8" i="2"/>
  <c r="B7" i="2"/>
  <c r="A7" i="2"/>
  <c r="B6" i="2"/>
  <c r="A6" i="2"/>
  <c r="B5" i="2"/>
  <c r="A5" i="2"/>
  <c r="B4" i="2"/>
  <c r="A4" i="2"/>
  <c r="J68" i="1"/>
  <c r="J62" i="1"/>
  <c r="P195" i="1"/>
  <c r="E31" i="4"/>
  <c r="P66" i="1"/>
  <c r="P65" i="1"/>
  <c r="O244" i="1"/>
  <c r="G92" i="4"/>
  <c r="P246" i="1"/>
  <c r="P194" i="1"/>
  <c r="I68" i="4"/>
  <c r="I11" i="4"/>
  <c r="I63" i="4"/>
  <c r="O92" i="1"/>
  <c r="G13" i="3"/>
  <c r="D22" i="3"/>
  <c r="H22" i="3"/>
  <c r="I49" i="4"/>
  <c r="I58" i="4"/>
  <c r="E22" i="3"/>
  <c r="I64" i="4"/>
  <c r="I91" i="4"/>
  <c r="P224" i="1"/>
  <c r="O37" i="1"/>
  <c r="G6" i="3"/>
  <c r="G30" i="3"/>
  <c r="P72" i="1"/>
  <c r="P69" i="1"/>
  <c r="O150" i="1"/>
  <c r="G19" i="3"/>
  <c r="P48" i="1"/>
  <c r="P219" i="1"/>
  <c r="D18" i="3"/>
  <c r="H18" i="3"/>
  <c r="E29" i="3"/>
  <c r="P228" i="1"/>
  <c r="P227" i="1"/>
  <c r="O44" i="1"/>
  <c r="G7" i="3"/>
  <c r="D14" i="3"/>
  <c r="I7" i="4"/>
  <c r="I36" i="4"/>
  <c r="I14" i="4"/>
  <c r="I44" i="4"/>
  <c r="I67" i="4"/>
  <c r="O147" i="1"/>
  <c r="G18" i="3"/>
  <c r="E25" i="3"/>
  <c r="O75" i="1"/>
  <c r="G11" i="3"/>
  <c r="O53" i="1"/>
  <c r="G8" i="3"/>
  <c r="P241" i="1"/>
  <c r="D25" i="3"/>
  <c r="I70" i="4"/>
  <c r="D4" i="3"/>
  <c r="D27" i="3"/>
  <c r="O212" i="1"/>
  <c r="G28" i="3"/>
  <c r="I31" i="4"/>
  <c r="O102" i="1"/>
  <c r="G15" i="3"/>
  <c r="O180" i="1"/>
  <c r="G23" i="3"/>
  <c r="D19" i="3"/>
  <c r="H19" i="3"/>
  <c r="I66" i="4"/>
  <c r="E4" i="3"/>
  <c r="I19" i="4"/>
  <c r="P244" i="1"/>
  <c r="I88" i="4"/>
  <c r="I35" i="4"/>
  <c r="I52" i="4"/>
  <c r="I22" i="3"/>
  <c r="P218" i="1"/>
  <c r="I89" i="4"/>
  <c r="E18" i="4"/>
  <c r="M44" i="1"/>
  <c r="E7" i="3"/>
  <c r="R45" i="1"/>
  <c r="C17" i="4"/>
  <c r="I17" i="4"/>
  <c r="Q45" i="1"/>
  <c r="P84" i="1"/>
  <c r="P60" i="1"/>
  <c r="P75" i="1"/>
  <c r="P97" i="1"/>
  <c r="P52" i="1"/>
  <c r="M180" i="1"/>
  <c r="E72" i="4"/>
  <c r="Q183" i="1"/>
  <c r="N227" i="1"/>
  <c r="R228" i="1"/>
  <c r="F88" i="4"/>
  <c r="J88" i="4"/>
  <c r="F40" i="4"/>
  <c r="J40" i="4"/>
  <c r="N102" i="1"/>
  <c r="F15" i="3"/>
  <c r="R105" i="1"/>
  <c r="F36" i="4"/>
  <c r="J36" i="4"/>
  <c r="R95" i="1"/>
  <c r="F32" i="4"/>
  <c r="J32" i="4"/>
  <c r="N84" i="1"/>
  <c r="F12" i="3"/>
  <c r="R85" i="1"/>
  <c r="F28" i="4"/>
  <c r="J28" i="4"/>
  <c r="N75" i="1"/>
  <c r="R76" i="1"/>
  <c r="R63" i="1"/>
  <c r="F23" i="4"/>
  <c r="J23" i="4"/>
  <c r="D90" i="4"/>
  <c r="L233" i="1"/>
  <c r="D31" i="3"/>
  <c r="C75" i="4"/>
  <c r="J75" i="4"/>
  <c r="R190" i="1"/>
  <c r="O194" i="1"/>
  <c r="G25" i="3"/>
  <c r="O218" i="1"/>
  <c r="G29" i="3"/>
  <c r="O69" i="1"/>
  <c r="G10" i="3"/>
  <c r="O177" i="1"/>
  <c r="G22" i="3"/>
  <c r="O97" i="1"/>
  <c r="G14" i="3"/>
  <c r="E10" i="3"/>
  <c r="I10" i="3"/>
  <c r="G88" i="4"/>
  <c r="P205" i="1"/>
  <c r="O135" i="1"/>
  <c r="G17" i="3"/>
  <c r="O155" i="1"/>
  <c r="G20" i="3"/>
  <c r="M233" i="1"/>
  <c r="E31" i="3"/>
  <c r="Q234" i="1"/>
  <c r="E90" i="4"/>
  <c r="F79" i="4"/>
  <c r="J79" i="4"/>
  <c r="N198" i="1"/>
  <c r="R201" i="1"/>
  <c r="F74" i="4"/>
  <c r="J74" i="4"/>
  <c r="R187" i="1"/>
  <c r="F66" i="4"/>
  <c r="J66" i="4"/>
  <c r="N164" i="1"/>
  <c r="R168" i="1"/>
  <c r="F62" i="4"/>
  <c r="J62" i="4"/>
  <c r="N155" i="1"/>
  <c r="R158" i="1"/>
  <c r="F58" i="4"/>
  <c r="J58" i="4"/>
  <c r="N147" i="1"/>
  <c r="R147" i="1"/>
  <c r="R148" i="1"/>
  <c r="J27" i="4"/>
  <c r="J9" i="4"/>
  <c r="K189" i="1"/>
  <c r="C24" i="3"/>
  <c r="R199" i="1"/>
  <c r="Q199" i="1"/>
  <c r="H64" i="4"/>
  <c r="D34" i="4"/>
  <c r="H34" i="4"/>
  <c r="L84" i="1"/>
  <c r="D12" i="3"/>
  <c r="M135" i="1"/>
  <c r="Q140" i="1"/>
  <c r="E13" i="3"/>
  <c r="I13" i="3"/>
  <c r="Q92" i="1"/>
  <c r="N212" i="1"/>
  <c r="R177" i="1"/>
  <c r="F22" i="3"/>
  <c r="J22" i="3"/>
  <c r="N92" i="1"/>
  <c r="F86" i="4"/>
  <c r="R219" i="1"/>
  <c r="N205" i="1"/>
  <c r="F27" i="3"/>
  <c r="R208" i="1"/>
  <c r="F82" i="4"/>
  <c r="R125" i="1"/>
  <c r="F49" i="4"/>
  <c r="J49" i="4"/>
  <c r="F42" i="4"/>
  <c r="R109" i="1"/>
  <c r="F38" i="4"/>
  <c r="N97" i="1"/>
  <c r="R100" i="1"/>
  <c r="F34" i="4"/>
  <c r="J34" i="4"/>
  <c r="R90" i="1"/>
  <c r="F30" i="4"/>
  <c r="J30" i="4"/>
  <c r="R80" i="1"/>
  <c r="D86" i="4"/>
  <c r="L218" i="1"/>
  <c r="D29" i="3"/>
  <c r="C37" i="4"/>
  <c r="H37" i="4"/>
  <c r="K97" i="1"/>
  <c r="C14" i="3"/>
  <c r="R98" i="1"/>
  <c r="R78" i="1"/>
  <c r="Q78" i="1"/>
  <c r="P212" i="1"/>
  <c r="P8" i="1"/>
  <c r="P5" i="1"/>
  <c r="P4" i="1"/>
  <c r="P180" i="1"/>
  <c r="H14" i="3"/>
  <c r="P53" i="1"/>
  <c r="P164" i="1"/>
  <c r="O189" i="1"/>
  <c r="G24" i="3"/>
  <c r="O233" i="1"/>
  <c r="G31" i="3"/>
  <c r="P44" i="1"/>
  <c r="I9" i="4"/>
  <c r="E27" i="4"/>
  <c r="I27" i="4"/>
  <c r="E33" i="4"/>
  <c r="M205" i="1"/>
  <c r="Q206" i="1"/>
  <c r="Q111" i="1"/>
  <c r="Q148" i="1"/>
  <c r="M147" i="1"/>
  <c r="M75" i="1"/>
  <c r="E11" i="3"/>
  <c r="Q80" i="1"/>
  <c r="N217" i="1"/>
  <c r="F8" i="2"/>
  <c r="R213" i="1"/>
  <c r="F16" i="3"/>
  <c r="J16" i="3"/>
  <c r="R128" i="1"/>
  <c r="J85" i="4"/>
  <c r="F76" i="4"/>
  <c r="J76" i="4"/>
  <c r="N189" i="1"/>
  <c r="F72" i="4"/>
  <c r="J72" i="4"/>
  <c r="N180" i="1"/>
  <c r="F23" i="3"/>
  <c r="F64" i="4"/>
  <c r="J64" i="4"/>
  <c r="R162" i="1"/>
  <c r="F60" i="4"/>
  <c r="J60" i="4"/>
  <c r="R153" i="1"/>
  <c r="J37" i="4"/>
  <c r="F11" i="4"/>
  <c r="J11" i="4"/>
  <c r="R30" i="1"/>
  <c r="H87" i="4"/>
  <c r="R121" i="1"/>
  <c r="C47" i="4"/>
  <c r="I42" i="4"/>
  <c r="C38" i="4"/>
  <c r="I38" i="4"/>
  <c r="Q100" i="1"/>
  <c r="Q42" i="1"/>
  <c r="R42" i="1"/>
  <c r="C16" i="4"/>
  <c r="I16" i="4"/>
  <c r="I56" i="4"/>
  <c r="P111" i="1"/>
  <c r="P102" i="1"/>
  <c r="P30" i="1"/>
  <c r="P19" i="1"/>
  <c r="H59" i="4"/>
  <c r="H23" i="4"/>
  <c r="H19" i="4"/>
  <c r="Q109" i="1"/>
  <c r="I20" i="4"/>
  <c r="Q22" i="1"/>
  <c r="I30" i="3"/>
  <c r="H76" i="4"/>
  <c r="H74" i="4"/>
  <c r="H57" i="4"/>
  <c r="H40" i="4"/>
  <c r="H30" i="4"/>
  <c r="P189" i="1"/>
  <c r="M19" i="1"/>
  <c r="E5" i="3"/>
  <c r="J47" i="4"/>
  <c r="J43" i="4"/>
  <c r="H91" i="4"/>
  <c r="H62" i="4"/>
  <c r="H58" i="4"/>
  <c r="H49" i="4"/>
  <c r="H14" i="4"/>
  <c r="H6" i="4"/>
  <c r="D31" i="4"/>
  <c r="L75" i="1"/>
  <c r="D11" i="3"/>
  <c r="Q165" i="1"/>
  <c r="M164" i="1"/>
  <c r="Q58" i="1"/>
  <c r="E21" i="4"/>
  <c r="I21" i="4"/>
  <c r="C69" i="4"/>
  <c r="H69" i="4"/>
  <c r="R175" i="1"/>
  <c r="K155" i="1"/>
  <c r="C20" i="3"/>
  <c r="C61" i="4"/>
  <c r="R156" i="1"/>
  <c r="Q156" i="1"/>
  <c r="O60" i="1"/>
  <c r="G9" i="3"/>
  <c r="O19" i="1"/>
  <c r="P155" i="1"/>
  <c r="P234" i="1"/>
  <c r="P233" i="1"/>
  <c r="G33" i="4"/>
  <c r="O84" i="1"/>
  <c r="G12" i="3"/>
  <c r="G83" i="4"/>
  <c r="O205" i="1"/>
  <c r="G27" i="3"/>
  <c r="P198" i="1"/>
  <c r="P197" i="1"/>
  <c r="P37" i="1"/>
  <c r="Q215" i="1"/>
  <c r="M212" i="1"/>
  <c r="E85" i="4"/>
  <c r="I85" i="4"/>
  <c r="E27" i="3"/>
  <c r="Q40" i="1"/>
  <c r="E15" i="4"/>
  <c r="I15" i="4"/>
  <c r="K5" i="1"/>
  <c r="Q5" i="1"/>
  <c r="Q6" i="1"/>
  <c r="C4" i="4"/>
  <c r="H48" i="4"/>
  <c r="J48" i="4"/>
  <c r="H42" i="4"/>
  <c r="J42" i="4"/>
  <c r="K84" i="1"/>
  <c r="C33" i="4"/>
  <c r="J33" i="4"/>
  <c r="R88" i="1"/>
  <c r="Q88" i="1"/>
  <c r="H5" i="4"/>
  <c r="I5" i="4"/>
  <c r="P217" i="1"/>
  <c r="O164" i="1"/>
  <c r="G21" i="3"/>
  <c r="E69" i="4"/>
  <c r="Q175" i="1"/>
  <c r="Q131" i="1"/>
  <c r="E51" i="4"/>
  <c r="I51" i="4"/>
  <c r="Q121" i="1"/>
  <c r="E47" i="4"/>
  <c r="I47" i="4"/>
  <c r="M102" i="1"/>
  <c r="Q103" i="1"/>
  <c r="E39" i="4"/>
  <c r="I39" i="4"/>
  <c r="F6" i="3"/>
  <c r="I48" i="4"/>
  <c r="G4" i="4"/>
  <c r="O5" i="1"/>
  <c r="E23" i="3"/>
  <c r="M4" i="1"/>
  <c r="R150" i="1"/>
  <c r="F21" i="3"/>
  <c r="M217" i="1"/>
  <c r="M128" i="1"/>
  <c r="Q129" i="1"/>
  <c r="Q65" i="1"/>
  <c r="E24" i="4"/>
  <c r="I24" i="4"/>
  <c r="F20" i="3"/>
  <c r="J20" i="3"/>
  <c r="R84" i="1"/>
  <c r="F5" i="3"/>
  <c r="J78" i="4"/>
  <c r="C73" i="4"/>
  <c r="H73" i="4"/>
  <c r="K180" i="1"/>
  <c r="Q185" i="1"/>
  <c r="D63" i="4"/>
  <c r="L155" i="1"/>
  <c r="D20" i="3"/>
  <c r="O128" i="1"/>
  <c r="G16" i="3"/>
  <c r="E6" i="4"/>
  <c r="E57" i="4"/>
  <c r="I57" i="4"/>
  <c r="E87" i="4"/>
  <c r="I87" i="4"/>
  <c r="E50" i="4"/>
  <c r="I50" i="4"/>
  <c r="M198" i="1"/>
  <c r="M189" i="1"/>
  <c r="Q190" i="1"/>
  <c r="M155" i="1"/>
  <c r="Q158" i="1"/>
  <c r="Q105" i="1"/>
  <c r="E40" i="4"/>
  <c r="I40" i="4"/>
  <c r="Q90" i="1"/>
  <c r="E34" i="4"/>
  <c r="I34" i="4"/>
  <c r="M60" i="1"/>
  <c r="F18" i="3"/>
  <c r="J18" i="3"/>
  <c r="J90" i="4"/>
  <c r="K37" i="1"/>
  <c r="C6" i="3"/>
  <c r="H81" i="4"/>
  <c r="J81" i="4"/>
  <c r="H56" i="4"/>
  <c r="J56" i="4"/>
  <c r="H51" i="4"/>
  <c r="H50" i="4"/>
  <c r="J50" i="4"/>
  <c r="C41" i="4"/>
  <c r="K102" i="1"/>
  <c r="R107" i="1"/>
  <c r="D39" i="4"/>
  <c r="H39" i="4"/>
  <c r="L102" i="1"/>
  <c r="D15" i="3"/>
  <c r="Q153" i="1"/>
  <c r="E60" i="4"/>
  <c r="I60" i="4"/>
  <c r="Q138" i="1"/>
  <c r="E54" i="4"/>
  <c r="I54" i="4"/>
  <c r="M37" i="1"/>
  <c r="F10" i="3"/>
  <c r="J10" i="3"/>
  <c r="R69" i="1"/>
  <c r="D71" i="4"/>
  <c r="H71" i="4"/>
  <c r="L180" i="1"/>
  <c r="D23" i="3"/>
  <c r="E17" i="3"/>
  <c r="E80" i="4"/>
  <c r="I80" i="4"/>
  <c r="E92" i="4"/>
  <c r="I92" i="4"/>
  <c r="Q244" i="1"/>
  <c r="Q201" i="1"/>
  <c r="E79" i="4"/>
  <c r="I79" i="4"/>
  <c r="E59" i="4"/>
  <c r="I59" i="4"/>
  <c r="M150" i="1"/>
  <c r="M97" i="1"/>
  <c r="Q98" i="1"/>
  <c r="E37" i="4"/>
  <c r="I37" i="4"/>
  <c r="M53" i="1"/>
  <c r="R185" i="1"/>
  <c r="F11" i="3"/>
  <c r="J86" i="4"/>
  <c r="F22" i="4"/>
  <c r="J22" i="4"/>
  <c r="N60" i="1"/>
  <c r="F20" i="4"/>
  <c r="J20" i="4"/>
  <c r="R56" i="1"/>
  <c r="N53" i="1"/>
  <c r="F18" i="4"/>
  <c r="N44" i="1"/>
  <c r="N18" i="1"/>
  <c r="R48" i="1"/>
  <c r="F12" i="4"/>
  <c r="J12" i="4"/>
  <c r="R33" i="1"/>
  <c r="F10" i="4"/>
  <c r="J10" i="4"/>
  <c r="R28" i="1"/>
  <c r="F8" i="4"/>
  <c r="J8" i="4"/>
  <c r="R22" i="1"/>
  <c r="F6" i="4"/>
  <c r="N5" i="1"/>
  <c r="R15" i="1"/>
  <c r="H89" i="4"/>
  <c r="J89" i="4"/>
  <c r="D75" i="4"/>
  <c r="L189" i="1"/>
  <c r="D24" i="3"/>
  <c r="H24" i="3"/>
  <c r="K60" i="1"/>
  <c r="C22" i="4"/>
  <c r="D20" i="4"/>
  <c r="H20" i="4"/>
  <c r="L53" i="1"/>
  <c r="D12" i="4"/>
  <c r="L19" i="1"/>
  <c r="E81" i="4"/>
  <c r="I81" i="4"/>
  <c r="Q61" i="1"/>
  <c r="L198" i="1"/>
  <c r="D80" i="4"/>
  <c r="H79" i="4"/>
  <c r="H7" i="4"/>
  <c r="J5" i="4"/>
  <c r="L227" i="1"/>
  <c r="D30" i="3"/>
  <c r="H30" i="3"/>
  <c r="D88" i="4"/>
  <c r="C86" i="4"/>
  <c r="K218" i="1"/>
  <c r="L135" i="1"/>
  <c r="D17" i="3"/>
  <c r="D55" i="4"/>
  <c r="H35" i="4"/>
  <c r="H16" i="4"/>
  <c r="H15" i="4"/>
  <c r="K233" i="1"/>
  <c r="C90" i="4"/>
  <c r="H90" i="4"/>
  <c r="H80" i="4"/>
  <c r="H77" i="4"/>
  <c r="H63" i="4"/>
  <c r="H52" i="4"/>
  <c r="H47" i="4"/>
  <c r="H36" i="4"/>
  <c r="H31" i="4"/>
  <c r="C29" i="4"/>
  <c r="J29" i="4"/>
  <c r="K75" i="1"/>
  <c r="R75" i="1"/>
  <c r="L69" i="1"/>
  <c r="D10" i="3"/>
  <c r="H10" i="3"/>
  <c r="D27" i="4"/>
  <c r="H27" i="4"/>
  <c r="C18" i="4"/>
  <c r="H18" i="4"/>
  <c r="K44" i="1"/>
  <c r="C7" i="3"/>
  <c r="D16" i="4"/>
  <c r="L37" i="1"/>
  <c r="D6" i="3"/>
  <c r="H9" i="4"/>
  <c r="Q195" i="1"/>
  <c r="R195" i="1"/>
  <c r="K194" i="1"/>
  <c r="C25" i="3"/>
  <c r="H25" i="3"/>
  <c r="H88" i="4"/>
  <c r="D84" i="4"/>
  <c r="H84" i="4"/>
  <c r="L212" i="1"/>
  <c r="D28" i="3"/>
  <c r="H28" i="3"/>
  <c r="H83" i="4"/>
  <c r="K205" i="1"/>
  <c r="C82" i="4"/>
  <c r="H82" i="4"/>
  <c r="K198" i="1"/>
  <c r="C78" i="4"/>
  <c r="H78" i="4"/>
  <c r="H75" i="4"/>
  <c r="L164" i="1"/>
  <c r="D21" i="3"/>
  <c r="D67" i="4"/>
  <c r="H67" i="4"/>
  <c r="H66" i="4"/>
  <c r="K164" i="1"/>
  <c r="C21" i="3"/>
  <c r="C65" i="4"/>
  <c r="H65" i="4"/>
  <c r="H55" i="4"/>
  <c r="H54" i="4"/>
  <c r="K135" i="1"/>
  <c r="Q135" i="1"/>
  <c r="C53" i="4"/>
  <c r="H53" i="4"/>
  <c r="D51" i="4"/>
  <c r="L128" i="1"/>
  <c r="D16" i="3"/>
  <c r="H16" i="3"/>
  <c r="H44" i="4"/>
  <c r="L92" i="1"/>
  <c r="D13" i="3"/>
  <c r="H13" i="3"/>
  <c r="D35" i="4"/>
  <c r="H28" i="4"/>
  <c r="L60" i="1"/>
  <c r="D9" i="3"/>
  <c r="D24" i="4"/>
  <c r="H24" i="4"/>
  <c r="H17" i="4"/>
  <c r="H12" i="4"/>
  <c r="H11" i="4"/>
  <c r="K19" i="1"/>
  <c r="R19" i="1"/>
  <c r="C10" i="4"/>
  <c r="R194" i="1"/>
  <c r="R67" i="1"/>
  <c r="C25" i="4"/>
  <c r="H25" i="4"/>
  <c r="J17" i="4"/>
  <c r="J38" i="4"/>
  <c r="G93" i="4"/>
  <c r="I69" i="4"/>
  <c r="R212" i="1"/>
  <c r="F28" i="3"/>
  <c r="J28" i="3"/>
  <c r="F24" i="3"/>
  <c r="J24" i="3"/>
  <c r="R189" i="1"/>
  <c r="R92" i="1"/>
  <c r="F13" i="3"/>
  <c r="J13" i="3"/>
  <c r="O217" i="1"/>
  <c r="G8" i="2"/>
  <c r="F30" i="3"/>
  <c r="J30" i="3"/>
  <c r="R227" i="1"/>
  <c r="H38" i="4"/>
  <c r="J18" i="4"/>
  <c r="J69" i="4"/>
  <c r="R155" i="1"/>
  <c r="R164" i="1"/>
  <c r="P18" i="1"/>
  <c r="I78" i="4"/>
  <c r="Q147" i="1"/>
  <c r="E18" i="3"/>
  <c r="I18" i="3"/>
  <c r="R97" i="1"/>
  <c r="F14" i="3"/>
  <c r="J14" i="3"/>
  <c r="F26" i="3"/>
  <c r="N197" i="1"/>
  <c r="F7" i="2"/>
  <c r="J16" i="4"/>
  <c r="I7" i="3"/>
  <c r="H7" i="3"/>
  <c r="R233" i="1"/>
  <c r="C31" i="3"/>
  <c r="F8" i="3"/>
  <c r="J8" i="3"/>
  <c r="N52" i="1"/>
  <c r="R53" i="1"/>
  <c r="Q37" i="1"/>
  <c r="E6" i="3"/>
  <c r="M197" i="1"/>
  <c r="Q198" i="1"/>
  <c r="E26" i="3"/>
  <c r="Q102" i="1"/>
  <c r="E15" i="3"/>
  <c r="H10" i="4"/>
  <c r="I10" i="4"/>
  <c r="C17" i="3"/>
  <c r="I17" i="3"/>
  <c r="R135" i="1"/>
  <c r="H21" i="3"/>
  <c r="H29" i="4"/>
  <c r="I29" i="4"/>
  <c r="L52" i="1"/>
  <c r="D6" i="2"/>
  <c r="D8" i="3"/>
  <c r="H8" i="3"/>
  <c r="F9" i="3"/>
  <c r="R60" i="1"/>
  <c r="H41" i="4"/>
  <c r="I41" i="4"/>
  <c r="H6" i="3"/>
  <c r="Q60" i="1"/>
  <c r="E9" i="3"/>
  <c r="Q189" i="1"/>
  <c r="E24" i="3"/>
  <c r="J65" i="4"/>
  <c r="J21" i="3"/>
  <c r="G4" i="3"/>
  <c r="O4" i="1"/>
  <c r="G4" i="2"/>
  <c r="J6" i="3"/>
  <c r="C12" i="3"/>
  <c r="Q84" i="1"/>
  <c r="J53" i="4"/>
  <c r="M18" i="1"/>
  <c r="O52" i="1"/>
  <c r="G6" i="2"/>
  <c r="I53" i="4"/>
  <c r="R205" i="1"/>
  <c r="C27" i="3"/>
  <c r="K217" i="1"/>
  <c r="C29" i="3"/>
  <c r="R218" i="1"/>
  <c r="Q218" i="1"/>
  <c r="F5" i="2"/>
  <c r="C93" i="4"/>
  <c r="J4" i="4"/>
  <c r="I4" i="4"/>
  <c r="H4" i="4"/>
  <c r="Q205" i="1"/>
  <c r="H61" i="4"/>
  <c r="I61" i="4"/>
  <c r="L217" i="1"/>
  <c r="H86" i="4"/>
  <c r="I86" i="4"/>
  <c r="L18" i="1"/>
  <c r="D5" i="2"/>
  <c r="D5" i="3"/>
  <c r="H22" i="4"/>
  <c r="I22" i="4"/>
  <c r="F4" i="3"/>
  <c r="N4" i="1"/>
  <c r="R5" i="1"/>
  <c r="J82" i="4"/>
  <c r="Q97" i="1"/>
  <c r="E14" i="3"/>
  <c r="I14" i="3"/>
  <c r="I90" i="4"/>
  <c r="J41" i="4"/>
  <c r="Q233" i="1"/>
  <c r="Q155" i="1"/>
  <c r="E20" i="3"/>
  <c r="I20" i="3"/>
  <c r="E93" i="4"/>
  <c r="I6" i="4"/>
  <c r="J73" i="4"/>
  <c r="E16" i="3"/>
  <c r="I16" i="3"/>
  <c r="Q128" i="1"/>
  <c r="I18" i="4"/>
  <c r="R37" i="1"/>
  <c r="Q194" i="1"/>
  <c r="G5" i="3"/>
  <c r="O18" i="1"/>
  <c r="G5" i="2"/>
  <c r="O197" i="1"/>
  <c r="H20" i="3"/>
  <c r="I65" i="4"/>
  <c r="J25" i="3"/>
  <c r="K18" i="1"/>
  <c r="C5" i="2"/>
  <c r="C5" i="3"/>
  <c r="J5" i="3"/>
  <c r="K197" i="1"/>
  <c r="R198" i="1"/>
  <c r="C26" i="3"/>
  <c r="C11" i="3"/>
  <c r="Q75" i="1"/>
  <c r="L197" i="1"/>
  <c r="D7" i="2"/>
  <c r="D26" i="3"/>
  <c r="D93" i="4"/>
  <c r="K52" i="1"/>
  <c r="C6" i="2"/>
  <c r="C9" i="3"/>
  <c r="H9" i="3"/>
  <c r="F93" i="4"/>
  <c r="J6" i="4"/>
  <c r="R44" i="1"/>
  <c r="F7" i="3"/>
  <c r="J7" i="3"/>
  <c r="Q53" i="1"/>
  <c r="E8" i="3"/>
  <c r="I8" i="3"/>
  <c r="M52" i="1"/>
  <c r="Q150" i="1"/>
  <c r="E19" i="3"/>
  <c r="I19" i="3"/>
  <c r="C15" i="3"/>
  <c r="R102" i="1"/>
  <c r="C23" i="3"/>
  <c r="R180" i="1"/>
  <c r="J61" i="4"/>
  <c r="Q217" i="1"/>
  <c r="E8" i="2"/>
  <c r="Q4" i="1"/>
  <c r="E4" i="2"/>
  <c r="Q180" i="1"/>
  <c r="H33" i="4"/>
  <c r="I33" i="4"/>
  <c r="K4" i="1"/>
  <c r="C4" i="2"/>
  <c r="C4" i="3"/>
  <c r="Q19" i="1"/>
  <c r="Q44" i="1"/>
  <c r="Q212" i="1"/>
  <c r="E28" i="3"/>
  <c r="I28" i="3"/>
  <c r="Q164" i="1"/>
  <c r="E21" i="3"/>
  <c r="I21" i="3"/>
  <c r="I82" i="4"/>
  <c r="M251" i="1"/>
  <c r="I9" i="3"/>
  <c r="I15" i="3"/>
  <c r="H5" i="2"/>
  <c r="J93" i="4"/>
  <c r="C32" i="3"/>
  <c r="H4" i="3"/>
  <c r="I4" i="3"/>
  <c r="H15" i="3"/>
  <c r="J15" i="3"/>
  <c r="H6" i="2"/>
  <c r="C7" i="2"/>
  <c r="R197" i="1"/>
  <c r="I11" i="3"/>
  <c r="H11" i="3"/>
  <c r="H5" i="3"/>
  <c r="I5" i="3"/>
  <c r="J27" i="3"/>
  <c r="H27" i="3"/>
  <c r="I27" i="3"/>
  <c r="H12" i="3"/>
  <c r="I12" i="3"/>
  <c r="J12" i="3"/>
  <c r="J11" i="3"/>
  <c r="J31" i="3"/>
  <c r="H31" i="3"/>
  <c r="I31" i="3"/>
  <c r="J23" i="3"/>
  <c r="H23" i="3"/>
  <c r="J26" i="3"/>
  <c r="H26" i="3"/>
  <c r="Q18" i="1"/>
  <c r="E5" i="2"/>
  <c r="I5" i="2"/>
  <c r="Q197" i="1"/>
  <c r="E7" i="2"/>
  <c r="I7" i="2"/>
  <c r="H4" i="2"/>
  <c r="I4" i="2"/>
  <c r="R4" i="1"/>
  <c r="F4" i="2"/>
  <c r="D32" i="3"/>
  <c r="D8" i="2"/>
  <c r="D9" i="2"/>
  <c r="L251" i="1"/>
  <c r="H93" i="4"/>
  <c r="J5" i="2"/>
  <c r="J29" i="3"/>
  <c r="H29" i="3"/>
  <c r="I29" i="3"/>
  <c r="J17" i="3"/>
  <c r="H17" i="3"/>
  <c r="E32" i="3"/>
  <c r="I6" i="3"/>
  <c r="R52" i="1"/>
  <c r="F6" i="2"/>
  <c r="J6" i="2"/>
  <c r="N251" i="1"/>
  <c r="O251" i="1"/>
  <c r="G7" i="2"/>
  <c r="G9" i="2"/>
  <c r="E6" i="2"/>
  <c r="I6" i="2"/>
  <c r="Q52" i="1"/>
  <c r="I93" i="4"/>
  <c r="J4" i="3"/>
  <c r="F32" i="3"/>
  <c r="R18" i="1"/>
  <c r="C8" i="2"/>
  <c r="R217" i="1"/>
  <c r="K251" i="1"/>
  <c r="Q251" i="1"/>
  <c r="G32" i="3"/>
  <c r="J9" i="3"/>
  <c r="I26" i="3"/>
  <c r="J32" i="3"/>
  <c r="E9" i="2"/>
  <c r="H7" i="2"/>
  <c r="J7" i="2"/>
  <c r="H8" i="2"/>
  <c r="J8" i="2"/>
  <c r="P251" i="1"/>
  <c r="R251" i="1"/>
  <c r="I32" i="3"/>
  <c r="J4" i="2"/>
  <c r="F9" i="2"/>
  <c r="H9" i="2"/>
  <c r="H32" i="3"/>
  <c r="C9" i="2"/>
  <c r="I8" i="2"/>
  <c r="J9" i="2"/>
  <c r="I9" i="2"/>
</calcChain>
</file>

<file path=xl/sharedStrings.xml><?xml version="1.0" encoding="utf-8"?>
<sst xmlns="http://schemas.openxmlformats.org/spreadsheetml/2006/main" count="549" uniqueCount="401">
  <si>
    <t>COD</t>
  </si>
  <si>
    <t>ESTRATEGIA</t>
  </si>
  <si>
    <t>PROGRAMA</t>
  </si>
  <si>
    <t>SUBPROGRAMA</t>
  </si>
  <si>
    <t>UNIDAD EJECUTORA</t>
  </si>
  <si>
    <t xml:space="preserve">PROYECTO </t>
  </si>
  <si>
    <t xml:space="preserve">APROPIACIÓN DEFINITIVA </t>
  </si>
  <si>
    <t>CERTIFICADOS DE DISPONIBILIDAD</t>
  </si>
  <si>
    <t xml:space="preserve">COMPROMISOS </t>
  </si>
  <si>
    <t>OBLIGACIONES</t>
  </si>
  <si>
    <t>SALDO DISPONIBLE</t>
  </si>
  <si>
    <t>SEMAFORO (COMPROMISO):
Verde Oscuro  (80%  - 100%) 
Verde Claro (70% - 79%)
 Amarillo (60%  - 69%) 
 Naranja (40% - 59%) 
Rojo (0% - 39%)</t>
  </si>
  <si>
    <t>DESARROLLO SOSTENIBLE</t>
  </si>
  <si>
    <t>Quindío territorio vital</t>
  </si>
  <si>
    <t>Generación de entornos favorables y sostenibilidad ambiental</t>
  </si>
  <si>
    <t>Agricultura, Desarrollo Rural y Medio Ambiente</t>
  </si>
  <si>
    <t>Generación de entornos favorables y sostenibilidad ambiental para el Departamento del Quindío.</t>
  </si>
  <si>
    <t>Manejo integral del agua y saneamiento básico</t>
  </si>
  <si>
    <t>Aguas e Infraestructura</t>
  </si>
  <si>
    <t>Apoyo en atenciones prioritarias en Agua Potable y/o Saneamiento Básico en el Departamento del Quindio.</t>
  </si>
  <si>
    <t>Construción y mejoramiento de la infraestructura de agua potable y saneamiento básico del Departamento del Quindio.</t>
  </si>
  <si>
    <t>Ejecución del plan de acompañamiento social a los proyectos y obras de infraestructura de agua potable y saneamiento básico en el Departamento del Quindio.</t>
  </si>
  <si>
    <t>Actualización e implementación del  Plan Ambiental para el sector de agua potable y saneamiento básico en el Departamento del Quindio.</t>
  </si>
  <si>
    <t>Ejecución del plan de aseguramiento de la prestación de los servicios públicos de agua potable y saneamiento básico urbano y rural en el Departamento del Quindio.</t>
  </si>
  <si>
    <t>Gestón integral de cuencas hirdográficas en el Departamento del Quindío.</t>
  </si>
  <si>
    <t>Bienes y servicios ambientales para las nuevas generaciones</t>
  </si>
  <si>
    <t>Aplicación de mecanismos de protección ambiental en el Departamento del Quindío.</t>
  </si>
  <si>
    <t>Fortalecimiento  y potencialización de los servicios ecosistemicos en el Departamento del Quindío.</t>
  </si>
  <si>
    <t>PROSPERIDAD CON EQUIDAD</t>
  </si>
  <si>
    <t>Quindío rural, inteligente, competitivo y empresarial</t>
  </si>
  <si>
    <t>Innovación para una caficultura sostenible en el departamento del Quindío</t>
  </si>
  <si>
    <t>Fortalecimiento e innovación empresarial  de la caficultura en el Departamento del Quindio.</t>
  </si>
  <si>
    <t>Centros Agroindustriales Regionales para la Paz - CARPAZ</t>
  </si>
  <si>
    <t>Creacion e implementacion de los centros agroindustriales para  la paz CARPAZ en el Deparamento del Quindio.</t>
  </si>
  <si>
    <t>Creacion e implementacion del Fondo de Finaanciamiento de Desarrollo Rural FIDER.</t>
  </si>
  <si>
    <t>Implementacion de un instrumento para la Prevención de eventos naturales productos agricolas en e Departamento del Quindio.</t>
  </si>
  <si>
    <t>Emprendimiento y empleo rural</t>
  </si>
  <si>
    <t>Fomento al emprendimiento y  al empleo rural en el Departamento del Quindío.</t>
  </si>
  <si>
    <t>Impulso a la competitividad productiva y empresarial del sector Rural</t>
  </si>
  <si>
    <t>Fortalecimiento a la competitividad productiva y empresarial del sector rural en el Departamento del Quindio.</t>
  </si>
  <si>
    <t>Quindío Prospero y productivo</t>
  </si>
  <si>
    <t>Turismo, Industria y Comercio</t>
  </si>
  <si>
    <t>Apoyo al mejoramiento de la competitividad a iniciativas  productivas en el  Departamento del Quindío.</t>
  </si>
  <si>
    <t>Fortalecimiento de  la   competitividad  a través de la  gestión de la innovación  y la tecnocología en el Departamento del Quindio.</t>
  </si>
  <si>
    <t>Hacia el Emprendimiento, Empresarismo, asociatividad y generación de empleo en el Departamento del Quindío</t>
  </si>
  <si>
    <t xml:space="preserve"> Apoyo al emprendimiento, empresarismo, asociatividad y generación de empleo en el departamento del Quindío.</t>
  </si>
  <si>
    <t>Quindío Sin Fronteras</t>
  </si>
  <si>
    <t>Fortalecimiento del sector empresarial  hacia mercados globales en el Departamento del Quindio.</t>
  </si>
  <si>
    <t>Quindío Potencia Turística de Naturaleza y Diversión</t>
  </si>
  <si>
    <t xml:space="preserve">Fortalecimiento de la oferta de productos y atractivos turísticos </t>
  </si>
  <si>
    <t>Fortalecimiento de la oferta de prestadores de servicios, productos y atractivos turísticos en el Departamento del Quindío</t>
  </si>
  <si>
    <t>Mejoramiento de la competitividad del Quindío como destino turístico</t>
  </si>
  <si>
    <t>Apoyo a la competitividad  como destino turístico en el Departamento del Quindío.</t>
  </si>
  <si>
    <t>Promoción nacional e internacional del departamento como destino turístico</t>
  </si>
  <si>
    <t>Promoción nacional e internacional como destino  turísmo del Departamento del Quindío.</t>
  </si>
  <si>
    <t>Infraestructura Sostenible para la Paz</t>
  </si>
  <si>
    <t>Mejora de la Infraestructura Vial del Departamento del Quindío</t>
  </si>
  <si>
    <t>Mantener, mejorar, rehabilitar y/o atender emergencias en las  vías, en cumplimiento del Plan Vial del Departamento del Quindío.</t>
  </si>
  <si>
    <t>Promotora</t>
  </si>
  <si>
    <t xml:space="preserve">Apoyo en la formulación y ejecucion de proyectos de vivienda, infraestructura y equipamientos colectivos y comunitarios en el Departamento del Quindio </t>
  </si>
  <si>
    <t>Mejora de la Infraestructura  Social del Departamento del Quindío</t>
  </si>
  <si>
    <t>Construir, mantener, mejorar y/o rehabilitar la infraestructura social del Departamento del Quindio.</t>
  </si>
  <si>
    <t>INCLUSION SOCIAL</t>
  </si>
  <si>
    <t>Cobertura Educativa</t>
  </si>
  <si>
    <t>Acceso y Permanencia</t>
  </si>
  <si>
    <t>Educación</t>
  </si>
  <si>
    <t>Fortalecimiento de las estrategias para el acceso,  permanencia y seguridad de los niños, niñas y jóvenes en el  sistema  educativo del Departamento del Quindio.</t>
  </si>
  <si>
    <t>Educación inclusiva con acceso y permanencia para poblaciones vulnerables - diferenciales</t>
  </si>
  <si>
    <t>Implementación de estrategias de inclusión para garantizar la atención educativa a población vulnerable en el  Departamento del  Quindío.</t>
  </si>
  <si>
    <t>Funcionamiento y prestación del servicio educativo de las instituciones educativas 1402-1403</t>
  </si>
  <si>
    <t>Aplicación funcionamiento y prestación del servicio educativo de las instituciones educativas</t>
  </si>
  <si>
    <t>Calidad Educativa</t>
  </si>
  <si>
    <t>Calidad Educativa para la Paz</t>
  </si>
  <si>
    <t>Educación, Ambientes Escolares y Cultura para la Paz</t>
  </si>
  <si>
    <t>Mejoramiento de ambientes escolares y  fortalecimiento de modelos educativos articuladores de la ciencia, los lenguajes, las artes y el deporte en el Departamento del Quindio.</t>
  </si>
  <si>
    <t>Plan Departamental del Lectura y Escritura</t>
  </si>
  <si>
    <t>Implementación de  estrategias educativas en  lectura y escritura en las instituciones educativas en el Departamento del Quindío.</t>
  </si>
  <si>
    <t>Funcionamiento de las Instituciones Educativas</t>
  </si>
  <si>
    <t>Pertinencia e Innovación</t>
  </si>
  <si>
    <t>Quindío Bilingüe</t>
  </si>
  <si>
    <t>Fortalecimiento de la Media Técnica</t>
  </si>
  <si>
    <t>Fortalecimiento de los niveles de educación  básica y media para la articulación con la educación terciaria en el Departamento del Quindio.</t>
  </si>
  <si>
    <t>Implementación de un Fondo de Apoyo Departamental para el acceso y la Permanencia de la Educación Técnica, Tecnologica y Superior en el Departamento del Quindío.</t>
  </si>
  <si>
    <t>Eficiencia educativa</t>
  </si>
  <si>
    <t>Eficiencia y modernización administrativa</t>
  </si>
  <si>
    <t>Fortalecimiento de los niveles de eficiencia administrativa en la Secretaría de Educación Departamental del Quindío.</t>
  </si>
  <si>
    <t>Otros proyectos de conectividad</t>
  </si>
  <si>
    <t>Fortalecimiento de las herramientas tecnológicas en las Instituciones Educativas del Departamento del Quindío.</t>
  </si>
  <si>
    <t>Funcionamiento y prestación de servicios del sector educativo del nivel central 1400-1401</t>
  </si>
  <si>
    <t>Funcionamiento y Prestación de Servicios del Sector Educativo del nivel Central  en el Departamento del Quindio</t>
  </si>
  <si>
    <t>Eficiencia administrativa y docente en la  gestión del bienestar laboral</t>
  </si>
  <si>
    <t>Mejoramiento  de la gestión admnistrativa y docente para la eficiencia del bienestar laboral   del Departamento del Quindio.</t>
  </si>
  <si>
    <t>Cultura, Arte y educación para la Paz</t>
  </si>
  <si>
    <t>Arte para todos</t>
  </si>
  <si>
    <t>Cultura</t>
  </si>
  <si>
    <t>Apoyo a seguridad social del creador y gestor cultural del Departamento del Quindío.</t>
  </si>
  <si>
    <t>Apoyo al arte y la cultura en todo el Departamento del Quindío.</t>
  </si>
  <si>
    <t xml:space="preserve">Emprendimiento Cultural </t>
  </si>
  <si>
    <t>Fortalecimiento y promoción del  emprendimiento cultural y las industrias creativas en el Departamento.</t>
  </si>
  <si>
    <t>Lectura, escritura y bibliotecas</t>
  </si>
  <si>
    <t xml:space="preserve"> Fortalecimiento al  Plan Departamental  de lectura, escritura y bibliotecas en el Departamento del Quindio.</t>
  </si>
  <si>
    <t>Patrimonio, paisaje cultural cafetero, ciudadanía y diversidad cultural</t>
  </si>
  <si>
    <t>Viviendo el patrimonio y el Paisaje Cultural Cafetero</t>
  </si>
  <si>
    <t>Apoyo al reconocimiento, apropiación y salvaguardia y difusión del patrimonio cultural en todo el Departamento del Quindío.</t>
  </si>
  <si>
    <t>Comunicación, ciudadanía y Sistema Departamental de Cultura</t>
  </si>
  <si>
    <t>Fortalecimiento de la comunicación, la ciudadanía  y el sistema departamental de cultura  en el Quindio.</t>
  </si>
  <si>
    <t>Soberanía, seguridad alimentaria y nutricional</t>
  </si>
  <si>
    <t>Fomento a la Agricultura Familiar Campesina, agricultura urbana y mercados campesinos para la soberanía y  Seguridad alimentaria</t>
  </si>
  <si>
    <t>Fomento a la agricultura familiar , urbana y  mercados campesinos para la soberanía y  Seguridad alimentaria en el Departamento del Quindio.</t>
  </si>
  <si>
    <t xml:space="preserve">Fortalecimiento a la vigilancia en  la seguridad alimentaria y nutricional del Quindío. </t>
  </si>
  <si>
    <t>Salud</t>
  </si>
  <si>
    <t>Aprovechamiento biológico y consumo de  alimentos idoneos  en el Departamento del Quindio.</t>
  </si>
  <si>
    <t>Salud Pública para un Quindío saludable y posible</t>
  </si>
  <si>
    <t>Salud ambiental</t>
  </si>
  <si>
    <t>Control Salud Ambiental Departamento del Quindío.</t>
  </si>
  <si>
    <t>Sexualidad, derechos sexuales y reproductivos</t>
  </si>
  <si>
    <t>Fortalecimiento de acciones de intervención inherentes a los derechos sexuales y reproductivos  en el Departamento del Quindio.</t>
  </si>
  <si>
    <t>Convivencia social y salud mental</t>
  </si>
  <si>
    <t>Fortalecimiento promoción de la salud y prevención primaria en salud mental en el Departamento del Quindío.</t>
  </si>
  <si>
    <t>Estilos de vida saludable y condiciones no-transmisibles</t>
  </si>
  <si>
    <t>Control y vigilancia en las acciones de condiciones no transmisibles y promoción de estilos de vida saludable en el Quindio .</t>
  </si>
  <si>
    <t>Vida saludable y enfermedades transmisibles</t>
  </si>
  <si>
    <t>Fortalecimiento de las acciones de la prevención y protección en la población infantil en el Departamento del Quindío.</t>
  </si>
  <si>
    <t>Fortalecimiento de estrategia de gestión integral, vectores, cambio climático y zoonosis en el Departamento  del Quindio.</t>
  </si>
  <si>
    <t>Fortalecimiento de la inclusión social para la disminución de riesgos de contraer enfermedades transmisibles  en el Departamento del Quindio.</t>
  </si>
  <si>
    <t>Salud publica en emergencias y desastres</t>
  </si>
  <si>
    <t>Prevención en emergencias y desastres de eventos relacionados con la salud pública en el Departamento del  Quindio.</t>
  </si>
  <si>
    <t>Salud en el entorno laboral</t>
  </si>
  <si>
    <t>Prevención vigilancia y control de eventos de origen laboral en el Departamento del Quindío.</t>
  </si>
  <si>
    <t>Fortalecimiento de la autoridad sanitaria</t>
  </si>
  <si>
    <t>Fortalecimiento de la autoridad sanitaria en el Departamento del Quindio.</t>
  </si>
  <si>
    <t>Promoción social y gestión diferencial de poblaciones vulnerables.</t>
  </si>
  <si>
    <t>Implementación de programas de promoción social en poblaciones  especiales en el Departamento del Quindío.</t>
  </si>
  <si>
    <t>Plan de intervenciones colectivas en el modelo de APS</t>
  </si>
  <si>
    <t>Asistencia atención a las personas y prioridades en salud pública en el  Departamento del Quindío- Plan de Intervenciones Colectivas PIC.</t>
  </si>
  <si>
    <t>Vigilancia en salud publica y del laboratorio departamental.</t>
  </si>
  <si>
    <t>Fortalecimiento de las actividades de vigilancia y control del laboratorio de salud pública en el Departamento del Quindio.</t>
  </si>
  <si>
    <t>Fortalecimiento del sistema de vigilancia en salud pública en el Departamento del Quindío.</t>
  </si>
  <si>
    <t>Universalidad  del aseguramiento en salud para un bien común</t>
  </si>
  <si>
    <t>Garantizar  la promoción de la afiliación al sistema de seguridad social</t>
  </si>
  <si>
    <t>Subsidio afiliación al régimen subsidiado del Sistema General de Seguridad Social en Salud en el Departamento del Quindío.</t>
  </si>
  <si>
    <t xml:space="preserve">Garantizar la cofinanciación para el régimen subsidiado en el departamento del Quindío </t>
  </si>
  <si>
    <t>Asistencia técnica  a los actores del sistema en el proceso de aseguramiento de la población</t>
  </si>
  <si>
    <t>Inclusión social en la prestación y desarrollo de servicios de salud</t>
  </si>
  <si>
    <t>Mejoramiento del Sistema de Calidad  de los Servicios y la Atención de los Usuarios</t>
  </si>
  <si>
    <t>Prestación de Servicios a la Población no Afiliada al Sistema General de Seguridad Social en Salud  y en los no POS  a la Población Afiliada al Régimen Subsidiado.</t>
  </si>
  <si>
    <t>Fortalecimiento de la  gestión de la entidad territorial municipal</t>
  </si>
  <si>
    <t>Asistencia técnica para el fortalecimiento de la gestión de las entidades territoriales del Departamento del Quindio.</t>
  </si>
  <si>
    <t>Garantizar red de servicios en eventos de emergencias</t>
  </si>
  <si>
    <t>Servicio de salud en alerta en el Departamento del Quindío.</t>
  </si>
  <si>
    <t>Fortalecimiento de la red de urgencias y emergencias en el Departamento del Quindio.</t>
  </si>
  <si>
    <t>Garantizar el Sistema Obligatorio de Garantía de Calidad SOGC en las IPS del departamento</t>
  </si>
  <si>
    <t>Apoyo al proceso del sistema obligatorio de garantía de calidad a los prestadores de salud en el Departamento del Quindio.</t>
  </si>
  <si>
    <t>Fortalecimiento financiero de la red de servicios publica</t>
  </si>
  <si>
    <t>Fortalecimiento de la red de prestación de servicios pública  del Departamento del Quindío.</t>
  </si>
  <si>
    <t>Gestión Posible</t>
  </si>
  <si>
    <t>Apoyo y Fortalecimiento Institucional</t>
  </si>
  <si>
    <t>Apoyo Operativo a la inversión social en salud en el Departamento del Quindio.</t>
  </si>
  <si>
    <t>Atención Integral a la Primera Infancia</t>
  </si>
  <si>
    <t>Niños y Niñas en entornos Protectores-semillas infantiles-</t>
  </si>
  <si>
    <t>Familia</t>
  </si>
  <si>
    <t>Implementación de un modelo de atención integral a niños y niñas en entornos protectores en el Departamento del Quindìo.</t>
  </si>
  <si>
    <t xml:space="preserve">Educación Inicial Integral </t>
  </si>
  <si>
    <t>Implementación del modelo de atención integral de la educación inicial en el Departamento del  Quindio.</t>
  </si>
  <si>
    <t>Promoción y  Protección  de la Familia</t>
  </si>
  <si>
    <t xml:space="preserve">Familias para la Construcción  del Quindío como  territorio de paz. </t>
  </si>
  <si>
    <t>Formulación e implementación de  la politica pública  de la familia en el departamento del Quindio.</t>
  </si>
  <si>
    <t xml:space="preserve">Quindío departamento de derechos  de niñas, niños y adolescentes </t>
  </si>
  <si>
    <t>Implementación de la  política de primera infancia, infancia y adolescencia en el Departamento del Quindio.</t>
  </si>
  <si>
    <t xml:space="preserve"> "Sí para ti" atención integral a adolescentes y jóvenes </t>
  </si>
  <si>
    <t>Desarrollo de acciones encaminadas a la atención integral  de los adolescentes y jóvenes del Departamento del Quindio.</t>
  </si>
  <si>
    <t xml:space="preserve">Capacidad sin limites. </t>
  </si>
  <si>
    <t>Actualización e implementación  de   la política pública departamental de discapacidad  Capacidad sin limites" en el Quindio."</t>
  </si>
  <si>
    <t>Genero, Poblaciones vulnerables y con enfoque diferencial</t>
  </si>
  <si>
    <t>Prevención y Atención a la población en estado de vulnerabilidad  extrema y migrantes.</t>
  </si>
  <si>
    <t>Diseño e implementación  de una estratégica para la atención de la  población  en vulnerabilidad extrema  en el Departamento del Quindio.</t>
  </si>
  <si>
    <t xml:space="preserve">Pervivencia de los pueblos indígenas en el marco de la Paz </t>
  </si>
  <si>
    <t>Fortalecimiento resguardo  indígena DACHI AGORE DRUA del municipio de Calarcá del Departamento del Quindío.</t>
  </si>
  <si>
    <t>Apoyo  a la elaboración y puesta marcha de Planes de Vida  de los cabildos indigenas en el departamento del Quindio.</t>
  </si>
  <si>
    <t xml:space="preserve">Población afro descendiente por el camino de la paz </t>
  </si>
  <si>
    <t>Implementación de un  programa de atención integral a la población  afrodescendiente en el Departamento del Quindio .</t>
  </si>
  <si>
    <t>Sí a la diversidad sexual e identidad de género y su familia.</t>
  </si>
  <si>
    <t>Fomulación e implementación de la política pública  de diversidad sexual en el Departamento del Quindio</t>
  </si>
  <si>
    <t>Mujeres constructoras de Familia y de paz.</t>
  </si>
  <si>
    <t>Implementaciòn de la polìtica pùblica de equidad de género para la mujer en el Departamento del Quindìo.</t>
  </si>
  <si>
    <t>Atención integral al Adulto Mayor</t>
  </si>
  <si>
    <t xml:space="preserve">Quindío para todas las edades </t>
  </si>
  <si>
    <t>Apoyo y bienestar integral a las personas mayores del Departamento del Quindio.</t>
  </si>
  <si>
    <t>Apoyo al deporte asociado</t>
  </si>
  <si>
    <t>Ligas deportivas del departamento del Quindío</t>
  </si>
  <si>
    <t>Indeportes</t>
  </si>
  <si>
    <t>Apoyo al deporte asociado en el departamento del Quindio</t>
  </si>
  <si>
    <t xml:space="preserve">Apoyo a eventos deportivos </t>
  </si>
  <si>
    <t xml:space="preserve">Juegos intercolegiados </t>
  </si>
  <si>
    <t>Apoyo a los juegos intercolegiados en el deparrtamento del quindio</t>
  </si>
  <si>
    <t>Deporte formativo, deporte social comunitario y juegos  tradicionales.</t>
  </si>
  <si>
    <t>Apoyo al deporte formativo, deporte social comunitario y juegos tradicionales en el departamento del quindio</t>
  </si>
  <si>
    <t>Si Recreación y actividad física para ti</t>
  </si>
  <si>
    <t xml:space="preserve"> Recreación,  para el Bien Común</t>
  </si>
  <si>
    <t>Apoyo a la recreacion, para el bien comun en el departamento del quindio</t>
  </si>
  <si>
    <t>Actividad física, hábitos y estilos de vida saludables</t>
  </si>
  <si>
    <t>Apoyo a la actividad fisica, salud y productiva en el departamento del Quindio</t>
  </si>
  <si>
    <t>Deporte, recreación, actividad fisica en los municipios del departamento del Quindío</t>
  </si>
  <si>
    <t>Implementación y apoyo a los proyectos deportivos, recreativos y de actividad fisica en los municipios del Departamento del Quindío</t>
  </si>
  <si>
    <t>Apoyo a proyectos deportivos, recreativos y de actividad fisica, en el departamento del quindio</t>
  </si>
  <si>
    <t>SEGURIDAD HUMANA</t>
  </si>
  <si>
    <t xml:space="preserve">Seguridad humana como dinamizador de la vida, dignidad y libertad en el Quindío </t>
  </si>
  <si>
    <t>Seguridad ciudadana  para prevención y control del delito</t>
  </si>
  <si>
    <t>Interior</t>
  </si>
  <si>
    <t>Construcción integral de la seguridad humana en el Departamento de Quindio.</t>
  </si>
  <si>
    <t>Convivencia, Justicia  y Cultura de Paz</t>
  </si>
  <si>
    <t>Apoyo a la convivencia, justicia y cultura de paz en el Departamento del  Quindio.</t>
  </si>
  <si>
    <t>Fortalecimiento de la seguridad vial Departamental</t>
  </si>
  <si>
    <t>IDTQ</t>
  </si>
  <si>
    <t>Fortalecimiento de la seguridad vial  en el Departamento del Quindío</t>
  </si>
  <si>
    <t>Construcción de paz y reconciliación en el Quindío</t>
  </si>
  <si>
    <t>Plan de Acción Territorial para las Víctimas del Conflicto</t>
  </si>
  <si>
    <t>Implementación del Plan de Acción Territorial para la prevención, protección, asistencia, atención, reparación integral en el Departamento del Quindio.</t>
  </si>
  <si>
    <t>Protección y Garantías de no Repetición</t>
  </si>
  <si>
    <t>Implementación del Plan Integral de prevención de vulneraciones de los Derechos Humanos DDHH e infracciones  al Derecho Internacional Humanitario DIH en el departamento del Quindio.</t>
  </si>
  <si>
    <t>Preparados para la Paz Territorial</t>
  </si>
  <si>
    <t>Construcción de la Paz Territorial en el Departamento del Quindio.</t>
  </si>
  <si>
    <t xml:space="preserve">El Quindío Departamento Resiliente </t>
  </si>
  <si>
    <t>Quindío protegiendo el futuro</t>
  </si>
  <si>
    <t>Administración del  riesgo mediante el conocimiento, la reducción y el manejo del desastre  en el Departamento del Quindio.</t>
  </si>
  <si>
    <t>Fortalecimiento Institucional para la Gestión del Riesgo de Desastres como una Estrategia de Desarrollo</t>
  </si>
  <si>
    <t>Apoyo institucional en la gestión del riesgo  en el Departamento del Quindio.</t>
  </si>
  <si>
    <t>BUEN GOBIERNO</t>
  </si>
  <si>
    <t>Quindío Transparente y Legal</t>
  </si>
  <si>
    <t>Quindío Ejemplar y Legal</t>
  </si>
  <si>
    <t>Planeación</t>
  </si>
  <si>
    <t>Realización procesos de capacitación,  asistencia técnica, seguimiento  y evaluación en la aplicabilidad de los componentes   del Índice de Transparencia en el Departamento del Quindio.</t>
  </si>
  <si>
    <t>Oficina Privada</t>
  </si>
  <si>
    <t>Desarrollar y fortalecer la cultura de la transparencia, participación, buen gobierno  y valores éticos y morales en el Departamento del Quindio.</t>
  </si>
  <si>
    <t>Implementacion de una (1) sala de transparencia Urna de Cristal" en el Departamento del Quindio."</t>
  </si>
  <si>
    <t xml:space="preserve">Representacion Judicial </t>
  </si>
  <si>
    <t>Formulación adopción e implementación de políticas de prevención del daño antijurídico en el Departamento del Quindío.</t>
  </si>
  <si>
    <t>Veedurías y Rendición de Cuentas</t>
  </si>
  <si>
    <t>Realización procesos de Rendición Publica de Cuentas Departamentales enlos  entes territoriales municipales del Departamento del Quindio.</t>
  </si>
  <si>
    <t>interior</t>
  </si>
  <si>
    <t xml:space="preserve">Fortalecimiento de las veedurias ciudadanas en el Departamento del Quindio. </t>
  </si>
  <si>
    <t>Poder Ciudadano</t>
  </si>
  <si>
    <t>Quindío Si, a la participación</t>
  </si>
  <si>
    <t>Asistencia al Consejo Territorial de Planeación del Departamento del Quindío.</t>
  </si>
  <si>
    <t>Construcción de la participación ciudadana y control social en el Departamento del Quindio.</t>
  </si>
  <si>
    <t>Comunales comprometidos con el Desarrollo</t>
  </si>
  <si>
    <t>Desarrollo de los Organismos Comunales en el Departamento del Quindio.</t>
  </si>
  <si>
    <t>Gestión Territorial</t>
  </si>
  <si>
    <t xml:space="preserve">Los instrumentos  de planificación como  ruta para el cumplimiento de la gestión pública  </t>
  </si>
  <si>
    <t>Diseño e implementación instrumentos de  planificación para el  ordenamiento  territorial, social y económico del  Departamento del Quindio.</t>
  </si>
  <si>
    <t xml:space="preserve">Diseño    e implementación del Observatorio  de Desarrollo Humano en el Departamento del Quindio. </t>
  </si>
  <si>
    <t>Diseño  e implementación del Tablero de Control  para el seguimiento y evalución del Plan de Desarrollo y las Políticas Públicas del  Departamento del Quindio.</t>
  </si>
  <si>
    <t xml:space="preserve"> Implementación Sistema de Cooperación Internacional y  de Gestión de proyectos  del Depratamento del Quindío -  Fabrica de Proyectos"</t>
  </si>
  <si>
    <t xml:space="preserve">Actualizar y/o  ajustar el Sistema Integrado de Gestión Administrativa SIGA del Departamento del Quindío. </t>
  </si>
  <si>
    <t>Asistencia  técnica, seguimiento y evaluación  de la gestión  territorial en los  munipicios del Departamento del  Quindío</t>
  </si>
  <si>
    <t>Gestión Tributaria y Financiera</t>
  </si>
  <si>
    <t xml:space="preserve"> Mejoramiento de la sostenibilidad de los procesos de fiscalización liquidación control y cobranza de los tributos en el Departamento del Quindío.</t>
  </si>
  <si>
    <t>Implementación de un programa de gestión fianciera para la optimización de los procesos en el area de tesorería, presupuesto y contabilidad en el Departamento del Quindio.</t>
  </si>
  <si>
    <t>Modernización tecnológica y Administrativa</t>
  </si>
  <si>
    <t>Administrativa</t>
  </si>
  <si>
    <t>Apoyo a la estrategia de Gobierno en linea en el Departamento del Quindio.</t>
  </si>
  <si>
    <t>Formulación e implementación del programa de seguridad y salud en el trabajo, capacitación y bienestar social en el Departamento del Quindio.</t>
  </si>
  <si>
    <t>Actualización de la infraestructura tecnológica de la Gobernación del Quindío.</t>
  </si>
  <si>
    <t>Apoyo a la sostenibilidad de las tecnologías de la información y comunicación de la Gobernación del Quindío.</t>
  </si>
  <si>
    <t>Implementación de un programa  de  modernización de la gestión administrativa en el Departamento del Quindio.</t>
  </si>
  <si>
    <t xml:space="preserve">Implementación de  la estrategia de comunicaciones para  la divulgación de  los programas, proyectos,  actividades y servicios del Departamento del Quindío. </t>
  </si>
  <si>
    <t>TOTAL</t>
  </si>
  <si>
    <t>SEMAFORO (COMPROMISO):
Verde Oscuro  (80%  - 100%) 
Verde Claro (70% - 79%)
 Amarillo (60%  - 69%)  
Naranja (40% - 59%) 
 Rojo (0% - 39%)</t>
  </si>
  <si>
    <t>PTOYECTO</t>
  </si>
  <si>
    <t>201663000-0132</t>
  </si>
  <si>
    <t>201663000-0133</t>
  </si>
  <si>
    <t>201663000-0134</t>
  </si>
  <si>
    <t>201663000-0135</t>
  </si>
  <si>
    <t>201663000-0138</t>
  </si>
  <si>
    <t>201663000-0139</t>
  </si>
  <si>
    <t>201663000-0141</t>
  </si>
  <si>
    <t>201663000-0142</t>
  </si>
  <si>
    <t>201663000-0143</t>
  </si>
  <si>
    <t>201663000-0145</t>
  </si>
  <si>
    <t>201663000-0146</t>
  </si>
  <si>
    <t>201663000-0148</t>
  </si>
  <si>
    <t>201663000-0150</t>
  </si>
  <si>
    <t>201663000-0151</t>
  </si>
  <si>
    <t>201663000-0152</t>
  </si>
  <si>
    <t>201663000-0153</t>
  </si>
  <si>
    <t>201663000-0154</t>
  </si>
  <si>
    <t>201663000-0155</t>
  </si>
  <si>
    <t>201663000-0156</t>
  </si>
  <si>
    <t>201663000-0157</t>
  </si>
  <si>
    <t>201663000-0158</t>
  </si>
  <si>
    <t>201663000-0159</t>
  </si>
  <si>
    <t>201663000-0160</t>
  </si>
  <si>
    <t>201663000-0001</t>
  </si>
  <si>
    <t>201663000-0002</t>
  </si>
  <si>
    <t>201663000-0003</t>
  </si>
  <si>
    <t>201663000-0004</t>
  </si>
  <si>
    <t>201663000-0005</t>
  </si>
  <si>
    <t>201663000-0081</t>
  </si>
  <si>
    <t>201663000-0082</t>
  </si>
  <si>
    <t>201663000-0083</t>
  </si>
  <si>
    <t>201663000-0006</t>
  </si>
  <si>
    <t>201663000-0015</t>
  </si>
  <si>
    <t>201763000-0007</t>
  </si>
  <si>
    <t>201663000-0009</t>
  </si>
  <si>
    <t>201663000-0010</t>
  </si>
  <si>
    <t>201663000-0011</t>
  </si>
  <si>
    <t>201663000-0012</t>
  </si>
  <si>
    <t>201663000-0013</t>
  </si>
  <si>
    <t>201663000-0014</t>
  </si>
  <si>
    <t>201663000-0016</t>
  </si>
  <si>
    <t>201663000-0017</t>
  </si>
  <si>
    <t>Hacienda y Fianazas Públicas</t>
  </si>
  <si>
    <t>201663000-0019</t>
  </si>
  <si>
    <t>201663000-0021</t>
  </si>
  <si>
    <t>2018003630- 002</t>
  </si>
  <si>
    <t>201663000-0022</t>
  </si>
  <si>
    <t>201663000-0023</t>
  </si>
  <si>
    <t>201663000-0024</t>
  </si>
  <si>
    <t>201663000-0025</t>
  </si>
  <si>
    <t>201663000-0026</t>
  </si>
  <si>
    <t>201663000-0028</t>
  </si>
  <si>
    <t>201663000-0029</t>
  </si>
  <si>
    <t>201663000-0030</t>
  </si>
  <si>
    <t>201663000-0032</t>
  </si>
  <si>
    <t>201663000-0034</t>
  </si>
  <si>
    <t>201663000-0036</t>
  </si>
  <si>
    <t>201663000-0038</t>
  </si>
  <si>
    <t>201663000-0042</t>
  </si>
  <si>
    <t>201663000-0039</t>
  </si>
  <si>
    <t>201663000-0040</t>
  </si>
  <si>
    <t>201663000-0045</t>
  </si>
  <si>
    <t>201663000-0050</t>
  </si>
  <si>
    <t>201663000-0046</t>
  </si>
  <si>
    <t>201663000-0047</t>
  </si>
  <si>
    <t>201663000-0048</t>
  </si>
  <si>
    <t>201663000-0049</t>
  </si>
  <si>
    <t>201663000-0051</t>
  </si>
  <si>
    <t>201663000-0052</t>
  </si>
  <si>
    <t>201663000-0053</t>
  </si>
  <si>
    <t>201663000-0056</t>
  </si>
  <si>
    <t>201663000-0059</t>
  </si>
  <si>
    <t>201663000-0060</t>
  </si>
  <si>
    <t>201663000-0062</t>
  </si>
  <si>
    <t>201663000-0064</t>
  </si>
  <si>
    <t>201663000-0067</t>
  </si>
  <si>
    <t>201663000-0068</t>
  </si>
  <si>
    <t>201663000-0069</t>
  </si>
  <si>
    <t>201663000-0072</t>
  </si>
  <si>
    <t>201663000-0176</t>
  </si>
  <si>
    <t>201663000-0177</t>
  </si>
  <si>
    <t>201663000-0175</t>
  </si>
  <si>
    <t>201663000-0075</t>
  </si>
  <si>
    <t>201663000-0078</t>
  </si>
  <si>
    <t>201663000-0079</t>
  </si>
  <si>
    <t>201663000-0084</t>
  </si>
  <si>
    <t>201663000-0086</t>
  </si>
  <si>
    <t>201663000-0087</t>
  </si>
  <si>
    <t>201663000-0089</t>
  </si>
  <si>
    <t>201663000-0090</t>
  </si>
  <si>
    <t>201663000-0091</t>
  </si>
  <si>
    <t>201663000-0093</t>
  </si>
  <si>
    <t>201663000-0095</t>
  </si>
  <si>
    <t>201763000-0122</t>
  </si>
  <si>
    <t>201663000-0096</t>
  </si>
  <si>
    <t>201663000-0097</t>
  </si>
  <si>
    <t>201663000-0098</t>
  </si>
  <si>
    <t>201663000-0100</t>
  </si>
  <si>
    <t>201663000-0101</t>
  </si>
  <si>
    <t>201663000-0102</t>
  </si>
  <si>
    <t>201663000-0103</t>
  </si>
  <si>
    <t>201663000-0109</t>
  </si>
  <si>
    <t>201663000-0110</t>
  </si>
  <si>
    <t>201663000-0114</t>
  </si>
  <si>
    <t>201663000-0117</t>
  </si>
  <si>
    <t>201663000-0118</t>
  </si>
  <si>
    <t>201663000-0121</t>
  </si>
  <si>
    <t>Implementación del programa para la atención y acompañamiento del ciudadano migrante y de repatriación en el Departamento del Quindío</t>
  </si>
  <si>
    <t>201663000-0122</t>
  </si>
  <si>
    <t>201663000-0124</t>
  </si>
  <si>
    <t>201663000-0125</t>
  </si>
  <si>
    <t>201663000-0128</t>
  </si>
  <si>
    <t>201663000-0129</t>
  </si>
  <si>
    <t>201663000-0131</t>
  </si>
  <si>
    <t>201663000-0161</t>
  </si>
  <si>
    <t>201663000-0162</t>
  </si>
  <si>
    <t>201663000-0163</t>
  </si>
  <si>
    <t>201663000-0164</t>
  </si>
  <si>
    <t>201663000-0165</t>
  </si>
  <si>
    <t>201663000-0166</t>
  </si>
  <si>
    <t>201663000-0171</t>
  </si>
  <si>
    <t>201663000-0172</t>
  </si>
  <si>
    <t>Construcción Cancha Sintetica y Adecuación del Polideportivo en el Sector de Naranjal Quimbaya Quindio</t>
  </si>
  <si>
    <t>PAGOS</t>
  </si>
  <si>
    <t xml:space="preserve">PAGOS </t>
  </si>
  <si>
    <t>SEMAFORO (OBLIGACION):
Verde Oscuro  (80%  - 100%) 
Verde Claro (70% - 79%)
 Amarillo (60%  - 69%) 
 Naranja (40% - 59%) 
Rojo (0% - 39%)</t>
  </si>
  <si>
    <t>SEMAFORO (OBLIGACION):
Verde Oscuro  (80%  - 100%) 
Verde Claro (70% - 79%)
 Amarillo (60%  - 69%)  
Naranja (40% - 59%) 
 Rojo (0% - 39%)</t>
  </si>
  <si>
    <t>EJECUCIÓN PRESUPUESTAL PROYECTOS DE INVERSIÓN
 Plan de Desarrollo "En Defensa del Bien Común" 2016-2019 
Sector Central  y Entes Descentralizados 
A marzo 31 de 2019</t>
  </si>
  <si>
    <t>201663000-0094</t>
  </si>
  <si>
    <t xml:space="preserve">Estado de ejecución  Eje Estratégico
Plan de Desarrollo "En Defensa del Bien Común" 2016-2019 
Sector Central y Entes Descentralizados  a marzo 31 de 2019 </t>
  </si>
  <si>
    <t>Estado de Ejecución Programas
Plan de Desarrollo "En Defensa del Bien Común" 2016-2019
Sector Central y Entes Descentralizados  a marzo 31 de 2019</t>
  </si>
  <si>
    <t>Estado de Ejecución por Subprogramas
Plan de Desarrollo "En Defensa del Bien Común" 2016-2019 
Sector Central y Entes Descentralizados a marzo 31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</si>
</sst>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_(* #,##0_);_(* \(#,##0\);_(* &quot;-&quot;??_);_(@_)"/>
    <numFmt numFmtId="165" formatCode="_-* #,##0_-;\-* #,##0_-;_-* &quot;-&quot;_-;_-@_-"/>
    <numFmt numFmtId="166" formatCode="#,##0.00_);\-#,##0.00"/>
    <numFmt numFmtId="167" formatCode="_-* #,##0.00_-;\-* #,##0.00_-;_-* &quot;-&quot;??_-;_-@_-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rgb="FF000000"/>
      <name val="Arial"/>
      <family val="2"/>
    </font>
    <font>
      <sz val="11"/>
      <color indexed="8"/>
      <name val="Calibri"/>
      <family val="2"/>
    </font>
    <font>
      <sz val="10"/>
      <color rgb="FF31313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indexed="8"/>
      <name val="MS Sans Serif"/>
    </font>
    <font>
      <sz val="10"/>
      <color indexed="8"/>
      <name val="MS Sans Serif"/>
      <family val="2"/>
    </font>
    <font>
      <sz val="9"/>
      <name val="Arial"/>
      <family val="2"/>
    </font>
    <font>
      <b/>
      <sz val="6.5"/>
      <color indexed="8"/>
      <name val="Times New Roman"/>
      <family val="1"/>
    </font>
    <font>
      <b/>
      <sz val="12"/>
      <color indexed="8"/>
      <name val="Courier New"/>
      <family val="3"/>
    </font>
    <font>
      <sz val="12"/>
      <color theme="1"/>
      <name val="Arial"/>
      <family val="2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indexed="8"/>
      <name val="Arial"/>
      <family val="2"/>
    </font>
    <font>
      <b/>
      <sz val="12"/>
      <color indexed="8"/>
      <name val="Arial Narrow"/>
      <family val="2"/>
    </font>
  </fonts>
  <fills count="4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 tint="-9.9978637043366805E-2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5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43" fontId="10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5" fillId="0" borderId="0"/>
    <xf numFmtId="0" fontId="16" fillId="0" borderId="0"/>
    <xf numFmtId="43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5" fillId="0" borderId="0"/>
    <xf numFmtId="0" fontId="21" fillId="0" borderId="0" applyNumberFormat="0" applyFill="0" applyBorder="0" applyAlignment="0" applyProtection="0"/>
    <xf numFmtId="0" fontId="22" fillId="0" borderId="36" applyNumberFormat="0" applyFill="0" applyAlignment="0" applyProtection="0"/>
    <xf numFmtId="0" fontId="23" fillId="0" borderId="37" applyNumberFormat="0" applyFill="0" applyAlignment="0" applyProtection="0"/>
    <xf numFmtId="0" fontId="24" fillId="0" borderId="38" applyNumberFormat="0" applyFill="0" applyAlignment="0" applyProtection="0"/>
    <xf numFmtId="0" fontId="24" fillId="0" borderId="0" applyNumberFormat="0" applyFill="0" applyBorder="0" applyAlignment="0" applyProtection="0"/>
    <xf numFmtId="0" fontId="25" fillId="9" borderId="0" applyNumberFormat="0" applyBorder="0" applyAlignment="0" applyProtection="0"/>
    <xf numFmtId="0" fontId="26" fillId="10" borderId="0" applyNumberFormat="0" applyBorder="0" applyAlignment="0" applyProtection="0"/>
    <xf numFmtId="0" fontId="27" fillId="11" borderId="0" applyNumberFormat="0" applyBorder="0" applyAlignment="0" applyProtection="0"/>
    <xf numFmtId="0" fontId="28" fillId="12" borderId="39" applyNumberFormat="0" applyAlignment="0" applyProtection="0"/>
    <xf numFmtId="0" fontId="29" fillId="13" borderId="40" applyNumberFormat="0" applyAlignment="0" applyProtection="0"/>
    <xf numFmtId="0" fontId="30" fillId="13" borderId="39" applyNumberFormat="0" applyAlignment="0" applyProtection="0"/>
    <xf numFmtId="0" fontId="31" fillId="0" borderId="41" applyNumberFormat="0" applyFill="0" applyAlignment="0" applyProtection="0"/>
    <xf numFmtId="0" fontId="32" fillId="14" borderId="42" applyNumberFormat="0" applyAlignment="0" applyProtection="0"/>
    <xf numFmtId="0" fontId="33" fillId="0" borderId="0" applyNumberFormat="0" applyFill="0" applyBorder="0" applyAlignment="0" applyProtection="0"/>
    <xf numFmtId="0" fontId="1" fillId="15" borderId="43" applyNumberFormat="0" applyFont="0" applyAlignment="0" applyProtection="0"/>
    <xf numFmtId="0" fontId="34" fillId="0" borderId="0" applyNumberFormat="0" applyFill="0" applyBorder="0" applyAlignment="0" applyProtection="0"/>
    <xf numFmtId="0" fontId="2" fillId="0" borderId="44" applyNumberFormat="0" applyFill="0" applyAlignment="0" applyProtection="0"/>
    <xf numFmtId="0" fontId="35" fillId="16" borderId="0" applyNumberFormat="0" applyBorder="0" applyAlignment="0" applyProtection="0"/>
    <xf numFmtId="0" fontId="1" fillId="17" borderId="0" applyNumberFormat="0" applyBorder="0" applyAlignment="0" applyProtection="0"/>
    <xf numFmtId="0" fontId="1" fillId="18" borderId="0" applyNumberFormat="0" applyBorder="0" applyAlignment="0" applyProtection="0"/>
    <xf numFmtId="0" fontId="35" fillId="19" borderId="0" applyNumberFormat="0" applyBorder="0" applyAlignment="0" applyProtection="0"/>
    <xf numFmtId="0" fontId="35" fillId="20" borderId="0" applyNumberFormat="0" applyBorder="0" applyAlignment="0" applyProtection="0"/>
    <xf numFmtId="0" fontId="1" fillId="21" borderId="0" applyNumberFormat="0" applyBorder="0" applyAlignment="0" applyProtection="0"/>
    <xf numFmtId="0" fontId="1" fillId="22" borderId="0" applyNumberFormat="0" applyBorder="0" applyAlignment="0" applyProtection="0"/>
    <xf numFmtId="0" fontId="35" fillId="23" borderId="0" applyNumberFormat="0" applyBorder="0" applyAlignment="0" applyProtection="0"/>
    <xf numFmtId="0" fontId="35" fillId="24" borderId="0" applyNumberFormat="0" applyBorder="0" applyAlignment="0" applyProtection="0"/>
    <xf numFmtId="0" fontId="1" fillId="25" borderId="0" applyNumberFormat="0" applyBorder="0" applyAlignment="0" applyProtection="0"/>
    <xf numFmtId="0" fontId="1" fillId="26" borderId="0" applyNumberFormat="0" applyBorder="0" applyAlignment="0" applyProtection="0"/>
    <xf numFmtId="0" fontId="35" fillId="27" borderId="0" applyNumberFormat="0" applyBorder="0" applyAlignment="0" applyProtection="0"/>
    <xf numFmtId="0" fontId="35" fillId="28" borderId="0" applyNumberFormat="0" applyBorder="0" applyAlignment="0" applyProtection="0"/>
    <xf numFmtId="0" fontId="1" fillId="29" borderId="0" applyNumberFormat="0" applyBorder="0" applyAlignment="0" applyProtection="0"/>
    <xf numFmtId="0" fontId="1" fillId="30" borderId="0" applyNumberFormat="0" applyBorder="0" applyAlignment="0" applyProtection="0"/>
    <xf numFmtId="0" fontId="35" fillId="31" borderId="0" applyNumberFormat="0" applyBorder="0" applyAlignment="0" applyProtection="0"/>
    <xf numFmtId="0" fontId="35" fillId="32" borderId="0" applyNumberFormat="0" applyBorder="0" applyAlignment="0" applyProtection="0"/>
    <xf numFmtId="0" fontId="1" fillId="33" borderId="0" applyNumberFormat="0" applyBorder="0" applyAlignment="0" applyProtection="0"/>
    <xf numFmtId="0" fontId="1" fillId="34" borderId="0" applyNumberFormat="0" applyBorder="0" applyAlignment="0" applyProtection="0"/>
    <xf numFmtId="0" fontId="35" fillId="35" borderId="0" applyNumberFormat="0" applyBorder="0" applyAlignment="0" applyProtection="0"/>
    <xf numFmtId="0" fontId="35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8" borderId="0" applyNumberFormat="0" applyBorder="0" applyAlignment="0" applyProtection="0"/>
    <xf numFmtId="0" fontId="35" fillId="39" borderId="0" applyNumberFormat="0" applyBorder="0" applyAlignment="0" applyProtection="0"/>
    <xf numFmtId="167" fontId="10" fillId="0" borderId="0" applyFont="0" applyFill="0" applyBorder="0" applyAlignment="0" applyProtection="0"/>
    <xf numFmtId="0" fontId="15" fillId="0" borderId="0"/>
    <xf numFmtId="43" fontId="37" fillId="0" borderId="0" applyFont="0" applyFill="0" applyBorder="0" applyAlignment="0" applyProtection="0"/>
  </cellStyleXfs>
  <cellXfs count="375">
    <xf numFmtId="0" fontId="0" fillId="0" borderId="0" xfId="0"/>
    <xf numFmtId="0" fontId="3" fillId="0" borderId="0" xfId="0" applyFont="1" applyBorder="1" applyAlignment="1"/>
    <xf numFmtId="43" fontId="3" fillId="0" borderId="0" xfId="1" applyFont="1" applyBorder="1"/>
    <xf numFmtId="43" fontId="3" fillId="0" borderId="0" xfId="1" applyFont="1"/>
    <xf numFmtId="0" fontId="3" fillId="0" borderId="0" xfId="0" applyFont="1"/>
    <xf numFmtId="0" fontId="5" fillId="0" borderId="0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3" fontId="5" fillId="2" borderId="4" xfId="0" applyNumberFormat="1" applyFont="1" applyFill="1" applyBorder="1" applyAlignment="1">
      <alignment horizontal="center" vertical="center" wrapText="1"/>
    </xf>
    <xf numFmtId="3" fontId="5" fillId="2" borderId="5" xfId="0" applyNumberFormat="1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43" fontId="3" fillId="0" borderId="0" xfId="1" applyFont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vertical="center"/>
    </xf>
    <xf numFmtId="0" fontId="4" fillId="3" borderId="9" xfId="0" applyFont="1" applyFill="1" applyBorder="1" applyAlignment="1">
      <alignment vertical="center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justify" vertical="center" wrapText="1"/>
    </xf>
    <xf numFmtId="4" fontId="5" fillId="3" borderId="4" xfId="0" applyNumberFormat="1" applyFont="1" applyFill="1" applyBorder="1" applyAlignment="1">
      <alignment horizontal="right" vertical="center" wrapText="1"/>
    </xf>
    <xf numFmtId="0" fontId="3" fillId="0" borderId="7" xfId="0" applyFont="1" applyFill="1" applyBorder="1"/>
    <xf numFmtId="0" fontId="3" fillId="0" borderId="12" xfId="0" applyFont="1" applyBorder="1"/>
    <xf numFmtId="0" fontId="4" fillId="4" borderId="9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vertical="center"/>
    </xf>
    <xf numFmtId="0" fontId="4" fillId="4" borderId="4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 wrapText="1"/>
    </xf>
    <xf numFmtId="0" fontId="5" fillId="4" borderId="4" xfId="0" applyFont="1" applyFill="1" applyBorder="1" applyAlignment="1">
      <alignment horizontal="justify" vertical="center" wrapText="1"/>
    </xf>
    <xf numFmtId="4" fontId="5" fillId="4" borderId="4" xfId="0" applyNumberFormat="1" applyFont="1" applyFill="1" applyBorder="1" applyAlignment="1">
      <alignment horizontal="right" vertical="center" wrapText="1"/>
    </xf>
    <xf numFmtId="0" fontId="3" fillId="0" borderId="13" xfId="0" applyFont="1" applyFill="1" applyBorder="1"/>
    <xf numFmtId="0" fontId="3" fillId="0" borderId="14" xfId="0" applyFont="1" applyFill="1" applyBorder="1"/>
    <xf numFmtId="0" fontId="4" fillId="0" borderId="15" xfId="0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vertical="center"/>
    </xf>
    <xf numFmtId="0" fontId="4" fillId="5" borderId="16" xfId="0" applyFont="1" applyFill="1" applyBorder="1" applyAlignment="1">
      <alignment horizontal="center" vertical="center" wrapText="1"/>
    </xf>
    <xf numFmtId="0" fontId="4" fillId="5" borderId="10" xfId="0" applyFont="1" applyFill="1" applyBorder="1" applyAlignment="1">
      <alignment horizontal="left" vertical="center"/>
    </xf>
    <xf numFmtId="0" fontId="4" fillId="5" borderId="4" xfId="0" applyFont="1" applyFill="1" applyBorder="1" applyAlignment="1">
      <alignment horizontal="center" vertical="center" wrapText="1"/>
    </xf>
    <xf numFmtId="0" fontId="5" fillId="5" borderId="4" xfId="0" applyFont="1" applyFill="1" applyBorder="1" applyAlignment="1">
      <alignment horizontal="justify" vertical="center" wrapText="1"/>
    </xf>
    <xf numFmtId="0" fontId="5" fillId="5" borderId="4" xfId="0" applyFont="1" applyFill="1" applyBorder="1" applyAlignment="1">
      <alignment horizontal="center" vertical="center" wrapText="1"/>
    </xf>
    <xf numFmtId="4" fontId="5" fillId="5" borderId="4" xfId="0" applyNumberFormat="1" applyFont="1" applyFill="1" applyBorder="1" applyAlignment="1">
      <alignment horizontal="right" vertical="center" wrapText="1"/>
    </xf>
    <xf numFmtId="43" fontId="3" fillId="0" borderId="0" xfId="1" applyFont="1" applyFill="1"/>
    <xf numFmtId="0" fontId="3" fillId="0" borderId="0" xfId="0" applyFont="1" applyFill="1"/>
    <xf numFmtId="0" fontId="4" fillId="0" borderId="17" xfId="0" applyFont="1" applyFill="1" applyBorder="1" applyAlignment="1">
      <alignment horizontal="left" vertical="center" wrapText="1"/>
    </xf>
    <xf numFmtId="0" fontId="4" fillId="0" borderId="14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 wrapText="1"/>
    </xf>
    <xf numFmtId="0" fontId="3" fillId="6" borderId="18" xfId="0" applyFont="1" applyFill="1" applyBorder="1" applyAlignment="1">
      <alignment horizontal="justify" vertical="center"/>
    </xf>
    <xf numFmtId="4" fontId="3" fillId="6" borderId="4" xfId="0" applyNumberFormat="1" applyFont="1" applyFill="1" applyBorder="1" applyAlignment="1">
      <alignment horizontal="right" vertical="center"/>
    </xf>
    <xf numFmtId="0" fontId="3" fillId="0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14" xfId="0" applyFont="1" applyFill="1" applyBorder="1" applyAlignment="1">
      <alignment vertical="center" wrapText="1"/>
    </xf>
    <xf numFmtId="0" fontId="3" fillId="0" borderId="17" xfId="0" applyFont="1" applyFill="1" applyBorder="1"/>
    <xf numFmtId="0" fontId="4" fillId="0" borderId="14" xfId="0" applyFont="1" applyFill="1" applyBorder="1" applyAlignment="1">
      <alignment horizontal="center" vertical="center" wrapText="1"/>
    </xf>
    <xf numFmtId="0" fontId="4" fillId="5" borderId="9" xfId="0" applyFont="1" applyFill="1" applyBorder="1" applyAlignment="1">
      <alignment horizontal="left" vertical="center"/>
    </xf>
    <xf numFmtId="0" fontId="4" fillId="5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horizontal="justify" vertical="center"/>
    </xf>
    <xf numFmtId="4" fontId="3" fillId="0" borderId="4" xfId="0" applyNumberFormat="1" applyFont="1" applyFill="1" applyBorder="1" applyAlignment="1" applyProtection="1">
      <alignment vertical="center"/>
    </xf>
    <xf numFmtId="4" fontId="3" fillId="6" borderId="4" xfId="0" applyNumberFormat="1" applyFont="1" applyFill="1" applyBorder="1" applyAlignment="1" applyProtection="1">
      <alignment vertical="center"/>
      <protection locked="0"/>
    </xf>
    <xf numFmtId="0" fontId="7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 wrapText="1"/>
    </xf>
    <xf numFmtId="0" fontId="5" fillId="0" borderId="1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left" vertical="center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left" vertical="center"/>
    </xf>
    <xf numFmtId="0" fontId="4" fillId="4" borderId="16" xfId="0" applyFont="1" applyFill="1" applyBorder="1" applyAlignment="1">
      <alignment horizontal="left" vertical="center" wrapText="1"/>
    </xf>
    <xf numFmtId="0" fontId="4" fillId="4" borderId="9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 wrapText="1"/>
    </xf>
    <xf numFmtId="0" fontId="5" fillId="4" borderId="5" xfId="0" applyFont="1" applyFill="1" applyBorder="1" applyAlignment="1">
      <alignment horizontal="justify" vertical="center" wrapText="1"/>
    </xf>
    <xf numFmtId="0" fontId="4" fillId="0" borderId="17" xfId="0" applyFont="1" applyFill="1" applyBorder="1" applyAlignment="1">
      <alignment vertical="center"/>
    </xf>
    <xf numFmtId="0" fontId="4" fillId="5" borderId="0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left" vertical="center"/>
    </xf>
    <xf numFmtId="0" fontId="4" fillId="0" borderId="16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5" borderId="8" xfId="0" applyFont="1" applyFill="1" applyBorder="1" applyAlignment="1">
      <alignment horizontal="left" vertical="center"/>
    </xf>
    <xf numFmtId="0" fontId="4" fillId="0" borderId="15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left" vertical="center"/>
    </xf>
    <xf numFmtId="4" fontId="3" fillId="0" borderId="4" xfId="0" applyNumberFormat="1" applyFont="1" applyFill="1" applyBorder="1" applyAlignment="1">
      <alignment horizontal="right" vertical="center"/>
    </xf>
    <xf numFmtId="0" fontId="4" fillId="0" borderId="17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left" vertical="center"/>
    </xf>
    <xf numFmtId="0" fontId="5" fillId="5" borderId="10" xfId="0" applyFont="1" applyFill="1" applyBorder="1" applyAlignment="1">
      <alignment horizontal="justify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justify" vertical="center"/>
    </xf>
    <xf numFmtId="0" fontId="3" fillId="0" borderId="4" xfId="0" applyFont="1" applyFill="1" applyBorder="1" applyAlignment="1">
      <alignment horizontal="justify" vertical="center"/>
    </xf>
    <xf numFmtId="0" fontId="4" fillId="4" borderId="0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vertical="center"/>
    </xf>
    <xf numFmtId="0" fontId="3" fillId="0" borderId="15" xfId="0" applyFont="1" applyFill="1" applyBorder="1"/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vertical="center" wrapText="1"/>
    </xf>
    <xf numFmtId="0" fontId="4" fillId="4" borderId="8" xfId="0" applyFont="1" applyFill="1" applyBorder="1" applyAlignment="1">
      <alignment horizontal="left" vertical="center" wrapText="1"/>
    </xf>
    <xf numFmtId="0" fontId="4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 wrapText="1"/>
    </xf>
    <xf numFmtId="0" fontId="7" fillId="0" borderId="15" xfId="0" applyFont="1" applyFill="1" applyBorder="1" applyAlignment="1">
      <alignment vertical="center" wrapText="1"/>
    </xf>
    <xf numFmtId="0" fontId="3" fillId="0" borderId="12" xfId="0" applyFont="1" applyFill="1" applyBorder="1"/>
    <xf numFmtId="0" fontId="7" fillId="5" borderId="10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vertical="center" wrapText="1"/>
    </xf>
    <xf numFmtId="0" fontId="7" fillId="0" borderId="14" xfId="0" applyFont="1" applyFill="1" applyBorder="1" applyAlignment="1">
      <alignment horizontal="left" vertical="center"/>
    </xf>
    <xf numFmtId="0" fontId="7" fillId="0" borderId="21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3" fontId="9" fillId="0" borderId="4" xfId="3" applyNumberFormat="1" applyFont="1" applyFill="1" applyBorder="1" applyAlignment="1">
      <alignment horizontal="justify" vertical="center" wrapText="1"/>
    </xf>
    <xf numFmtId="0" fontId="5" fillId="0" borderId="15" xfId="0" applyFont="1" applyFill="1" applyBorder="1" applyAlignment="1">
      <alignment horizontal="center" vertical="center" wrapText="1"/>
    </xf>
    <xf numFmtId="4" fontId="3" fillId="0" borderId="4" xfId="0" applyNumberFormat="1" applyFont="1" applyFill="1" applyBorder="1" applyAlignment="1">
      <alignment horizontal="right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left" vertical="center"/>
    </xf>
    <xf numFmtId="0" fontId="5" fillId="3" borderId="9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4" fillId="4" borderId="8" xfId="5" applyNumberFormat="1" applyFont="1" applyFill="1" applyBorder="1" applyAlignment="1">
      <alignment horizontal="left" vertical="center" wrapText="1"/>
    </xf>
    <xf numFmtId="165" fontId="4" fillId="4" borderId="8" xfId="5" applyFont="1" applyFill="1" applyBorder="1" applyAlignment="1">
      <alignment vertical="center"/>
    </xf>
    <xf numFmtId="165" fontId="4" fillId="4" borderId="9" xfId="5" applyFont="1" applyFill="1" applyBorder="1"/>
    <xf numFmtId="165" fontId="4" fillId="4" borderId="9" xfId="5" applyFont="1" applyFill="1" applyBorder="1" applyAlignment="1">
      <alignment horizontal="left" vertical="center"/>
    </xf>
    <xf numFmtId="165" fontId="4" fillId="4" borderId="10" xfId="5" applyFont="1" applyFill="1" applyBorder="1" applyAlignment="1">
      <alignment horizontal="left" vertical="center"/>
    </xf>
    <xf numFmtId="165" fontId="4" fillId="4" borderId="5" xfId="5" applyFont="1" applyFill="1" applyBorder="1" applyAlignment="1">
      <alignment horizontal="left" vertical="center"/>
    </xf>
    <xf numFmtId="165" fontId="7" fillId="0" borderId="15" xfId="5" applyFont="1" applyFill="1" applyBorder="1" applyAlignment="1">
      <alignment vertical="center" wrapText="1"/>
    </xf>
    <xf numFmtId="165" fontId="7" fillId="0" borderId="12" xfId="5" applyFont="1" applyFill="1" applyBorder="1" applyAlignment="1">
      <alignment vertical="center" wrapText="1"/>
    </xf>
    <xf numFmtId="0" fontId="4" fillId="5" borderId="0" xfId="5" applyNumberFormat="1" applyFont="1" applyFill="1" applyBorder="1" applyAlignment="1">
      <alignment horizontal="center" vertical="center" wrapText="1"/>
    </xf>
    <xf numFmtId="165" fontId="4" fillId="5" borderId="9" xfId="5" applyFont="1" applyFill="1" applyBorder="1" applyAlignment="1">
      <alignment horizontal="left" vertical="center"/>
    </xf>
    <xf numFmtId="165" fontId="7" fillId="5" borderId="10" xfId="5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center" vertical="center" wrapText="1"/>
    </xf>
    <xf numFmtId="0" fontId="4" fillId="5" borderId="8" xfId="5" applyNumberFormat="1" applyFont="1" applyFill="1" applyBorder="1" applyAlignment="1">
      <alignment horizontal="center" vertical="center" wrapText="1"/>
    </xf>
    <xf numFmtId="0" fontId="4" fillId="0" borderId="15" xfId="5" applyNumberFormat="1" applyFont="1" applyFill="1" applyBorder="1" applyAlignment="1">
      <alignment horizontal="center" vertical="center" wrapText="1"/>
    </xf>
    <xf numFmtId="165" fontId="4" fillId="0" borderId="14" xfId="5" applyFont="1" applyFill="1" applyBorder="1" applyAlignment="1">
      <alignment horizontal="left" vertical="center"/>
    </xf>
    <xf numFmtId="0" fontId="4" fillId="0" borderId="17" xfId="5" applyNumberFormat="1" applyFont="1" applyFill="1" applyBorder="1" applyAlignment="1">
      <alignment horizontal="center" vertical="center" wrapText="1"/>
    </xf>
    <xf numFmtId="165" fontId="4" fillId="0" borderId="0" xfId="5" applyFont="1" applyFill="1" applyBorder="1" applyAlignment="1">
      <alignment horizontal="left" vertical="center"/>
    </xf>
    <xf numFmtId="0" fontId="4" fillId="4" borderId="16" xfId="5" applyNumberFormat="1" applyFont="1" applyFill="1" applyBorder="1" applyAlignment="1">
      <alignment horizontal="left" vertical="center" wrapText="1"/>
    </xf>
    <xf numFmtId="165" fontId="4" fillId="4" borderId="9" xfId="5" applyFont="1" applyFill="1" applyBorder="1" applyAlignment="1">
      <alignment vertical="center"/>
    </xf>
    <xf numFmtId="165" fontId="4" fillId="4" borderId="2" xfId="5" applyFont="1" applyFill="1" applyBorder="1"/>
    <xf numFmtId="165" fontId="4" fillId="4" borderId="0" xfId="5" applyFont="1" applyFill="1" applyBorder="1" applyAlignment="1">
      <alignment horizontal="left" vertical="center"/>
    </xf>
    <xf numFmtId="165" fontId="4" fillId="4" borderId="8" xfId="5" applyFont="1" applyFill="1" applyBorder="1" applyAlignment="1">
      <alignment horizontal="left" vertical="center"/>
    </xf>
    <xf numFmtId="165" fontId="7" fillId="0" borderId="17" xfId="5" applyFont="1" applyFill="1" applyBorder="1" applyAlignment="1">
      <alignment vertical="center" wrapText="1"/>
    </xf>
    <xf numFmtId="165" fontId="7" fillId="0" borderId="14" xfId="5" applyFont="1" applyFill="1" applyBorder="1" applyAlignment="1">
      <alignment vertical="center" wrapText="1"/>
    </xf>
    <xf numFmtId="0" fontId="3" fillId="0" borderId="10" xfId="0" applyFont="1" applyFill="1" applyBorder="1" applyAlignment="1">
      <alignment horizontal="justify" vertical="center"/>
    </xf>
    <xf numFmtId="0" fontId="4" fillId="4" borderId="0" xfId="5" applyNumberFormat="1" applyFont="1" applyFill="1" applyBorder="1" applyAlignment="1">
      <alignment horizontal="left" vertical="center" wrapText="1"/>
    </xf>
    <xf numFmtId="165" fontId="4" fillId="4" borderId="0" xfId="5" applyFont="1" applyFill="1" applyBorder="1" applyAlignment="1">
      <alignment vertical="center"/>
    </xf>
    <xf numFmtId="0" fontId="4" fillId="0" borderId="8" xfId="5" applyNumberFormat="1" applyFont="1" applyFill="1" applyBorder="1" applyAlignment="1">
      <alignment horizontal="center" vertical="center" wrapText="1"/>
    </xf>
    <xf numFmtId="165" fontId="7" fillId="0" borderId="19" xfId="5" applyFont="1" applyFill="1" applyBorder="1" applyAlignment="1">
      <alignment vertical="center" wrapText="1"/>
    </xf>
    <xf numFmtId="165" fontId="7" fillId="0" borderId="21" xfId="5" applyFont="1" applyFill="1" applyBorder="1" applyAlignment="1">
      <alignment vertical="center" wrapText="1"/>
    </xf>
    <xf numFmtId="0" fontId="4" fillId="5" borderId="9" xfId="5" applyNumberFormat="1" applyFont="1" applyFill="1" applyBorder="1" applyAlignment="1">
      <alignment horizontal="center" vertical="center" wrapText="1"/>
    </xf>
    <xf numFmtId="0" fontId="4" fillId="0" borderId="9" xfId="5" applyNumberFormat="1" applyFont="1" applyFill="1" applyBorder="1" applyAlignment="1">
      <alignment horizontal="center" vertical="center" wrapText="1"/>
    </xf>
    <xf numFmtId="165" fontId="7" fillId="0" borderId="0" xfId="5" applyFont="1" applyFill="1" applyBorder="1" applyAlignment="1">
      <alignment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justify" vertical="center" wrapText="1"/>
    </xf>
    <xf numFmtId="4" fontId="3" fillId="0" borderId="4" xfId="1" applyNumberFormat="1" applyFont="1" applyFill="1" applyBorder="1" applyAlignment="1">
      <alignment horizontal="right" vertical="center"/>
    </xf>
    <xf numFmtId="0" fontId="4" fillId="5" borderId="16" xfId="5" applyNumberFormat="1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3" fillId="6" borderId="21" xfId="0" applyFont="1" applyFill="1" applyBorder="1" applyAlignment="1">
      <alignment horizontal="justify" vertical="center"/>
    </xf>
    <xf numFmtId="165" fontId="4" fillId="0" borderId="2" xfId="5" applyFont="1" applyFill="1" applyBorder="1" applyAlignment="1">
      <alignment horizontal="left" vertical="center"/>
    </xf>
    <xf numFmtId="4" fontId="3" fillId="0" borderId="4" xfId="1" applyNumberFormat="1" applyFont="1" applyFill="1" applyBorder="1" applyAlignment="1" applyProtection="1">
      <alignment horizontal="right" vertical="center"/>
      <protection locked="0"/>
    </xf>
    <xf numFmtId="165" fontId="4" fillId="4" borderId="10" xfId="5" applyFont="1" applyFill="1" applyBorder="1" applyAlignment="1">
      <alignment vertical="center"/>
    </xf>
    <xf numFmtId="0" fontId="4" fillId="4" borderId="17" xfId="5" applyNumberFormat="1" applyFont="1" applyFill="1" applyBorder="1" applyAlignment="1">
      <alignment horizontal="left" vertical="center" wrapText="1"/>
    </xf>
    <xf numFmtId="165" fontId="4" fillId="4" borderId="14" xfId="5" applyFont="1" applyFill="1" applyBorder="1" applyAlignment="1">
      <alignment vertical="center"/>
    </xf>
    <xf numFmtId="165" fontId="4" fillId="4" borderId="16" xfId="5" applyFont="1" applyFill="1" applyBorder="1"/>
    <xf numFmtId="0" fontId="4" fillId="0" borderId="15" xfId="5" applyNumberFormat="1" applyFont="1" applyFill="1" applyBorder="1" applyAlignment="1">
      <alignment horizontal="left" vertical="center" wrapText="1"/>
    </xf>
    <xf numFmtId="165" fontId="4" fillId="0" borderId="12" xfId="5" applyFont="1" applyFill="1" applyBorder="1" applyAlignment="1">
      <alignment vertical="center"/>
    </xf>
    <xf numFmtId="0" fontId="4" fillId="0" borderId="17" xfId="5" applyNumberFormat="1" applyFont="1" applyFill="1" applyBorder="1" applyAlignment="1">
      <alignment horizontal="left" vertical="center" wrapText="1"/>
    </xf>
    <xf numFmtId="165" fontId="4" fillId="0" borderId="14" xfId="5" applyFont="1" applyFill="1" applyBorder="1" applyAlignment="1">
      <alignment vertical="center"/>
    </xf>
    <xf numFmtId="165" fontId="4" fillId="0" borderId="15" xfId="5" applyFont="1" applyFill="1" applyBorder="1"/>
    <xf numFmtId="165" fontId="7" fillId="0" borderId="21" xfId="5" applyFont="1" applyFill="1" applyBorder="1" applyAlignment="1">
      <alignment horizontal="center" vertical="center"/>
    </xf>
    <xf numFmtId="4" fontId="3" fillId="6" borderId="4" xfId="0" applyNumberFormat="1" applyFont="1" applyFill="1" applyBorder="1" applyAlignment="1" applyProtection="1">
      <alignment horizontal="right" vertical="center"/>
      <protection locked="0"/>
    </xf>
    <xf numFmtId="165" fontId="7" fillId="0" borderId="0" xfId="5" applyFont="1" applyFill="1" applyBorder="1" applyAlignment="1">
      <alignment horizontal="center" vertical="center"/>
    </xf>
    <xf numFmtId="165" fontId="7" fillId="0" borderId="2" xfId="5" applyFont="1" applyFill="1" applyBorder="1" applyAlignment="1">
      <alignment horizontal="center" vertical="center"/>
    </xf>
    <xf numFmtId="165" fontId="4" fillId="5" borderId="10" xfId="5" applyFont="1" applyFill="1" applyBorder="1" applyAlignment="1">
      <alignment horizontal="left" vertical="center"/>
    </xf>
    <xf numFmtId="0" fontId="11" fillId="8" borderId="18" xfId="0" applyFont="1" applyFill="1" applyBorder="1" applyAlignment="1">
      <alignment horizontal="center" vertical="center" wrapText="1"/>
    </xf>
    <xf numFmtId="0" fontId="3" fillId="6" borderId="4" xfId="0" applyFont="1" applyFill="1" applyBorder="1" applyAlignment="1">
      <alignment vertical="center" wrapText="1"/>
    </xf>
    <xf numFmtId="0" fontId="11" fillId="8" borderId="4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left" vertical="center"/>
    </xf>
    <xf numFmtId="0" fontId="4" fillId="3" borderId="2" xfId="0" applyFont="1" applyFill="1" applyBorder="1" applyAlignment="1">
      <alignment vertical="center"/>
    </xf>
    <xf numFmtId="0" fontId="4" fillId="3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4" borderId="2" xfId="5" applyNumberFormat="1" applyFont="1" applyFill="1" applyBorder="1" applyAlignment="1">
      <alignment horizontal="left" vertical="center" wrapText="1"/>
    </xf>
    <xf numFmtId="165" fontId="4" fillId="4" borderId="2" xfId="5" applyFont="1" applyFill="1" applyBorder="1" applyAlignment="1">
      <alignment vertical="center"/>
    </xf>
    <xf numFmtId="4" fontId="3" fillId="6" borderId="4" xfId="1" applyNumberFormat="1" applyFont="1" applyFill="1" applyBorder="1" applyAlignment="1">
      <alignment horizontal="right" vertical="center"/>
    </xf>
    <xf numFmtId="165" fontId="4" fillId="5" borderId="2" xfId="5" applyFont="1" applyFill="1" applyBorder="1" applyAlignment="1">
      <alignment horizontal="left" vertical="center"/>
    </xf>
    <xf numFmtId="165" fontId="7" fillId="5" borderId="21" xfId="5" applyFont="1" applyFill="1" applyBorder="1" applyAlignment="1">
      <alignment horizontal="left" vertical="center"/>
    </xf>
    <xf numFmtId="0" fontId="3" fillId="6" borderId="18" xfId="0" applyFont="1" applyFill="1" applyBorder="1" applyAlignment="1">
      <alignment horizontal="center" vertical="center"/>
    </xf>
    <xf numFmtId="3" fontId="3" fillId="0" borderId="4" xfId="0" applyNumberFormat="1" applyFont="1" applyFill="1" applyBorder="1" applyAlignment="1">
      <alignment vertical="center" wrapText="1"/>
    </xf>
    <xf numFmtId="165" fontId="7" fillId="0" borderId="8" xfId="5" applyFont="1" applyFill="1" applyBorder="1" applyAlignment="1">
      <alignment vertical="center" wrapText="1"/>
    </xf>
    <xf numFmtId="0" fontId="5" fillId="5" borderId="9" xfId="0" applyFont="1" applyFill="1" applyBorder="1" applyAlignment="1">
      <alignment horizontal="left" vertical="center"/>
    </xf>
    <xf numFmtId="0" fontId="3" fillId="5" borderId="9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justify" vertical="center"/>
    </xf>
    <xf numFmtId="0" fontId="3" fillId="5" borderId="4" xfId="0" applyFont="1" applyFill="1" applyBorder="1" applyAlignment="1">
      <alignment horizontal="justify" vertical="center"/>
    </xf>
    <xf numFmtId="4" fontId="5" fillId="5" borderId="4" xfId="1" applyNumberFormat="1" applyFont="1" applyFill="1" applyBorder="1" applyAlignment="1">
      <alignment horizontal="right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left" vertical="center"/>
    </xf>
    <xf numFmtId="0" fontId="5" fillId="0" borderId="2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9" xfId="5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/>
    </xf>
    <xf numFmtId="0" fontId="3" fillId="6" borderId="4" xfId="0" applyFont="1" applyFill="1" applyBorder="1" applyAlignment="1" applyProtection="1">
      <alignment horizontal="justify" vertical="center"/>
    </xf>
    <xf numFmtId="4" fontId="3" fillId="6" borderId="4" xfId="0" applyNumberFormat="1" applyFont="1" applyFill="1" applyBorder="1" applyAlignment="1" applyProtection="1">
      <alignment horizontal="right" vertical="center"/>
    </xf>
    <xf numFmtId="0" fontId="3" fillId="6" borderId="5" xfId="0" applyFont="1" applyFill="1" applyBorder="1" applyAlignment="1" applyProtection="1">
      <alignment horizontal="justify" vertical="center" wrapText="1"/>
    </xf>
    <xf numFmtId="0" fontId="3" fillId="6" borderId="4" xfId="0" applyFont="1" applyFill="1" applyBorder="1" applyAlignment="1">
      <alignment horizontal="justify" vertical="center" wrapText="1"/>
    </xf>
    <xf numFmtId="0" fontId="3" fillId="0" borderId="18" xfId="0" applyFont="1" applyFill="1" applyBorder="1" applyAlignment="1">
      <alignment vertical="center"/>
    </xf>
    <xf numFmtId="0" fontId="7" fillId="0" borderId="10" xfId="0" applyFont="1" applyFill="1" applyBorder="1" applyAlignment="1">
      <alignment horizontal="center" vertical="center"/>
    </xf>
    <xf numFmtId="0" fontId="4" fillId="4" borderId="2" xfId="0" applyFont="1" applyFill="1" applyBorder="1"/>
    <xf numFmtId="0" fontId="4" fillId="4" borderId="0" xfId="0" applyFont="1" applyFill="1" applyBorder="1" applyAlignment="1">
      <alignment horizontal="left" vertical="center"/>
    </xf>
    <xf numFmtId="0" fontId="4" fillId="4" borderId="14" xfId="0" applyFont="1" applyFill="1" applyBorder="1" applyAlignment="1">
      <alignment horizontal="left" vertical="center"/>
    </xf>
    <xf numFmtId="0" fontId="3" fillId="4" borderId="4" xfId="0" applyFont="1" applyFill="1" applyBorder="1" applyAlignment="1">
      <alignment horizontal="justify" vertical="center"/>
    </xf>
    <xf numFmtId="0" fontId="3" fillId="4" borderId="18" xfId="0" applyFont="1" applyFill="1" applyBorder="1" applyAlignment="1">
      <alignment vertical="center"/>
    </xf>
    <xf numFmtId="4" fontId="5" fillId="4" borderId="4" xfId="0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vertical="center" wrapText="1"/>
    </xf>
    <xf numFmtId="0" fontId="3" fillId="5" borderId="18" xfId="0" applyFont="1" applyFill="1" applyBorder="1" applyAlignment="1">
      <alignment vertical="center"/>
    </xf>
    <xf numFmtId="4" fontId="5" fillId="5" borderId="4" xfId="0" applyNumberFormat="1" applyFont="1" applyFill="1" applyBorder="1" applyAlignment="1">
      <alignment horizontal="right" vertical="center"/>
    </xf>
    <xf numFmtId="0" fontId="4" fillId="0" borderId="15" xfId="0" applyFont="1" applyFill="1" applyBorder="1" applyAlignment="1">
      <alignment horizontal="left" vertical="center"/>
    </xf>
    <xf numFmtId="0" fontId="4" fillId="0" borderId="19" xfId="0" applyFont="1" applyFill="1" applyBorder="1" applyAlignment="1">
      <alignment horizontal="left" vertical="center"/>
    </xf>
    <xf numFmtId="0" fontId="7" fillId="0" borderId="1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5" fillId="4" borderId="10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5" borderId="0" xfId="0" applyFont="1" applyFill="1" applyBorder="1" applyAlignment="1">
      <alignment horizontal="left" vertical="center"/>
    </xf>
    <xf numFmtId="0" fontId="3" fillId="5" borderId="0" xfId="0" applyFont="1" applyFill="1" applyBorder="1"/>
    <xf numFmtId="0" fontId="4" fillId="0" borderId="0" xfId="0" applyFont="1" applyFill="1" applyBorder="1" applyAlignment="1">
      <alignment horizontal="left" vertical="center" wrapText="1"/>
    </xf>
    <xf numFmtId="0" fontId="4" fillId="0" borderId="15" xfId="0" applyFont="1" applyFill="1" applyBorder="1" applyAlignment="1">
      <alignment horizontal="center" vertical="center"/>
    </xf>
    <xf numFmtId="0" fontId="7" fillId="0" borderId="12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/>
    </xf>
    <xf numFmtId="0" fontId="7" fillId="0" borderId="14" xfId="0" applyFont="1" applyFill="1" applyBorder="1" applyAlignment="1">
      <alignment horizontal="center" vertical="center" wrapText="1"/>
    </xf>
    <xf numFmtId="0" fontId="7" fillId="5" borderId="9" xfId="0" applyFont="1" applyFill="1" applyBorder="1" applyAlignment="1">
      <alignment horizontal="center" vertical="center" wrapText="1"/>
    </xf>
    <xf numFmtId="0" fontId="3" fillId="6" borderId="10" xfId="0" applyFont="1" applyFill="1" applyBorder="1" applyAlignment="1">
      <alignment horizontal="justify" vertical="center"/>
    </xf>
    <xf numFmtId="0" fontId="5" fillId="5" borderId="10" xfId="0" applyFont="1" applyFill="1" applyBorder="1" applyAlignment="1">
      <alignment horizontal="center" vertical="center" wrapText="1"/>
    </xf>
    <xf numFmtId="0" fontId="3" fillId="6" borderId="13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3" fontId="3" fillId="0" borderId="0" xfId="0" applyNumberFormat="1" applyFont="1"/>
    <xf numFmtId="0" fontId="3" fillId="6" borderId="1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justify"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14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7" xfId="0" applyFont="1" applyFill="1" applyBorder="1" applyAlignment="1">
      <alignment horizontal="center" vertical="center"/>
    </xf>
    <xf numFmtId="0" fontId="12" fillId="0" borderId="0" xfId="0" applyFont="1"/>
    <xf numFmtId="0" fontId="12" fillId="0" borderId="23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43" fontId="12" fillId="0" borderId="0" xfId="1" applyFont="1"/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justify" vertical="center" wrapText="1"/>
    </xf>
    <xf numFmtId="3" fontId="3" fillId="0" borderId="0" xfId="0" applyNumberFormat="1" applyFont="1" applyAlignment="1">
      <alignment horizontal="right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3" fontId="6" fillId="2" borderId="4" xfId="0" applyNumberFormat="1" applyFont="1" applyFill="1" applyBorder="1" applyAlignment="1">
      <alignment horizontal="center" vertical="center" wrapText="1"/>
    </xf>
    <xf numFmtId="3" fontId="6" fillId="2" borderId="5" xfId="0" applyNumberFormat="1" applyFont="1" applyFill="1" applyBorder="1" applyAlignment="1">
      <alignment horizontal="center" vertical="center" wrapText="1"/>
    </xf>
    <xf numFmtId="0" fontId="14" fillId="0" borderId="0" xfId="0" applyFont="1"/>
    <xf numFmtId="0" fontId="7" fillId="0" borderId="8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 wrapText="1"/>
    </xf>
    <xf numFmtId="43" fontId="0" fillId="0" borderId="0" xfId="1" applyFont="1"/>
    <xf numFmtId="164" fontId="0" fillId="0" borderId="0" xfId="0" applyNumberFormat="1"/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6" xfId="0" applyFont="1" applyFill="1" applyBorder="1" applyAlignment="1">
      <alignment horizontal="center" vertical="center"/>
    </xf>
    <xf numFmtId="0" fontId="7" fillId="0" borderId="21" xfId="0" applyFont="1" applyFill="1" applyBorder="1" applyAlignment="1">
      <alignment horizontal="left" vertical="center"/>
    </xf>
    <xf numFmtId="0" fontId="0" fillId="0" borderId="0" xfId="0" applyNumberFormat="1"/>
    <xf numFmtId="0" fontId="7" fillId="0" borderId="3" xfId="0" applyFont="1" applyFill="1" applyBorder="1" applyAlignment="1">
      <alignment horizontal="center" vertical="center"/>
    </xf>
    <xf numFmtId="165" fontId="4" fillId="0" borderId="12" xfId="5" applyFont="1" applyFill="1" applyBorder="1" applyAlignment="1">
      <alignment horizontal="left" vertical="center"/>
    </xf>
    <xf numFmtId="165" fontId="4" fillId="5" borderId="8" xfId="5" applyFont="1" applyFill="1" applyBorder="1" applyAlignment="1">
      <alignment horizontal="left" vertical="center"/>
    </xf>
    <xf numFmtId="4" fontId="17" fillId="0" borderId="4" xfId="7" applyNumberFormat="1" applyFont="1" applyFill="1" applyBorder="1" applyAlignment="1">
      <alignment horizontal="right" vertical="center"/>
    </xf>
    <xf numFmtId="0" fontId="3" fillId="6" borderId="4" xfId="0" applyFont="1" applyFill="1" applyBorder="1" applyAlignment="1" applyProtection="1">
      <alignment vertical="center" wrapText="1"/>
    </xf>
    <xf numFmtId="165" fontId="7" fillId="0" borderId="4" xfId="5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justify" vertical="center" wrapText="1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justify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left" vertical="center"/>
    </xf>
    <xf numFmtId="0" fontId="3" fillId="0" borderId="0" xfId="0" applyFont="1" applyFill="1" applyBorder="1"/>
    <xf numFmtId="3" fontId="3" fillId="0" borderId="0" xfId="0" applyNumberFormat="1" applyFont="1" applyFill="1" applyAlignment="1">
      <alignment horizontal="right"/>
    </xf>
    <xf numFmtId="166" fontId="18" fillId="0" borderId="0" xfId="0" applyNumberFormat="1" applyFont="1" applyFill="1" applyAlignment="1">
      <alignment horizontal="right" vertical="center"/>
    </xf>
    <xf numFmtId="0" fontId="3" fillId="6" borderId="4" xfId="0" applyFont="1" applyFill="1" applyBorder="1" applyAlignment="1">
      <alignment horizontal="center" vertical="center"/>
    </xf>
    <xf numFmtId="0" fontId="3" fillId="0" borderId="18" xfId="0" applyFont="1" applyFill="1" applyBorder="1" applyAlignment="1">
      <alignment horizontal="center" vertical="center"/>
    </xf>
    <xf numFmtId="0" fontId="11" fillId="0" borderId="18" xfId="0" applyFont="1" applyFill="1" applyBorder="1" applyAlignment="1">
      <alignment horizontal="center" vertical="center" wrapText="1"/>
    </xf>
    <xf numFmtId="0" fontId="8" fillId="0" borderId="5" xfId="3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justify" vertical="center" wrapText="1"/>
    </xf>
    <xf numFmtId="4" fontId="3" fillId="0" borderId="0" xfId="0" applyNumberFormat="1" applyFont="1" applyFill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3" fontId="6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justify" wrapText="1"/>
    </xf>
    <xf numFmtId="0" fontId="3" fillId="0" borderId="0" xfId="0" applyFont="1" applyFill="1" applyBorder="1" applyAlignment="1">
      <alignment horizontal="justify" vertical="center"/>
    </xf>
    <xf numFmtId="0" fontId="3" fillId="0" borderId="0" xfId="0" applyFont="1" applyFill="1" applyBorder="1" applyAlignment="1">
      <alignment horizontal="justify" vertical="center" wrapText="1"/>
    </xf>
    <xf numFmtId="0" fontId="0" fillId="0" borderId="0" xfId="0" applyFill="1" applyBorder="1"/>
    <xf numFmtId="0" fontId="2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20" fillId="0" borderId="0" xfId="0" applyFont="1" applyFill="1" applyBorder="1"/>
    <xf numFmtId="0" fontId="0" fillId="0" borderId="0" xfId="0" applyFill="1"/>
    <xf numFmtId="43" fontId="0" fillId="0" borderId="0" xfId="1" applyFont="1" applyFill="1"/>
    <xf numFmtId="43" fontId="11" fillId="6" borderId="4" xfId="1" applyFont="1" applyFill="1" applyBorder="1" applyAlignment="1">
      <alignment horizontal="center" vertical="center" wrapText="1"/>
    </xf>
    <xf numFmtId="43" fontId="11" fillId="6" borderId="4" xfId="1" applyFont="1" applyFill="1" applyBorder="1" applyAlignment="1">
      <alignment horizontal="right" vertical="center" wrapText="1"/>
    </xf>
    <xf numFmtId="3" fontId="3" fillId="0" borderId="4" xfId="0" applyNumberFormat="1" applyFont="1" applyFill="1" applyBorder="1" applyAlignment="1">
      <alignment horizontal="right" vertical="center" wrapText="1"/>
    </xf>
    <xf numFmtId="0" fontId="7" fillId="0" borderId="32" xfId="0" applyFont="1" applyFill="1" applyBorder="1" applyAlignment="1">
      <alignment horizontal="center" vertical="center"/>
    </xf>
    <xf numFmtId="3" fontId="3" fillId="0" borderId="16" xfId="0" applyNumberFormat="1" applyFont="1" applyFill="1" applyBorder="1" applyAlignment="1">
      <alignment horizontal="right" vertical="center" wrapText="1"/>
    </xf>
    <xf numFmtId="3" fontId="2" fillId="2" borderId="29" xfId="0" applyNumberFormat="1" applyFont="1" applyFill="1" applyBorder="1"/>
    <xf numFmtId="3" fontId="0" fillId="0" borderId="0" xfId="1" applyNumberFormat="1" applyFont="1"/>
    <xf numFmtId="3" fontId="0" fillId="0" borderId="0" xfId="0" applyNumberFormat="1"/>
    <xf numFmtId="3" fontId="3" fillId="0" borderId="34" xfId="0" applyNumberFormat="1" applyFont="1" applyFill="1" applyBorder="1" applyAlignment="1">
      <alignment horizontal="right" vertical="center" wrapText="1"/>
    </xf>
    <xf numFmtId="3" fontId="0" fillId="0" borderId="0" xfId="1" applyNumberFormat="1" applyFont="1" applyFill="1"/>
    <xf numFmtId="3" fontId="0" fillId="0" borderId="0" xfId="0" applyNumberFormat="1" applyFill="1"/>
    <xf numFmtId="43" fontId="0" fillId="0" borderId="4" xfId="1" applyFont="1" applyBorder="1" applyAlignment="1">
      <alignment vertical="center"/>
    </xf>
    <xf numFmtId="4" fontId="3" fillId="0" borderId="10" xfId="0" applyNumberFormat="1" applyFont="1" applyFill="1" applyBorder="1" applyAlignment="1">
      <alignment horizontal="right" vertical="center"/>
    </xf>
    <xf numFmtId="4" fontId="5" fillId="5" borderId="5" xfId="0" applyNumberFormat="1" applyFont="1" applyFill="1" applyBorder="1" applyAlignment="1">
      <alignment horizontal="right" vertical="center" wrapText="1"/>
    </xf>
    <xf numFmtId="4" fontId="5" fillId="5" borderId="22" xfId="0" applyNumberFormat="1" applyFont="1" applyFill="1" applyBorder="1" applyAlignment="1">
      <alignment horizontal="right" vertical="center" wrapText="1"/>
    </xf>
    <xf numFmtId="165" fontId="7" fillId="0" borderId="2" xfId="5" applyFont="1" applyFill="1" applyBorder="1" applyAlignment="1">
      <alignment horizontal="justify" vertical="center" wrapText="1"/>
    </xf>
    <xf numFmtId="165" fontId="7" fillId="0" borderId="2" xfId="5" applyFont="1" applyFill="1" applyBorder="1" applyAlignment="1">
      <alignment horizontal="justify" vertical="center"/>
    </xf>
    <xf numFmtId="0" fontId="3" fillId="0" borderId="19" xfId="0" applyFont="1" applyFill="1" applyBorder="1" applyAlignment="1">
      <alignment horizontal="justify" vertical="center"/>
    </xf>
    <xf numFmtId="0" fontId="3" fillId="0" borderId="16" xfId="0" applyFont="1" applyFill="1" applyBorder="1" applyAlignment="1">
      <alignment horizontal="justify" vertical="center"/>
    </xf>
    <xf numFmtId="4" fontId="7" fillId="0" borderId="4" xfId="5" applyNumberFormat="1" applyFont="1" applyFill="1" applyBorder="1" applyAlignment="1">
      <alignment horizontal="right" vertical="center"/>
    </xf>
    <xf numFmtId="4" fontId="5" fillId="4" borderId="18" xfId="0" applyNumberFormat="1" applyFont="1" applyFill="1" applyBorder="1" applyAlignment="1">
      <alignment horizontal="right" vertical="center" wrapText="1"/>
    </xf>
    <xf numFmtId="4" fontId="3" fillId="0" borderId="0" xfId="0" applyNumberFormat="1" applyFont="1" applyFill="1" applyBorder="1" applyAlignment="1">
      <alignment horizontal="right" vertical="center"/>
    </xf>
    <xf numFmtId="43" fontId="0" fillId="0" borderId="4" xfId="1" applyFont="1" applyFill="1" applyBorder="1" applyAlignment="1">
      <alignment vertical="center"/>
    </xf>
    <xf numFmtId="0" fontId="12" fillId="0" borderId="24" xfId="0" applyFont="1" applyFill="1" applyBorder="1"/>
    <xf numFmtId="4" fontId="13" fillId="40" borderId="25" xfId="0" applyNumberFormat="1" applyFont="1" applyFill="1" applyBorder="1" applyAlignment="1">
      <alignment horizontal="right" vertical="center"/>
    </xf>
    <xf numFmtId="43" fontId="0" fillId="0" borderId="5" xfId="1" applyFont="1" applyBorder="1" applyAlignment="1">
      <alignment vertical="center"/>
    </xf>
    <xf numFmtId="4" fontId="3" fillId="6" borderId="5" xfId="0" applyNumberFormat="1" applyFont="1" applyFill="1" applyBorder="1" applyAlignment="1" applyProtection="1">
      <alignment horizontal="right" vertical="center"/>
    </xf>
    <xf numFmtId="0" fontId="13" fillId="40" borderId="24" xfId="0" applyFont="1" applyFill="1" applyBorder="1" applyAlignment="1">
      <alignment horizontal="justify" vertical="center" wrapText="1"/>
    </xf>
    <xf numFmtId="166" fontId="36" fillId="0" borderId="4" xfId="10" applyNumberFormat="1" applyFont="1" applyBorder="1" applyAlignment="1">
      <alignment horizontal="right" vertical="center"/>
    </xf>
    <xf numFmtId="4" fontId="36" fillId="0" borderId="4" xfId="7" applyNumberFormat="1" applyFont="1" applyFill="1" applyBorder="1" applyAlignment="1">
      <alignment horizontal="right" vertical="center"/>
    </xf>
    <xf numFmtId="43" fontId="0" fillId="0" borderId="4" xfId="1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6" fillId="2" borderId="46" xfId="0" applyFont="1" applyFill="1" applyBorder="1" applyAlignment="1">
      <alignment horizontal="center" vertical="center" wrapText="1"/>
    </xf>
    <xf numFmtId="10" fontId="4" fillId="0" borderId="15" xfId="2" applyNumberFormat="1" applyFont="1" applyFill="1" applyBorder="1" applyAlignment="1">
      <alignment horizontal="center" vertical="center"/>
    </xf>
    <xf numFmtId="10" fontId="4" fillId="0" borderId="47" xfId="2" applyNumberFormat="1" applyFont="1" applyFill="1" applyBorder="1" applyAlignment="1">
      <alignment horizontal="center" vertical="center"/>
    </xf>
    <xf numFmtId="10" fontId="4" fillId="0" borderId="16" xfId="2" applyNumberFormat="1" applyFont="1" applyFill="1" applyBorder="1" applyAlignment="1">
      <alignment horizontal="center" vertical="center"/>
    </xf>
    <xf numFmtId="10" fontId="4" fillId="7" borderId="45" xfId="2" applyNumberFormat="1" applyFont="1" applyFill="1" applyBorder="1" applyAlignment="1">
      <alignment horizontal="center" vertical="center"/>
    </xf>
    <xf numFmtId="10" fontId="4" fillId="0" borderId="48" xfId="2" applyNumberFormat="1" applyFont="1" applyFill="1" applyBorder="1" applyAlignment="1">
      <alignment horizontal="center" vertical="center"/>
    </xf>
    <xf numFmtId="10" fontId="4" fillId="0" borderId="35" xfId="2" applyNumberFormat="1" applyFont="1" applyFill="1" applyBorder="1" applyAlignment="1">
      <alignment horizontal="center" vertical="center"/>
    </xf>
    <xf numFmtId="10" fontId="4" fillId="0" borderId="11" xfId="2" applyNumberFormat="1" applyFont="1" applyFill="1" applyBorder="1" applyAlignment="1">
      <alignment horizontal="center" vertical="center"/>
    </xf>
    <xf numFmtId="10" fontId="4" fillId="0" borderId="30" xfId="2" applyNumberFormat="1" applyFont="1" applyFill="1" applyBorder="1" applyAlignment="1">
      <alignment horizontal="center" vertical="center"/>
    </xf>
    <xf numFmtId="10" fontId="4" fillId="7" borderId="30" xfId="2" applyNumberFormat="1" applyFont="1" applyFill="1" applyBorder="1" applyAlignment="1">
      <alignment horizontal="center" vertical="center"/>
    </xf>
    <xf numFmtId="165" fontId="4" fillId="0" borderId="9" xfId="5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justify" vertical="center" wrapText="1"/>
    </xf>
    <xf numFmtId="4" fontId="5" fillId="5" borderId="18" xfId="0" applyNumberFormat="1" applyFont="1" applyFill="1" applyBorder="1" applyAlignment="1">
      <alignment horizontal="right" vertical="center" wrapText="1"/>
    </xf>
    <xf numFmtId="4" fontId="5" fillId="0" borderId="4" xfId="0" applyNumberFormat="1" applyFont="1" applyFill="1" applyBorder="1" applyAlignment="1">
      <alignment horizontal="right" vertical="center" wrapText="1"/>
    </xf>
    <xf numFmtId="164" fontId="7" fillId="0" borderId="4" xfId="54" applyNumberFormat="1" applyFont="1" applyBorder="1" applyAlignment="1">
      <alignment horizontal="right" vertical="center"/>
    </xf>
    <xf numFmtId="164" fontId="7" fillId="0" borderId="4" xfId="54" applyNumberFormat="1" applyFont="1" applyFill="1" applyBorder="1" applyAlignment="1">
      <alignment horizontal="right" vertical="center"/>
    </xf>
    <xf numFmtId="164" fontId="7" fillId="0" borderId="4" xfId="54" applyNumberFormat="1" applyFont="1" applyBorder="1" applyAlignment="1">
      <alignment horizontal="right" vertical="center"/>
    </xf>
    <xf numFmtId="164" fontId="7" fillId="0" borderId="4" xfId="54" applyNumberFormat="1" applyFont="1" applyBorder="1" applyAlignment="1">
      <alignment horizontal="right" vertical="center"/>
    </xf>
    <xf numFmtId="164" fontId="7" fillId="0" borderId="4" xfId="54" applyNumberFormat="1" applyFont="1" applyBorder="1" applyAlignment="1">
      <alignment horizontal="right" vertical="center"/>
    </xf>
    <xf numFmtId="164" fontId="7" fillId="0" borderId="4" xfId="54" applyNumberFormat="1" applyFont="1" applyBorder="1" applyAlignment="1">
      <alignment horizontal="right" vertical="center"/>
    </xf>
    <xf numFmtId="164" fontId="7" fillId="0" borderId="4" xfId="54" applyNumberFormat="1" applyFont="1" applyBorder="1" applyAlignment="1">
      <alignment horizontal="right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</cellXfs>
  <cellStyles count="55">
    <cellStyle name="20% - Énfasis1" xfId="29" builtinId="30" customBuiltin="1"/>
    <cellStyle name="20% - Énfasis2" xfId="33" builtinId="34" customBuiltin="1"/>
    <cellStyle name="20% - Énfasis3" xfId="37" builtinId="38" customBuiltin="1"/>
    <cellStyle name="20% - Énfasis4" xfId="41" builtinId="42" customBuiltin="1"/>
    <cellStyle name="20% - Énfasis5" xfId="45" builtinId="46" customBuiltin="1"/>
    <cellStyle name="20% - Énfasis6" xfId="49" builtinId="50" customBuiltin="1"/>
    <cellStyle name="40% - Énfasis1" xfId="30" builtinId="31" customBuiltin="1"/>
    <cellStyle name="40% - Énfasis2" xfId="34" builtinId="35" customBuiltin="1"/>
    <cellStyle name="40% - Énfasis3" xfId="38" builtinId="39" customBuiltin="1"/>
    <cellStyle name="40% - Énfasis4" xfId="42" builtinId="43" customBuiltin="1"/>
    <cellStyle name="40% - Énfasis5" xfId="46" builtinId="47" customBuiltin="1"/>
    <cellStyle name="40% - Énfasis6" xfId="50" builtinId="51" customBuiltin="1"/>
    <cellStyle name="60% - Énfasis1" xfId="31" builtinId="32" customBuiltin="1"/>
    <cellStyle name="60% - Énfasis2" xfId="35" builtinId="36" customBuiltin="1"/>
    <cellStyle name="60% - Énfasis3" xfId="39" builtinId="40" customBuiltin="1"/>
    <cellStyle name="60% - Énfasis4" xfId="43" builtinId="44" customBuiltin="1"/>
    <cellStyle name="60% - Énfasis5" xfId="47" builtinId="48" customBuiltin="1"/>
    <cellStyle name="60% - Énfasis6" xfId="51" builtinId="52" customBuiltin="1"/>
    <cellStyle name="Buena" xfId="16" builtinId="26" customBuiltin="1"/>
    <cellStyle name="Cálculo" xfId="21" builtinId="22" customBuiltin="1"/>
    <cellStyle name="Celda de comprobación" xfId="23" builtinId="23" customBuiltin="1"/>
    <cellStyle name="Celda vinculada" xfId="22" builtinId="24" customBuiltin="1"/>
    <cellStyle name="Encabezado 1" xfId="12" builtinId="16" customBuiltin="1"/>
    <cellStyle name="Encabezado 4" xfId="15" builtinId="19" customBuiltin="1"/>
    <cellStyle name="Énfasis1" xfId="28" builtinId="29" customBuiltin="1"/>
    <cellStyle name="Énfasis2" xfId="32" builtinId="33" customBuiltin="1"/>
    <cellStyle name="Énfasis3" xfId="36" builtinId="37" customBuiltin="1"/>
    <cellStyle name="Énfasis4" xfId="40" builtinId="41" customBuiltin="1"/>
    <cellStyle name="Énfasis5" xfId="44" builtinId="45" customBuiltin="1"/>
    <cellStyle name="Énfasis6" xfId="48" builtinId="49" customBuiltin="1"/>
    <cellStyle name="Entrada" xfId="19" builtinId="20" customBuiltin="1"/>
    <cellStyle name="Incorrecto" xfId="17" builtinId="27" customBuiltin="1"/>
    <cellStyle name="Millares" xfId="1" builtinId="3"/>
    <cellStyle name="Millares [0] 3" xfId="5"/>
    <cellStyle name="Millares 2" xfId="8"/>
    <cellStyle name="Millares 2 2" xfId="52"/>
    <cellStyle name="Millares 2 2 2" xfId="4"/>
    <cellStyle name="Millares 4" xfId="54"/>
    <cellStyle name="Neutral" xfId="18" builtinId="28" customBuiltin="1"/>
    <cellStyle name="Normal" xfId="0" builtinId="0"/>
    <cellStyle name="Normal 2" xfId="7"/>
    <cellStyle name="Normal 2 2" xfId="10"/>
    <cellStyle name="Normal 3" xfId="3"/>
    <cellStyle name="Normal 3 2" xfId="53"/>
    <cellStyle name="Normal 4" xfId="6"/>
    <cellStyle name="Notas" xfId="25" builtinId="10" customBuiltin="1"/>
    <cellStyle name="Porcentaje" xfId="2" builtinId="5"/>
    <cellStyle name="Porcentaje 2" xfId="9"/>
    <cellStyle name="Salida" xfId="20" builtinId="21" customBuiltin="1"/>
    <cellStyle name="Texto de advertencia" xfId="24" builtinId="11" customBuiltin="1"/>
    <cellStyle name="Texto explicativo" xfId="26" builtinId="53" customBuiltin="1"/>
    <cellStyle name="Título" xfId="11" builtinId="15" customBuiltin="1"/>
    <cellStyle name="Título 2" xfId="13" builtinId="17" customBuiltin="1"/>
    <cellStyle name="Título 3" xfId="14" builtinId="18" customBuiltin="1"/>
    <cellStyle name="Total" xfId="27" builtinId="25" customBuiltin="1"/>
  </cellStyles>
  <dxfs count="66"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rgb="FFFFFF00"/>
        </patternFill>
      </fill>
    </dxf>
    <dxf>
      <font>
        <color auto="1"/>
      </font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323850</xdr:colOff>
      <xdr:row>1</xdr:row>
      <xdr:rowOff>409574</xdr:rowOff>
    </xdr:to>
    <xdr:pic>
      <xdr:nvPicPr>
        <xdr:cNvPr id="2" name="Imagen 1" descr="http://4.bp.blogspot.com/_W2IFY88iS1c/TO_Oedf0NQI/AAAAAAAAAFw/fJjOEKGo1Og/s1600/Quindio_escudo_1%255B1%255D.jpg">
          <a:extLst>
            <a:ext uri="{FF2B5EF4-FFF2-40B4-BE49-F238E27FC236}">
              <a16:creationId xmlns="" xmlns:a16="http://schemas.microsoft.com/office/drawing/2014/main" id="{00000000-0008-0000-1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92392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161925</xdr:colOff>
      <xdr:row>0</xdr:row>
      <xdr:rowOff>0</xdr:rowOff>
    </xdr:from>
    <xdr:to>
      <xdr:col>1</xdr:col>
      <xdr:colOff>323850</xdr:colOff>
      <xdr:row>1</xdr:row>
      <xdr:rowOff>409574</xdr:rowOff>
    </xdr:to>
    <xdr:pic>
      <xdr:nvPicPr>
        <xdr:cNvPr id="2" name="Imagen 1" descr="http://4.bp.blogspot.com/_W2IFY88iS1c/TO_Oedf0NQI/AAAAAAAAAFw/fJjOEKGo1Og/s1600/Quindio_escudo_1%255B1%255D.jpg">
          <a:extLst>
            <a:ext uri="{FF2B5EF4-FFF2-40B4-BE49-F238E27FC236}">
              <a16:creationId xmlns="" xmlns:a16="http://schemas.microsoft.com/office/drawing/2014/main" id="{00000000-0008-0000-1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0"/>
          <a:ext cx="923925" cy="8477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GOBERNACION%20QUINDIO%202018/INSTRUMENTOS%202018/EJECUCIONES%202018/ENERO%202018/EJE%20%20PROYECTOS%20ENERO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JE SECRETARIAS"/>
      <sheetName val="ADMINISTRATIVA"/>
      <sheetName val="PLANEACION"/>
      <sheetName val="HACIENDA"/>
      <sheetName val="INFRAESTRUCTURA"/>
      <sheetName val="INTERIOR"/>
      <sheetName val="CULTURA"/>
      <sheetName val="TURISMO"/>
      <sheetName val="AGRICULTURA"/>
      <sheetName val="PRIVADA"/>
      <sheetName val="EDUCACION"/>
      <sheetName val="FAMILIA"/>
      <sheetName val="REP JUDICIAL"/>
      <sheetName val="SALUD"/>
      <sheetName val="INDEPORTES"/>
      <sheetName val="PROMOTORA"/>
      <sheetName val="IDTQ"/>
      <sheetName val="PPROY ESQ PDD"/>
      <sheetName val="EJE ESTRATEGICO"/>
      <sheetName val="EJE PROGRAMA"/>
      <sheetName val="EJE SUBPROGRAMA"/>
      <sheetName val="POAI Enero 31 2018"/>
      <sheetName val="Ejecucion 31 ene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35">
          <cell r="D35" t="str">
            <v>Implementación de  estrategias para el mejoramiento continuo del indice sintetico de calidad educativa en los niveles de básica primaria, básica secundaria y nivel de media en el Departamento del Quindio.</v>
          </cell>
        </row>
        <row r="49">
          <cell r="D49" t="str">
            <v>Mejoramiento de estrategias que permitan una mayor eficiencia en la gestion de procesos y proyectos de las instituciones educativas del Departamento del Quindio.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259"/>
  <sheetViews>
    <sheetView showGridLines="0" tabSelected="1" zoomScale="80" zoomScaleNormal="80" workbookViewId="0">
      <selection activeCell="I10" sqref="I10"/>
    </sheetView>
  </sheetViews>
  <sheetFormatPr baseColWidth="10" defaultColWidth="11.42578125" defaultRowHeight="12.75" x14ac:dyDescent="0.2"/>
  <cols>
    <col min="1" max="1" width="8.140625" style="4" customWidth="1"/>
    <col min="2" max="2" width="7.5703125" style="254" customWidth="1"/>
    <col min="3" max="3" width="15.28515625" style="254" customWidth="1"/>
    <col min="4" max="4" width="6.5703125" style="254" customWidth="1"/>
    <col min="5" max="5" width="14.85546875" style="254" customWidth="1"/>
    <col min="6" max="6" width="8.7109375" style="254" customWidth="1"/>
    <col min="7" max="7" width="21" style="254" customWidth="1"/>
    <col min="8" max="8" width="21.42578125" style="254" customWidth="1"/>
    <col min="9" max="9" width="17.28515625" style="4" customWidth="1"/>
    <col min="10" max="10" width="43.140625" style="255" hidden="1" customWidth="1"/>
    <col min="11" max="11" width="25.42578125" style="256" customWidth="1"/>
    <col min="12" max="12" width="26.85546875" style="256" customWidth="1"/>
    <col min="13" max="13" width="24.7109375" style="256" customWidth="1"/>
    <col min="14" max="14" width="23" style="256" customWidth="1"/>
    <col min="15" max="15" width="24.85546875" style="256" customWidth="1"/>
    <col min="16" max="16" width="25.85546875" style="256" customWidth="1"/>
    <col min="17" max="17" width="32.42578125" style="4" customWidth="1"/>
    <col min="18" max="18" width="32" style="3" customWidth="1"/>
    <col min="19" max="19" width="20.28515625" style="3" customWidth="1"/>
    <col min="20" max="20" width="22.140625" style="3" customWidth="1"/>
    <col min="21" max="21" width="11.42578125" style="4" customWidth="1"/>
    <col min="22" max="16384" width="11.42578125" style="4"/>
  </cols>
  <sheetData>
    <row r="1" spans="1:20" ht="36.75" customHeight="1" x14ac:dyDescent="0.2">
      <c r="A1" s="1"/>
      <c r="B1" s="367" t="s">
        <v>396</v>
      </c>
      <c r="C1" s="368"/>
      <c r="D1" s="368"/>
      <c r="E1" s="368"/>
      <c r="F1" s="368"/>
      <c r="G1" s="368"/>
      <c r="H1" s="368"/>
      <c r="I1" s="368"/>
      <c r="J1" s="368"/>
      <c r="K1" s="368"/>
      <c r="L1" s="368"/>
      <c r="M1" s="368"/>
      <c r="N1" s="368"/>
      <c r="O1" s="368"/>
      <c r="P1" s="368"/>
      <c r="Q1" s="368"/>
      <c r="R1" s="368"/>
      <c r="S1" s="2"/>
    </row>
    <row r="2" spans="1:20" ht="36.75" customHeight="1" x14ac:dyDescent="0.2">
      <c r="A2" s="1"/>
      <c r="B2" s="369"/>
      <c r="C2" s="370"/>
      <c r="D2" s="370"/>
      <c r="E2" s="370"/>
      <c r="F2" s="370"/>
      <c r="G2" s="370"/>
      <c r="H2" s="370"/>
      <c r="I2" s="370"/>
      <c r="J2" s="370"/>
      <c r="K2" s="370"/>
      <c r="L2" s="370"/>
      <c r="M2" s="370"/>
      <c r="N2" s="370"/>
      <c r="O2" s="370"/>
      <c r="P2" s="370"/>
      <c r="Q2" s="370"/>
      <c r="R2" s="370"/>
      <c r="S2" s="2"/>
    </row>
    <row r="3" spans="1:20" ht="80.25" customHeight="1" x14ac:dyDescent="0.2">
      <c r="A3" s="5"/>
      <c r="B3" s="6" t="s">
        <v>0</v>
      </c>
      <c r="C3" s="7" t="s">
        <v>1</v>
      </c>
      <c r="D3" s="7" t="s">
        <v>0</v>
      </c>
      <c r="E3" s="7" t="s">
        <v>2</v>
      </c>
      <c r="F3" s="7" t="s">
        <v>0</v>
      </c>
      <c r="G3" s="7" t="s">
        <v>3</v>
      </c>
      <c r="H3" s="7" t="s">
        <v>4</v>
      </c>
      <c r="I3" s="7" t="s">
        <v>268</v>
      </c>
      <c r="J3" s="7" t="s">
        <v>5</v>
      </c>
      <c r="K3" s="8" t="s">
        <v>6</v>
      </c>
      <c r="L3" s="8" t="s">
        <v>7</v>
      </c>
      <c r="M3" s="8" t="s">
        <v>8</v>
      </c>
      <c r="N3" s="9" t="s">
        <v>9</v>
      </c>
      <c r="O3" s="8" t="s">
        <v>393</v>
      </c>
      <c r="P3" s="8" t="s">
        <v>10</v>
      </c>
      <c r="Q3" s="10" t="s">
        <v>11</v>
      </c>
      <c r="R3" s="10" t="s">
        <v>394</v>
      </c>
      <c r="S3" s="11"/>
      <c r="T3" s="11"/>
    </row>
    <row r="4" spans="1:20" ht="23.25" customHeight="1" x14ac:dyDescent="0.2">
      <c r="A4" s="5"/>
      <c r="B4" s="12">
        <v>1</v>
      </c>
      <c r="C4" s="13" t="s">
        <v>12</v>
      </c>
      <c r="D4" s="14"/>
      <c r="E4" s="15"/>
      <c r="F4" s="16"/>
      <c r="G4" s="17"/>
      <c r="H4" s="17"/>
      <c r="I4" s="18"/>
      <c r="J4" s="17"/>
      <c r="K4" s="19">
        <f>K5</f>
        <v>6219793050</v>
      </c>
      <c r="L4" s="19">
        <f t="shared" ref="L4:P4" si="0">L5</f>
        <v>786542689</v>
      </c>
      <c r="M4" s="19">
        <f t="shared" si="0"/>
        <v>753012878</v>
      </c>
      <c r="N4" s="19">
        <f t="shared" si="0"/>
        <v>52504400</v>
      </c>
      <c r="O4" s="19">
        <f t="shared" si="0"/>
        <v>52504400</v>
      </c>
      <c r="P4" s="19">
        <f t="shared" si="0"/>
        <v>5433250361</v>
      </c>
      <c r="Q4" s="353">
        <f t="shared" ref="Q4:Q66" si="1">M4/K4</f>
        <v>0.12106719177738558</v>
      </c>
      <c r="R4" s="353">
        <f>N4/K4</f>
        <v>8.4415027281333748E-3</v>
      </c>
    </row>
    <row r="5" spans="1:20" ht="23.25" customHeight="1" x14ac:dyDescent="0.2">
      <c r="A5" s="5"/>
      <c r="B5" s="20"/>
      <c r="C5" s="21"/>
      <c r="D5" s="22">
        <v>1</v>
      </c>
      <c r="E5" s="23" t="s">
        <v>13</v>
      </c>
      <c r="F5" s="24"/>
      <c r="G5" s="25"/>
      <c r="H5" s="25"/>
      <c r="I5" s="26"/>
      <c r="J5" s="25"/>
      <c r="K5" s="27">
        <f t="shared" ref="K5:P5" si="2">K6+K8+K15</f>
        <v>6219793050</v>
      </c>
      <c r="L5" s="27">
        <f t="shared" si="2"/>
        <v>786542689</v>
      </c>
      <c r="M5" s="27">
        <f t="shared" si="2"/>
        <v>753012878</v>
      </c>
      <c r="N5" s="27">
        <f t="shared" si="2"/>
        <v>52504400</v>
      </c>
      <c r="O5" s="27">
        <f t="shared" si="2"/>
        <v>52504400</v>
      </c>
      <c r="P5" s="27">
        <f t="shared" si="2"/>
        <v>5433250361</v>
      </c>
      <c r="Q5" s="353">
        <f t="shared" si="1"/>
        <v>0.12106719177738558</v>
      </c>
      <c r="R5" s="353">
        <f t="shared" ref="R5:R66" si="3">N5/K5</f>
        <v>8.4415027281333748E-3</v>
      </c>
    </row>
    <row r="6" spans="1:20" s="39" customFormat="1" ht="23.25" customHeight="1" x14ac:dyDescent="0.2">
      <c r="A6" s="5"/>
      <c r="B6" s="28"/>
      <c r="C6" s="29"/>
      <c r="D6" s="30"/>
      <c r="E6" s="31"/>
      <c r="F6" s="32">
        <v>1</v>
      </c>
      <c r="G6" s="33" t="s">
        <v>14</v>
      </c>
      <c r="H6" s="34"/>
      <c r="I6" s="35"/>
      <c r="J6" s="36"/>
      <c r="K6" s="37">
        <f t="shared" ref="K6:P6" si="4">SUM(K7:K7)</f>
        <v>134617500</v>
      </c>
      <c r="L6" s="37">
        <f t="shared" si="4"/>
        <v>77883000</v>
      </c>
      <c r="M6" s="37">
        <f t="shared" si="4"/>
        <v>74883000</v>
      </c>
      <c r="N6" s="37">
        <f t="shared" si="4"/>
        <v>9920400</v>
      </c>
      <c r="O6" s="37">
        <f t="shared" si="4"/>
        <v>9920400</v>
      </c>
      <c r="P6" s="37">
        <f t="shared" si="4"/>
        <v>56734500</v>
      </c>
      <c r="Q6" s="353">
        <f t="shared" si="1"/>
        <v>0.55626497297899602</v>
      </c>
      <c r="R6" s="353">
        <f t="shared" si="3"/>
        <v>7.3693241963340581E-2</v>
      </c>
      <c r="S6" s="38"/>
      <c r="T6" s="38"/>
    </row>
    <row r="7" spans="1:20" s="39" customFormat="1" ht="64.5" customHeight="1" x14ac:dyDescent="0.2">
      <c r="A7" s="5"/>
      <c r="B7" s="28"/>
      <c r="C7" s="29"/>
      <c r="D7" s="40"/>
      <c r="E7" s="41"/>
      <c r="F7" s="42"/>
      <c r="G7" s="5"/>
      <c r="H7" s="43" t="s">
        <v>15</v>
      </c>
      <c r="I7" s="44" t="s">
        <v>343</v>
      </c>
      <c r="J7" s="44" t="s">
        <v>16</v>
      </c>
      <c r="K7" s="343">
        <v>134617500</v>
      </c>
      <c r="L7" s="343">
        <v>77883000</v>
      </c>
      <c r="M7" s="343">
        <v>74883000</v>
      </c>
      <c r="N7" s="343">
        <v>9920400</v>
      </c>
      <c r="O7" s="343">
        <v>9920400</v>
      </c>
      <c r="P7" s="45">
        <f t="shared" ref="P7" si="5">K7-L7</f>
        <v>56734500</v>
      </c>
      <c r="Q7" s="353">
        <f t="shared" si="1"/>
        <v>0.55626497297899602</v>
      </c>
      <c r="R7" s="353">
        <f t="shared" si="3"/>
        <v>7.3693241963340581E-2</v>
      </c>
      <c r="S7" s="38"/>
      <c r="T7" s="38"/>
    </row>
    <row r="8" spans="1:20" ht="23.25" customHeight="1" x14ac:dyDescent="0.2">
      <c r="A8" s="5"/>
      <c r="B8" s="47"/>
      <c r="C8" s="48"/>
      <c r="D8" s="49"/>
      <c r="E8" s="50"/>
      <c r="F8" s="32">
        <v>2</v>
      </c>
      <c r="G8" s="51" t="s">
        <v>17</v>
      </c>
      <c r="H8" s="52"/>
      <c r="I8" s="35"/>
      <c r="J8" s="36"/>
      <c r="K8" s="37">
        <f t="shared" ref="K8:P8" si="6">SUM(K9:K14)</f>
        <v>5204599954</v>
      </c>
      <c r="L8" s="37">
        <f t="shared" si="6"/>
        <v>502311609</v>
      </c>
      <c r="M8" s="37">
        <f t="shared" si="6"/>
        <v>484660798</v>
      </c>
      <c r="N8" s="37">
        <f t="shared" si="6"/>
        <v>11208000</v>
      </c>
      <c r="O8" s="37">
        <f t="shared" si="6"/>
        <v>11208000</v>
      </c>
      <c r="P8" s="37">
        <f t="shared" si="6"/>
        <v>4702288345</v>
      </c>
      <c r="Q8" s="353">
        <f t="shared" si="1"/>
        <v>9.312162361825975E-2</v>
      </c>
      <c r="R8" s="353">
        <f t="shared" si="3"/>
        <v>2.1534796332206246E-3</v>
      </c>
    </row>
    <row r="9" spans="1:20" ht="53.25" customHeight="1" x14ac:dyDescent="0.2">
      <c r="A9" s="5"/>
      <c r="B9" s="47"/>
      <c r="C9" s="48"/>
      <c r="D9" s="49"/>
      <c r="E9" s="50"/>
      <c r="F9" s="53"/>
      <c r="G9" s="54"/>
      <c r="H9" s="55" t="s">
        <v>18</v>
      </c>
      <c r="I9" s="44" t="s">
        <v>315</v>
      </c>
      <c r="J9" s="56" t="s">
        <v>19</v>
      </c>
      <c r="K9" s="57">
        <v>2440979994</v>
      </c>
      <c r="L9" s="57">
        <v>438636609</v>
      </c>
      <c r="M9" s="57">
        <v>432485798</v>
      </c>
      <c r="N9" s="57"/>
      <c r="O9" s="57"/>
      <c r="P9" s="58">
        <f>K9-L9</f>
        <v>2002343385</v>
      </c>
      <c r="Q9" s="353">
        <f t="shared" si="1"/>
        <v>0.17717711700344235</v>
      </c>
      <c r="R9" s="353">
        <f t="shared" si="3"/>
        <v>0</v>
      </c>
    </row>
    <row r="10" spans="1:20" ht="53.25" customHeight="1" x14ac:dyDescent="0.2">
      <c r="A10" s="5"/>
      <c r="B10" s="47"/>
      <c r="C10" s="48"/>
      <c r="D10" s="49"/>
      <c r="E10" s="50"/>
      <c r="F10" s="53"/>
      <c r="G10" s="54"/>
      <c r="H10" s="59" t="s">
        <v>18</v>
      </c>
      <c r="I10" s="56" t="s">
        <v>316</v>
      </c>
      <c r="J10" s="56" t="s">
        <v>20</v>
      </c>
      <c r="K10" s="57">
        <v>1105246431</v>
      </c>
      <c r="L10" s="57"/>
      <c r="M10" s="57"/>
      <c r="N10" s="57"/>
      <c r="O10" s="57"/>
      <c r="P10" s="58">
        <f t="shared" ref="P10:P13" si="7">K10-L10</f>
        <v>1105246431</v>
      </c>
      <c r="Q10" s="353">
        <f t="shared" si="1"/>
        <v>0</v>
      </c>
      <c r="R10" s="353">
        <f t="shared" si="3"/>
        <v>0</v>
      </c>
    </row>
    <row r="11" spans="1:20" ht="53.25" customHeight="1" x14ac:dyDescent="0.2">
      <c r="A11" s="5"/>
      <c r="B11" s="47"/>
      <c r="C11" s="48"/>
      <c r="D11" s="49"/>
      <c r="E11" s="50"/>
      <c r="F11" s="53"/>
      <c r="G11" s="54"/>
      <c r="H11" s="59" t="s">
        <v>18</v>
      </c>
      <c r="I11" s="56" t="s">
        <v>317</v>
      </c>
      <c r="J11" s="56" t="s">
        <v>21</v>
      </c>
      <c r="K11" s="57">
        <v>80000000</v>
      </c>
      <c r="L11" s="57"/>
      <c r="M11" s="57"/>
      <c r="N11" s="57"/>
      <c r="O11" s="57"/>
      <c r="P11" s="58">
        <f t="shared" si="7"/>
        <v>80000000</v>
      </c>
      <c r="Q11" s="353">
        <f t="shared" si="1"/>
        <v>0</v>
      </c>
      <c r="R11" s="353">
        <f t="shared" si="3"/>
        <v>0</v>
      </c>
    </row>
    <row r="12" spans="1:20" ht="53.25" customHeight="1" x14ac:dyDescent="0.2">
      <c r="A12" s="5"/>
      <c r="B12" s="47"/>
      <c r="C12" s="48"/>
      <c r="D12" s="49"/>
      <c r="E12" s="50"/>
      <c r="F12" s="53"/>
      <c r="G12" s="54"/>
      <c r="H12" s="59" t="s">
        <v>18</v>
      </c>
      <c r="I12" s="56" t="s">
        <v>318</v>
      </c>
      <c r="J12" s="56" t="s">
        <v>22</v>
      </c>
      <c r="K12" s="57">
        <v>230000000</v>
      </c>
      <c r="L12" s="57"/>
      <c r="M12" s="57"/>
      <c r="N12" s="57"/>
      <c r="O12" s="57"/>
      <c r="P12" s="58">
        <f t="shared" si="7"/>
        <v>230000000</v>
      </c>
      <c r="Q12" s="353">
        <f t="shared" si="1"/>
        <v>0</v>
      </c>
      <c r="R12" s="353">
        <f t="shared" si="3"/>
        <v>0</v>
      </c>
    </row>
    <row r="13" spans="1:20" ht="53.25" customHeight="1" x14ac:dyDescent="0.2">
      <c r="A13" s="5"/>
      <c r="B13" s="47"/>
      <c r="C13" s="48"/>
      <c r="D13" s="49"/>
      <c r="E13" s="50"/>
      <c r="F13" s="53"/>
      <c r="G13" s="54"/>
      <c r="H13" s="59" t="s">
        <v>18</v>
      </c>
      <c r="I13" s="56" t="s">
        <v>319</v>
      </c>
      <c r="J13" s="56" t="s">
        <v>23</v>
      </c>
      <c r="K13" s="57">
        <v>1190000000</v>
      </c>
      <c r="L13" s="57"/>
      <c r="M13" s="57"/>
      <c r="N13" s="57"/>
      <c r="O13" s="57"/>
      <c r="P13" s="58">
        <f t="shared" si="7"/>
        <v>1190000000</v>
      </c>
      <c r="Q13" s="353">
        <f t="shared" si="1"/>
        <v>0</v>
      </c>
      <c r="R13" s="353">
        <f t="shared" si="3"/>
        <v>0</v>
      </c>
    </row>
    <row r="14" spans="1:20" ht="53.25" customHeight="1" x14ac:dyDescent="0.2">
      <c r="A14" s="5"/>
      <c r="B14" s="47"/>
      <c r="C14" s="48"/>
      <c r="D14" s="49"/>
      <c r="E14" s="50"/>
      <c r="F14" s="53"/>
      <c r="G14" s="54"/>
      <c r="H14" s="60" t="s">
        <v>15</v>
      </c>
      <c r="I14" s="56" t="s">
        <v>344</v>
      </c>
      <c r="J14" s="56" t="s">
        <v>24</v>
      </c>
      <c r="K14" s="324">
        <v>158373529</v>
      </c>
      <c r="L14" s="324">
        <v>63675000</v>
      </c>
      <c r="M14" s="324">
        <v>52175000</v>
      </c>
      <c r="N14" s="324">
        <v>11208000</v>
      </c>
      <c r="O14" s="324">
        <v>11208000</v>
      </c>
      <c r="P14" s="45">
        <f t="shared" ref="P14" si="8">K14-L14</f>
        <v>94698529</v>
      </c>
      <c r="Q14" s="353">
        <f t="shared" si="1"/>
        <v>0.32944268104299174</v>
      </c>
      <c r="R14" s="353">
        <f t="shared" si="3"/>
        <v>7.0769402379105922E-2</v>
      </c>
    </row>
    <row r="15" spans="1:20" ht="23.25" customHeight="1" x14ac:dyDescent="0.2">
      <c r="A15" s="5"/>
      <c r="B15" s="47"/>
      <c r="C15" s="48"/>
      <c r="D15" s="49"/>
      <c r="E15" s="50"/>
      <c r="F15" s="32">
        <v>3</v>
      </c>
      <c r="G15" s="51" t="s">
        <v>25</v>
      </c>
      <c r="H15" s="52"/>
      <c r="I15" s="35"/>
      <c r="J15" s="36"/>
      <c r="K15" s="37">
        <f>SUM(K16:K17)</f>
        <v>880575596</v>
      </c>
      <c r="L15" s="37">
        <f t="shared" ref="L15:P15" si="9">SUM(L16:L17)</f>
        <v>206348080</v>
      </c>
      <c r="M15" s="37">
        <f t="shared" si="9"/>
        <v>193469080</v>
      </c>
      <c r="N15" s="37">
        <f t="shared" si="9"/>
        <v>31376000</v>
      </c>
      <c r="O15" s="37">
        <f t="shared" si="9"/>
        <v>31376000</v>
      </c>
      <c r="P15" s="37">
        <f t="shared" si="9"/>
        <v>674227516</v>
      </c>
      <c r="Q15" s="353">
        <f t="shared" si="1"/>
        <v>0.2197075195801815</v>
      </c>
      <c r="R15" s="353">
        <f t="shared" si="3"/>
        <v>3.5631239546638535E-2</v>
      </c>
    </row>
    <row r="16" spans="1:20" s="39" customFormat="1" ht="44.25" customHeight="1" x14ac:dyDescent="0.2">
      <c r="A16" s="5"/>
      <c r="B16" s="47"/>
      <c r="C16" s="48"/>
      <c r="D16" s="49"/>
      <c r="E16" s="50"/>
      <c r="F16" s="54"/>
      <c r="G16" s="53"/>
      <c r="H16" s="43" t="s">
        <v>15</v>
      </c>
      <c r="I16" s="44" t="s">
        <v>345</v>
      </c>
      <c r="J16" s="56" t="s">
        <v>26</v>
      </c>
      <c r="K16" s="324">
        <v>817514361</v>
      </c>
      <c r="L16" s="324">
        <v>178557000</v>
      </c>
      <c r="M16" s="324">
        <v>165678000</v>
      </c>
      <c r="N16" s="324">
        <v>25440000</v>
      </c>
      <c r="O16" s="324">
        <v>25440000</v>
      </c>
      <c r="P16" s="45">
        <f t="shared" ref="P16:P17" si="10">K16-L16</f>
        <v>638957361</v>
      </c>
      <c r="Q16" s="353">
        <f t="shared" si="1"/>
        <v>0.20266066004924896</v>
      </c>
      <c r="R16" s="353">
        <f t="shared" si="3"/>
        <v>3.1118719393358765E-2</v>
      </c>
      <c r="S16" s="38"/>
      <c r="T16" s="38"/>
    </row>
    <row r="17" spans="1:20" s="39" customFormat="1" ht="44.25" customHeight="1" x14ac:dyDescent="0.2">
      <c r="A17" s="5"/>
      <c r="B17" s="47"/>
      <c r="C17" s="48"/>
      <c r="D17" s="49"/>
      <c r="E17" s="50"/>
      <c r="F17" s="54"/>
      <c r="G17" s="53"/>
      <c r="H17" s="60" t="s">
        <v>15</v>
      </c>
      <c r="I17" s="56" t="s">
        <v>346</v>
      </c>
      <c r="J17" s="56" t="s">
        <v>27</v>
      </c>
      <c r="K17" s="324">
        <v>63061235</v>
      </c>
      <c r="L17" s="324">
        <v>27791080</v>
      </c>
      <c r="M17" s="324">
        <v>27791080</v>
      </c>
      <c r="N17" s="324">
        <v>5936000</v>
      </c>
      <c r="O17" s="324">
        <v>5936000</v>
      </c>
      <c r="P17" s="45">
        <f t="shared" si="10"/>
        <v>35270155</v>
      </c>
      <c r="Q17" s="353">
        <f t="shared" si="1"/>
        <v>0.44069990066004894</v>
      </c>
      <c r="R17" s="353">
        <f t="shared" si="3"/>
        <v>9.4130728648114809E-2</v>
      </c>
      <c r="S17" s="38"/>
      <c r="T17" s="38"/>
    </row>
    <row r="18" spans="1:20" s="39" customFormat="1" ht="27.75" customHeight="1" x14ac:dyDescent="0.2">
      <c r="A18" s="5"/>
      <c r="B18" s="65">
        <v>2</v>
      </c>
      <c r="C18" s="66" t="s">
        <v>28</v>
      </c>
      <c r="D18" s="14"/>
      <c r="E18" s="14"/>
      <c r="F18" s="15"/>
      <c r="G18" s="15"/>
      <c r="H18" s="16"/>
      <c r="I18" s="17"/>
      <c r="J18" s="18"/>
      <c r="K18" s="19">
        <f t="shared" ref="K18:P18" si="11">K19+K37+K44</f>
        <v>35179261198</v>
      </c>
      <c r="L18" s="19">
        <f t="shared" si="11"/>
        <v>10242255809.940001</v>
      </c>
      <c r="M18" s="19">
        <f t="shared" si="11"/>
        <v>4663865035</v>
      </c>
      <c r="N18" s="19">
        <f t="shared" si="11"/>
        <v>929359579.65999997</v>
      </c>
      <c r="O18" s="19">
        <f t="shared" si="11"/>
        <v>929359579.65999997</v>
      </c>
      <c r="P18" s="19">
        <f t="shared" si="11"/>
        <v>24937005388.060001</v>
      </c>
      <c r="Q18" s="353">
        <f t="shared" si="1"/>
        <v>0.13257427462021712</v>
      </c>
      <c r="R18" s="353">
        <f t="shared" si="3"/>
        <v>2.6417825389489294E-2</v>
      </c>
      <c r="S18" s="38"/>
      <c r="T18" s="38"/>
    </row>
    <row r="19" spans="1:20" s="39" customFormat="1" ht="27.75" customHeight="1" x14ac:dyDescent="0.2">
      <c r="A19" s="5"/>
      <c r="B19" s="67"/>
      <c r="C19" s="68"/>
      <c r="D19" s="69">
        <v>2</v>
      </c>
      <c r="E19" s="23" t="s">
        <v>29</v>
      </c>
      <c r="F19" s="70"/>
      <c r="G19" s="71"/>
      <c r="H19" s="72"/>
      <c r="I19" s="73"/>
      <c r="J19" s="25"/>
      <c r="K19" s="27">
        <f t="shared" ref="K19:P19" si="12">K20+K22+K26+K28+K30+K33+K35</f>
        <v>3352554531</v>
      </c>
      <c r="L19" s="27">
        <f t="shared" si="12"/>
        <v>1123590553</v>
      </c>
      <c r="M19" s="27">
        <f t="shared" si="12"/>
        <v>742768553</v>
      </c>
      <c r="N19" s="27">
        <f t="shared" si="12"/>
        <v>319676200</v>
      </c>
      <c r="O19" s="27">
        <f t="shared" si="12"/>
        <v>319676200</v>
      </c>
      <c r="P19" s="27">
        <f t="shared" si="12"/>
        <v>2228963978</v>
      </c>
      <c r="Q19" s="353">
        <f t="shared" si="1"/>
        <v>0.22155301163093893</v>
      </c>
      <c r="R19" s="353">
        <f t="shared" si="3"/>
        <v>9.5353020225042245E-2</v>
      </c>
      <c r="S19" s="38"/>
      <c r="T19" s="38"/>
    </row>
    <row r="20" spans="1:20" s="39" customFormat="1" ht="30" customHeight="1" x14ac:dyDescent="0.2">
      <c r="A20" s="5"/>
      <c r="B20" s="67"/>
      <c r="C20" s="68"/>
      <c r="D20" s="74"/>
      <c r="E20" s="41"/>
      <c r="F20" s="75">
        <v>4</v>
      </c>
      <c r="G20" s="76" t="s">
        <v>30</v>
      </c>
      <c r="H20" s="52"/>
      <c r="I20" s="35"/>
      <c r="J20" s="36"/>
      <c r="K20" s="37">
        <f>K21</f>
        <v>364259118</v>
      </c>
      <c r="L20" s="37">
        <f t="shared" ref="L20:P20" si="13">L21</f>
        <v>83172000</v>
      </c>
      <c r="M20" s="37">
        <f t="shared" si="13"/>
        <v>74200000</v>
      </c>
      <c r="N20" s="37">
        <f t="shared" si="13"/>
        <v>24880000</v>
      </c>
      <c r="O20" s="37">
        <f t="shared" si="13"/>
        <v>24880000</v>
      </c>
      <c r="P20" s="37">
        <f t="shared" si="13"/>
        <v>281087118</v>
      </c>
      <c r="Q20" s="353">
        <f t="shared" si="1"/>
        <v>0.20370114661069377</v>
      </c>
      <c r="R20" s="353">
        <f t="shared" si="3"/>
        <v>6.8303025979434787E-2</v>
      </c>
      <c r="S20" s="38"/>
      <c r="T20" s="38"/>
    </row>
    <row r="21" spans="1:20" s="39" customFormat="1" ht="34.5" customHeight="1" x14ac:dyDescent="0.2">
      <c r="A21" s="5"/>
      <c r="B21" s="67"/>
      <c r="C21" s="68"/>
      <c r="D21" s="74"/>
      <c r="E21" s="41"/>
      <c r="F21" s="77"/>
      <c r="G21" s="78"/>
      <c r="H21" s="60" t="s">
        <v>15</v>
      </c>
      <c r="I21" s="290" t="s">
        <v>347</v>
      </c>
      <c r="J21" s="56" t="s">
        <v>31</v>
      </c>
      <c r="K21" s="324">
        <v>364259118</v>
      </c>
      <c r="L21" s="324">
        <v>83172000</v>
      </c>
      <c r="M21" s="324">
        <v>74200000</v>
      </c>
      <c r="N21" s="324">
        <v>24880000</v>
      </c>
      <c r="O21" s="324">
        <v>24880000</v>
      </c>
      <c r="P21" s="45">
        <f t="shared" ref="P21" si="14">K21-L21</f>
        <v>281087118</v>
      </c>
      <c r="Q21" s="353">
        <f t="shared" si="1"/>
        <v>0.20370114661069377</v>
      </c>
      <c r="R21" s="353">
        <f t="shared" si="3"/>
        <v>6.8303025979434787E-2</v>
      </c>
      <c r="S21" s="38"/>
      <c r="T21" s="38"/>
    </row>
    <row r="22" spans="1:20" s="39" customFormat="1" ht="27.75" customHeight="1" x14ac:dyDescent="0.2">
      <c r="A22" s="5"/>
      <c r="B22" s="67"/>
      <c r="C22" s="68"/>
      <c r="D22" s="40"/>
      <c r="E22" s="41"/>
      <c r="F22" s="75">
        <v>5</v>
      </c>
      <c r="G22" s="79" t="s">
        <v>32</v>
      </c>
      <c r="H22" s="52"/>
      <c r="I22" s="35"/>
      <c r="J22" s="36"/>
      <c r="K22" s="37">
        <f t="shared" ref="K22:P22" si="15">SUM(K23:K25)</f>
        <v>1359507913</v>
      </c>
      <c r="L22" s="37">
        <f t="shared" si="15"/>
        <v>108706553</v>
      </c>
      <c r="M22" s="37">
        <f t="shared" si="15"/>
        <v>95706553</v>
      </c>
      <c r="N22" s="37">
        <f t="shared" si="15"/>
        <v>15230200</v>
      </c>
      <c r="O22" s="37">
        <f t="shared" si="15"/>
        <v>15230200</v>
      </c>
      <c r="P22" s="37">
        <f t="shared" si="15"/>
        <v>1250801360</v>
      </c>
      <c r="Q22" s="353">
        <f t="shared" si="1"/>
        <v>7.0397937433704372E-2</v>
      </c>
      <c r="R22" s="353">
        <f t="shared" si="3"/>
        <v>1.1202729939535114E-2</v>
      </c>
      <c r="S22" s="38"/>
      <c r="T22" s="38"/>
    </row>
    <row r="23" spans="1:20" s="39" customFormat="1" ht="44.25" customHeight="1" x14ac:dyDescent="0.2">
      <c r="A23" s="5"/>
      <c r="B23" s="67"/>
      <c r="C23" s="68"/>
      <c r="D23" s="40"/>
      <c r="E23" s="41"/>
      <c r="F23" s="80"/>
      <c r="G23" s="81"/>
      <c r="H23" s="43" t="s">
        <v>15</v>
      </c>
      <c r="I23" s="290" t="s">
        <v>350</v>
      </c>
      <c r="J23" s="56" t="s">
        <v>35</v>
      </c>
      <c r="K23" s="324">
        <v>22169913</v>
      </c>
      <c r="L23" s="324">
        <v>21120553</v>
      </c>
      <c r="M23" s="324">
        <v>21120553</v>
      </c>
      <c r="N23" s="324">
        <v>3360200</v>
      </c>
      <c r="O23" s="324">
        <v>3360200</v>
      </c>
      <c r="P23" s="45">
        <f>K23-L23</f>
        <v>1049360</v>
      </c>
      <c r="Q23" s="353">
        <f t="shared" si="1"/>
        <v>0.95266738304295551</v>
      </c>
      <c r="R23" s="353">
        <f t="shared" si="3"/>
        <v>0.15156577294642518</v>
      </c>
      <c r="S23" s="38"/>
      <c r="T23" s="38"/>
    </row>
    <row r="24" spans="1:20" s="39" customFormat="1" ht="44.25" customHeight="1" x14ac:dyDescent="0.2">
      <c r="A24" s="5"/>
      <c r="B24" s="67"/>
      <c r="C24" s="68"/>
      <c r="D24" s="40"/>
      <c r="E24" s="41"/>
      <c r="F24" s="83"/>
      <c r="G24" s="68"/>
      <c r="H24" s="60" t="s">
        <v>15</v>
      </c>
      <c r="I24" s="290" t="s">
        <v>348</v>
      </c>
      <c r="J24" s="56" t="s">
        <v>33</v>
      </c>
      <c r="K24" s="324">
        <v>1315168000</v>
      </c>
      <c r="L24" s="324">
        <v>73786000</v>
      </c>
      <c r="M24" s="324">
        <v>60786000</v>
      </c>
      <c r="N24" s="324">
        <v>8510000</v>
      </c>
      <c r="O24" s="324">
        <v>8510000</v>
      </c>
      <c r="P24" s="45">
        <f>K24-L24</f>
        <v>1241382000</v>
      </c>
      <c r="Q24" s="353">
        <f t="shared" si="1"/>
        <v>4.6219190247937907E-2</v>
      </c>
      <c r="R24" s="353">
        <f t="shared" si="3"/>
        <v>6.470656220345994E-3</v>
      </c>
      <c r="S24" s="38"/>
      <c r="T24" s="38"/>
    </row>
    <row r="25" spans="1:20" s="39" customFormat="1" ht="44.25" customHeight="1" x14ac:dyDescent="0.2">
      <c r="A25" s="5"/>
      <c r="B25" s="67"/>
      <c r="C25" s="68"/>
      <c r="D25" s="40"/>
      <c r="E25" s="41"/>
      <c r="F25" s="83"/>
      <c r="G25" s="68"/>
      <c r="H25" s="60" t="s">
        <v>15</v>
      </c>
      <c r="I25" s="290" t="s">
        <v>349</v>
      </c>
      <c r="J25" s="56" t="s">
        <v>34</v>
      </c>
      <c r="K25" s="324">
        <v>22170000</v>
      </c>
      <c r="L25" s="324">
        <v>13800000</v>
      </c>
      <c r="M25" s="324">
        <v>13800000</v>
      </c>
      <c r="N25" s="324">
        <v>3360000</v>
      </c>
      <c r="O25" s="324">
        <v>3360000</v>
      </c>
      <c r="P25" s="45">
        <f>K25-L25</f>
        <v>8370000</v>
      </c>
      <c r="Q25" s="353">
        <f t="shared" si="1"/>
        <v>0.62246278755074425</v>
      </c>
      <c r="R25" s="353">
        <f t="shared" si="3"/>
        <v>0.15155615696887687</v>
      </c>
      <c r="S25" s="38"/>
      <c r="T25" s="38"/>
    </row>
    <row r="26" spans="1:20" s="39" customFormat="1" ht="27.75" customHeight="1" x14ac:dyDescent="0.2">
      <c r="A26" s="5"/>
      <c r="B26" s="67"/>
      <c r="C26" s="68"/>
      <c r="D26" s="40"/>
      <c r="E26" s="41"/>
      <c r="F26" s="75">
        <v>6</v>
      </c>
      <c r="G26" s="76" t="s">
        <v>36</v>
      </c>
      <c r="H26" s="52"/>
      <c r="I26" s="86"/>
      <c r="J26" s="36"/>
      <c r="K26" s="37">
        <f t="shared" ref="K26:P26" si="16">K27</f>
        <v>475120588</v>
      </c>
      <c r="L26" s="37">
        <f t="shared" si="16"/>
        <v>159662000</v>
      </c>
      <c r="M26" s="37">
        <f t="shared" si="16"/>
        <v>155662000</v>
      </c>
      <c r="N26" s="37">
        <f t="shared" si="16"/>
        <v>40720000</v>
      </c>
      <c r="O26" s="37">
        <f t="shared" si="16"/>
        <v>40720000</v>
      </c>
      <c r="P26" s="37">
        <f t="shared" si="16"/>
        <v>315458588</v>
      </c>
      <c r="Q26" s="353">
        <f t="shared" si="1"/>
        <v>0.32762629936802484</v>
      </c>
      <c r="R26" s="353">
        <f t="shared" si="3"/>
        <v>8.570455801843721E-2</v>
      </c>
      <c r="S26" s="38"/>
      <c r="T26" s="38"/>
    </row>
    <row r="27" spans="1:20" s="39" customFormat="1" ht="34.5" customHeight="1" x14ac:dyDescent="0.2">
      <c r="A27" s="5"/>
      <c r="B27" s="67"/>
      <c r="C27" s="68"/>
      <c r="D27" s="40"/>
      <c r="E27" s="41"/>
      <c r="F27" s="77"/>
      <c r="G27" s="62"/>
      <c r="H27" s="87" t="s">
        <v>15</v>
      </c>
      <c r="I27" s="290" t="s">
        <v>351</v>
      </c>
      <c r="J27" s="56" t="s">
        <v>37</v>
      </c>
      <c r="K27" s="324">
        <v>475120588</v>
      </c>
      <c r="L27" s="324">
        <v>159662000</v>
      </c>
      <c r="M27" s="324">
        <v>155662000</v>
      </c>
      <c r="N27" s="324">
        <v>40720000</v>
      </c>
      <c r="O27" s="324">
        <v>40720000</v>
      </c>
      <c r="P27" s="45">
        <f t="shared" ref="P27" si="17">K27-L27</f>
        <v>315458588</v>
      </c>
      <c r="Q27" s="353">
        <f t="shared" si="1"/>
        <v>0.32762629936802484</v>
      </c>
      <c r="R27" s="353">
        <f t="shared" si="3"/>
        <v>8.570455801843721E-2</v>
      </c>
      <c r="S27" s="38"/>
      <c r="T27" s="38"/>
    </row>
    <row r="28" spans="1:20" s="39" customFormat="1" ht="27.75" customHeight="1" x14ac:dyDescent="0.2">
      <c r="A28" s="5"/>
      <c r="B28" s="67"/>
      <c r="C28" s="68"/>
      <c r="D28" s="40"/>
      <c r="E28" s="41"/>
      <c r="F28" s="75">
        <v>7</v>
      </c>
      <c r="G28" s="51" t="s">
        <v>38</v>
      </c>
      <c r="H28" s="52"/>
      <c r="I28" s="35"/>
      <c r="J28" s="36"/>
      <c r="K28" s="37">
        <f t="shared" ref="K28:P28" si="18">SUM(K29:K29)</f>
        <v>197966912</v>
      </c>
      <c r="L28" s="37">
        <f t="shared" si="18"/>
        <v>80800000</v>
      </c>
      <c r="M28" s="37">
        <f t="shared" si="18"/>
        <v>80800000</v>
      </c>
      <c r="N28" s="37">
        <f t="shared" si="18"/>
        <v>6720000</v>
      </c>
      <c r="O28" s="37">
        <f t="shared" si="18"/>
        <v>6720000</v>
      </c>
      <c r="P28" s="37">
        <f t="shared" si="18"/>
        <v>117166912</v>
      </c>
      <c r="Q28" s="353">
        <f t="shared" si="1"/>
        <v>0.40814901431608935</v>
      </c>
      <c r="R28" s="353">
        <f t="shared" si="3"/>
        <v>3.3945066537179706E-2</v>
      </c>
      <c r="S28" s="38"/>
      <c r="T28" s="38"/>
    </row>
    <row r="29" spans="1:20" s="39" customFormat="1" ht="41.25" customHeight="1" x14ac:dyDescent="0.2">
      <c r="A29" s="5"/>
      <c r="B29" s="67"/>
      <c r="C29" s="68"/>
      <c r="D29" s="40"/>
      <c r="E29" s="41"/>
      <c r="F29" s="80"/>
      <c r="G29" s="68"/>
      <c r="H29" s="43" t="s">
        <v>15</v>
      </c>
      <c r="I29" s="290" t="s">
        <v>352</v>
      </c>
      <c r="J29" s="56" t="s">
        <v>39</v>
      </c>
      <c r="K29" s="324">
        <v>197966912</v>
      </c>
      <c r="L29" s="324">
        <v>80800000</v>
      </c>
      <c r="M29" s="324">
        <v>80800000</v>
      </c>
      <c r="N29" s="324">
        <v>6720000</v>
      </c>
      <c r="O29" s="324">
        <v>6720000</v>
      </c>
      <c r="P29" s="45">
        <f t="shared" ref="P29" si="19">K29-L29</f>
        <v>117166912</v>
      </c>
      <c r="Q29" s="353">
        <f t="shared" si="1"/>
        <v>0.40814901431608935</v>
      </c>
      <c r="R29" s="353">
        <f t="shared" si="3"/>
        <v>3.3945066537179706E-2</v>
      </c>
      <c r="S29" s="38"/>
      <c r="T29" s="38"/>
    </row>
    <row r="30" spans="1:20" s="39" customFormat="1" ht="27.75" customHeight="1" x14ac:dyDescent="0.2">
      <c r="A30" s="5"/>
      <c r="B30" s="67"/>
      <c r="C30" s="68"/>
      <c r="D30" s="49"/>
      <c r="E30" s="50"/>
      <c r="F30" s="32">
        <v>8</v>
      </c>
      <c r="G30" s="51" t="s">
        <v>40</v>
      </c>
      <c r="H30" s="52"/>
      <c r="I30" s="86"/>
      <c r="J30" s="36"/>
      <c r="K30" s="37">
        <f>SUM(K31:K32)</f>
        <v>249050000</v>
      </c>
      <c r="L30" s="37">
        <f t="shared" ref="L30:P30" si="20">SUM(L31:L32)</f>
        <v>115745000</v>
      </c>
      <c r="M30" s="37">
        <f t="shared" si="20"/>
        <v>45895000</v>
      </c>
      <c r="N30" s="37">
        <f t="shared" si="20"/>
        <v>9179000</v>
      </c>
      <c r="O30" s="37">
        <f t="shared" si="20"/>
        <v>9179000</v>
      </c>
      <c r="P30" s="37">
        <f t="shared" si="20"/>
        <v>133305000</v>
      </c>
      <c r="Q30" s="353">
        <f t="shared" si="1"/>
        <v>0.18428026500702671</v>
      </c>
      <c r="R30" s="353">
        <f t="shared" si="3"/>
        <v>3.6856053001405341E-2</v>
      </c>
      <c r="S30" s="38"/>
      <c r="T30" s="38"/>
    </row>
    <row r="31" spans="1:20" s="39" customFormat="1" ht="39" customHeight="1" x14ac:dyDescent="0.2">
      <c r="A31" s="5"/>
      <c r="B31" s="67"/>
      <c r="C31" s="68"/>
      <c r="D31" s="49"/>
      <c r="E31" s="50"/>
      <c r="F31" s="54"/>
      <c r="G31" s="53"/>
      <c r="H31" s="55" t="s">
        <v>41</v>
      </c>
      <c r="I31" s="291" t="s">
        <v>336</v>
      </c>
      <c r="J31" s="89" t="s">
        <v>42</v>
      </c>
      <c r="K31" s="324">
        <v>119600000</v>
      </c>
      <c r="L31" s="324">
        <v>13990000</v>
      </c>
      <c r="M31" s="324">
        <v>13990000</v>
      </c>
      <c r="N31" s="324"/>
      <c r="O31" s="324"/>
      <c r="P31" s="324">
        <f>K31-L31</f>
        <v>105610000</v>
      </c>
      <c r="Q31" s="353">
        <f t="shared" si="1"/>
        <v>0.11697324414715719</v>
      </c>
      <c r="R31" s="353">
        <f t="shared" si="3"/>
        <v>0</v>
      </c>
      <c r="S31" s="38"/>
      <c r="T31" s="38"/>
    </row>
    <row r="32" spans="1:20" s="39" customFormat="1" ht="39" customHeight="1" x14ac:dyDescent="0.2">
      <c r="A32" s="5"/>
      <c r="B32" s="67"/>
      <c r="C32" s="68"/>
      <c r="D32" s="49"/>
      <c r="E32" s="50"/>
      <c r="F32" s="54"/>
      <c r="G32" s="53"/>
      <c r="H32" s="59" t="s">
        <v>41</v>
      </c>
      <c r="I32" s="291" t="s">
        <v>337</v>
      </c>
      <c r="J32" s="89" t="s">
        <v>43</v>
      </c>
      <c r="K32" s="324">
        <v>129450000</v>
      </c>
      <c r="L32" s="324">
        <v>101755000</v>
      </c>
      <c r="M32" s="324">
        <v>31905000</v>
      </c>
      <c r="N32" s="324">
        <v>9179000</v>
      </c>
      <c r="O32" s="324">
        <v>9179000</v>
      </c>
      <c r="P32" s="324">
        <f>K32-L32</f>
        <v>27695000</v>
      </c>
      <c r="Q32" s="353">
        <f t="shared" si="1"/>
        <v>0.24646581691772884</v>
      </c>
      <c r="R32" s="353">
        <f t="shared" si="3"/>
        <v>7.0907686365392048E-2</v>
      </c>
      <c r="S32" s="38"/>
      <c r="T32" s="38"/>
    </row>
    <row r="33" spans="1:20" s="39" customFormat="1" ht="27.75" customHeight="1" x14ac:dyDescent="0.2">
      <c r="A33" s="5"/>
      <c r="B33" s="67"/>
      <c r="C33" s="68"/>
      <c r="D33" s="49"/>
      <c r="E33" s="50"/>
      <c r="F33" s="32">
        <v>9</v>
      </c>
      <c r="G33" s="51" t="s">
        <v>44</v>
      </c>
      <c r="H33" s="52"/>
      <c r="I33" s="86"/>
      <c r="J33" s="36"/>
      <c r="K33" s="37">
        <f t="shared" ref="K33:P33" si="21">SUM(K34:K34)</f>
        <v>348200000</v>
      </c>
      <c r="L33" s="37">
        <f t="shared" si="21"/>
        <v>236755000</v>
      </c>
      <c r="M33" s="37">
        <f t="shared" si="21"/>
        <v>86755000</v>
      </c>
      <c r="N33" s="37">
        <f t="shared" si="21"/>
        <v>22947000</v>
      </c>
      <c r="O33" s="37">
        <f t="shared" si="21"/>
        <v>22947000</v>
      </c>
      <c r="P33" s="37">
        <f t="shared" si="21"/>
        <v>111445000</v>
      </c>
      <c r="Q33" s="353">
        <f t="shared" si="1"/>
        <v>0.24915278575531305</v>
      </c>
      <c r="R33" s="353">
        <f t="shared" si="3"/>
        <v>6.5901780585870193E-2</v>
      </c>
      <c r="S33" s="38"/>
      <c r="T33" s="38"/>
    </row>
    <row r="34" spans="1:20" s="39" customFormat="1" ht="40.5" customHeight="1" x14ac:dyDescent="0.2">
      <c r="A34" s="5"/>
      <c r="B34" s="67"/>
      <c r="C34" s="68"/>
      <c r="D34" s="49"/>
      <c r="E34" s="50"/>
      <c r="F34" s="80"/>
      <c r="G34" s="68"/>
      <c r="H34" s="55" t="s">
        <v>41</v>
      </c>
      <c r="I34" s="291" t="s">
        <v>338</v>
      </c>
      <c r="J34" s="89" t="s">
        <v>45</v>
      </c>
      <c r="K34" s="324">
        <v>348200000</v>
      </c>
      <c r="L34" s="324">
        <v>236755000</v>
      </c>
      <c r="M34" s="324">
        <v>86755000</v>
      </c>
      <c r="N34" s="324">
        <v>22947000</v>
      </c>
      <c r="O34" s="324">
        <v>22947000</v>
      </c>
      <c r="P34" s="324">
        <f>K34-L34</f>
        <v>111445000</v>
      </c>
      <c r="Q34" s="353">
        <f t="shared" si="1"/>
        <v>0.24915278575531305</v>
      </c>
      <c r="R34" s="353">
        <f t="shared" si="3"/>
        <v>6.5901780585870193E-2</v>
      </c>
      <c r="S34" s="38"/>
      <c r="T34" s="38"/>
    </row>
    <row r="35" spans="1:20" s="39" customFormat="1" ht="27.75" customHeight="1" x14ac:dyDescent="0.2">
      <c r="A35" s="5"/>
      <c r="B35" s="67"/>
      <c r="C35" s="68"/>
      <c r="D35" s="49"/>
      <c r="E35" s="50"/>
      <c r="F35" s="32">
        <v>10</v>
      </c>
      <c r="G35" s="51" t="s">
        <v>46</v>
      </c>
      <c r="H35" s="52"/>
      <c r="I35" s="86"/>
      <c r="J35" s="36"/>
      <c r="K35" s="37">
        <f t="shared" ref="K35:P35" si="22">SUM(K36:K36)</f>
        <v>358450000</v>
      </c>
      <c r="L35" s="37">
        <f t="shared" si="22"/>
        <v>338750000</v>
      </c>
      <c r="M35" s="37">
        <f t="shared" si="22"/>
        <v>203750000</v>
      </c>
      <c r="N35" s="37">
        <f t="shared" si="22"/>
        <v>200000000</v>
      </c>
      <c r="O35" s="37">
        <f t="shared" si="22"/>
        <v>200000000</v>
      </c>
      <c r="P35" s="37">
        <f t="shared" si="22"/>
        <v>19700000</v>
      </c>
      <c r="Q35" s="353">
        <f t="shared" si="1"/>
        <v>0.56841958432138373</v>
      </c>
      <c r="R35" s="353">
        <f t="shared" si="3"/>
        <v>0.55795787418049936</v>
      </c>
      <c r="S35" s="38"/>
      <c r="T35" s="38"/>
    </row>
    <row r="36" spans="1:20" s="39" customFormat="1" ht="40.5" customHeight="1" x14ac:dyDescent="0.2">
      <c r="A36" s="5"/>
      <c r="B36" s="67"/>
      <c r="C36" s="68"/>
      <c r="D36" s="49"/>
      <c r="E36" s="50"/>
      <c r="F36" s="80"/>
      <c r="G36" s="68"/>
      <c r="H36" s="55" t="s">
        <v>41</v>
      </c>
      <c r="I36" s="291" t="s">
        <v>339</v>
      </c>
      <c r="J36" s="89" t="s">
        <v>47</v>
      </c>
      <c r="K36" s="324">
        <v>358450000</v>
      </c>
      <c r="L36" s="324">
        <v>338750000</v>
      </c>
      <c r="M36" s="324">
        <v>203750000</v>
      </c>
      <c r="N36" s="324">
        <v>200000000</v>
      </c>
      <c r="O36" s="324">
        <v>200000000</v>
      </c>
      <c r="P36" s="324">
        <f>K36-L36</f>
        <v>19700000</v>
      </c>
      <c r="Q36" s="353">
        <f t="shared" si="1"/>
        <v>0.56841958432138373</v>
      </c>
      <c r="R36" s="353">
        <f t="shared" si="3"/>
        <v>0.55795787418049936</v>
      </c>
      <c r="S36" s="38"/>
      <c r="T36" s="38"/>
    </row>
    <row r="37" spans="1:20" s="39" customFormat="1" ht="27.75" customHeight="1" x14ac:dyDescent="0.2">
      <c r="A37" s="5"/>
      <c r="B37" s="67"/>
      <c r="C37" s="68"/>
      <c r="D37" s="90">
        <v>3</v>
      </c>
      <c r="E37" s="91" t="s">
        <v>48</v>
      </c>
      <c r="F37" s="70"/>
      <c r="G37" s="71"/>
      <c r="H37" s="72"/>
      <c r="I37" s="73"/>
      <c r="J37" s="25"/>
      <c r="K37" s="27">
        <f t="shared" ref="K37:P37" si="23">K38+K40+K42</f>
        <v>1700180390</v>
      </c>
      <c r="L37" s="27">
        <f t="shared" si="23"/>
        <v>1300612000</v>
      </c>
      <c r="M37" s="27">
        <f t="shared" si="23"/>
        <v>907920000</v>
      </c>
      <c r="N37" s="27">
        <f t="shared" si="23"/>
        <v>141582000</v>
      </c>
      <c r="O37" s="27">
        <f t="shared" si="23"/>
        <v>141582000</v>
      </c>
      <c r="P37" s="27">
        <f t="shared" si="23"/>
        <v>399568390</v>
      </c>
      <c r="Q37" s="353">
        <f t="shared" si="1"/>
        <v>0.53401392307553908</v>
      </c>
      <c r="R37" s="353">
        <f t="shared" si="3"/>
        <v>8.3274692987136495E-2</v>
      </c>
      <c r="S37" s="38"/>
      <c r="T37" s="38"/>
    </row>
    <row r="38" spans="1:20" s="39" customFormat="1" ht="27.75" customHeight="1" x14ac:dyDescent="0.2">
      <c r="A38" s="5"/>
      <c r="B38" s="67"/>
      <c r="C38" s="68"/>
      <c r="D38" s="92"/>
      <c r="E38" s="93"/>
      <c r="F38" s="75">
        <v>11</v>
      </c>
      <c r="G38" s="51" t="s">
        <v>49</v>
      </c>
      <c r="H38" s="52"/>
      <c r="I38" s="86"/>
      <c r="J38" s="36"/>
      <c r="K38" s="37">
        <f t="shared" ref="K38:P38" si="24">SUM(K39:K39)</f>
        <v>149050000</v>
      </c>
      <c r="L38" s="37">
        <f t="shared" si="24"/>
        <v>116780000</v>
      </c>
      <c r="M38" s="37">
        <f t="shared" si="24"/>
        <v>116780000</v>
      </c>
      <c r="N38" s="37">
        <f t="shared" si="24"/>
        <v>17807000</v>
      </c>
      <c r="O38" s="37">
        <f t="shared" si="24"/>
        <v>17807000</v>
      </c>
      <c r="P38" s="37">
        <f t="shared" si="24"/>
        <v>32270000</v>
      </c>
      <c r="Q38" s="353">
        <f t="shared" si="1"/>
        <v>0.78349547131834951</v>
      </c>
      <c r="R38" s="353">
        <f t="shared" si="3"/>
        <v>0.119469976517947</v>
      </c>
      <c r="S38" s="38"/>
      <c r="T38" s="38"/>
    </row>
    <row r="39" spans="1:20" s="39" customFormat="1" ht="40.5" customHeight="1" x14ac:dyDescent="0.2">
      <c r="A39" s="5"/>
      <c r="B39" s="67"/>
      <c r="C39" s="68"/>
      <c r="D39" s="49"/>
      <c r="E39" s="50"/>
      <c r="F39" s="80"/>
      <c r="G39" s="68"/>
      <c r="H39" s="55" t="s">
        <v>41</v>
      </c>
      <c r="I39" s="291" t="s">
        <v>340</v>
      </c>
      <c r="J39" s="89" t="s">
        <v>50</v>
      </c>
      <c r="K39" s="324">
        <v>149050000</v>
      </c>
      <c r="L39" s="324">
        <v>116780000</v>
      </c>
      <c r="M39" s="324">
        <v>116780000</v>
      </c>
      <c r="N39" s="324">
        <v>17807000</v>
      </c>
      <c r="O39" s="324">
        <v>17807000</v>
      </c>
      <c r="P39" s="324">
        <f>K39-L39</f>
        <v>32270000</v>
      </c>
      <c r="Q39" s="353">
        <f t="shared" si="1"/>
        <v>0.78349547131834951</v>
      </c>
      <c r="R39" s="353">
        <f t="shared" si="3"/>
        <v>0.119469976517947</v>
      </c>
      <c r="S39" s="38"/>
      <c r="T39" s="38"/>
    </row>
    <row r="40" spans="1:20" s="39" customFormat="1" ht="27.75" customHeight="1" x14ac:dyDescent="0.2">
      <c r="A40" s="5"/>
      <c r="B40" s="67"/>
      <c r="C40" s="68"/>
      <c r="D40" s="49"/>
      <c r="E40" s="50"/>
      <c r="F40" s="32">
        <v>12</v>
      </c>
      <c r="G40" s="51" t="s">
        <v>51</v>
      </c>
      <c r="H40" s="52"/>
      <c r="I40" s="86"/>
      <c r="J40" s="36"/>
      <c r="K40" s="37">
        <f t="shared" ref="K40:P40" si="25">SUM(K41:K41)</f>
        <v>119240000</v>
      </c>
      <c r="L40" s="37">
        <f t="shared" si="25"/>
        <v>95010000</v>
      </c>
      <c r="M40" s="37">
        <f t="shared" si="25"/>
        <v>89510000</v>
      </c>
      <c r="N40" s="37">
        <f t="shared" si="25"/>
        <v>6381000</v>
      </c>
      <c r="O40" s="37">
        <f t="shared" si="25"/>
        <v>6381000</v>
      </c>
      <c r="P40" s="37">
        <f t="shared" si="25"/>
        <v>24230000</v>
      </c>
      <c r="Q40" s="353">
        <f t="shared" si="1"/>
        <v>0.75067091580006706</v>
      </c>
      <c r="R40" s="353">
        <f t="shared" si="3"/>
        <v>5.3513921502851391E-2</v>
      </c>
      <c r="S40" s="38"/>
      <c r="T40" s="38"/>
    </row>
    <row r="41" spans="1:20" s="39" customFormat="1" ht="31.5" customHeight="1" x14ac:dyDescent="0.2">
      <c r="A41" s="5"/>
      <c r="B41" s="67"/>
      <c r="C41" s="68"/>
      <c r="D41" s="49"/>
      <c r="E41" s="50"/>
      <c r="F41" s="80"/>
      <c r="G41" s="68"/>
      <c r="H41" s="55" t="s">
        <v>41</v>
      </c>
      <c r="I41" s="291" t="s">
        <v>341</v>
      </c>
      <c r="J41" s="89" t="s">
        <v>52</v>
      </c>
      <c r="K41" s="324">
        <v>119240000</v>
      </c>
      <c r="L41" s="324">
        <v>95010000</v>
      </c>
      <c r="M41" s="324">
        <v>89510000</v>
      </c>
      <c r="N41" s="324">
        <v>6381000</v>
      </c>
      <c r="O41" s="324">
        <v>6381000</v>
      </c>
      <c r="P41" s="324">
        <f>K41-L41</f>
        <v>24230000</v>
      </c>
      <c r="Q41" s="353">
        <f t="shared" si="1"/>
        <v>0.75067091580006706</v>
      </c>
      <c r="R41" s="353">
        <f t="shared" si="3"/>
        <v>5.3513921502851391E-2</v>
      </c>
      <c r="S41" s="38"/>
      <c r="T41" s="38"/>
    </row>
    <row r="42" spans="1:20" s="39" customFormat="1" ht="27.75" customHeight="1" x14ac:dyDescent="0.2">
      <c r="A42" s="5"/>
      <c r="B42" s="67"/>
      <c r="C42" s="68"/>
      <c r="D42" s="49"/>
      <c r="E42" s="50"/>
      <c r="F42" s="32">
        <v>13</v>
      </c>
      <c r="G42" s="51" t="s">
        <v>53</v>
      </c>
      <c r="H42" s="52"/>
      <c r="I42" s="86"/>
      <c r="J42" s="36"/>
      <c r="K42" s="37">
        <f t="shared" ref="K42:P42" si="26">SUM(K43:K43)</f>
        <v>1431890390</v>
      </c>
      <c r="L42" s="37">
        <f t="shared" si="26"/>
        <v>1088822000</v>
      </c>
      <c r="M42" s="37">
        <f t="shared" si="26"/>
        <v>701630000</v>
      </c>
      <c r="N42" s="37">
        <f t="shared" si="26"/>
        <v>117394000</v>
      </c>
      <c r="O42" s="37">
        <f t="shared" si="26"/>
        <v>117394000</v>
      </c>
      <c r="P42" s="37">
        <f t="shared" si="26"/>
        <v>343068390</v>
      </c>
      <c r="Q42" s="353">
        <f t="shared" si="1"/>
        <v>0.49000259021222986</v>
      </c>
      <c r="R42" s="353">
        <f t="shared" si="3"/>
        <v>8.1985325706390139E-2</v>
      </c>
      <c r="S42" s="38"/>
      <c r="T42" s="38"/>
    </row>
    <row r="43" spans="1:20" s="39" customFormat="1" ht="35.25" customHeight="1" x14ac:dyDescent="0.2">
      <c r="A43" s="5"/>
      <c r="B43" s="67"/>
      <c r="C43" s="68"/>
      <c r="D43" s="49"/>
      <c r="E43" s="50"/>
      <c r="F43" s="80"/>
      <c r="G43" s="68"/>
      <c r="H43" s="55" t="s">
        <v>41</v>
      </c>
      <c r="I43" s="291" t="s">
        <v>342</v>
      </c>
      <c r="J43" s="89" t="s">
        <v>54</v>
      </c>
      <c r="K43" s="324">
        <v>1431890390</v>
      </c>
      <c r="L43" s="324">
        <v>1088822000</v>
      </c>
      <c r="M43" s="324">
        <v>701630000</v>
      </c>
      <c r="N43" s="324">
        <v>117394000</v>
      </c>
      <c r="O43" s="324">
        <v>117394000</v>
      </c>
      <c r="P43" s="324">
        <f>K43-L43</f>
        <v>343068390</v>
      </c>
      <c r="Q43" s="353">
        <f t="shared" si="1"/>
        <v>0.49000259021222986</v>
      </c>
      <c r="R43" s="353">
        <f t="shared" si="3"/>
        <v>8.1985325706390139E-2</v>
      </c>
      <c r="S43" s="38"/>
      <c r="T43" s="38"/>
    </row>
    <row r="44" spans="1:20" s="39" customFormat="1" ht="27.75" customHeight="1" x14ac:dyDescent="0.2">
      <c r="A44" s="5"/>
      <c r="B44" s="94"/>
      <c r="C44" s="29"/>
      <c r="D44" s="95">
        <v>4</v>
      </c>
      <c r="E44" s="96" t="s">
        <v>55</v>
      </c>
      <c r="F44" s="23"/>
      <c r="G44" s="70"/>
      <c r="H44" s="97"/>
      <c r="I44" s="98"/>
      <c r="J44" s="26"/>
      <c r="K44" s="27">
        <f t="shared" ref="K44:P44" si="27">K45+K48</f>
        <v>30126526277</v>
      </c>
      <c r="L44" s="27">
        <f t="shared" si="27"/>
        <v>7818053256.9400005</v>
      </c>
      <c r="M44" s="27">
        <f t="shared" si="27"/>
        <v>3013176482</v>
      </c>
      <c r="N44" s="27">
        <f t="shared" si="27"/>
        <v>468101379.65999997</v>
      </c>
      <c r="O44" s="27">
        <f t="shared" si="27"/>
        <v>468101379.65999997</v>
      </c>
      <c r="P44" s="27">
        <f t="shared" si="27"/>
        <v>22308473020.060001</v>
      </c>
      <c r="Q44" s="353">
        <f t="shared" si="1"/>
        <v>0.10001738847337338</v>
      </c>
      <c r="R44" s="353">
        <f t="shared" si="3"/>
        <v>1.553784778756157E-2</v>
      </c>
      <c r="S44" s="38"/>
      <c r="T44" s="38"/>
    </row>
    <row r="45" spans="1:20" s="39" customFormat="1" ht="27.75" customHeight="1" x14ac:dyDescent="0.2">
      <c r="A45" s="5"/>
      <c r="B45" s="99"/>
      <c r="C45" s="100"/>
      <c r="D45" s="101"/>
      <c r="E45" s="102"/>
      <c r="F45" s="75">
        <v>14</v>
      </c>
      <c r="G45" s="51" t="s">
        <v>56</v>
      </c>
      <c r="H45" s="51"/>
      <c r="I45" s="103"/>
      <c r="J45" s="35"/>
      <c r="K45" s="37">
        <f t="shared" ref="K45:P45" si="28">SUM(K46:K47)</f>
        <v>6001467963</v>
      </c>
      <c r="L45" s="37">
        <f t="shared" si="28"/>
        <v>2738835842</v>
      </c>
      <c r="M45" s="37">
        <f t="shared" si="28"/>
        <v>704659284</v>
      </c>
      <c r="N45" s="37">
        <f t="shared" si="28"/>
        <v>149903046.66</v>
      </c>
      <c r="O45" s="37">
        <f t="shared" si="28"/>
        <v>149903046.66</v>
      </c>
      <c r="P45" s="37">
        <f t="shared" si="28"/>
        <v>3262632121</v>
      </c>
      <c r="Q45" s="353">
        <f t="shared" si="1"/>
        <v>0.1174144873128268</v>
      </c>
      <c r="R45" s="353">
        <f t="shared" si="3"/>
        <v>2.4977730046078062E-2</v>
      </c>
      <c r="S45" s="38"/>
      <c r="T45" s="38"/>
    </row>
    <row r="46" spans="1:20" s="39" customFormat="1" ht="45" customHeight="1" x14ac:dyDescent="0.2">
      <c r="A46" s="5"/>
      <c r="B46" s="99"/>
      <c r="C46" s="100"/>
      <c r="D46" s="104"/>
      <c r="E46" s="29"/>
      <c r="F46" s="80"/>
      <c r="G46" s="105"/>
      <c r="H46" s="106" t="s">
        <v>18</v>
      </c>
      <c r="I46" s="188" t="s">
        <v>312</v>
      </c>
      <c r="J46" s="56" t="s">
        <v>57</v>
      </c>
      <c r="K46" s="57">
        <v>5687551670</v>
      </c>
      <c r="L46" s="57">
        <v>2609411642</v>
      </c>
      <c r="M46" s="57">
        <v>575235084</v>
      </c>
      <c r="N46" s="57">
        <v>135404046.66</v>
      </c>
      <c r="O46" s="57">
        <v>135404046.66</v>
      </c>
      <c r="P46" s="58">
        <f>K46-L46</f>
        <v>3078140028</v>
      </c>
      <c r="Q46" s="353">
        <f t="shared" si="1"/>
        <v>0.10113931571543859</v>
      </c>
      <c r="R46" s="353">
        <f t="shared" si="3"/>
        <v>2.3807088623776847E-2</v>
      </c>
      <c r="S46" s="38"/>
      <c r="T46" s="38"/>
    </row>
    <row r="47" spans="1:20" s="39" customFormat="1" ht="54.75" customHeight="1" x14ac:dyDescent="0.2">
      <c r="A47" s="5"/>
      <c r="B47" s="99"/>
      <c r="C47" s="100"/>
      <c r="D47" s="104"/>
      <c r="E47" s="29"/>
      <c r="F47" s="83"/>
      <c r="G47" s="105"/>
      <c r="H47" s="108" t="s">
        <v>58</v>
      </c>
      <c r="I47" s="293" t="s">
        <v>389</v>
      </c>
      <c r="J47" s="109" t="s">
        <v>59</v>
      </c>
      <c r="K47" s="57">
        <v>313916293</v>
      </c>
      <c r="L47" s="57">
        <v>129424200</v>
      </c>
      <c r="M47" s="57">
        <v>129424200</v>
      </c>
      <c r="N47" s="57">
        <v>14499000</v>
      </c>
      <c r="O47" s="57">
        <v>14499000</v>
      </c>
      <c r="P47" s="58">
        <f>K47-L47</f>
        <v>184492093</v>
      </c>
      <c r="Q47" s="353">
        <f t="shared" si="1"/>
        <v>0.41228889001948044</v>
      </c>
      <c r="R47" s="353">
        <f t="shared" si="3"/>
        <v>4.6187472021402852E-2</v>
      </c>
      <c r="S47" s="38"/>
      <c r="T47" s="38"/>
    </row>
    <row r="48" spans="1:20" s="39" customFormat="1" ht="27.75" customHeight="1" x14ac:dyDescent="0.2">
      <c r="A48" s="5"/>
      <c r="B48" s="99"/>
      <c r="C48" s="100"/>
      <c r="D48" s="104"/>
      <c r="E48" s="29"/>
      <c r="F48" s="32">
        <v>15</v>
      </c>
      <c r="G48" s="51" t="s">
        <v>60</v>
      </c>
      <c r="H48" s="51"/>
      <c r="I48" s="103"/>
      <c r="J48" s="35"/>
      <c r="K48" s="37">
        <f>SUM(K49:K51)</f>
        <v>24125058314</v>
      </c>
      <c r="L48" s="37">
        <f t="shared" ref="L48:P48" si="29">SUM(L49:L51)</f>
        <v>5079217414.9400005</v>
      </c>
      <c r="M48" s="37">
        <f t="shared" si="29"/>
        <v>2308517198</v>
      </c>
      <c r="N48" s="37">
        <f t="shared" si="29"/>
        <v>318198333</v>
      </c>
      <c r="O48" s="37">
        <f t="shared" si="29"/>
        <v>318198333</v>
      </c>
      <c r="P48" s="37">
        <f t="shared" si="29"/>
        <v>19045840899.060001</v>
      </c>
      <c r="Q48" s="353">
        <f t="shared" si="1"/>
        <v>9.5689600744315942E-2</v>
      </c>
      <c r="R48" s="353">
        <f t="shared" si="3"/>
        <v>1.318953632602606E-2</v>
      </c>
      <c r="S48" s="38"/>
      <c r="T48" s="38"/>
    </row>
    <row r="49" spans="1:20" s="39" customFormat="1" ht="42" customHeight="1" x14ac:dyDescent="0.2">
      <c r="A49" s="5"/>
      <c r="B49" s="61"/>
      <c r="C49" s="62"/>
      <c r="D49" s="63"/>
      <c r="E49" s="62"/>
      <c r="F49" s="110"/>
      <c r="G49" s="62"/>
      <c r="H49" s="55" t="s">
        <v>18</v>
      </c>
      <c r="I49" s="188" t="s">
        <v>313</v>
      </c>
      <c r="J49" s="56" t="s">
        <v>61</v>
      </c>
      <c r="K49" s="57">
        <v>20985340781</v>
      </c>
      <c r="L49" s="57">
        <v>3686261817.9400001</v>
      </c>
      <c r="M49" s="57">
        <v>928343754</v>
      </c>
      <c r="N49" s="57">
        <v>156918300</v>
      </c>
      <c r="O49" s="57">
        <v>156918300</v>
      </c>
      <c r="P49" s="58">
        <f t="shared" ref="P49:P50" si="30">K49-L49</f>
        <v>17299078963.060001</v>
      </c>
      <c r="Q49" s="353">
        <f t="shared" si="1"/>
        <v>4.4237725929164647E-2</v>
      </c>
      <c r="R49" s="353">
        <f t="shared" si="3"/>
        <v>7.4775197428327148E-3</v>
      </c>
      <c r="S49" s="38"/>
      <c r="T49" s="38"/>
    </row>
    <row r="50" spans="1:20" s="39" customFormat="1" ht="42" customHeight="1" x14ac:dyDescent="0.2">
      <c r="A50" s="5"/>
      <c r="B50" s="61"/>
      <c r="C50" s="62"/>
      <c r="D50" s="63"/>
      <c r="E50" s="62"/>
      <c r="F50" s="63"/>
      <c r="G50" s="62"/>
      <c r="H50" s="55" t="s">
        <v>18</v>
      </c>
      <c r="I50" s="188" t="s">
        <v>314</v>
      </c>
      <c r="J50" s="44" t="s">
        <v>391</v>
      </c>
      <c r="K50" s="57">
        <v>815853756</v>
      </c>
      <c r="L50" s="57">
        <v>815853756</v>
      </c>
      <c r="M50" s="57">
        <v>803071603</v>
      </c>
      <c r="N50" s="57"/>
      <c r="O50" s="57"/>
      <c r="P50" s="58">
        <f t="shared" si="30"/>
        <v>0</v>
      </c>
      <c r="Q50" s="353">
        <f t="shared" si="1"/>
        <v>0.98433278892694098</v>
      </c>
      <c r="R50" s="353">
        <f t="shared" si="3"/>
        <v>0</v>
      </c>
      <c r="S50" s="38"/>
      <c r="T50" s="38"/>
    </row>
    <row r="51" spans="1:20" s="39" customFormat="1" ht="55.5" customHeight="1" x14ac:dyDescent="0.2">
      <c r="A51" s="5"/>
      <c r="B51" s="61"/>
      <c r="C51" s="62"/>
      <c r="D51" s="63"/>
      <c r="E51" s="62"/>
      <c r="F51" s="63"/>
      <c r="G51" s="62"/>
      <c r="H51" s="59" t="s">
        <v>58</v>
      </c>
      <c r="I51" s="60" t="s">
        <v>389</v>
      </c>
      <c r="J51" s="109" t="s">
        <v>59</v>
      </c>
      <c r="K51" s="111">
        <v>2323863777</v>
      </c>
      <c r="L51" s="111">
        <v>577101841</v>
      </c>
      <c r="M51" s="111">
        <v>577101841</v>
      </c>
      <c r="N51" s="111">
        <v>161280033</v>
      </c>
      <c r="O51" s="111">
        <v>161280033</v>
      </c>
      <c r="P51" s="58">
        <f t="shared" ref="P51" si="31">K51-L51</f>
        <v>1746761936</v>
      </c>
      <c r="Q51" s="353">
        <f t="shared" si="1"/>
        <v>0.24833720750405242</v>
      </c>
      <c r="R51" s="353">
        <f t="shared" si="3"/>
        <v>6.9401672592102198E-2</v>
      </c>
      <c r="S51" s="38"/>
      <c r="T51" s="38"/>
    </row>
    <row r="52" spans="1:20" s="39" customFormat="1" ht="27.75" customHeight="1" x14ac:dyDescent="0.2">
      <c r="A52" s="5"/>
      <c r="B52" s="112">
        <v>3</v>
      </c>
      <c r="C52" s="113" t="s">
        <v>62</v>
      </c>
      <c r="D52" s="14"/>
      <c r="E52" s="15"/>
      <c r="F52" s="66"/>
      <c r="G52" s="114"/>
      <c r="H52" s="115"/>
      <c r="I52" s="17"/>
      <c r="J52" s="18"/>
      <c r="K52" s="19">
        <f t="shared" ref="K52:P52" si="32">K53+K60+K69+K75+K84+K92+K97+K102+K128+K135+K147+K150+K155+K164+K177+K180+K189+K194</f>
        <v>227507536636.38995</v>
      </c>
      <c r="L52" s="19">
        <f t="shared" si="32"/>
        <v>88026014610</v>
      </c>
      <c r="M52" s="19">
        <f t="shared" si="32"/>
        <v>53994167519</v>
      </c>
      <c r="N52" s="19">
        <f t="shared" si="32"/>
        <v>35657100654</v>
      </c>
      <c r="O52" s="19">
        <f t="shared" si="32"/>
        <v>35457358346</v>
      </c>
      <c r="P52" s="19">
        <f t="shared" si="32"/>
        <v>139481522026.38995</v>
      </c>
      <c r="Q52" s="353">
        <f t="shared" si="1"/>
        <v>0.23732913782674048</v>
      </c>
      <c r="R52" s="353">
        <f t="shared" si="3"/>
        <v>0.15672931622915137</v>
      </c>
      <c r="S52" s="38"/>
      <c r="T52" s="38"/>
    </row>
    <row r="53" spans="1:20" s="39" customFormat="1" ht="27.75" customHeight="1" x14ac:dyDescent="0.2">
      <c r="A53" s="5"/>
      <c r="B53" s="116"/>
      <c r="C53" s="117"/>
      <c r="D53" s="118">
        <v>5</v>
      </c>
      <c r="E53" s="119" t="s">
        <v>63</v>
      </c>
      <c r="F53" s="120"/>
      <c r="G53" s="121"/>
      <c r="H53" s="122"/>
      <c r="I53" s="123"/>
      <c r="J53" s="26"/>
      <c r="K53" s="27">
        <f t="shared" ref="K53:P53" si="33">K54+K56+K58</f>
        <v>168535444688.52997</v>
      </c>
      <c r="L53" s="27">
        <f t="shared" si="33"/>
        <v>49701460300</v>
      </c>
      <c r="M53" s="27">
        <f t="shared" si="33"/>
        <v>42879834227</v>
      </c>
      <c r="N53" s="27">
        <f t="shared" si="33"/>
        <v>31904696452</v>
      </c>
      <c r="O53" s="27">
        <f t="shared" si="33"/>
        <v>31704954144</v>
      </c>
      <c r="P53" s="27">
        <f t="shared" si="33"/>
        <v>118833984388.52997</v>
      </c>
      <c r="Q53" s="353">
        <f t="shared" si="1"/>
        <v>0.25442620871975113</v>
      </c>
      <c r="R53" s="353">
        <f t="shared" si="3"/>
        <v>0.18930555831126805</v>
      </c>
      <c r="S53" s="38"/>
      <c r="T53" s="38"/>
    </row>
    <row r="54" spans="1:20" s="39" customFormat="1" ht="27.75" customHeight="1" x14ac:dyDescent="0.2">
      <c r="A54" s="5"/>
      <c r="B54" s="61"/>
      <c r="C54" s="62"/>
      <c r="D54" s="124"/>
      <c r="E54" s="125"/>
      <c r="F54" s="126">
        <v>16</v>
      </c>
      <c r="G54" s="127" t="s">
        <v>64</v>
      </c>
      <c r="H54" s="127"/>
      <c r="I54" s="128"/>
      <c r="J54" s="35"/>
      <c r="K54" s="326">
        <f>SUM(K55:K55)</f>
        <v>18750985512.239998</v>
      </c>
      <c r="L54" s="326">
        <f t="shared" ref="L54:P54" si="34">SUM(L55:L55)</f>
        <v>14351098548</v>
      </c>
      <c r="M54" s="326">
        <f t="shared" si="34"/>
        <v>10664966795</v>
      </c>
      <c r="N54" s="326">
        <f t="shared" si="34"/>
        <v>291290655</v>
      </c>
      <c r="O54" s="326">
        <f t="shared" si="34"/>
        <v>91548347</v>
      </c>
      <c r="P54" s="37">
        <f t="shared" si="34"/>
        <v>4399886964.2399979</v>
      </c>
      <c r="Q54" s="353">
        <f t="shared" si="1"/>
        <v>0.56876833423172757</v>
      </c>
      <c r="R54" s="353">
        <f t="shared" si="3"/>
        <v>1.5534685086810796E-2</v>
      </c>
      <c r="S54" s="38"/>
      <c r="T54" s="38"/>
    </row>
    <row r="55" spans="1:20" s="39" customFormat="1" ht="57" customHeight="1" x14ac:dyDescent="0.2">
      <c r="A55" s="5"/>
      <c r="B55" s="61"/>
      <c r="C55" s="62"/>
      <c r="D55" s="63"/>
      <c r="E55" s="5"/>
      <c r="F55" s="110"/>
      <c r="G55" s="62"/>
      <c r="H55" s="129" t="s">
        <v>65</v>
      </c>
      <c r="I55" s="88" t="s">
        <v>354</v>
      </c>
      <c r="J55" s="331" t="s">
        <v>66</v>
      </c>
      <c r="K55" s="324">
        <v>18750985512.239998</v>
      </c>
      <c r="L55" s="324">
        <v>14351098548</v>
      </c>
      <c r="M55" s="324">
        <v>10664966795</v>
      </c>
      <c r="N55" s="324">
        <v>291290655</v>
      </c>
      <c r="O55" s="324">
        <v>91548347</v>
      </c>
      <c r="P55" s="325">
        <f>+K55-L55</f>
        <v>4399886964.2399979</v>
      </c>
      <c r="Q55" s="353">
        <f t="shared" si="1"/>
        <v>0.56876833423172757</v>
      </c>
      <c r="R55" s="353">
        <f t="shared" si="3"/>
        <v>1.5534685086810796E-2</v>
      </c>
      <c r="S55" s="38"/>
      <c r="T55" s="38"/>
    </row>
    <row r="56" spans="1:20" s="39" customFormat="1" ht="27.75" customHeight="1" x14ac:dyDescent="0.2">
      <c r="A56" s="5"/>
      <c r="B56" s="61"/>
      <c r="C56" s="62"/>
      <c r="D56" s="63"/>
      <c r="E56" s="62"/>
      <c r="F56" s="155">
        <v>17</v>
      </c>
      <c r="G56" s="127" t="s">
        <v>67</v>
      </c>
      <c r="H56" s="127"/>
      <c r="I56" s="128"/>
      <c r="J56" s="35"/>
      <c r="K56" s="327">
        <f t="shared" ref="K56:P56" si="35">SUM(K57:K57)</f>
        <v>1553000000</v>
      </c>
      <c r="L56" s="327">
        <f t="shared" si="35"/>
        <v>1135257610</v>
      </c>
      <c r="M56" s="327">
        <f t="shared" si="35"/>
        <v>24705000</v>
      </c>
      <c r="N56" s="327">
        <f t="shared" si="35"/>
        <v>9295000</v>
      </c>
      <c r="O56" s="327">
        <f t="shared" si="35"/>
        <v>9295000</v>
      </c>
      <c r="P56" s="37">
        <f t="shared" si="35"/>
        <v>417742390</v>
      </c>
      <c r="Q56" s="353">
        <f t="shared" si="1"/>
        <v>1.5907920154539602E-2</v>
      </c>
      <c r="R56" s="353">
        <f t="shared" si="3"/>
        <v>5.9851899549259501E-3</v>
      </c>
      <c r="S56" s="38"/>
      <c r="T56" s="38"/>
    </row>
    <row r="57" spans="1:20" s="39" customFormat="1" ht="48" customHeight="1" x14ac:dyDescent="0.2">
      <c r="A57" s="5"/>
      <c r="B57" s="61"/>
      <c r="C57" s="62"/>
      <c r="D57" s="63"/>
      <c r="E57" s="62"/>
      <c r="F57" s="64"/>
      <c r="G57" s="64"/>
      <c r="H57" s="43" t="s">
        <v>65</v>
      </c>
      <c r="I57" s="88" t="s">
        <v>355</v>
      </c>
      <c r="J57" s="330" t="s">
        <v>68</v>
      </c>
      <c r="K57" s="324">
        <v>1553000000</v>
      </c>
      <c r="L57" s="324">
        <v>1135257610</v>
      </c>
      <c r="M57" s="324">
        <v>24705000</v>
      </c>
      <c r="N57" s="324">
        <v>9295000</v>
      </c>
      <c r="O57" s="324">
        <v>9295000</v>
      </c>
      <c r="P57" s="325">
        <f t="shared" ref="P57:P59" si="36">+K57-L57</f>
        <v>417742390</v>
      </c>
      <c r="Q57" s="353">
        <f t="shared" si="1"/>
        <v>1.5907920154539602E-2</v>
      </c>
      <c r="R57" s="353">
        <f t="shared" si="3"/>
        <v>5.9851899549259501E-3</v>
      </c>
      <c r="S57" s="38"/>
      <c r="T57" s="38"/>
    </row>
    <row r="58" spans="1:20" s="39" customFormat="1" ht="27.75" customHeight="1" x14ac:dyDescent="0.2">
      <c r="A58" s="5"/>
      <c r="B58" s="61"/>
      <c r="C58" s="62"/>
      <c r="D58" s="63"/>
      <c r="E58" s="62"/>
      <c r="F58" s="130">
        <v>18</v>
      </c>
      <c r="G58" s="127" t="s">
        <v>69</v>
      </c>
      <c r="H58" s="127"/>
      <c r="I58" s="128"/>
      <c r="J58" s="35"/>
      <c r="K58" s="327">
        <f>SUM(K59:K59)</f>
        <v>148231459176.28998</v>
      </c>
      <c r="L58" s="327">
        <f t="shared" ref="L58:P58" si="37">SUM(L59:L59)</f>
        <v>34215104142</v>
      </c>
      <c r="M58" s="327">
        <f t="shared" si="37"/>
        <v>32190162432</v>
      </c>
      <c r="N58" s="327">
        <f t="shared" si="37"/>
        <v>31604110797</v>
      </c>
      <c r="O58" s="327">
        <f t="shared" si="37"/>
        <v>31604110797</v>
      </c>
      <c r="P58" s="37">
        <f t="shared" si="37"/>
        <v>114016355034.28998</v>
      </c>
      <c r="Q58" s="353">
        <f t="shared" si="1"/>
        <v>0.21716147578171385</v>
      </c>
      <c r="R58" s="353">
        <f t="shared" si="3"/>
        <v>0.21320785056439059</v>
      </c>
      <c r="S58" s="38"/>
      <c r="T58" s="38"/>
    </row>
    <row r="59" spans="1:20" s="39" customFormat="1" ht="38.25" customHeight="1" x14ac:dyDescent="0.2">
      <c r="A59" s="5"/>
      <c r="B59" s="61"/>
      <c r="C59" s="62"/>
      <c r="D59" s="63"/>
      <c r="E59" s="5"/>
      <c r="F59" s="131"/>
      <c r="G59" s="132"/>
      <c r="H59" s="129" t="s">
        <v>65</v>
      </c>
      <c r="I59" s="88" t="s">
        <v>356</v>
      </c>
      <c r="J59" s="330" t="s">
        <v>70</v>
      </c>
      <c r="K59" s="324">
        <v>148231459176.28998</v>
      </c>
      <c r="L59" s="324">
        <v>34215104142</v>
      </c>
      <c r="M59" s="324">
        <v>32190162432</v>
      </c>
      <c r="N59" s="324">
        <v>31604110797</v>
      </c>
      <c r="O59" s="324">
        <v>31604110797</v>
      </c>
      <c r="P59" s="325">
        <f t="shared" si="36"/>
        <v>114016355034.28998</v>
      </c>
      <c r="Q59" s="353">
        <f t="shared" si="1"/>
        <v>0.21716147578171385</v>
      </c>
      <c r="R59" s="353">
        <f t="shared" si="3"/>
        <v>0.21320785056439059</v>
      </c>
      <c r="S59" s="38"/>
      <c r="T59" s="38"/>
    </row>
    <row r="60" spans="1:20" s="39" customFormat="1" ht="27.75" customHeight="1" x14ac:dyDescent="0.2">
      <c r="A60" s="5"/>
      <c r="B60" s="61"/>
      <c r="C60" s="62"/>
      <c r="D60" s="135">
        <v>6</v>
      </c>
      <c r="E60" s="136" t="s">
        <v>71</v>
      </c>
      <c r="F60" s="120"/>
      <c r="G60" s="121"/>
      <c r="H60" s="139"/>
      <c r="I60" s="139"/>
      <c r="J60" s="26"/>
      <c r="K60" s="333">
        <f t="shared" ref="K60:P60" si="38">K61+K63+K65+K67</f>
        <v>587035360.86000001</v>
      </c>
      <c r="L60" s="333">
        <f t="shared" si="38"/>
        <v>189889618</v>
      </c>
      <c r="M60" s="333">
        <f t="shared" si="38"/>
        <v>154179750</v>
      </c>
      <c r="N60" s="333">
        <f t="shared" si="38"/>
        <v>36177500</v>
      </c>
      <c r="O60" s="333">
        <f t="shared" si="38"/>
        <v>36177500</v>
      </c>
      <c r="P60" s="27">
        <f t="shared" si="38"/>
        <v>397145742.86000001</v>
      </c>
      <c r="Q60" s="353">
        <f t="shared" si="1"/>
        <v>0.26264133352057095</v>
      </c>
      <c r="R60" s="353">
        <f t="shared" si="3"/>
        <v>6.1627463032210499E-2</v>
      </c>
      <c r="S60" s="38"/>
      <c r="T60" s="38"/>
    </row>
    <row r="61" spans="1:20" s="39" customFormat="1" ht="27.75" customHeight="1" x14ac:dyDescent="0.2">
      <c r="A61" s="5"/>
      <c r="B61" s="61"/>
      <c r="C61" s="62"/>
      <c r="D61" s="124"/>
      <c r="E61" s="125"/>
      <c r="F61" s="130">
        <v>19</v>
      </c>
      <c r="G61" s="127" t="s">
        <v>72</v>
      </c>
      <c r="H61" s="127"/>
      <c r="I61" s="128"/>
      <c r="J61" s="35"/>
      <c r="K61" s="326">
        <f t="shared" ref="K61:P61" si="39">SUM(K62:K62)</f>
        <v>28355000</v>
      </c>
      <c r="L61" s="326">
        <f t="shared" si="39"/>
        <v>9924250</v>
      </c>
      <c r="M61" s="326">
        <f t="shared" si="39"/>
        <v>9924250</v>
      </c>
      <c r="N61" s="326">
        <f t="shared" si="39"/>
        <v>2835500</v>
      </c>
      <c r="O61" s="326">
        <f t="shared" si="39"/>
        <v>2835500</v>
      </c>
      <c r="P61" s="37">
        <f t="shared" si="39"/>
        <v>18430750</v>
      </c>
      <c r="Q61" s="353">
        <f t="shared" si="1"/>
        <v>0.35</v>
      </c>
      <c r="R61" s="353">
        <f t="shared" si="3"/>
        <v>0.1</v>
      </c>
      <c r="S61" s="38"/>
      <c r="T61" s="38"/>
    </row>
    <row r="62" spans="1:20" s="39" customFormat="1" ht="74.25" customHeight="1" x14ac:dyDescent="0.2">
      <c r="A62" s="5"/>
      <c r="B62" s="61"/>
      <c r="C62" s="62"/>
      <c r="D62" s="140"/>
      <c r="E62" s="141"/>
      <c r="F62" s="131"/>
      <c r="G62" s="273"/>
      <c r="H62" s="129" t="s">
        <v>65</v>
      </c>
      <c r="I62" s="88" t="s">
        <v>357</v>
      </c>
      <c r="J62" s="329" t="str">
        <f>[1]EDUCACION!D35</f>
        <v>Implementación de  estrategias para el mejoramiento continuo del indice sintetico de calidad educativa en los niveles de básica primaria, básica secundaria y nivel de media en el Departamento del Quindio.</v>
      </c>
      <c r="K62" s="324">
        <v>28355000</v>
      </c>
      <c r="L62" s="324">
        <v>9924250</v>
      </c>
      <c r="M62" s="324">
        <v>9924250</v>
      </c>
      <c r="N62" s="324">
        <v>2835500</v>
      </c>
      <c r="O62" s="324">
        <v>2835500</v>
      </c>
      <c r="P62" s="325">
        <f>+K62-L62</f>
        <v>18430750</v>
      </c>
      <c r="Q62" s="353">
        <f t="shared" si="1"/>
        <v>0.35</v>
      </c>
      <c r="R62" s="353">
        <f t="shared" si="3"/>
        <v>0.1</v>
      </c>
      <c r="S62" s="38"/>
      <c r="T62" s="38"/>
    </row>
    <row r="63" spans="1:20" s="39" customFormat="1" ht="27.75" customHeight="1" x14ac:dyDescent="0.2">
      <c r="A63" s="5"/>
      <c r="B63" s="61"/>
      <c r="C63" s="62"/>
      <c r="D63" s="63"/>
      <c r="E63" s="62"/>
      <c r="F63" s="130">
        <v>20</v>
      </c>
      <c r="G63" s="127" t="s">
        <v>73</v>
      </c>
      <c r="H63" s="127"/>
      <c r="I63" s="128"/>
      <c r="J63" s="35"/>
      <c r="K63" s="327">
        <f t="shared" ref="K63:P63" si="40">SUM(K64:K64)</f>
        <v>419550368.86000001</v>
      </c>
      <c r="L63" s="327">
        <f t="shared" si="40"/>
        <v>159623368</v>
      </c>
      <c r="M63" s="327">
        <f t="shared" si="40"/>
        <v>123913500</v>
      </c>
      <c r="N63" s="327">
        <f t="shared" si="40"/>
        <v>27506500</v>
      </c>
      <c r="O63" s="327">
        <f t="shared" si="40"/>
        <v>27506500</v>
      </c>
      <c r="P63" s="37">
        <f t="shared" si="40"/>
        <v>259927000.86000001</v>
      </c>
      <c r="Q63" s="353">
        <f t="shared" si="1"/>
        <v>0.29534832810824857</v>
      </c>
      <c r="R63" s="353">
        <f t="shared" si="3"/>
        <v>6.5561853931246708E-2</v>
      </c>
      <c r="S63" s="38"/>
      <c r="T63" s="38"/>
    </row>
    <row r="64" spans="1:20" s="39" customFormat="1" ht="63" customHeight="1" x14ac:dyDescent="0.2">
      <c r="A64" s="5"/>
      <c r="B64" s="61"/>
      <c r="C64" s="62"/>
      <c r="D64" s="63"/>
      <c r="E64" s="5"/>
      <c r="F64" s="110"/>
      <c r="G64" s="117"/>
      <c r="H64" s="129" t="s">
        <v>65</v>
      </c>
      <c r="I64" s="88" t="s">
        <v>358</v>
      </c>
      <c r="J64" s="330" t="s">
        <v>74</v>
      </c>
      <c r="K64" s="324">
        <v>419550368.86000001</v>
      </c>
      <c r="L64" s="324">
        <v>159623368</v>
      </c>
      <c r="M64" s="324">
        <v>123913500</v>
      </c>
      <c r="N64" s="324">
        <v>27506500</v>
      </c>
      <c r="O64" s="324">
        <v>27506500</v>
      </c>
      <c r="P64" s="325">
        <f t="shared" ref="P64" si="41">+K64-L64</f>
        <v>259927000.86000001</v>
      </c>
      <c r="Q64" s="353">
        <f t="shared" si="1"/>
        <v>0.29534832810824857</v>
      </c>
      <c r="R64" s="353">
        <f t="shared" si="3"/>
        <v>6.5561853931246708E-2</v>
      </c>
      <c r="S64" s="38"/>
      <c r="T64" s="38"/>
    </row>
    <row r="65" spans="1:20" s="39" customFormat="1" ht="27.75" customHeight="1" x14ac:dyDescent="0.2">
      <c r="A65" s="5"/>
      <c r="B65" s="61"/>
      <c r="C65" s="62"/>
      <c r="D65" s="63"/>
      <c r="E65" s="62"/>
      <c r="F65" s="130">
        <v>21</v>
      </c>
      <c r="G65" s="127" t="s">
        <v>75</v>
      </c>
      <c r="H65" s="127"/>
      <c r="I65" s="128"/>
      <c r="J65" s="35"/>
      <c r="K65" s="327">
        <f t="shared" ref="K65:P65" si="42">SUM(K66:K66)</f>
        <v>109129992</v>
      </c>
      <c r="L65" s="327">
        <f t="shared" si="42"/>
        <v>11342000</v>
      </c>
      <c r="M65" s="327">
        <f t="shared" si="42"/>
        <v>11342000</v>
      </c>
      <c r="N65" s="327">
        <f t="shared" si="42"/>
        <v>2835500</v>
      </c>
      <c r="O65" s="327">
        <f t="shared" si="42"/>
        <v>2835500</v>
      </c>
      <c r="P65" s="37">
        <f t="shared" si="42"/>
        <v>97787992</v>
      </c>
      <c r="Q65" s="353">
        <f t="shared" si="1"/>
        <v>0.10393109897781354</v>
      </c>
      <c r="R65" s="353">
        <f t="shared" si="3"/>
        <v>2.5982774744453385E-2</v>
      </c>
      <c r="S65" s="38"/>
      <c r="T65" s="38"/>
    </row>
    <row r="66" spans="1:20" s="39" customFormat="1" ht="42.75" customHeight="1" x14ac:dyDescent="0.2">
      <c r="A66" s="5"/>
      <c r="B66" s="61"/>
      <c r="C66" s="62"/>
      <c r="D66" s="63"/>
      <c r="E66" s="5"/>
      <c r="F66" s="110"/>
      <c r="G66" s="117"/>
      <c r="H66" s="129" t="s">
        <v>65</v>
      </c>
      <c r="I66" s="88" t="s">
        <v>359</v>
      </c>
      <c r="J66" s="331" t="s">
        <v>76</v>
      </c>
      <c r="K66" s="324">
        <v>109129992</v>
      </c>
      <c r="L66" s="324">
        <v>11342000</v>
      </c>
      <c r="M66" s="324">
        <v>11342000</v>
      </c>
      <c r="N66" s="324">
        <v>2835500</v>
      </c>
      <c r="O66" s="324">
        <v>2835500</v>
      </c>
      <c r="P66" s="325">
        <f t="shared" ref="P66:P68" si="43">+K66-L66</f>
        <v>97787992</v>
      </c>
      <c r="Q66" s="353">
        <f t="shared" si="1"/>
        <v>0.10393109897781354</v>
      </c>
      <c r="R66" s="353">
        <f t="shared" si="3"/>
        <v>2.5982774744453385E-2</v>
      </c>
      <c r="S66" s="38"/>
      <c r="T66" s="38"/>
    </row>
    <row r="67" spans="1:20" s="39" customFormat="1" ht="27.75" customHeight="1" x14ac:dyDescent="0.2">
      <c r="A67" s="5"/>
      <c r="B67" s="61"/>
      <c r="C67" s="62"/>
      <c r="D67" s="63"/>
      <c r="E67" s="62"/>
      <c r="F67" s="32">
        <v>22</v>
      </c>
      <c r="G67" s="51" t="s">
        <v>77</v>
      </c>
      <c r="H67" s="127"/>
      <c r="I67" s="128"/>
      <c r="J67" s="35"/>
      <c r="K67" s="327">
        <f t="shared" ref="K67:P67" si="44">SUM(K68:K68)</f>
        <v>30000000</v>
      </c>
      <c r="L67" s="327">
        <f t="shared" si="44"/>
        <v>9000000</v>
      </c>
      <c r="M67" s="327">
        <f t="shared" si="44"/>
        <v>9000000</v>
      </c>
      <c r="N67" s="327">
        <f t="shared" si="44"/>
        <v>3000000</v>
      </c>
      <c r="O67" s="327">
        <f t="shared" si="44"/>
        <v>3000000</v>
      </c>
      <c r="P67" s="37">
        <f t="shared" si="44"/>
        <v>21000000</v>
      </c>
      <c r="Q67" s="353">
        <f t="shared" ref="Q67:Q68" si="45">M67/K67</f>
        <v>0.3</v>
      </c>
      <c r="R67" s="353">
        <f t="shared" ref="R67:R68" si="46">N67/K67</f>
        <v>0.1</v>
      </c>
      <c r="S67" s="38"/>
      <c r="T67" s="38"/>
    </row>
    <row r="68" spans="1:20" s="39" customFormat="1" ht="52.5" customHeight="1" x14ac:dyDescent="0.2">
      <c r="A68" s="5"/>
      <c r="B68" s="61"/>
      <c r="C68" s="62"/>
      <c r="D68" s="63"/>
      <c r="E68" s="62"/>
      <c r="F68" s="80"/>
      <c r="G68" s="81"/>
      <c r="H68" s="46" t="s">
        <v>65</v>
      </c>
      <c r="I68" s="88" t="s">
        <v>360</v>
      </c>
      <c r="J68" s="328" t="str">
        <f>[1]EDUCACION!D49</f>
        <v>Mejoramiento de estrategias que permitan una mayor eficiencia en la gestion de procesos y proyectos de las instituciones educativas del Departamento del Quindio.</v>
      </c>
      <c r="K68" s="332">
        <v>30000000</v>
      </c>
      <c r="L68" s="332">
        <v>9000000</v>
      </c>
      <c r="M68" s="332">
        <v>9000000</v>
      </c>
      <c r="N68" s="332">
        <v>3000000</v>
      </c>
      <c r="O68" s="332">
        <v>3000000</v>
      </c>
      <c r="P68" s="325">
        <f t="shared" si="43"/>
        <v>21000000</v>
      </c>
      <c r="Q68" s="353">
        <f t="shared" si="45"/>
        <v>0.3</v>
      </c>
      <c r="R68" s="353">
        <f t="shared" si="46"/>
        <v>0.1</v>
      </c>
      <c r="S68" s="38"/>
      <c r="T68" s="38"/>
    </row>
    <row r="69" spans="1:20" s="39" customFormat="1" ht="27.75" customHeight="1" x14ac:dyDescent="0.2">
      <c r="A69" s="5"/>
      <c r="B69" s="61"/>
      <c r="C69" s="62"/>
      <c r="D69" s="135">
        <v>7</v>
      </c>
      <c r="E69" s="136" t="s">
        <v>78</v>
      </c>
      <c r="F69" s="120"/>
      <c r="G69" s="121"/>
      <c r="H69" s="121"/>
      <c r="I69" s="139"/>
      <c r="J69" s="26"/>
      <c r="K69" s="333">
        <f t="shared" ref="K69:P69" si="47">K70+K72</f>
        <v>1004690771</v>
      </c>
      <c r="L69" s="333">
        <f t="shared" si="47"/>
        <v>715485657</v>
      </c>
      <c r="M69" s="333">
        <f t="shared" si="47"/>
        <v>109924250</v>
      </c>
      <c r="N69" s="333">
        <f t="shared" si="47"/>
        <v>102835500</v>
      </c>
      <c r="O69" s="333">
        <f t="shared" si="47"/>
        <v>102835500</v>
      </c>
      <c r="P69" s="27">
        <f t="shared" si="47"/>
        <v>289205114</v>
      </c>
      <c r="Q69" s="353">
        <f t="shared" ref="Q69:Q130" si="48">M69/K69</f>
        <v>0.10941102792313795</v>
      </c>
      <c r="R69" s="353">
        <f t="shared" ref="R69:R131" si="49">N69/K69</f>
        <v>0.10235537437817273</v>
      </c>
      <c r="S69" s="38"/>
      <c r="T69" s="38"/>
    </row>
    <row r="70" spans="1:20" s="39" customFormat="1" ht="27.75" customHeight="1" x14ac:dyDescent="0.2">
      <c r="A70" s="5"/>
      <c r="B70" s="61"/>
      <c r="C70" s="62"/>
      <c r="D70" s="124"/>
      <c r="E70" s="125"/>
      <c r="F70" s="130">
        <v>23</v>
      </c>
      <c r="G70" s="127" t="s">
        <v>79</v>
      </c>
      <c r="H70" s="127"/>
      <c r="I70" s="128"/>
      <c r="J70" s="35"/>
      <c r="K70" s="37"/>
      <c r="L70" s="37"/>
      <c r="M70" s="37"/>
      <c r="N70" s="37"/>
      <c r="O70" s="37"/>
      <c r="P70" s="37"/>
      <c r="Q70" s="37"/>
      <c r="R70" s="37"/>
      <c r="S70" s="38"/>
      <c r="T70" s="38"/>
    </row>
    <row r="71" spans="1:20" s="39" customFormat="1" ht="27.75" customHeight="1" x14ac:dyDescent="0.2">
      <c r="A71" s="5"/>
      <c r="B71" s="61"/>
      <c r="C71" s="62"/>
      <c r="D71" s="140"/>
      <c r="E71" s="141"/>
      <c r="F71" s="145"/>
      <c r="G71" s="356"/>
      <c r="H71" s="60" t="s">
        <v>65</v>
      </c>
      <c r="I71" s="88" t="s">
        <v>397</v>
      </c>
      <c r="J71" s="357"/>
      <c r="K71" s="359"/>
      <c r="L71" s="359"/>
      <c r="M71" s="359"/>
      <c r="N71" s="359"/>
      <c r="O71" s="359"/>
      <c r="P71" s="359"/>
      <c r="Q71" s="359"/>
      <c r="R71" s="359"/>
      <c r="S71" s="38"/>
      <c r="T71" s="38"/>
    </row>
    <row r="72" spans="1:20" s="39" customFormat="1" ht="27.75" customHeight="1" x14ac:dyDescent="0.2">
      <c r="A72" s="5"/>
      <c r="B72" s="61"/>
      <c r="C72" s="62"/>
      <c r="D72" s="140"/>
      <c r="E72" s="141"/>
      <c r="F72" s="130">
        <v>24</v>
      </c>
      <c r="G72" s="127" t="s">
        <v>80</v>
      </c>
      <c r="H72" s="127"/>
      <c r="I72" s="128"/>
      <c r="J72" s="35"/>
      <c r="K72" s="327">
        <f t="shared" ref="K72:P72" si="50">SUM(K73:K74)</f>
        <v>1004690771</v>
      </c>
      <c r="L72" s="327">
        <f t="shared" si="50"/>
        <v>715485657</v>
      </c>
      <c r="M72" s="327">
        <f t="shared" si="50"/>
        <v>109924250</v>
      </c>
      <c r="N72" s="327">
        <f t="shared" si="50"/>
        <v>102835500</v>
      </c>
      <c r="O72" s="327">
        <f t="shared" si="50"/>
        <v>102835500</v>
      </c>
      <c r="P72" s="358">
        <f t="shared" si="50"/>
        <v>289205114</v>
      </c>
      <c r="Q72" s="353">
        <f t="shared" si="48"/>
        <v>0.10941102792313795</v>
      </c>
      <c r="R72" s="353">
        <f t="shared" si="49"/>
        <v>0.10235537437817273</v>
      </c>
      <c r="S72" s="38"/>
      <c r="T72" s="38"/>
    </row>
    <row r="73" spans="1:20" s="39" customFormat="1" ht="52.5" customHeight="1" x14ac:dyDescent="0.2">
      <c r="A73" s="5"/>
      <c r="B73" s="61"/>
      <c r="C73" s="62"/>
      <c r="D73" s="140"/>
      <c r="E73" s="141"/>
      <c r="F73" s="131"/>
      <c r="G73" s="132"/>
      <c r="H73" s="129" t="s">
        <v>65</v>
      </c>
      <c r="I73" s="88" t="s">
        <v>361</v>
      </c>
      <c r="J73" s="331" t="s">
        <v>81</v>
      </c>
      <c r="K73" s="324">
        <v>709972887</v>
      </c>
      <c r="L73" s="324">
        <v>615485657</v>
      </c>
      <c r="M73" s="324">
        <v>9924250</v>
      </c>
      <c r="N73" s="324">
        <v>2835500</v>
      </c>
      <c r="O73" s="324">
        <v>2835500</v>
      </c>
      <c r="P73" s="325">
        <f t="shared" ref="P73:P74" si="51">+K73-L73</f>
        <v>94487230</v>
      </c>
      <c r="Q73" s="353">
        <f t="shared" si="48"/>
        <v>1.3978350697214724E-2</v>
      </c>
      <c r="R73" s="353">
        <f t="shared" si="49"/>
        <v>3.9938144849184926E-3</v>
      </c>
      <c r="S73" s="38"/>
      <c r="T73" s="38"/>
    </row>
    <row r="74" spans="1:20" s="39" customFormat="1" ht="52.5" customHeight="1" x14ac:dyDescent="0.2">
      <c r="A74" s="5"/>
      <c r="B74" s="61"/>
      <c r="C74" s="62"/>
      <c r="D74" s="140"/>
      <c r="E74" s="141"/>
      <c r="F74" s="133"/>
      <c r="G74" s="132"/>
      <c r="H74" s="283" t="s">
        <v>65</v>
      </c>
      <c r="I74" s="88" t="s">
        <v>362</v>
      </c>
      <c r="J74" s="331" t="s">
        <v>82</v>
      </c>
      <c r="K74" s="324">
        <v>294717884</v>
      </c>
      <c r="L74" s="324">
        <v>100000000</v>
      </c>
      <c r="M74" s="324">
        <v>100000000</v>
      </c>
      <c r="N74" s="324">
        <v>100000000</v>
      </c>
      <c r="O74" s="324">
        <v>100000000</v>
      </c>
      <c r="P74" s="325">
        <f t="shared" si="51"/>
        <v>194717884</v>
      </c>
      <c r="Q74" s="353">
        <f t="shared" si="48"/>
        <v>0.33930753927372798</v>
      </c>
      <c r="R74" s="353">
        <f t="shared" si="49"/>
        <v>0.33930753927372798</v>
      </c>
      <c r="S74" s="38"/>
      <c r="T74" s="38"/>
    </row>
    <row r="75" spans="1:20" s="39" customFormat="1" ht="27.75" customHeight="1" x14ac:dyDescent="0.2">
      <c r="A75" s="5"/>
      <c r="B75" s="61"/>
      <c r="C75" s="62"/>
      <c r="D75" s="135">
        <v>8</v>
      </c>
      <c r="E75" s="136" t="s">
        <v>83</v>
      </c>
      <c r="F75" s="120"/>
      <c r="G75" s="121"/>
      <c r="H75" s="121"/>
      <c r="I75" s="139"/>
      <c r="J75" s="26"/>
      <c r="K75" s="333">
        <f t="shared" ref="K75:P75" si="52">K76+K78+K80+K82</f>
        <v>4210573232</v>
      </c>
      <c r="L75" s="333">
        <f t="shared" si="52"/>
        <v>1119371113</v>
      </c>
      <c r="M75" s="333">
        <f t="shared" si="52"/>
        <v>456579161</v>
      </c>
      <c r="N75" s="333">
        <f t="shared" si="52"/>
        <v>443935161</v>
      </c>
      <c r="O75" s="333">
        <f t="shared" si="52"/>
        <v>443935161</v>
      </c>
      <c r="P75" s="27">
        <f t="shared" si="52"/>
        <v>3091202119</v>
      </c>
      <c r="Q75" s="353">
        <f t="shared" si="48"/>
        <v>0.10843634247471035</v>
      </c>
      <c r="R75" s="353">
        <f t="shared" si="49"/>
        <v>0.10543342593500818</v>
      </c>
      <c r="S75" s="38"/>
      <c r="T75" s="38"/>
    </row>
    <row r="76" spans="1:20" s="39" customFormat="1" ht="27.75" customHeight="1" x14ac:dyDescent="0.2">
      <c r="A76" s="5"/>
      <c r="B76" s="61"/>
      <c r="C76" s="62"/>
      <c r="D76" s="124"/>
      <c r="E76" s="125"/>
      <c r="F76" s="148">
        <v>25</v>
      </c>
      <c r="G76" s="127" t="s">
        <v>84</v>
      </c>
      <c r="H76" s="127"/>
      <c r="I76" s="128"/>
      <c r="J76" s="35"/>
      <c r="K76" s="326">
        <f t="shared" ref="K76:P76" si="53">SUM(K77:K77)</f>
        <v>36705028</v>
      </c>
      <c r="L76" s="326">
        <f t="shared" si="53"/>
        <v>0</v>
      </c>
      <c r="M76" s="326">
        <f t="shared" si="53"/>
        <v>0</v>
      </c>
      <c r="N76" s="326">
        <f t="shared" si="53"/>
        <v>0</v>
      </c>
      <c r="O76" s="326">
        <f t="shared" si="53"/>
        <v>0</v>
      </c>
      <c r="P76" s="37">
        <f t="shared" si="53"/>
        <v>36705028</v>
      </c>
      <c r="Q76" s="353">
        <f t="shared" si="48"/>
        <v>0</v>
      </c>
      <c r="R76" s="353">
        <f t="shared" si="49"/>
        <v>0</v>
      </c>
      <c r="S76" s="38"/>
      <c r="T76" s="38"/>
    </row>
    <row r="77" spans="1:20" s="39" customFormat="1" ht="49.5" customHeight="1" x14ac:dyDescent="0.2">
      <c r="A77" s="5"/>
      <c r="B77" s="61"/>
      <c r="C77" s="62"/>
      <c r="D77" s="140"/>
      <c r="E77" s="141"/>
      <c r="F77" s="131"/>
      <c r="G77" s="273"/>
      <c r="H77" s="60" t="s">
        <v>65</v>
      </c>
      <c r="I77" s="88" t="s">
        <v>363</v>
      </c>
      <c r="J77" s="331" t="s">
        <v>85</v>
      </c>
      <c r="K77" s="324">
        <v>36705028</v>
      </c>
      <c r="L77" s="324"/>
      <c r="M77" s="324"/>
      <c r="N77" s="324"/>
      <c r="O77" s="324"/>
      <c r="P77" s="325">
        <f t="shared" ref="P77" si="54">+K77-L77</f>
        <v>36705028</v>
      </c>
      <c r="Q77" s="353">
        <f t="shared" si="48"/>
        <v>0</v>
      </c>
      <c r="R77" s="353">
        <f t="shared" si="49"/>
        <v>0</v>
      </c>
      <c r="S77" s="38"/>
      <c r="T77" s="38"/>
    </row>
    <row r="78" spans="1:20" s="39" customFormat="1" ht="27.75" customHeight="1" x14ac:dyDescent="0.2">
      <c r="A78" s="5"/>
      <c r="B78" s="61"/>
      <c r="C78" s="62"/>
      <c r="D78" s="140"/>
      <c r="E78" s="141"/>
      <c r="F78" s="148">
        <v>26</v>
      </c>
      <c r="G78" s="127" t="s">
        <v>86</v>
      </c>
      <c r="H78" s="127"/>
      <c r="I78" s="128"/>
      <c r="J78" s="35"/>
      <c r="K78" s="327">
        <f>SUM(K79)</f>
        <v>650000000</v>
      </c>
      <c r="L78" s="327">
        <f t="shared" ref="L78:P78" si="55">SUM(L79)</f>
        <v>610000000</v>
      </c>
      <c r="M78" s="327">
        <f t="shared" si="55"/>
        <v>10000000</v>
      </c>
      <c r="N78" s="327">
        <f t="shared" si="55"/>
        <v>5000000</v>
      </c>
      <c r="O78" s="327">
        <f t="shared" si="55"/>
        <v>5000000</v>
      </c>
      <c r="P78" s="37">
        <f t="shared" si="55"/>
        <v>40000000</v>
      </c>
      <c r="Q78" s="353">
        <f t="shared" si="48"/>
        <v>1.5384615384615385E-2</v>
      </c>
      <c r="R78" s="353">
        <f t="shared" si="49"/>
        <v>7.6923076923076927E-3</v>
      </c>
      <c r="S78" s="38"/>
      <c r="T78" s="38"/>
    </row>
    <row r="79" spans="1:20" s="39" customFormat="1" ht="48" customHeight="1" x14ac:dyDescent="0.2">
      <c r="A79" s="5"/>
      <c r="B79" s="61"/>
      <c r="C79" s="62"/>
      <c r="D79" s="140"/>
      <c r="E79" s="141"/>
      <c r="F79" s="149"/>
      <c r="G79" s="134"/>
      <c r="H79" s="60" t="s">
        <v>65</v>
      </c>
      <c r="I79" s="88" t="s">
        <v>364</v>
      </c>
      <c r="J79" s="331" t="s">
        <v>87</v>
      </c>
      <c r="K79" s="324">
        <v>650000000</v>
      </c>
      <c r="L79" s="324">
        <v>610000000</v>
      </c>
      <c r="M79" s="324">
        <v>10000000</v>
      </c>
      <c r="N79" s="324">
        <v>5000000</v>
      </c>
      <c r="O79" s="324">
        <v>5000000</v>
      </c>
      <c r="P79" s="325">
        <f>+K79-L79</f>
        <v>40000000</v>
      </c>
      <c r="Q79" s="353">
        <f t="shared" si="48"/>
        <v>1.5384615384615385E-2</v>
      </c>
      <c r="R79" s="353">
        <f t="shared" si="49"/>
        <v>7.6923076923076927E-3</v>
      </c>
      <c r="S79" s="38"/>
      <c r="T79" s="38"/>
    </row>
    <row r="80" spans="1:20" s="39" customFormat="1" ht="27.75" customHeight="1" x14ac:dyDescent="0.2">
      <c r="A80" s="5"/>
      <c r="B80" s="61"/>
      <c r="C80" s="62"/>
      <c r="D80" s="140"/>
      <c r="E80" s="141"/>
      <c r="F80" s="130">
        <v>27</v>
      </c>
      <c r="G80" s="274" t="s">
        <v>88</v>
      </c>
      <c r="H80" s="127"/>
      <c r="I80" s="128"/>
      <c r="J80" s="35"/>
      <c r="K80" s="327">
        <f t="shared" ref="K80:P80" si="56">SUM(K81:K81)</f>
        <v>3503000000</v>
      </c>
      <c r="L80" s="327">
        <f t="shared" si="56"/>
        <v>488502909</v>
      </c>
      <c r="M80" s="327">
        <f t="shared" si="56"/>
        <v>446579161</v>
      </c>
      <c r="N80" s="327">
        <f t="shared" si="56"/>
        <v>438935161</v>
      </c>
      <c r="O80" s="327">
        <f t="shared" si="56"/>
        <v>438935161</v>
      </c>
      <c r="P80" s="37">
        <f t="shared" si="56"/>
        <v>3014497091</v>
      </c>
      <c r="Q80" s="353">
        <f t="shared" si="48"/>
        <v>0.12748477333713959</v>
      </c>
      <c r="R80" s="353">
        <f t="shared" si="49"/>
        <v>0.12530264373394234</v>
      </c>
      <c r="S80" s="38"/>
      <c r="T80" s="38"/>
    </row>
    <row r="81" spans="1:20" s="39" customFormat="1" ht="45.75" customHeight="1" x14ac:dyDescent="0.2">
      <c r="A81" s="5"/>
      <c r="B81" s="61"/>
      <c r="C81" s="62"/>
      <c r="D81" s="140"/>
      <c r="E81" s="150"/>
      <c r="F81" s="131"/>
      <c r="G81" s="273"/>
      <c r="H81" s="129" t="s">
        <v>65</v>
      </c>
      <c r="I81" s="88" t="s">
        <v>365</v>
      </c>
      <c r="J81" s="331" t="s">
        <v>89</v>
      </c>
      <c r="K81" s="324">
        <v>3503000000</v>
      </c>
      <c r="L81" s="324">
        <v>488502909</v>
      </c>
      <c r="M81" s="324">
        <v>446579161</v>
      </c>
      <c r="N81" s="324">
        <v>438935161</v>
      </c>
      <c r="O81" s="324">
        <v>438935161</v>
      </c>
      <c r="P81" s="325">
        <f>+K81-L81</f>
        <v>3014497091</v>
      </c>
      <c r="Q81" s="353">
        <f t="shared" si="48"/>
        <v>0.12748477333713959</v>
      </c>
      <c r="R81" s="353">
        <f t="shared" si="49"/>
        <v>0.12530264373394234</v>
      </c>
      <c r="S81" s="38"/>
      <c r="T81" s="38"/>
    </row>
    <row r="82" spans="1:20" s="39" customFormat="1" ht="27.75" customHeight="1" x14ac:dyDescent="0.2">
      <c r="A82" s="5"/>
      <c r="B82" s="61"/>
      <c r="C82" s="62"/>
      <c r="D82" s="140"/>
      <c r="E82" s="141"/>
      <c r="F82" s="155">
        <v>28</v>
      </c>
      <c r="G82" s="127" t="s">
        <v>90</v>
      </c>
      <c r="H82" s="127"/>
      <c r="I82" s="128"/>
      <c r="J82" s="35"/>
      <c r="K82" s="327">
        <f t="shared" ref="K82:P82" si="57">SUM(K83:K83)</f>
        <v>20868204</v>
      </c>
      <c r="L82" s="327">
        <f t="shared" si="57"/>
        <v>20868204</v>
      </c>
      <c r="M82" s="327">
        <f t="shared" si="57"/>
        <v>0</v>
      </c>
      <c r="N82" s="327">
        <f t="shared" si="57"/>
        <v>0</v>
      </c>
      <c r="O82" s="327">
        <f t="shared" si="57"/>
        <v>0</v>
      </c>
      <c r="P82" s="37">
        <f t="shared" si="57"/>
        <v>0</v>
      </c>
      <c r="Q82" s="353">
        <f t="shared" si="48"/>
        <v>0</v>
      </c>
      <c r="R82" s="353">
        <f t="shared" si="49"/>
        <v>0</v>
      </c>
      <c r="S82" s="38"/>
      <c r="T82" s="38"/>
    </row>
    <row r="83" spans="1:20" s="39" customFormat="1" ht="53.25" customHeight="1" x14ac:dyDescent="0.2">
      <c r="A83" s="5"/>
      <c r="B83" s="61"/>
      <c r="C83" s="62"/>
      <c r="D83" s="140"/>
      <c r="E83" s="141"/>
      <c r="F83" s="131"/>
      <c r="G83" s="132"/>
      <c r="H83" s="283" t="s">
        <v>65</v>
      </c>
      <c r="I83" s="88" t="s">
        <v>366</v>
      </c>
      <c r="J83" s="331" t="s">
        <v>91</v>
      </c>
      <c r="K83" s="324">
        <v>20868204</v>
      </c>
      <c r="L83" s="324">
        <v>20868204</v>
      </c>
      <c r="M83" s="324"/>
      <c r="N83" s="324"/>
      <c r="O83" s="324"/>
      <c r="P83" s="325">
        <f>+K83-L83</f>
        <v>0</v>
      </c>
      <c r="Q83" s="353">
        <f t="shared" si="48"/>
        <v>0</v>
      </c>
      <c r="R83" s="353">
        <f t="shared" si="49"/>
        <v>0</v>
      </c>
      <c r="S83" s="38"/>
      <c r="T83" s="38"/>
    </row>
    <row r="84" spans="1:20" s="39" customFormat="1" ht="27.75" customHeight="1" x14ac:dyDescent="0.2">
      <c r="A84" s="5"/>
      <c r="B84" s="61"/>
      <c r="C84" s="62"/>
      <c r="D84" s="135">
        <v>9</v>
      </c>
      <c r="E84" s="136" t="s">
        <v>92</v>
      </c>
      <c r="F84" s="120"/>
      <c r="G84" s="121"/>
      <c r="H84" s="121"/>
      <c r="I84" s="138"/>
      <c r="J84" s="26"/>
      <c r="K84" s="333">
        <f t="shared" ref="K84:P84" si="58">K85+K88+K90</f>
        <v>4787984507</v>
      </c>
      <c r="L84" s="333">
        <f t="shared" si="58"/>
        <v>2580828000</v>
      </c>
      <c r="M84" s="333">
        <f t="shared" si="58"/>
        <v>313828000</v>
      </c>
      <c r="N84" s="333">
        <f t="shared" si="58"/>
        <v>78031000</v>
      </c>
      <c r="O84" s="333">
        <f t="shared" si="58"/>
        <v>78031000</v>
      </c>
      <c r="P84" s="27">
        <f t="shared" si="58"/>
        <v>2207156507</v>
      </c>
      <c r="Q84" s="353">
        <f t="shared" si="48"/>
        <v>6.554490716107908E-2</v>
      </c>
      <c r="R84" s="353">
        <f t="shared" si="49"/>
        <v>1.6297254071294346E-2</v>
      </c>
      <c r="S84" s="38"/>
      <c r="T84" s="38"/>
    </row>
    <row r="85" spans="1:20" s="39" customFormat="1" ht="27.75" customHeight="1" x14ac:dyDescent="0.2">
      <c r="A85" s="5"/>
      <c r="B85" s="61"/>
      <c r="C85" s="62"/>
      <c r="D85" s="124"/>
      <c r="E85" s="125"/>
      <c r="F85" s="130">
        <v>29</v>
      </c>
      <c r="G85" s="127" t="s">
        <v>93</v>
      </c>
      <c r="H85" s="127"/>
      <c r="I85" s="128"/>
      <c r="J85" s="35"/>
      <c r="K85" s="37">
        <f t="shared" ref="K85:P85" si="59">SUM(K86:K87)</f>
        <v>4463060932</v>
      </c>
      <c r="L85" s="37">
        <f t="shared" si="59"/>
        <v>2413073000</v>
      </c>
      <c r="M85" s="37">
        <f t="shared" si="59"/>
        <v>265073000</v>
      </c>
      <c r="N85" s="37">
        <f t="shared" si="59"/>
        <v>65715000</v>
      </c>
      <c r="O85" s="37">
        <f t="shared" si="59"/>
        <v>65715000</v>
      </c>
      <c r="P85" s="37">
        <f t="shared" si="59"/>
        <v>2049987932</v>
      </c>
      <c r="Q85" s="353">
        <f t="shared" si="48"/>
        <v>5.9392646445724125E-2</v>
      </c>
      <c r="R85" s="353">
        <f t="shared" si="49"/>
        <v>1.4724199602301105E-2</v>
      </c>
      <c r="S85" s="38"/>
      <c r="T85" s="38"/>
    </row>
    <row r="86" spans="1:20" s="39" customFormat="1" ht="28.5" customHeight="1" x14ac:dyDescent="0.2">
      <c r="A86" s="5"/>
      <c r="B86" s="61"/>
      <c r="C86" s="62"/>
      <c r="D86" s="63"/>
      <c r="E86" s="5"/>
      <c r="F86" s="110"/>
      <c r="G86" s="62"/>
      <c r="H86" s="152" t="s">
        <v>94</v>
      </c>
      <c r="I86" s="44" t="s">
        <v>330</v>
      </c>
      <c r="J86" s="56" t="s">
        <v>95</v>
      </c>
      <c r="K86" s="45">
        <v>1249277717</v>
      </c>
      <c r="L86" s="45"/>
      <c r="M86" s="45"/>
      <c r="N86" s="45"/>
      <c r="O86" s="45"/>
      <c r="P86" s="45">
        <f>K86-L86</f>
        <v>1249277717</v>
      </c>
      <c r="Q86" s="353">
        <f t="shared" si="48"/>
        <v>0</v>
      </c>
      <c r="R86" s="353">
        <f t="shared" si="49"/>
        <v>0</v>
      </c>
      <c r="S86" s="38"/>
      <c r="T86" s="38"/>
    </row>
    <row r="87" spans="1:20" s="39" customFormat="1" ht="28.5" customHeight="1" x14ac:dyDescent="0.2">
      <c r="A87" s="5"/>
      <c r="B87" s="61"/>
      <c r="C87" s="62"/>
      <c r="D87" s="63"/>
      <c r="E87" s="5"/>
      <c r="F87" s="63"/>
      <c r="G87" s="62"/>
      <c r="H87" s="129" t="s">
        <v>94</v>
      </c>
      <c r="I87" s="56" t="s">
        <v>332</v>
      </c>
      <c r="J87" s="56" t="s">
        <v>96</v>
      </c>
      <c r="K87" s="324">
        <v>3213783215</v>
      </c>
      <c r="L87" s="324">
        <v>2413073000</v>
      </c>
      <c r="M87" s="324">
        <v>265073000</v>
      </c>
      <c r="N87" s="324">
        <v>65715000</v>
      </c>
      <c r="O87" s="324">
        <v>65715000</v>
      </c>
      <c r="P87" s="45">
        <f>K87-L87</f>
        <v>800710215</v>
      </c>
      <c r="Q87" s="353">
        <f t="shared" si="48"/>
        <v>8.2480049918363899E-2</v>
      </c>
      <c r="R87" s="353">
        <f t="shared" si="49"/>
        <v>2.0447863344758926E-2</v>
      </c>
      <c r="S87" s="38"/>
      <c r="T87" s="38"/>
    </row>
    <row r="88" spans="1:20" s="39" customFormat="1" ht="27.75" customHeight="1" x14ac:dyDescent="0.2">
      <c r="A88" s="5"/>
      <c r="B88" s="61"/>
      <c r="C88" s="62"/>
      <c r="D88" s="63"/>
      <c r="E88" s="62"/>
      <c r="F88" s="155">
        <v>30</v>
      </c>
      <c r="G88" s="127" t="s">
        <v>97</v>
      </c>
      <c r="H88" s="127"/>
      <c r="I88" s="128"/>
      <c r="J88" s="35"/>
      <c r="K88" s="37">
        <f t="shared" ref="K88:P88" si="60">SUM(K89:K89)</f>
        <v>79500000</v>
      </c>
      <c r="L88" s="37">
        <f t="shared" si="60"/>
        <v>73975000</v>
      </c>
      <c r="M88" s="37">
        <f t="shared" si="60"/>
        <v>3975000</v>
      </c>
      <c r="N88" s="37">
        <f t="shared" si="60"/>
        <v>0</v>
      </c>
      <c r="O88" s="37">
        <f t="shared" si="60"/>
        <v>0</v>
      </c>
      <c r="P88" s="37">
        <f t="shared" si="60"/>
        <v>5525000</v>
      </c>
      <c r="Q88" s="353">
        <f t="shared" si="48"/>
        <v>0.05</v>
      </c>
      <c r="R88" s="353">
        <f t="shared" si="49"/>
        <v>0</v>
      </c>
      <c r="S88" s="38"/>
      <c r="T88" s="38"/>
    </row>
    <row r="89" spans="1:20" s="39" customFormat="1" ht="45" customHeight="1" x14ac:dyDescent="0.2">
      <c r="A89" s="5"/>
      <c r="B89" s="61"/>
      <c r="C89" s="62"/>
      <c r="D89" s="63"/>
      <c r="E89" s="5"/>
      <c r="F89" s="110"/>
      <c r="G89" s="62"/>
      <c r="H89" s="152" t="s">
        <v>94</v>
      </c>
      <c r="I89" s="56" t="s">
        <v>333</v>
      </c>
      <c r="J89" s="56" t="s">
        <v>98</v>
      </c>
      <c r="K89" s="324">
        <v>79500000</v>
      </c>
      <c r="L89" s="324">
        <v>73975000</v>
      </c>
      <c r="M89" s="324">
        <v>3975000</v>
      </c>
      <c r="N89" s="324">
        <v>0</v>
      </c>
      <c r="O89" s="324">
        <v>0</v>
      </c>
      <c r="P89" s="45">
        <f t="shared" ref="P89:P91" si="61">K89-L89</f>
        <v>5525000</v>
      </c>
      <c r="Q89" s="353">
        <f t="shared" si="48"/>
        <v>0.05</v>
      </c>
      <c r="R89" s="353">
        <f t="shared" si="49"/>
        <v>0</v>
      </c>
      <c r="S89" s="38"/>
      <c r="T89" s="38"/>
    </row>
    <row r="90" spans="1:20" s="39" customFormat="1" ht="27.75" customHeight="1" x14ac:dyDescent="0.2">
      <c r="A90" s="5"/>
      <c r="B90" s="61"/>
      <c r="C90" s="62"/>
      <c r="D90" s="63"/>
      <c r="E90" s="62"/>
      <c r="F90" s="155">
        <v>31</v>
      </c>
      <c r="G90" s="127" t="s">
        <v>99</v>
      </c>
      <c r="H90" s="127"/>
      <c r="I90" s="128"/>
      <c r="J90" s="35"/>
      <c r="K90" s="37">
        <f t="shared" ref="K90:P90" si="62">SUM(K91:K91)</f>
        <v>245423575</v>
      </c>
      <c r="L90" s="37">
        <f t="shared" si="62"/>
        <v>93780000</v>
      </c>
      <c r="M90" s="37">
        <f t="shared" si="62"/>
        <v>44780000</v>
      </c>
      <c r="N90" s="37">
        <f t="shared" si="62"/>
        <v>12316000</v>
      </c>
      <c r="O90" s="37">
        <f t="shared" si="62"/>
        <v>12316000</v>
      </c>
      <c r="P90" s="37">
        <f t="shared" si="62"/>
        <v>151643575</v>
      </c>
      <c r="Q90" s="353">
        <f t="shared" si="48"/>
        <v>0.18246005910393898</v>
      </c>
      <c r="R90" s="353">
        <f t="shared" si="49"/>
        <v>5.0182628135866734E-2</v>
      </c>
      <c r="S90" s="38"/>
      <c r="T90" s="38"/>
    </row>
    <row r="91" spans="1:20" s="39" customFormat="1" ht="43.5" customHeight="1" x14ac:dyDescent="0.2">
      <c r="A91" s="5"/>
      <c r="B91" s="61"/>
      <c r="C91" s="62"/>
      <c r="D91" s="63"/>
      <c r="E91" s="5"/>
      <c r="F91" s="110"/>
      <c r="G91" s="62"/>
      <c r="H91" s="156" t="s">
        <v>94</v>
      </c>
      <c r="I91" s="56" t="s">
        <v>334</v>
      </c>
      <c r="J91" s="153" t="s">
        <v>100</v>
      </c>
      <c r="K91" s="324">
        <v>245423575</v>
      </c>
      <c r="L91" s="324">
        <v>93780000</v>
      </c>
      <c r="M91" s="324">
        <v>44780000</v>
      </c>
      <c r="N91" s="324">
        <v>12316000</v>
      </c>
      <c r="O91" s="324">
        <v>12316000</v>
      </c>
      <c r="P91" s="45">
        <f t="shared" si="61"/>
        <v>151643575</v>
      </c>
      <c r="Q91" s="353">
        <f t="shared" si="48"/>
        <v>0.18246005910393898</v>
      </c>
      <c r="R91" s="353">
        <f t="shared" si="49"/>
        <v>5.0182628135866734E-2</v>
      </c>
      <c r="S91" s="38"/>
      <c r="T91" s="38"/>
    </row>
    <row r="92" spans="1:20" s="39" customFormat="1" ht="27.75" customHeight="1" x14ac:dyDescent="0.2">
      <c r="A92" s="5"/>
      <c r="B92" s="61"/>
      <c r="C92" s="62"/>
      <c r="D92" s="135">
        <v>10</v>
      </c>
      <c r="E92" s="136" t="s">
        <v>101</v>
      </c>
      <c r="F92" s="120"/>
      <c r="G92" s="121"/>
      <c r="H92" s="121"/>
      <c r="I92" s="139"/>
      <c r="J92" s="26"/>
      <c r="K92" s="27">
        <f t="shared" ref="K92:P92" si="63">K93+K95</f>
        <v>630177027</v>
      </c>
      <c r="L92" s="27">
        <f t="shared" si="63"/>
        <v>175494000</v>
      </c>
      <c r="M92" s="27">
        <f t="shared" si="63"/>
        <v>41859000</v>
      </c>
      <c r="N92" s="27">
        <f t="shared" si="63"/>
        <v>10749000</v>
      </c>
      <c r="O92" s="27">
        <f t="shared" si="63"/>
        <v>10749000</v>
      </c>
      <c r="P92" s="27">
        <f t="shared" si="63"/>
        <v>454683027</v>
      </c>
      <c r="Q92" s="353">
        <f t="shared" si="48"/>
        <v>6.6424192261137438E-2</v>
      </c>
      <c r="R92" s="353">
        <f t="shared" si="49"/>
        <v>1.705711179471479E-2</v>
      </c>
      <c r="S92" s="38"/>
      <c r="T92" s="38"/>
    </row>
    <row r="93" spans="1:20" s="39" customFormat="1" ht="27.75" customHeight="1" x14ac:dyDescent="0.2">
      <c r="A93" s="5"/>
      <c r="B93" s="61"/>
      <c r="C93" s="62"/>
      <c r="D93" s="124"/>
      <c r="E93" s="125"/>
      <c r="F93" s="130">
        <v>32</v>
      </c>
      <c r="G93" s="127" t="s">
        <v>102</v>
      </c>
      <c r="H93" s="127"/>
      <c r="I93" s="128"/>
      <c r="J93" s="35"/>
      <c r="K93" s="37">
        <f t="shared" ref="K93:P93" si="64">SUM(K94:K94)</f>
        <v>550777027</v>
      </c>
      <c r="L93" s="37">
        <f t="shared" si="64"/>
        <v>127682000</v>
      </c>
      <c r="M93" s="37">
        <f t="shared" si="64"/>
        <v>17915000</v>
      </c>
      <c r="N93" s="37">
        <f t="shared" si="64"/>
        <v>3583000</v>
      </c>
      <c r="O93" s="37">
        <f t="shared" si="64"/>
        <v>3583000</v>
      </c>
      <c r="P93" s="37">
        <f t="shared" si="64"/>
        <v>423095027</v>
      </c>
      <c r="Q93" s="353">
        <f t="shared" si="48"/>
        <v>3.2526774214931081E-2</v>
      </c>
      <c r="R93" s="353">
        <f t="shared" si="49"/>
        <v>6.5053548429862161E-3</v>
      </c>
      <c r="S93" s="38"/>
      <c r="T93" s="38"/>
    </row>
    <row r="94" spans="1:20" s="39" customFormat="1" ht="39.75" customHeight="1" x14ac:dyDescent="0.2">
      <c r="A94" s="5"/>
      <c r="B94" s="61"/>
      <c r="C94" s="62"/>
      <c r="D94" s="63"/>
      <c r="E94" s="5"/>
      <c r="F94" s="110"/>
      <c r="G94" s="62"/>
      <c r="H94" s="152" t="s">
        <v>94</v>
      </c>
      <c r="I94" s="56" t="s">
        <v>335</v>
      </c>
      <c r="J94" s="56" t="s">
        <v>103</v>
      </c>
      <c r="K94" s="324">
        <v>550777027</v>
      </c>
      <c r="L94" s="324">
        <v>127682000</v>
      </c>
      <c r="M94" s="324">
        <v>17915000</v>
      </c>
      <c r="N94" s="324">
        <v>3583000</v>
      </c>
      <c r="O94" s="324">
        <v>3583000</v>
      </c>
      <c r="P94" s="45">
        <f t="shared" ref="P94" si="65">K94-L94</f>
        <v>423095027</v>
      </c>
      <c r="Q94" s="353">
        <f t="shared" si="48"/>
        <v>3.2526774214931081E-2</v>
      </c>
      <c r="R94" s="353">
        <f t="shared" si="49"/>
        <v>6.5053548429862161E-3</v>
      </c>
      <c r="S94" s="38"/>
      <c r="T94" s="38"/>
    </row>
    <row r="95" spans="1:20" s="39" customFormat="1" ht="27.75" customHeight="1" x14ac:dyDescent="0.2">
      <c r="A95" s="5"/>
      <c r="B95" s="61"/>
      <c r="C95" s="62"/>
      <c r="D95" s="63"/>
      <c r="E95" s="62"/>
      <c r="F95" s="155">
        <v>33</v>
      </c>
      <c r="G95" s="127" t="s">
        <v>104</v>
      </c>
      <c r="H95" s="127"/>
      <c r="I95" s="128"/>
      <c r="J95" s="35"/>
      <c r="K95" s="37">
        <f t="shared" ref="K95:P95" si="66">SUM(K96:K96)</f>
        <v>79400000</v>
      </c>
      <c r="L95" s="37">
        <f t="shared" si="66"/>
        <v>47812000</v>
      </c>
      <c r="M95" s="37">
        <f t="shared" si="66"/>
        <v>23944000</v>
      </c>
      <c r="N95" s="37">
        <f t="shared" si="66"/>
        <v>7166000</v>
      </c>
      <c r="O95" s="37">
        <f t="shared" si="66"/>
        <v>7166000</v>
      </c>
      <c r="P95" s="37">
        <f t="shared" si="66"/>
        <v>31588000</v>
      </c>
      <c r="Q95" s="353">
        <f t="shared" si="48"/>
        <v>0.30156171284634758</v>
      </c>
      <c r="R95" s="353">
        <f t="shared" si="49"/>
        <v>9.0251889168765739E-2</v>
      </c>
      <c r="S95" s="38"/>
      <c r="T95" s="38"/>
    </row>
    <row r="96" spans="1:20" s="39" customFormat="1" ht="42.75" customHeight="1" x14ac:dyDescent="0.2">
      <c r="A96" s="5"/>
      <c r="B96" s="61"/>
      <c r="C96" s="62"/>
      <c r="D96" s="63"/>
      <c r="E96" s="5"/>
      <c r="F96" s="110"/>
      <c r="G96" s="62"/>
      <c r="H96" s="152" t="s">
        <v>94</v>
      </c>
      <c r="I96" s="56" t="s">
        <v>331</v>
      </c>
      <c r="J96" s="56" t="s">
        <v>105</v>
      </c>
      <c r="K96" s="324">
        <v>79400000</v>
      </c>
      <c r="L96" s="324">
        <v>47812000</v>
      </c>
      <c r="M96" s="324">
        <v>23944000</v>
      </c>
      <c r="N96" s="324">
        <v>7166000</v>
      </c>
      <c r="O96" s="324">
        <v>7166000</v>
      </c>
      <c r="P96" s="45">
        <f t="shared" ref="P96" si="67">K96-L96</f>
        <v>31588000</v>
      </c>
      <c r="Q96" s="353">
        <f t="shared" si="48"/>
        <v>0.30156171284634758</v>
      </c>
      <c r="R96" s="353">
        <f t="shared" si="49"/>
        <v>9.0251889168765739E-2</v>
      </c>
      <c r="S96" s="38"/>
      <c r="T96" s="38"/>
    </row>
    <row r="97" spans="1:20" s="39" customFormat="1" ht="27.75" customHeight="1" x14ac:dyDescent="0.2">
      <c r="A97" s="5"/>
      <c r="B97" s="61"/>
      <c r="C97" s="62"/>
      <c r="D97" s="135">
        <v>11</v>
      </c>
      <c r="E97" s="136" t="s">
        <v>106</v>
      </c>
      <c r="F97" s="120"/>
      <c r="G97" s="121"/>
      <c r="H97" s="139"/>
      <c r="I97" s="139"/>
      <c r="J97" s="26"/>
      <c r="K97" s="27">
        <f t="shared" ref="K97:P97" si="68">K98+K100</f>
        <v>294373530</v>
      </c>
      <c r="L97" s="27">
        <f t="shared" si="68"/>
        <v>199374426</v>
      </c>
      <c r="M97" s="27">
        <f t="shared" si="68"/>
        <v>199374426</v>
      </c>
      <c r="N97" s="27">
        <f t="shared" si="68"/>
        <v>31449000</v>
      </c>
      <c r="O97" s="27">
        <f t="shared" si="68"/>
        <v>31449000</v>
      </c>
      <c r="P97" s="27">
        <f t="shared" si="68"/>
        <v>94999104</v>
      </c>
      <c r="Q97" s="353">
        <f t="shared" si="48"/>
        <v>0.67728381013061878</v>
      </c>
      <c r="R97" s="353">
        <f t="shared" si="49"/>
        <v>0.10683365450691168</v>
      </c>
      <c r="S97" s="38"/>
      <c r="T97" s="38"/>
    </row>
    <row r="98" spans="1:20" s="39" customFormat="1" ht="27.75" customHeight="1" x14ac:dyDescent="0.2">
      <c r="A98" s="5"/>
      <c r="B98" s="61"/>
      <c r="C98" s="62"/>
      <c r="D98" s="124"/>
      <c r="E98" s="125"/>
      <c r="F98" s="130">
        <v>34</v>
      </c>
      <c r="G98" s="127" t="s">
        <v>107</v>
      </c>
      <c r="H98" s="127"/>
      <c r="I98" s="128"/>
      <c r="J98" s="35"/>
      <c r="K98" s="37">
        <f t="shared" ref="K98:P98" si="69">SUM(K99:K99)</f>
        <v>168373530</v>
      </c>
      <c r="L98" s="37">
        <f t="shared" si="69"/>
        <v>93704426</v>
      </c>
      <c r="M98" s="37">
        <f t="shared" si="69"/>
        <v>93704426</v>
      </c>
      <c r="N98" s="37">
        <f t="shared" si="69"/>
        <v>12435000</v>
      </c>
      <c r="O98" s="37">
        <f t="shared" si="69"/>
        <v>12435000</v>
      </c>
      <c r="P98" s="37">
        <f t="shared" si="69"/>
        <v>74669104</v>
      </c>
      <c r="Q98" s="353">
        <f t="shared" si="48"/>
        <v>0.55652706218132986</v>
      </c>
      <c r="R98" s="353">
        <f t="shared" si="49"/>
        <v>7.3853651461723235E-2</v>
      </c>
      <c r="S98" s="38"/>
      <c r="T98" s="38"/>
    </row>
    <row r="99" spans="1:20" s="39" customFormat="1" ht="52.5" customHeight="1" x14ac:dyDescent="0.2">
      <c r="A99" s="5"/>
      <c r="B99" s="61"/>
      <c r="C99" s="62"/>
      <c r="D99" s="63"/>
      <c r="E99" s="5"/>
      <c r="F99" s="110"/>
      <c r="G99" s="62"/>
      <c r="H99" s="152" t="s">
        <v>15</v>
      </c>
      <c r="I99" s="56" t="s">
        <v>353</v>
      </c>
      <c r="J99" s="56" t="s">
        <v>108</v>
      </c>
      <c r="K99" s="324">
        <v>168373530</v>
      </c>
      <c r="L99" s="324">
        <v>93704426</v>
      </c>
      <c r="M99" s="324">
        <v>93704426</v>
      </c>
      <c r="N99" s="324">
        <v>12435000</v>
      </c>
      <c r="O99" s="324">
        <v>12435000</v>
      </c>
      <c r="P99" s="45">
        <f t="shared" ref="P99" si="70">K99-L99</f>
        <v>74669104</v>
      </c>
      <c r="Q99" s="353">
        <f t="shared" si="48"/>
        <v>0.55652706218132986</v>
      </c>
      <c r="R99" s="353">
        <f t="shared" si="49"/>
        <v>7.3853651461723235E-2</v>
      </c>
      <c r="S99" s="38"/>
      <c r="T99" s="38"/>
    </row>
    <row r="100" spans="1:20" s="39" customFormat="1" ht="27.75" customHeight="1" x14ac:dyDescent="0.2">
      <c r="A100" s="5"/>
      <c r="B100" s="61"/>
      <c r="C100" s="62"/>
      <c r="D100" s="63"/>
      <c r="E100" s="62"/>
      <c r="F100" s="130">
        <v>35</v>
      </c>
      <c r="G100" s="127" t="s">
        <v>109</v>
      </c>
      <c r="H100" s="127"/>
      <c r="I100" s="128"/>
      <c r="J100" s="35"/>
      <c r="K100" s="37">
        <f t="shared" ref="K100:P100" si="71">SUM(K101:K101)</f>
        <v>126000000</v>
      </c>
      <c r="L100" s="37">
        <f t="shared" si="71"/>
        <v>105670000</v>
      </c>
      <c r="M100" s="37">
        <f t="shared" si="71"/>
        <v>105670000</v>
      </c>
      <c r="N100" s="37">
        <f t="shared" si="71"/>
        <v>19014000</v>
      </c>
      <c r="O100" s="37">
        <f t="shared" si="71"/>
        <v>19014000</v>
      </c>
      <c r="P100" s="37">
        <f t="shared" si="71"/>
        <v>20330000</v>
      </c>
      <c r="Q100" s="353">
        <f t="shared" si="48"/>
        <v>0.83865079365079365</v>
      </c>
      <c r="R100" s="353">
        <f t="shared" si="49"/>
        <v>0.1509047619047619</v>
      </c>
      <c r="S100" s="38"/>
      <c r="T100" s="38"/>
    </row>
    <row r="101" spans="1:20" s="39" customFormat="1" ht="45" customHeight="1" x14ac:dyDescent="0.2">
      <c r="A101" s="5"/>
      <c r="B101" s="61"/>
      <c r="C101" s="62"/>
      <c r="D101" s="63"/>
      <c r="E101" s="5"/>
      <c r="F101" s="110"/>
      <c r="G101" s="62"/>
      <c r="H101" s="156" t="s">
        <v>110</v>
      </c>
      <c r="I101" s="88" t="s">
        <v>269</v>
      </c>
      <c r="J101" s="89" t="s">
        <v>111</v>
      </c>
      <c r="K101" s="275">
        <v>126000000</v>
      </c>
      <c r="L101" s="275">
        <v>105670000</v>
      </c>
      <c r="M101" s="275">
        <v>105670000</v>
      </c>
      <c r="N101" s="275">
        <v>19014000</v>
      </c>
      <c r="O101" s="275">
        <v>19014000</v>
      </c>
      <c r="P101" s="154">
        <f>K101-L101</f>
        <v>20330000</v>
      </c>
      <c r="Q101" s="353">
        <f t="shared" si="48"/>
        <v>0.83865079365079365</v>
      </c>
      <c r="R101" s="353">
        <f t="shared" si="49"/>
        <v>0.1509047619047619</v>
      </c>
      <c r="S101" s="38"/>
      <c r="T101" s="38"/>
    </row>
    <row r="102" spans="1:20" s="39" customFormat="1" ht="27.75" customHeight="1" x14ac:dyDescent="0.2">
      <c r="A102" s="5"/>
      <c r="B102" s="61"/>
      <c r="C102" s="62"/>
      <c r="D102" s="135">
        <v>12</v>
      </c>
      <c r="E102" s="136" t="s">
        <v>112</v>
      </c>
      <c r="F102" s="120"/>
      <c r="G102" s="121"/>
      <c r="H102" s="121"/>
      <c r="I102" s="139"/>
      <c r="J102" s="26"/>
      <c r="K102" s="27">
        <f t="shared" ref="K102:P102" si="72">K103+K105+K107+K109+K111+K115+K117+K119+K121+K123+K125</f>
        <v>5280377833</v>
      </c>
      <c r="L102" s="27">
        <f t="shared" si="72"/>
        <v>3402327174</v>
      </c>
      <c r="M102" s="27">
        <f t="shared" si="72"/>
        <v>2056027367</v>
      </c>
      <c r="N102" s="27">
        <f t="shared" si="72"/>
        <v>360677486</v>
      </c>
      <c r="O102" s="27">
        <f t="shared" si="72"/>
        <v>360677486</v>
      </c>
      <c r="P102" s="27">
        <f t="shared" si="72"/>
        <v>1878050659</v>
      </c>
      <c r="Q102" s="353">
        <f t="shared" si="48"/>
        <v>0.38937125941078465</v>
      </c>
      <c r="R102" s="353">
        <f t="shared" si="49"/>
        <v>6.8305242050280379E-2</v>
      </c>
      <c r="S102" s="38"/>
      <c r="T102" s="38"/>
    </row>
    <row r="103" spans="1:20" s="39" customFormat="1" ht="27.75" customHeight="1" x14ac:dyDescent="0.2">
      <c r="A103" s="5"/>
      <c r="B103" s="61"/>
      <c r="C103" s="62"/>
      <c r="D103" s="124"/>
      <c r="E103" s="125"/>
      <c r="F103" s="155">
        <v>36</v>
      </c>
      <c r="G103" s="127" t="s">
        <v>113</v>
      </c>
      <c r="H103" s="127"/>
      <c r="I103" s="128"/>
      <c r="J103" s="35"/>
      <c r="K103" s="37">
        <f>SUM(K104)</f>
        <v>188000000</v>
      </c>
      <c r="L103" s="37">
        <f t="shared" ref="L103:P103" si="73">SUM(L104)</f>
        <v>116275000</v>
      </c>
      <c r="M103" s="37">
        <f t="shared" si="73"/>
        <v>102285000</v>
      </c>
      <c r="N103" s="37">
        <f t="shared" si="73"/>
        <v>19122000</v>
      </c>
      <c r="O103" s="37">
        <f t="shared" si="73"/>
        <v>19122000</v>
      </c>
      <c r="P103" s="37">
        <f t="shared" si="73"/>
        <v>71725000</v>
      </c>
      <c r="Q103" s="353">
        <f t="shared" si="48"/>
        <v>0.5440691489361702</v>
      </c>
      <c r="R103" s="353">
        <f t="shared" si="49"/>
        <v>0.10171276595744681</v>
      </c>
      <c r="S103" s="38"/>
      <c r="T103" s="38"/>
    </row>
    <row r="104" spans="1:20" s="39" customFormat="1" ht="40.5" customHeight="1" x14ac:dyDescent="0.2">
      <c r="A104" s="5"/>
      <c r="B104" s="61"/>
      <c r="C104" s="62"/>
      <c r="D104" s="63"/>
      <c r="E104" s="5"/>
      <c r="F104" s="63"/>
      <c r="G104" s="62"/>
      <c r="H104" s="60" t="s">
        <v>110</v>
      </c>
      <c r="I104" s="89" t="s">
        <v>270</v>
      </c>
      <c r="J104" s="88" t="s">
        <v>114</v>
      </c>
      <c r="K104" s="275">
        <v>188000000</v>
      </c>
      <c r="L104" s="275">
        <v>116275000</v>
      </c>
      <c r="M104" s="275">
        <v>102285000</v>
      </c>
      <c r="N104" s="275">
        <v>19122000</v>
      </c>
      <c r="O104" s="275">
        <v>19122000</v>
      </c>
      <c r="P104" s="154">
        <f>K104-L104</f>
        <v>71725000</v>
      </c>
      <c r="Q104" s="353">
        <f t="shared" si="48"/>
        <v>0.5440691489361702</v>
      </c>
      <c r="R104" s="353">
        <f t="shared" si="49"/>
        <v>0.10171276595744681</v>
      </c>
      <c r="S104" s="38"/>
      <c r="T104" s="38"/>
    </row>
    <row r="105" spans="1:20" s="39" customFormat="1" ht="27.75" customHeight="1" x14ac:dyDescent="0.2">
      <c r="A105" s="5"/>
      <c r="B105" s="61"/>
      <c r="C105" s="62"/>
      <c r="D105" s="63"/>
      <c r="E105" s="62"/>
      <c r="F105" s="155">
        <v>37</v>
      </c>
      <c r="G105" s="127" t="s">
        <v>115</v>
      </c>
      <c r="H105" s="127"/>
      <c r="I105" s="128"/>
      <c r="J105" s="35"/>
      <c r="K105" s="37">
        <f t="shared" ref="K105:P105" si="74">SUM(K106:K106)</f>
        <v>148000000</v>
      </c>
      <c r="L105" s="37">
        <f t="shared" si="74"/>
        <v>90940000</v>
      </c>
      <c r="M105" s="37">
        <f t="shared" si="74"/>
        <v>90940000</v>
      </c>
      <c r="N105" s="37">
        <f t="shared" si="74"/>
        <v>12592000</v>
      </c>
      <c r="O105" s="37">
        <f t="shared" si="74"/>
        <v>12592000</v>
      </c>
      <c r="P105" s="37">
        <f t="shared" si="74"/>
        <v>57060000</v>
      </c>
      <c r="Q105" s="353">
        <f t="shared" si="48"/>
        <v>0.61445945945945946</v>
      </c>
      <c r="R105" s="353">
        <f t="shared" si="49"/>
        <v>8.5081081081081075E-2</v>
      </c>
      <c r="S105" s="38"/>
      <c r="T105" s="38"/>
    </row>
    <row r="106" spans="1:20" s="39" customFormat="1" ht="50.25" customHeight="1" x14ac:dyDescent="0.2">
      <c r="A106" s="5"/>
      <c r="B106" s="61"/>
      <c r="C106" s="62"/>
      <c r="D106" s="63"/>
      <c r="E106" s="5"/>
      <c r="F106" s="63"/>
      <c r="G106" s="62"/>
      <c r="H106" s="152" t="s">
        <v>110</v>
      </c>
      <c r="I106" s="88" t="s">
        <v>271</v>
      </c>
      <c r="J106" s="88" t="s">
        <v>116</v>
      </c>
      <c r="K106" s="275">
        <v>148000000</v>
      </c>
      <c r="L106" s="275">
        <v>90940000</v>
      </c>
      <c r="M106" s="275">
        <v>90940000</v>
      </c>
      <c r="N106" s="275">
        <v>12592000</v>
      </c>
      <c r="O106" s="275">
        <v>12592000</v>
      </c>
      <c r="P106" s="154">
        <f>K106-L106</f>
        <v>57060000</v>
      </c>
      <c r="Q106" s="353">
        <f t="shared" si="48"/>
        <v>0.61445945945945946</v>
      </c>
      <c r="R106" s="353">
        <f t="shared" si="49"/>
        <v>8.5081081081081075E-2</v>
      </c>
      <c r="S106" s="38"/>
      <c r="T106" s="38"/>
    </row>
    <row r="107" spans="1:20" s="39" customFormat="1" ht="27.75" customHeight="1" x14ac:dyDescent="0.2">
      <c r="A107" s="5"/>
      <c r="B107" s="61"/>
      <c r="C107" s="62"/>
      <c r="D107" s="63"/>
      <c r="E107" s="62"/>
      <c r="F107" s="155">
        <v>38</v>
      </c>
      <c r="G107" s="127" t="s">
        <v>117</v>
      </c>
      <c r="H107" s="127"/>
      <c r="I107" s="128"/>
      <c r="J107" s="35"/>
      <c r="K107" s="37">
        <f t="shared" ref="K107:P107" si="75">SUM(K108:K108)</f>
        <v>112000000</v>
      </c>
      <c r="L107" s="37">
        <f t="shared" si="75"/>
        <v>55960000</v>
      </c>
      <c r="M107" s="37">
        <f t="shared" si="75"/>
        <v>55960000</v>
      </c>
      <c r="N107" s="37">
        <f t="shared" si="75"/>
        <v>5596000</v>
      </c>
      <c r="O107" s="37">
        <f t="shared" si="75"/>
        <v>5596000</v>
      </c>
      <c r="P107" s="37">
        <f t="shared" si="75"/>
        <v>56040000</v>
      </c>
      <c r="Q107" s="353">
        <f t="shared" si="48"/>
        <v>0.49964285714285717</v>
      </c>
      <c r="R107" s="353">
        <f t="shared" si="49"/>
        <v>4.9964285714285711E-2</v>
      </c>
      <c r="S107" s="38"/>
      <c r="T107" s="38"/>
    </row>
    <row r="108" spans="1:20" s="39" customFormat="1" ht="48.75" customHeight="1" x14ac:dyDescent="0.2">
      <c r="A108" s="5"/>
      <c r="B108" s="61"/>
      <c r="C108" s="62"/>
      <c r="D108" s="63"/>
      <c r="E108" s="5"/>
      <c r="F108" s="63"/>
      <c r="G108" s="62"/>
      <c r="H108" s="152" t="s">
        <v>110</v>
      </c>
      <c r="I108" s="88" t="s">
        <v>272</v>
      </c>
      <c r="J108" s="88" t="s">
        <v>118</v>
      </c>
      <c r="K108" s="275">
        <v>112000000</v>
      </c>
      <c r="L108" s="275">
        <v>55960000</v>
      </c>
      <c r="M108" s="275">
        <v>55960000</v>
      </c>
      <c r="N108" s="275">
        <v>5596000</v>
      </c>
      <c r="O108" s="275">
        <v>5596000</v>
      </c>
      <c r="P108" s="154">
        <f>K108-L108</f>
        <v>56040000</v>
      </c>
      <c r="Q108" s="353">
        <f t="shared" si="48"/>
        <v>0.49964285714285717</v>
      </c>
      <c r="R108" s="353">
        <f t="shared" si="49"/>
        <v>4.9964285714285711E-2</v>
      </c>
      <c r="S108" s="38"/>
      <c r="T108" s="38"/>
    </row>
    <row r="109" spans="1:20" s="39" customFormat="1" ht="19.5" customHeight="1" x14ac:dyDescent="0.2">
      <c r="A109" s="5"/>
      <c r="B109" s="61"/>
      <c r="C109" s="62"/>
      <c r="D109" s="63"/>
      <c r="E109" s="62"/>
      <c r="F109" s="155">
        <v>39</v>
      </c>
      <c r="G109" s="127" t="s">
        <v>119</v>
      </c>
      <c r="H109" s="127"/>
      <c r="I109" s="128"/>
      <c r="J109" s="35"/>
      <c r="K109" s="37">
        <f>SUM(K110)</f>
        <v>168000000</v>
      </c>
      <c r="L109" s="37">
        <f t="shared" ref="L109:P109" si="76">SUM(L110)</f>
        <v>95865000</v>
      </c>
      <c r="M109" s="37">
        <f t="shared" si="76"/>
        <v>95865000</v>
      </c>
      <c r="N109" s="37">
        <f t="shared" si="76"/>
        <v>17382000</v>
      </c>
      <c r="O109" s="37">
        <f t="shared" si="76"/>
        <v>17382000</v>
      </c>
      <c r="P109" s="37">
        <f t="shared" si="76"/>
        <v>72135000</v>
      </c>
      <c r="Q109" s="353">
        <f t="shared" si="48"/>
        <v>0.57062500000000005</v>
      </c>
      <c r="R109" s="353">
        <f t="shared" si="49"/>
        <v>0.10346428571428572</v>
      </c>
      <c r="S109" s="38"/>
      <c r="T109" s="38"/>
    </row>
    <row r="110" spans="1:20" s="39" customFormat="1" ht="47.25" customHeight="1" x14ac:dyDescent="0.2">
      <c r="A110" s="5"/>
      <c r="B110" s="61"/>
      <c r="C110" s="62"/>
      <c r="D110" s="63"/>
      <c r="E110" s="5"/>
      <c r="F110" s="63"/>
      <c r="G110" s="62"/>
      <c r="H110" s="156" t="s">
        <v>110</v>
      </c>
      <c r="I110" s="89" t="s">
        <v>273</v>
      </c>
      <c r="J110" s="88" t="s">
        <v>120</v>
      </c>
      <c r="K110" s="275">
        <v>168000000</v>
      </c>
      <c r="L110" s="275">
        <v>95865000</v>
      </c>
      <c r="M110" s="275">
        <v>95865000</v>
      </c>
      <c r="N110" s="275">
        <v>17382000</v>
      </c>
      <c r="O110" s="275">
        <v>17382000</v>
      </c>
      <c r="P110" s="154">
        <f>K110-L110</f>
        <v>72135000</v>
      </c>
      <c r="Q110" s="353">
        <f t="shared" si="48"/>
        <v>0.57062500000000005</v>
      </c>
      <c r="R110" s="353">
        <f t="shared" si="49"/>
        <v>0.10346428571428572</v>
      </c>
      <c r="S110" s="38"/>
      <c r="T110" s="38"/>
    </row>
    <row r="111" spans="1:20" s="39" customFormat="1" ht="27.75" customHeight="1" x14ac:dyDescent="0.2">
      <c r="A111" s="5"/>
      <c r="B111" s="61"/>
      <c r="C111" s="62"/>
      <c r="D111" s="63"/>
      <c r="E111" s="62"/>
      <c r="F111" s="155">
        <v>40</v>
      </c>
      <c r="G111" s="127" t="s">
        <v>121</v>
      </c>
      <c r="H111" s="127"/>
      <c r="I111" s="128"/>
      <c r="J111" s="35"/>
      <c r="K111" s="37">
        <f>SUM(K112:K114)</f>
        <v>887667305</v>
      </c>
      <c r="L111" s="37">
        <f t="shared" ref="L111:O111" si="77">SUM(L112:L114)</f>
        <v>412507766</v>
      </c>
      <c r="M111" s="37">
        <f t="shared" si="77"/>
        <v>340830486</v>
      </c>
      <c r="N111" s="37">
        <f t="shared" si="77"/>
        <v>88290486</v>
      </c>
      <c r="O111" s="37">
        <f t="shared" si="77"/>
        <v>88290486</v>
      </c>
      <c r="P111" s="37">
        <f t="shared" ref="P111" si="78">SUM(P112:P114)</f>
        <v>475159539</v>
      </c>
      <c r="Q111" s="353">
        <f t="shared" si="48"/>
        <v>0.38396196872430716</v>
      </c>
      <c r="R111" s="353">
        <f t="shared" si="49"/>
        <v>9.9463487618258059E-2</v>
      </c>
      <c r="S111" s="38"/>
      <c r="T111" s="38"/>
    </row>
    <row r="112" spans="1:20" s="39" customFormat="1" ht="48" customHeight="1" x14ac:dyDescent="0.2">
      <c r="A112" s="5"/>
      <c r="B112" s="61"/>
      <c r="C112" s="62"/>
      <c r="D112" s="63"/>
      <c r="E112" s="5"/>
      <c r="F112" s="63"/>
      <c r="G112" s="62"/>
      <c r="H112" s="152" t="s">
        <v>110</v>
      </c>
      <c r="I112" s="89" t="s">
        <v>274</v>
      </c>
      <c r="J112" s="88" t="s">
        <v>122</v>
      </c>
      <c r="K112" s="275">
        <v>113702000</v>
      </c>
      <c r="L112" s="275">
        <v>71010000</v>
      </c>
      <c r="M112" s="275">
        <v>71010000</v>
      </c>
      <c r="N112" s="275">
        <v>18791000</v>
      </c>
      <c r="O112" s="275">
        <v>18791000</v>
      </c>
      <c r="P112" s="154">
        <f>K112-L112</f>
        <v>42692000</v>
      </c>
      <c r="Q112" s="353">
        <f t="shared" si="48"/>
        <v>0.62452727304708799</v>
      </c>
      <c r="R112" s="353">
        <f t="shared" si="49"/>
        <v>0.1652653427380345</v>
      </c>
      <c r="S112" s="38"/>
      <c r="T112" s="38"/>
    </row>
    <row r="113" spans="1:20" s="39" customFormat="1" ht="48" customHeight="1" x14ac:dyDescent="0.2">
      <c r="A113" s="5"/>
      <c r="B113" s="61"/>
      <c r="C113" s="62"/>
      <c r="D113" s="63"/>
      <c r="E113" s="5"/>
      <c r="F113" s="63"/>
      <c r="G113" s="62"/>
      <c r="H113" s="129" t="s">
        <v>110</v>
      </c>
      <c r="I113" s="89" t="s">
        <v>275</v>
      </c>
      <c r="J113" s="88" t="s">
        <v>123</v>
      </c>
      <c r="K113" s="275">
        <v>552359943</v>
      </c>
      <c r="L113" s="275">
        <v>220512766</v>
      </c>
      <c r="M113" s="275">
        <v>162825486</v>
      </c>
      <c r="N113" s="275">
        <v>62112486</v>
      </c>
      <c r="O113" s="275">
        <v>62112486</v>
      </c>
      <c r="P113" s="154">
        <f>K113-L113</f>
        <v>331847177</v>
      </c>
      <c r="Q113" s="353">
        <f t="shared" si="48"/>
        <v>0.29478148816450289</v>
      </c>
      <c r="R113" s="353">
        <f t="shared" si="49"/>
        <v>0.11244929468029871</v>
      </c>
      <c r="S113" s="38"/>
      <c r="T113" s="38"/>
    </row>
    <row r="114" spans="1:20" s="39" customFormat="1" ht="60" customHeight="1" x14ac:dyDescent="0.2">
      <c r="A114" s="5"/>
      <c r="B114" s="61"/>
      <c r="C114" s="62"/>
      <c r="D114" s="63"/>
      <c r="E114" s="5"/>
      <c r="F114" s="63"/>
      <c r="G114" s="62"/>
      <c r="H114" s="129" t="s">
        <v>110</v>
      </c>
      <c r="I114" s="89" t="s">
        <v>276</v>
      </c>
      <c r="J114" s="89" t="s">
        <v>124</v>
      </c>
      <c r="K114" s="275">
        <v>221605362</v>
      </c>
      <c r="L114" s="275">
        <v>120985000</v>
      </c>
      <c r="M114" s="275">
        <v>106995000</v>
      </c>
      <c r="N114" s="275">
        <v>7387000</v>
      </c>
      <c r="O114" s="275">
        <v>7387000</v>
      </c>
      <c r="P114" s="154">
        <f>K114-L114</f>
        <v>100620362</v>
      </c>
      <c r="Q114" s="353">
        <f t="shared" si="48"/>
        <v>0.48281773976209114</v>
      </c>
      <c r="R114" s="353">
        <f t="shared" si="49"/>
        <v>3.3334030969882397E-2</v>
      </c>
      <c r="S114" s="38"/>
      <c r="T114" s="38"/>
    </row>
    <row r="115" spans="1:20" s="39" customFormat="1" ht="27.75" customHeight="1" x14ac:dyDescent="0.2">
      <c r="A115" s="5"/>
      <c r="B115" s="61"/>
      <c r="C115" s="62"/>
      <c r="D115" s="63"/>
      <c r="E115" s="62"/>
      <c r="F115" s="155">
        <v>41</v>
      </c>
      <c r="G115" s="127" t="s">
        <v>125</v>
      </c>
      <c r="H115" s="127"/>
      <c r="I115" s="128"/>
      <c r="J115" s="35"/>
      <c r="K115" s="37">
        <f>SUM(K116)</f>
        <v>20000000</v>
      </c>
      <c r="L115" s="37">
        <f t="shared" ref="L115:O115" si="79">SUM(L116)</f>
        <v>16960000</v>
      </c>
      <c r="M115" s="37">
        <f t="shared" si="79"/>
        <v>16960000</v>
      </c>
      <c r="N115" s="37">
        <f t="shared" si="79"/>
        <v>0</v>
      </c>
      <c r="O115" s="37">
        <f t="shared" si="79"/>
        <v>0</v>
      </c>
      <c r="P115" s="37">
        <f t="shared" ref="P115" si="80">SUM(P116)</f>
        <v>3040000</v>
      </c>
      <c r="Q115" s="353">
        <f t="shared" si="48"/>
        <v>0.84799999999999998</v>
      </c>
      <c r="R115" s="353">
        <f t="shared" si="49"/>
        <v>0</v>
      </c>
      <c r="S115" s="38"/>
      <c r="T115" s="38"/>
    </row>
    <row r="116" spans="1:20" s="39" customFormat="1" ht="41.25" customHeight="1" x14ac:dyDescent="0.2">
      <c r="A116" s="5"/>
      <c r="B116" s="61"/>
      <c r="C116" s="62"/>
      <c r="D116" s="63"/>
      <c r="E116" s="5"/>
      <c r="F116" s="157"/>
      <c r="G116" s="62"/>
      <c r="H116" s="60" t="s">
        <v>110</v>
      </c>
      <c r="I116" s="89" t="s">
        <v>277</v>
      </c>
      <c r="J116" s="89" t="s">
        <v>126</v>
      </c>
      <c r="K116" s="154">
        <v>20000000</v>
      </c>
      <c r="L116" s="275">
        <v>16960000</v>
      </c>
      <c r="M116" s="275">
        <v>16960000</v>
      </c>
      <c r="N116" s="275"/>
      <c r="O116" s="342"/>
      <c r="P116" s="154">
        <f>K116-L116</f>
        <v>3040000</v>
      </c>
      <c r="Q116" s="353">
        <f t="shared" si="48"/>
        <v>0.84799999999999998</v>
      </c>
      <c r="R116" s="353">
        <f t="shared" si="49"/>
        <v>0</v>
      </c>
      <c r="S116" s="38"/>
      <c r="T116" s="38"/>
    </row>
    <row r="117" spans="1:20" s="39" customFormat="1" ht="27.75" customHeight="1" x14ac:dyDescent="0.2">
      <c r="A117" s="5"/>
      <c r="B117" s="61"/>
      <c r="C117" s="62"/>
      <c r="D117" s="63"/>
      <c r="E117" s="62"/>
      <c r="F117" s="130">
        <v>42</v>
      </c>
      <c r="G117" s="127" t="s">
        <v>127</v>
      </c>
      <c r="H117" s="127"/>
      <c r="I117" s="128"/>
      <c r="J117" s="35"/>
      <c r="K117" s="37">
        <f>SUM(K118)</f>
        <v>76000000</v>
      </c>
      <c r="L117" s="37">
        <f t="shared" ref="L117:P117" si="81">SUM(L118)</f>
        <v>41970000</v>
      </c>
      <c r="M117" s="37">
        <f t="shared" si="81"/>
        <v>41970000</v>
      </c>
      <c r="N117" s="37">
        <f t="shared" si="81"/>
        <v>8394000</v>
      </c>
      <c r="O117" s="37">
        <f t="shared" si="81"/>
        <v>8394000</v>
      </c>
      <c r="P117" s="37">
        <f t="shared" si="81"/>
        <v>34030000</v>
      </c>
      <c r="Q117" s="353">
        <f t="shared" si="48"/>
        <v>0.55223684210526314</v>
      </c>
      <c r="R117" s="353">
        <f t="shared" si="49"/>
        <v>0.11044736842105263</v>
      </c>
      <c r="S117" s="38"/>
      <c r="T117" s="38"/>
    </row>
    <row r="118" spans="1:20" s="39" customFormat="1" ht="46.5" customHeight="1" x14ac:dyDescent="0.2">
      <c r="A118" s="5"/>
      <c r="B118" s="61"/>
      <c r="C118" s="62"/>
      <c r="D118" s="63"/>
      <c r="E118" s="5"/>
      <c r="F118" s="157"/>
      <c r="G118" s="62"/>
      <c r="H118" s="60" t="s">
        <v>110</v>
      </c>
      <c r="I118" s="89" t="s">
        <v>278</v>
      </c>
      <c r="J118" s="89" t="s">
        <v>128</v>
      </c>
      <c r="K118" s="154">
        <v>76000000</v>
      </c>
      <c r="L118" s="275">
        <v>41970000</v>
      </c>
      <c r="M118" s="275">
        <v>41970000</v>
      </c>
      <c r="N118" s="275">
        <v>8394000</v>
      </c>
      <c r="O118" s="275">
        <v>8394000</v>
      </c>
      <c r="P118" s="154">
        <f>K118-L118</f>
        <v>34030000</v>
      </c>
      <c r="Q118" s="353">
        <f t="shared" si="48"/>
        <v>0.55223684210526314</v>
      </c>
      <c r="R118" s="353">
        <f t="shared" si="49"/>
        <v>0.11044736842105263</v>
      </c>
      <c r="S118" s="38"/>
      <c r="T118" s="38"/>
    </row>
    <row r="119" spans="1:20" s="39" customFormat="1" ht="27.75" customHeight="1" x14ac:dyDescent="0.2">
      <c r="A119" s="5"/>
      <c r="B119" s="61"/>
      <c r="C119" s="62"/>
      <c r="D119" s="63"/>
      <c r="E119" s="62"/>
      <c r="F119" s="126">
        <v>43</v>
      </c>
      <c r="G119" s="127" t="s">
        <v>129</v>
      </c>
      <c r="H119" s="127"/>
      <c r="I119" s="128"/>
      <c r="J119" s="35"/>
      <c r="K119" s="37">
        <f t="shared" ref="K119:P119" si="82">SUM(K120:K120)</f>
        <v>974800528</v>
      </c>
      <c r="L119" s="37">
        <f t="shared" si="82"/>
        <v>357095000</v>
      </c>
      <c r="M119" s="37">
        <f t="shared" si="82"/>
        <v>347095000</v>
      </c>
      <c r="N119" s="37">
        <f t="shared" si="82"/>
        <v>28703000</v>
      </c>
      <c r="O119" s="37">
        <f t="shared" si="82"/>
        <v>28703000</v>
      </c>
      <c r="P119" s="37">
        <f t="shared" si="82"/>
        <v>617705528</v>
      </c>
      <c r="Q119" s="353">
        <f t="shared" si="48"/>
        <v>0.35606771850250785</v>
      </c>
      <c r="R119" s="353">
        <f t="shared" si="49"/>
        <v>2.9444998413049692E-2</v>
      </c>
      <c r="S119" s="38"/>
      <c r="T119" s="38"/>
    </row>
    <row r="120" spans="1:20" s="39" customFormat="1" ht="36.75" customHeight="1" x14ac:dyDescent="0.2">
      <c r="A120" s="5"/>
      <c r="B120" s="61"/>
      <c r="C120" s="62"/>
      <c r="D120" s="63"/>
      <c r="E120" s="5"/>
      <c r="F120" s="110"/>
      <c r="G120" s="62"/>
      <c r="H120" s="60" t="s">
        <v>110</v>
      </c>
      <c r="I120" s="88" t="s">
        <v>279</v>
      </c>
      <c r="J120" s="89" t="s">
        <v>130</v>
      </c>
      <c r="K120" s="154">
        <v>974800528</v>
      </c>
      <c r="L120" s="275">
        <v>357095000</v>
      </c>
      <c r="M120" s="275">
        <v>347095000</v>
      </c>
      <c r="N120" s="275">
        <v>28703000</v>
      </c>
      <c r="O120" s="275">
        <v>28703000</v>
      </c>
      <c r="P120" s="154">
        <f>K120-L120</f>
        <v>617705528</v>
      </c>
      <c r="Q120" s="353">
        <f t="shared" si="48"/>
        <v>0.35606771850250785</v>
      </c>
      <c r="R120" s="353">
        <f t="shared" si="49"/>
        <v>2.9444998413049692E-2</v>
      </c>
      <c r="S120" s="38"/>
      <c r="T120" s="38"/>
    </row>
    <row r="121" spans="1:20" s="39" customFormat="1" ht="27.75" customHeight="1" x14ac:dyDescent="0.2">
      <c r="A121" s="5"/>
      <c r="B121" s="61"/>
      <c r="C121" s="62"/>
      <c r="D121" s="63"/>
      <c r="E121" s="62"/>
      <c r="F121" s="155">
        <v>44</v>
      </c>
      <c r="G121" s="127" t="s">
        <v>131</v>
      </c>
      <c r="H121" s="127"/>
      <c r="I121" s="128"/>
      <c r="J121" s="35"/>
      <c r="K121" s="37">
        <f t="shared" ref="K121:P121" si="83">SUM(K122:K122)</f>
        <v>276000000</v>
      </c>
      <c r="L121" s="37">
        <f t="shared" si="83"/>
        <v>155480000</v>
      </c>
      <c r="M121" s="37">
        <f t="shared" si="83"/>
        <v>155480000</v>
      </c>
      <c r="N121" s="37">
        <f t="shared" si="83"/>
        <v>25946000</v>
      </c>
      <c r="O121" s="37">
        <f t="shared" si="83"/>
        <v>25946000</v>
      </c>
      <c r="P121" s="37">
        <f t="shared" si="83"/>
        <v>120520000</v>
      </c>
      <c r="Q121" s="353">
        <f t="shared" si="48"/>
        <v>0.56333333333333335</v>
      </c>
      <c r="R121" s="353">
        <f t="shared" si="49"/>
        <v>9.4007246376811598E-2</v>
      </c>
      <c r="S121" s="38"/>
      <c r="T121" s="38"/>
    </row>
    <row r="122" spans="1:20" s="39" customFormat="1" ht="46.5" customHeight="1" x14ac:dyDescent="0.2">
      <c r="A122" s="5"/>
      <c r="B122" s="61"/>
      <c r="C122" s="62"/>
      <c r="D122" s="63"/>
      <c r="E122" s="5"/>
      <c r="F122" s="110"/>
      <c r="G122" s="62"/>
      <c r="H122" s="60" t="s">
        <v>110</v>
      </c>
      <c r="I122" s="44" t="s">
        <v>280</v>
      </c>
      <c r="J122" s="56" t="s">
        <v>132</v>
      </c>
      <c r="K122" s="82">
        <v>276000000</v>
      </c>
      <c r="L122" s="275">
        <v>155480000</v>
      </c>
      <c r="M122" s="275">
        <v>155480000</v>
      </c>
      <c r="N122" s="275">
        <v>25946000</v>
      </c>
      <c r="O122" s="275">
        <v>25946000</v>
      </c>
      <c r="P122" s="154">
        <f>K122-L122</f>
        <v>120520000</v>
      </c>
      <c r="Q122" s="353">
        <f t="shared" si="48"/>
        <v>0.56333333333333335</v>
      </c>
      <c r="R122" s="353">
        <f t="shared" si="49"/>
        <v>9.4007246376811598E-2</v>
      </c>
      <c r="S122" s="38"/>
      <c r="T122" s="38"/>
    </row>
    <row r="123" spans="1:20" s="39" customFormat="1" ht="27.75" customHeight="1" x14ac:dyDescent="0.2">
      <c r="A123" s="5"/>
      <c r="B123" s="61"/>
      <c r="C123" s="62"/>
      <c r="D123" s="63"/>
      <c r="E123" s="62"/>
      <c r="F123" s="155">
        <v>45</v>
      </c>
      <c r="G123" s="127" t="s">
        <v>133</v>
      </c>
      <c r="H123" s="127"/>
      <c r="I123" s="128"/>
      <c r="J123" s="35"/>
      <c r="K123" s="37">
        <f t="shared" ref="K123:P123" si="84">SUM(K124:K124)</f>
        <v>1222110000</v>
      </c>
      <c r="L123" s="37">
        <f t="shared" si="84"/>
        <v>1212662000</v>
      </c>
      <c r="M123" s="37">
        <f t="shared" si="84"/>
        <v>265307000</v>
      </c>
      <c r="N123" s="37">
        <f t="shared" si="84"/>
        <v>47389000</v>
      </c>
      <c r="O123" s="37">
        <f t="shared" si="84"/>
        <v>47389000</v>
      </c>
      <c r="P123" s="37">
        <f t="shared" si="84"/>
        <v>9448000</v>
      </c>
      <c r="Q123" s="353">
        <f t="shared" si="48"/>
        <v>0.21708929638084951</v>
      </c>
      <c r="R123" s="353">
        <f t="shared" si="49"/>
        <v>3.8776378558394907E-2</v>
      </c>
      <c r="S123" s="38"/>
      <c r="T123" s="38"/>
    </row>
    <row r="124" spans="1:20" s="39" customFormat="1" ht="40.5" customHeight="1" x14ac:dyDescent="0.2">
      <c r="A124" s="5"/>
      <c r="B124" s="61"/>
      <c r="C124" s="62"/>
      <c r="D124" s="63"/>
      <c r="E124" s="5"/>
      <c r="F124" s="110"/>
      <c r="G124" s="62"/>
      <c r="H124" s="152" t="s">
        <v>110</v>
      </c>
      <c r="I124" s="88" t="s">
        <v>281</v>
      </c>
      <c r="J124" s="89" t="s">
        <v>134</v>
      </c>
      <c r="K124" s="154">
        <v>1222110000</v>
      </c>
      <c r="L124" s="275">
        <v>1212662000</v>
      </c>
      <c r="M124" s="275">
        <v>265307000</v>
      </c>
      <c r="N124" s="275">
        <v>47389000</v>
      </c>
      <c r="O124" s="275">
        <v>47389000</v>
      </c>
      <c r="P124" s="154">
        <f>K124-L124</f>
        <v>9448000</v>
      </c>
      <c r="Q124" s="353">
        <f t="shared" si="48"/>
        <v>0.21708929638084951</v>
      </c>
      <c r="R124" s="353">
        <f t="shared" si="49"/>
        <v>3.8776378558394907E-2</v>
      </c>
      <c r="S124" s="38"/>
      <c r="T124" s="38"/>
    </row>
    <row r="125" spans="1:20" s="39" customFormat="1" ht="27.75" customHeight="1" x14ac:dyDescent="0.2">
      <c r="A125" s="5"/>
      <c r="B125" s="61"/>
      <c r="C125" s="62"/>
      <c r="D125" s="63"/>
      <c r="E125" s="62"/>
      <c r="F125" s="155">
        <v>46</v>
      </c>
      <c r="G125" s="127" t="s">
        <v>135</v>
      </c>
      <c r="H125" s="127"/>
      <c r="I125" s="128"/>
      <c r="J125" s="35"/>
      <c r="K125" s="37">
        <f t="shared" ref="K125:P125" si="85">SUM(K126:K127)</f>
        <v>1207800000</v>
      </c>
      <c r="L125" s="37">
        <f t="shared" si="85"/>
        <v>846612408</v>
      </c>
      <c r="M125" s="37">
        <f t="shared" si="85"/>
        <v>543334881</v>
      </c>
      <c r="N125" s="37">
        <f t="shared" si="85"/>
        <v>107263000</v>
      </c>
      <c r="O125" s="37">
        <f t="shared" si="85"/>
        <v>107263000</v>
      </c>
      <c r="P125" s="37">
        <f t="shared" si="85"/>
        <v>361187592</v>
      </c>
      <c r="Q125" s="353">
        <f t="shared" si="48"/>
        <v>0.44985500993541977</v>
      </c>
      <c r="R125" s="353">
        <f t="shared" si="49"/>
        <v>8.8808577579069375E-2</v>
      </c>
      <c r="S125" s="38"/>
      <c r="T125" s="38"/>
    </row>
    <row r="126" spans="1:20" s="39" customFormat="1" ht="40.5" customHeight="1" x14ac:dyDescent="0.2">
      <c r="A126" s="5"/>
      <c r="B126" s="61"/>
      <c r="C126" s="62"/>
      <c r="D126" s="63"/>
      <c r="E126" s="5"/>
      <c r="F126" s="110"/>
      <c r="G126" s="62"/>
      <c r="H126" s="152" t="s">
        <v>110</v>
      </c>
      <c r="I126" s="88" t="s">
        <v>282</v>
      </c>
      <c r="J126" s="89" t="s">
        <v>136</v>
      </c>
      <c r="K126" s="154">
        <v>888000000</v>
      </c>
      <c r="L126" s="275">
        <v>626087408</v>
      </c>
      <c r="M126" s="275">
        <v>322809881</v>
      </c>
      <c r="N126" s="275">
        <v>63158000</v>
      </c>
      <c r="O126" s="275">
        <v>63158000</v>
      </c>
      <c r="P126" s="154">
        <f>K126-L126</f>
        <v>261912592</v>
      </c>
      <c r="Q126" s="353">
        <f t="shared" si="48"/>
        <v>0.36352464076576574</v>
      </c>
      <c r="R126" s="353">
        <f t="shared" si="49"/>
        <v>7.112387387387388E-2</v>
      </c>
      <c r="S126" s="38"/>
      <c r="T126" s="38"/>
    </row>
    <row r="127" spans="1:20" s="39" customFormat="1" ht="40.5" customHeight="1" x14ac:dyDescent="0.2">
      <c r="A127" s="5"/>
      <c r="B127" s="61"/>
      <c r="C127" s="62"/>
      <c r="D127" s="63"/>
      <c r="E127" s="5"/>
      <c r="F127" s="63"/>
      <c r="G127" s="62"/>
      <c r="H127" s="129" t="s">
        <v>110</v>
      </c>
      <c r="I127" s="89" t="s">
        <v>283</v>
      </c>
      <c r="J127" s="89" t="s">
        <v>137</v>
      </c>
      <c r="K127" s="154">
        <v>319800000</v>
      </c>
      <c r="L127" s="275">
        <v>220525000</v>
      </c>
      <c r="M127" s="275">
        <v>220525000</v>
      </c>
      <c r="N127" s="275">
        <v>44105000</v>
      </c>
      <c r="O127" s="275">
        <v>44105000</v>
      </c>
      <c r="P127" s="154">
        <f>K127-L127</f>
        <v>99275000</v>
      </c>
      <c r="Q127" s="353">
        <f t="shared" si="48"/>
        <v>0.68957160725453404</v>
      </c>
      <c r="R127" s="353">
        <f t="shared" si="49"/>
        <v>0.13791432145090682</v>
      </c>
      <c r="S127" s="38"/>
      <c r="T127" s="38"/>
    </row>
    <row r="128" spans="1:20" s="39" customFormat="1" ht="27.75" customHeight="1" x14ac:dyDescent="0.2">
      <c r="A128" s="5"/>
      <c r="B128" s="61"/>
      <c r="C128" s="62"/>
      <c r="D128" s="135">
        <v>13</v>
      </c>
      <c r="E128" s="136" t="s">
        <v>138</v>
      </c>
      <c r="F128" s="120"/>
      <c r="G128" s="121"/>
      <c r="H128" s="139"/>
      <c r="I128" s="139"/>
      <c r="J128" s="26"/>
      <c r="K128" s="27">
        <f t="shared" ref="K128:P128" si="86">K129+K131+K133</f>
        <v>21205743161</v>
      </c>
      <c r="L128" s="27">
        <f t="shared" si="86"/>
        <v>18530558520</v>
      </c>
      <c r="M128" s="27">
        <f t="shared" si="86"/>
        <v>2235022367</v>
      </c>
      <c r="N128" s="27">
        <f t="shared" si="86"/>
        <v>2199486367</v>
      </c>
      <c r="O128" s="27">
        <f t="shared" si="86"/>
        <v>2199486367</v>
      </c>
      <c r="P128" s="27">
        <f t="shared" si="86"/>
        <v>2675184641</v>
      </c>
      <c r="Q128" s="353">
        <f t="shared" si="48"/>
        <v>0.10539703089069211</v>
      </c>
      <c r="R128" s="353">
        <f t="shared" si="49"/>
        <v>0.103721258448755</v>
      </c>
      <c r="S128" s="38"/>
      <c r="T128" s="38"/>
    </row>
    <row r="129" spans="1:20" s="39" customFormat="1" ht="27.75" customHeight="1" x14ac:dyDescent="0.2">
      <c r="A129" s="5"/>
      <c r="B129" s="61"/>
      <c r="C129" s="62"/>
      <c r="D129" s="124"/>
      <c r="E129" s="125"/>
      <c r="F129" s="148">
        <v>47</v>
      </c>
      <c r="G129" s="127" t="s">
        <v>139</v>
      </c>
      <c r="H129" s="127"/>
      <c r="I129" s="128"/>
      <c r="J129" s="35"/>
      <c r="K129" s="37">
        <f t="shared" ref="K129:P129" si="87">SUM(K130:K130)</f>
        <v>30800000</v>
      </c>
      <c r="L129" s="37">
        <f t="shared" si="87"/>
        <v>28541000</v>
      </c>
      <c r="M129" s="37">
        <f t="shared" si="87"/>
        <v>28541000</v>
      </c>
      <c r="N129" s="37">
        <f t="shared" si="87"/>
        <v>8394000</v>
      </c>
      <c r="O129" s="37">
        <f t="shared" si="87"/>
        <v>8394000</v>
      </c>
      <c r="P129" s="37">
        <f t="shared" si="87"/>
        <v>2259000</v>
      </c>
      <c r="Q129" s="353">
        <f t="shared" si="48"/>
        <v>0.92665584415584412</v>
      </c>
      <c r="R129" s="353">
        <f t="shared" si="49"/>
        <v>0.27253246753246751</v>
      </c>
      <c r="S129" s="38"/>
      <c r="T129" s="38"/>
    </row>
    <row r="130" spans="1:20" s="39" customFormat="1" ht="40.5" customHeight="1" x14ac:dyDescent="0.2">
      <c r="A130" s="5"/>
      <c r="B130" s="61"/>
      <c r="C130" s="62"/>
      <c r="D130" s="140"/>
      <c r="E130" s="141"/>
      <c r="F130" s="149"/>
      <c r="G130" s="134"/>
      <c r="H130" s="60" t="s">
        <v>110</v>
      </c>
      <c r="I130" s="89" t="s">
        <v>284</v>
      </c>
      <c r="J130" s="89" t="s">
        <v>140</v>
      </c>
      <c r="K130" s="341">
        <v>30800000</v>
      </c>
      <c r="L130" s="341">
        <v>28541000</v>
      </c>
      <c r="M130" s="341">
        <v>28541000</v>
      </c>
      <c r="N130" s="341">
        <v>8394000</v>
      </c>
      <c r="O130" s="341">
        <v>8394000</v>
      </c>
      <c r="P130" s="154">
        <f>K130-L130</f>
        <v>2259000</v>
      </c>
      <c r="Q130" s="353">
        <f t="shared" si="48"/>
        <v>0.92665584415584412</v>
      </c>
      <c r="R130" s="353">
        <f t="shared" si="49"/>
        <v>0.27253246753246751</v>
      </c>
      <c r="S130" s="38"/>
      <c r="T130" s="38"/>
    </row>
    <row r="131" spans="1:20" s="39" customFormat="1" ht="27.75" customHeight="1" x14ac:dyDescent="0.2">
      <c r="A131" s="5"/>
      <c r="B131" s="61"/>
      <c r="C131" s="62"/>
      <c r="D131" s="140"/>
      <c r="E131" s="141"/>
      <c r="F131" s="130">
        <v>48</v>
      </c>
      <c r="G131" s="127" t="s">
        <v>141</v>
      </c>
      <c r="H131" s="127"/>
      <c r="I131" s="128"/>
      <c r="J131" s="35"/>
      <c r="K131" s="37">
        <f t="shared" ref="K131:P131" si="88">SUM(K132:K132)</f>
        <v>21153943161</v>
      </c>
      <c r="L131" s="37">
        <f t="shared" si="88"/>
        <v>18481032520</v>
      </c>
      <c r="M131" s="37">
        <f t="shared" si="88"/>
        <v>2185496367</v>
      </c>
      <c r="N131" s="37">
        <f t="shared" si="88"/>
        <v>2185496367</v>
      </c>
      <c r="O131" s="37">
        <f t="shared" si="88"/>
        <v>2185496367</v>
      </c>
      <c r="P131" s="37">
        <f t="shared" si="88"/>
        <v>2672910641</v>
      </c>
      <c r="Q131" s="353">
        <f t="shared" ref="Q131:Q193" si="89">M131/K131</f>
        <v>0.10331389993659632</v>
      </c>
      <c r="R131" s="353">
        <f t="shared" si="49"/>
        <v>0.10331389993659632</v>
      </c>
      <c r="S131" s="38"/>
      <c r="T131" s="38"/>
    </row>
    <row r="132" spans="1:20" s="39" customFormat="1" ht="50.25" customHeight="1" x14ac:dyDescent="0.2">
      <c r="A132" s="5"/>
      <c r="B132" s="61"/>
      <c r="C132" s="62"/>
      <c r="D132" s="140"/>
      <c r="E132" s="150"/>
      <c r="F132" s="131"/>
      <c r="G132" s="132"/>
      <c r="H132" s="152" t="s">
        <v>110</v>
      </c>
      <c r="I132" s="88" t="s">
        <v>284</v>
      </c>
      <c r="J132" s="89" t="s">
        <v>140</v>
      </c>
      <c r="K132" s="275">
        <v>21153943161</v>
      </c>
      <c r="L132" s="275">
        <v>18481032520</v>
      </c>
      <c r="M132" s="275">
        <v>2185496367</v>
      </c>
      <c r="N132" s="275">
        <v>2185496367</v>
      </c>
      <c r="O132" s="275">
        <v>2185496367</v>
      </c>
      <c r="P132" s="154">
        <f>K132-L132</f>
        <v>2672910641</v>
      </c>
      <c r="Q132" s="353">
        <f t="shared" si="89"/>
        <v>0.10331389993659632</v>
      </c>
      <c r="R132" s="353">
        <f t="shared" ref="R132:R193" si="90">N132/K132</f>
        <v>0.10331389993659632</v>
      </c>
      <c r="S132" s="38"/>
      <c r="T132" s="38"/>
    </row>
    <row r="133" spans="1:20" s="39" customFormat="1" ht="27.75" customHeight="1" x14ac:dyDescent="0.2">
      <c r="A133" s="5"/>
      <c r="B133" s="61"/>
      <c r="C133" s="62"/>
      <c r="D133" s="140"/>
      <c r="E133" s="141"/>
      <c r="F133" s="155">
        <v>49</v>
      </c>
      <c r="G133" s="127" t="s">
        <v>142</v>
      </c>
      <c r="H133" s="127"/>
      <c r="I133" s="128"/>
      <c r="J133" s="35"/>
      <c r="K133" s="37">
        <f t="shared" ref="K133:P133" si="91">SUM(K134:K134)</f>
        <v>21000000</v>
      </c>
      <c r="L133" s="37">
        <f t="shared" si="91"/>
        <v>20985000</v>
      </c>
      <c r="M133" s="37">
        <f t="shared" si="91"/>
        <v>20985000</v>
      </c>
      <c r="N133" s="37">
        <f t="shared" si="91"/>
        <v>5596000</v>
      </c>
      <c r="O133" s="37">
        <f t="shared" si="91"/>
        <v>5596000</v>
      </c>
      <c r="P133" s="37">
        <f t="shared" si="91"/>
        <v>15000</v>
      </c>
      <c r="Q133" s="353">
        <f t="shared" si="89"/>
        <v>0.99928571428571433</v>
      </c>
      <c r="R133" s="353">
        <f t="shared" si="90"/>
        <v>0.26647619047619048</v>
      </c>
      <c r="S133" s="38"/>
      <c r="T133" s="38"/>
    </row>
    <row r="134" spans="1:20" s="39" customFormat="1" ht="55.5" customHeight="1" x14ac:dyDescent="0.2">
      <c r="A134" s="5"/>
      <c r="B134" s="61"/>
      <c r="C134" s="62"/>
      <c r="D134" s="146"/>
      <c r="E134" s="147"/>
      <c r="F134" s="149"/>
      <c r="G134" s="159"/>
      <c r="H134" s="43" t="s">
        <v>110</v>
      </c>
      <c r="I134" s="88" t="s">
        <v>284</v>
      </c>
      <c r="J134" s="89" t="s">
        <v>140</v>
      </c>
      <c r="K134" s="154">
        <v>21000000</v>
      </c>
      <c r="L134" s="160">
        <v>20985000</v>
      </c>
      <c r="M134" s="160">
        <v>20985000</v>
      </c>
      <c r="N134" s="160">
        <v>5596000</v>
      </c>
      <c r="O134" s="160">
        <v>5596000</v>
      </c>
      <c r="P134" s="154">
        <f>K134-L134</f>
        <v>15000</v>
      </c>
      <c r="Q134" s="353">
        <f t="shared" si="89"/>
        <v>0.99928571428571433</v>
      </c>
      <c r="R134" s="353">
        <f t="shared" si="90"/>
        <v>0.26647619047619048</v>
      </c>
      <c r="S134" s="38"/>
      <c r="T134" s="38"/>
    </row>
    <row r="135" spans="1:20" s="39" customFormat="1" ht="27.75" customHeight="1" x14ac:dyDescent="0.2">
      <c r="A135" s="5"/>
      <c r="B135" s="61"/>
      <c r="C135" s="62"/>
      <c r="D135" s="143">
        <v>14</v>
      </c>
      <c r="E135" s="144" t="s">
        <v>143</v>
      </c>
      <c r="F135" s="120"/>
      <c r="G135" s="139"/>
      <c r="H135" s="139"/>
      <c r="I135" s="139"/>
      <c r="J135" s="26"/>
      <c r="K135" s="27">
        <f t="shared" ref="K135:P135" si="92">K136+K138+K140+K143+K145</f>
        <v>12671614560</v>
      </c>
      <c r="L135" s="27">
        <f t="shared" si="92"/>
        <v>8995073199</v>
      </c>
      <c r="M135" s="27">
        <f t="shared" si="92"/>
        <v>3496962495</v>
      </c>
      <c r="N135" s="27">
        <f t="shared" si="92"/>
        <v>233627885</v>
      </c>
      <c r="O135" s="27">
        <f t="shared" si="92"/>
        <v>233627885</v>
      </c>
      <c r="P135" s="27">
        <f t="shared" si="92"/>
        <v>3676541361</v>
      </c>
      <c r="Q135" s="353">
        <f t="shared" si="89"/>
        <v>0.27596818688272978</v>
      </c>
      <c r="R135" s="353">
        <f t="shared" si="90"/>
        <v>1.843710475044626E-2</v>
      </c>
      <c r="S135" s="38"/>
      <c r="T135" s="38"/>
    </row>
    <row r="136" spans="1:20" s="39" customFormat="1" ht="29.25" customHeight="1" x14ac:dyDescent="0.2">
      <c r="A136" s="5"/>
      <c r="B136" s="61"/>
      <c r="C136" s="62"/>
      <c r="D136" s="124"/>
      <c r="E136" s="125"/>
      <c r="F136" s="130">
        <v>50</v>
      </c>
      <c r="G136" s="127" t="s">
        <v>144</v>
      </c>
      <c r="H136" s="127"/>
      <c r="I136" s="128"/>
      <c r="J136" s="35"/>
      <c r="K136" s="37">
        <f t="shared" ref="K136:P136" si="93">SUM(K137:K137)</f>
        <v>12344412919</v>
      </c>
      <c r="L136" s="37">
        <f t="shared" si="93"/>
        <v>8812411199</v>
      </c>
      <c r="M136" s="37">
        <f t="shared" si="93"/>
        <v>3314300495</v>
      </c>
      <c r="N136" s="37">
        <f t="shared" si="93"/>
        <v>170521885</v>
      </c>
      <c r="O136" s="37">
        <f t="shared" si="93"/>
        <v>170521885</v>
      </c>
      <c r="P136" s="37">
        <f t="shared" si="93"/>
        <v>3532001720</v>
      </c>
      <c r="Q136" s="353">
        <f t="shared" si="89"/>
        <v>0.26848587427748538</v>
      </c>
      <c r="R136" s="353">
        <f t="shared" si="90"/>
        <v>1.3813689328031137E-2</v>
      </c>
      <c r="S136" s="38"/>
      <c r="T136" s="38"/>
    </row>
    <row r="137" spans="1:20" s="39" customFormat="1" ht="55.5" customHeight="1" x14ac:dyDescent="0.2">
      <c r="A137" s="5"/>
      <c r="B137" s="61"/>
      <c r="C137" s="62"/>
      <c r="D137" s="140"/>
      <c r="E137" s="141"/>
      <c r="F137" s="145"/>
      <c r="G137" s="132"/>
      <c r="H137" s="152" t="s">
        <v>110</v>
      </c>
      <c r="I137" s="88" t="s">
        <v>285</v>
      </c>
      <c r="J137" s="89" t="s">
        <v>145</v>
      </c>
      <c r="K137" s="275">
        <v>12344412919</v>
      </c>
      <c r="L137" s="275">
        <v>8812411199</v>
      </c>
      <c r="M137" s="275">
        <v>3314300495</v>
      </c>
      <c r="N137" s="275">
        <v>170521885</v>
      </c>
      <c r="O137" s="275">
        <v>170521885</v>
      </c>
      <c r="P137" s="154">
        <f>K137-L137</f>
        <v>3532001720</v>
      </c>
      <c r="Q137" s="353">
        <f t="shared" si="89"/>
        <v>0.26848587427748538</v>
      </c>
      <c r="R137" s="353">
        <f t="shared" si="90"/>
        <v>1.3813689328031137E-2</v>
      </c>
      <c r="S137" s="38"/>
      <c r="T137" s="38"/>
    </row>
    <row r="138" spans="1:20" s="39" customFormat="1" ht="27.75" customHeight="1" x14ac:dyDescent="0.2">
      <c r="A138" s="5"/>
      <c r="B138" s="61"/>
      <c r="C138" s="62"/>
      <c r="D138" s="140"/>
      <c r="E138" s="141"/>
      <c r="F138" s="148">
        <v>51</v>
      </c>
      <c r="G138" s="127" t="s">
        <v>146</v>
      </c>
      <c r="H138" s="127"/>
      <c r="I138" s="128"/>
      <c r="J138" s="35"/>
      <c r="K138" s="37">
        <f t="shared" ref="K138:P138" si="94">SUM(K139:K139)</f>
        <v>58080000</v>
      </c>
      <c r="L138" s="37">
        <f t="shared" si="94"/>
        <v>13990000</v>
      </c>
      <c r="M138" s="37">
        <f t="shared" si="94"/>
        <v>13990000</v>
      </c>
      <c r="N138" s="37">
        <f t="shared" si="94"/>
        <v>5596000</v>
      </c>
      <c r="O138" s="37">
        <f t="shared" si="94"/>
        <v>5596000</v>
      </c>
      <c r="P138" s="37">
        <f t="shared" si="94"/>
        <v>44090000</v>
      </c>
      <c r="Q138" s="353">
        <f t="shared" si="89"/>
        <v>0.24087465564738292</v>
      </c>
      <c r="R138" s="353">
        <f t="shared" si="90"/>
        <v>9.6349862258953173E-2</v>
      </c>
      <c r="S138" s="38"/>
      <c r="T138" s="38"/>
    </row>
    <row r="139" spans="1:20" s="39" customFormat="1" ht="48" customHeight="1" x14ac:dyDescent="0.2">
      <c r="A139" s="5"/>
      <c r="B139" s="61"/>
      <c r="C139" s="62"/>
      <c r="D139" s="140"/>
      <c r="E139" s="141"/>
      <c r="F139" s="149"/>
      <c r="G139" s="134"/>
      <c r="H139" s="87" t="s">
        <v>110</v>
      </c>
      <c r="I139" s="89" t="s">
        <v>286</v>
      </c>
      <c r="J139" s="89" t="s">
        <v>147</v>
      </c>
      <c r="K139" s="154">
        <v>58080000</v>
      </c>
      <c r="L139" s="275">
        <v>13990000</v>
      </c>
      <c r="M139" s="275">
        <v>13990000</v>
      </c>
      <c r="N139" s="275">
        <v>5596000</v>
      </c>
      <c r="O139" s="342">
        <v>5596000</v>
      </c>
      <c r="P139" s="154">
        <f>K139-L139</f>
        <v>44090000</v>
      </c>
      <c r="Q139" s="353">
        <f t="shared" si="89"/>
        <v>0.24087465564738292</v>
      </c>
      <c r="R139" s="353">
        <f t="shared" si="90"/>
        <v>9.6349862258953173E-2</v>
      </c>
      <c r="S139" s="38"/>
      <c r="T139" s="38"/>
    </row>
    <row r="140" spans="1:20" s="39" customFormat="1" ht="27.75" customHeight="1" x14ac:dyDescent="0.2">
      <c r="A140" s="5"/>
      <c r="B140" s="61"/>
      <c r="C140" s="62"/>
      <c r="D140" s="140"/>
      <c r="E140" s="141"/>
      <c r="F140" s="130">
        <v>52</v>
      </c>
      <c r="G140" s="127" t="s">
        <v>148</v>
      </c>
      <c r="H140" s="127"/>
      <c r="I140" s="128"/>
      <c r="J140" s="35"/>
      <c r="K140" s="37">
        <f>SUM(K141:K142)</f>
        <v>180441641</v>
      </c>
      <c r="L140" s="37">
        <f t="shared" ref="L140:P140" si="95">SUM(L141:L142)</f>
        <v>112712000</v>
      </c>
      <c r="M140" s="37">
        <f t="shared" si="95"/>
        <v>112712000</v>
      </c>
      <c r="N140" s="37">
        <f t="shared" si="95"/>
        <v>43520000</v>
      </c>
      <c r="O140" s="37">
        <f t="shared" si="95"/>
        <v>43520000</v>
      </c>
      <c r="P140" s="37">
        <f t="shared" si="95"/>
        <v>67729641</v>
      </c>
      <c r="Q140" s="353">
        <f t="shared" si="89"/>
        <v>0.62464517267386188</v>
      </c>
      <c r="R140" s="353">
        <f t="shared" si="90"/>
        <v>0.24118601315535587</v>
      </c>
      <c r="S140" s="38"/>
      <c r="T140" s="38"/>
    </row>
    <row r="141" spans="1:20" s="39" customFormat="1" ht="41.25" customHeight="1" x14ac:dyDescent="0.2">
      <c r="A141" s="5"/>
      <c r="B141" s="61"/>
      <c r="C141" s="62"/>
      <c r="D141" s="140"/>
      <c r="E141" s="150"/>
      <c r="F141" s="131"/>
      <c r="G141" s="132"/>
      <c r="H141" s="152" t="s">
        <v>110</v>
      </c>
      <c r="I141" s="88" t="s">
        <v>287</v>
      </c>
      <c r="J141" s="89" t="s">
        <v>149</v>
      </c>
      <c r="K141" s="154">
        <v>20000000</v>
      </c>
      <c r="L141" s="154"/>
      <c r="M141" s="154"/>
      <c r="N141" s="154"/>
      <c r="O141" s="154"/>
      <c r="P141" s="154">
        <f>K141-L141</f>
        <v>20000000</v>
      </c>
      <c r="Q141" s="353">
        <f t="shared" si="89"/>
        <v>0</v>
      </c>
      <c r="R141" s="353">
        <f t="shared" si="90"/>
        <v>0</v>
      </c>
      <c r="S141" s="38"/>
      <c r="T141" s="38"/>
    </row>
    <row r="142" spans="1:20" s="39" customFormat="1" ht="41.25" customHeight="1" x14ac:dyDescent="0.2">
      <c r="A142" s="5"/>
      <c r="B142" s="61"/>
      <c r="C142" s="62"/>
      <c r="D142" s="140"/>
      <c r="E142" s="150"/>
      <c r="F142" s="133"/>
      <c r="G142" s="132"/>
      <c r="H142" s="129" t="s">
        <v>110</v>
      </c>
      <c r="I142" s="89" t="s">
        <v>288</v>
      </c>
      <c r="J142" s="89" t="s">
        <v>150</v>
      </c>
      <c r="K142" s="275">
        <v>160441641</v>
      </c>
      <c r="L142" s="275">
        <v>112712000</v>
      </c>
      <c r="M142" s="275">
        <v>112712000</v>
      </c>
      <c r="N142" s="275">
        <v>43520000</v>
      </c>
      <c r="O142" s="275">
        <v>43520000</v>
      </c>
      <c r="P142" s="154">
        <f>K142-L142</f>
        <v>47729641</v>
      </c>
      <c r="Q142" s="353">
        <f t="shared" si="89"/>
        <v>0.70251088992539035</v>
      </c>
      <c r="R142" s="353">
        <f t="shared" si="90"/>
        <v>0.27125127696743018</v>
      </c>
      <c r="S142" s="38"/>
      <c r="T142" s="38"/>
    </row>
    <row r="143" spans="1:20" s="39" customFormat="1" ht="27.75" customHeight="1" x14ac:dyDescent="0.2">
      <c r="A143" s="5"/>
      <c r="B143" s="61"/>
      <c r="C143" s="62"/>
      <c r="D143" s="140"/>
      <c r="E143" s="141"/>
      <c r="F143" s="155">
        <v>53</v>
      </c>
      <c r="G143" s="127" t="s">
        <v>151</v>
      </c>
      <c r="H143" s="127"/>
      <c r="I143" s="128"/>
      <c r="J143" s="35"/>
      <c r="K143" s="37">
        <f t="shared" ref="K143:P143" si="96">SUM(K144:K144)</f>
        <v>48600000</v>
      </c>
      <c r="L143" s="37">
        <f t="shared" si="96"/>
        <v>27980000</v>
      </c>
      <c r="M143" s="37">
        <f t="shared" si="96"/>
        <v>27980000</v>
      </c>
      <c r="N143" s="37">
        <f t="shared" si="96"/>
        <v>5596000</v>
      </c>
      <c r="O143" s="37">
        <f t="shared" si="96"/>
        <v>5596000</v>
      </c>
      <c r="P143" s="37">
        <f t="shared" si="96"/>
        <v>20620000</v>
      </c>
      <c r="Q143" s="353">
        <f t="shared" si="89"/>
        <v>0.57572016460905351</v>
      </c>
      <c r="R143" s="353">
        <f t="shared" si="90"/>
        <v>0.1151440329218107</v>
      </c>
      <c r="S143" s="38"/>
      <c r="T143" s="38"/>
    </row>
    <row r="144" spans="1:20" s="39" customFormat="1" ht="48.75" customHeight="1" x14ac:dyDescent="0.2">
      <c r="A144" s="5"/>
      <c r="B144" s="61"/>
      <c r="C144" s="62"/>
      <c r="D144" s="140"/>
      <c r="E144" s="141"/>
      <c r="F144" s="149"/>
      <c r="G144" s="134"/>
      <c r="H144" s="60" t="s">
        <v>110</v>
      </c>
      <c r="I144" s="89" t="s">
        <v>289</v>
      </c>
      <c r="J144" s="89" t="s">
        <v>152</v>
      </c>
      <c r="K144" s="154">
        <v>48600000</v>
      </c>
      <c r="L144" s="275">
        <v>27980000</v>
      </c>
      <c r="M144" s="275">
        <v>27980000</v>
      </c>
      <c r="N144" s="275">
        <v>5596000</v>
      </c>
      <c r="O144" s="342">
        <v>5596000</v>
      </c>
      <c r="P144" s="154">
        <f>K144-L144</f>
        <v>20620000</v>
      </c>
      <c r="Q144" s="353">
        <f t="shared" si="89"/>
        <v>0.57572016460905351</v>
      </c>
      <c r="R144" s="353">
        <f t="shared" si="90"/>
        <v>0.1151440329218107</v>
      </c>
      <c r="S144" s="38"/>
      <c r="T144" s="38"/>
    </row>
    <row r="145" spans="1:20" s="39" customFormat="1" ht="27.75" customHeight="1" x14ac:dyDescent="0.2">
      <c r="A145" s="5"/>
      <c r="B145" s="61"/>
      <c r="C145" s="62"/>
      <c r="D145" s="140"/>
      <c r="E145" s="141"/>
      <c r="F145" s="148">
        <v>54</v>
      </c>
      <c r="G145" s="127" t="s">
        <v>153</v>
      </c>
      <c r="H145" s="127"/>
      <c r="I145" s="128"/>
      <c r="J145" s="35"/>
      <c r="K145" s="37">
        <f t="shared" ref="K145:P145" si="97">SUM(K146:K146)</f>
        <v>40080000</v>
      </c>
      <c r="L145" s="37">
        <f t="shared" si="97"/>
        <v>27980000</v>
      </c>
      <c r="M145" s="37">
        <f t="shared" si="97"/>
        <v>27980000</v>
      </c>
      <c r="N145" s="37">
        <f t="shared" si="97"/>
        <v>8394000</v>
      </c>
      <c r="O145" s="37">
        <f t="shared" si="97"/>
        <v>8394000</v>
      </c>
      <c r="P145" s="37">
        <f t="shared" si="97"/>
        <v>12100000</v>
      </c>
      <c r="Q145" s="353">
        <f t="shared" si="89"/>
        <v>0.69810379241516962</v>
      </c>
      <c r="R145" s="353">
        <f t="shared" si="90"/>
        <v>0.20943113772455091</v>
      </c>
      <c r="S145" s="38"/>
      <c r="T145" s="38"/>
    </row>
    <row r="146" spans="1:20" s="39" customFormat="1" ht="50.25" customHeight="1" x14ac:dyDescent="0.2">
      <c r="A146" s="5"/>
      <c r="B146" s="61"/>
      <c r="C146" s="62"/>
      <c r="D146" s="140"/>
      <c r="E146" s="141"/>
      <c r="F146" s="149"/>
      <c r="G146" s="159"/>
      <c r="H146" s="43" t="s">
        <v>110</v>
      </c>
      <c r="I146" s="89" t="s">
        <v>290</v>
      </c>
      <c r="J146" s="89" t="s">
        <v>154</v>
      </c>
      <c r="K146" s="275">
        <v>40080000</v>
      </c>
      <c r="L146" s="275">
        <v>27980000</v>
      </c>
      <c r="M146" s="275">
        <v>27980000</v>
      </c>
      <c r="N146" s="275">
        <v>8394000</v>
      </c>
      <c r="O146" s="275">
        <v>8394000</v>
      </c>
      <c r="P146" s="154">
        <f>K146-L146</f>
        <v>12100000</v>
      </c>
      <c r="Q146" s="353">
        <f t="shared" si="89"/>
        <v>0.69810379241516962</v>
      </c>
      <c r="R146" s="353">
        <f t="shared" si="90"/>
        <v>0.20943113772455091</v>
      </c>
      <c r="S146" s="38"/>
      <c r="T146" s="38"/>
    </row>
    <row r="147" spans="1:20" s="39" customFormat="1" ht="27.75" customHeight="1" x14ac:dyDescent="0.2">
      <c r="A147" s="5"/>
      <c r="B147" s="61"/>
      <c r="C147" s="62"/>
      <c r="D147" s="135">
        <v>15</v>
      </c>
      <c r="E147" s="161" t="s">
        <v>155</v>
      </c>
      <c r="F147" s="120"/>
      <c r="G147" s="139"/>
      <c r="H147" s="139"/>
      <c r="I147" s="139"/>
      <c r="J147" s="26"/>
      <c r="K147" s="27">
        <f>K148</f>
        <v>150000000</v>
      </c>
      <c r="L147" s="27">
        <f t="shared" ref="L147:P147" si="98">L148</f>
        <v>27980000</v>
      </c>
      <c r="M147" s="27">
        <f t="shared" si="98"/>
        <v>27980000</v>
      </c>
      <c r="N147" s="27">
        <f t="shared" si="98"/>
        <v>2798000</v>
      </c>
      <c r="O147" s="27">
        <f t="shared" si="98"/>
        <v>2798000</v>
      </c>
      <c r="P147" s="27">
        <f t="shared" si="98"/>
        <v>122020000</v>
      </c>
      <c r="Q147" s="353">
        <f t="shared" si="89"/>
        <v>0.18653333333333333</v>
      </c>
      <c r="R147" s="353">
        <f t="shared" si="90"/>
        <v>1.8653333333333334E-2</v>
      </c>
      <c r="S147" s="38"/>
      <c r="T147" s="38"/>
    </row>
    <row r="148" spans="1:20" s="39" customFormat="1" ht="27.75" customHeight="1" x14ac:dyDescent="0.2">
      <c r="A148" s="5"/>
      <c r="B148" s="61"/>
      <c r="C148" s="62"/>
      <c r="D148" s="124"/>
      <c r="E148" s="125"/>
      <c r="F148" s="148">
        <v>55</v>
      </c>
      <c r="G148" s="127" t="s">
        <v>156</v>
      </c>
      <c r="H148" s="127"/>
      <c r="I148" s="128"/>
      <c r="J148" s="35"/>
      <c r="K148" s="37">
        <f t="shared" ref="K148:P148" si="99">SUM(K149:K149)</f>
        <v>150000000</v>
      </c>
      <c r="L148" s="37">
        <f t="shared" si="99"/>
        <v>27980000</v>
      </c>
      <c r="M148" s="37">
        <f t="shared" si="99"/>
        <v>27980000</v>
      </c>
      <c r="N148" s="37">
        <f t="shared" si="99"/>
        <v>2798000</v>
      </c>
      <c r="O148" s="37">
        <f t="shared" si="99"/>
        <v>2798000</v>
      </c>
      <c r="P148" s="37">
        <f t="shared" si="99"/>
        <v>122020000</v>
      </c>
      <c r="Q148" s="353">
        <f t="shared" si="89"/>
        <v>0.18653333333333333</v>
      </c>
      <c r="R148" s="353">
        <f t="shared" si="90"/>
        <v>1.8653333333333334E-2</v>
      </c>
      <c r="S148" s="38"/>
      <c r="T148" s="38"/>
    </row>
    <row r="149" spans="1:20" s="39" customFormat="1" ht="35.25" customHeight="1" x14ac:dyDescent="0.2">
      <c r="A149" s="5"/>
      <c r="B149" s="61"/>
      <c r="C149" s="62"/>
      <c r="D149" s="140"/>
      <c r="E149" s="141"/>
      <c r="F149" s="145"/>
      <c r="G149" s="134"/>
      <c r="H149" s="43" t="s">
        <v>110</v>
      </c>
      <c r="I149" s="88" t="s">
        <v>291</v>
      </c>
      <c r="J149" s="89" t="s">
        <v>157</v>
      </c>
      <c r="K149" s="154">
        <v>150000000</v>
      </c>
      <c r="L149" s="275">
        <v>27980000</v>
      </c>
      <c r="M149" s="275">
        <v>27980000</v>
      </c>
      <c r="N149" s="275">
        <v>2798000</v>
      </c>
      <c r="O149" s="275">
        <v>2798000</v>
      </c>
      <c r="P149" s="154">
        <f>K149-L149</f>
        <v>122020000</v>
      </c>
      <c r="Q149" s="353">
        <f t="shared" si="89"/>
        <v>0.18653333333333333</v>
      </c>
      <c r="R149" s="353">
        <f t="shared" si="90"/>
        <v>1.8653333333333334E-2</v>
      </c>
      <c r="S149" s="38"/>
      <c r="T149" s="38"/>
    </row>
    <row r="150" spans="1:20" s="39" customFormat="1" ht="27.75" customHeight="1" x14ac:dyDescent="0.2">
      <c r="A150" s="5"/>
      <c r="B150" s="61"/>
      <c r="C150" s="62"/>
      <c r="D150" s="162">
        <v>16</v>
      </c>
      <c r="E150" s="163" t="s">
        <v>158</v>
      </c>
      <c r="F150" s="164"/>
      <c r="G150" s="121"/>
      <c r="H150" s="138"/>
      <c r="I150" s="138"/>
      <c r="J150" s="26"/>
      <c r="K150" s="27">
        <f t="shared" ref="K150:P150" si="100">K151+K153</f>
        <v>82867998</v>
      </c>
      <c r="L150" s="27">
        <f t="shared" si="100"/>
        <v>30897000</v>
      </c>
      <c r="M150" s="27">
        <f t="shared" si="100"/>
        <v>30897000</v>
      </c>
      <c r="N150" s="27">
        <f t="shared" si="100"/>
        <v>8866500</v>
      </c>
      <c r="O150" s="27">
        <f t="shared" si="100"/>
        <v>8866500</v>
      </c>
      <c r="P150" s="27">
        <f t="shared" si="100"/>
        <v>51970998</v>
      </c>
      <c r="Q150" s="353">
        <f t="shared" si="89"/>
        <v>0.37284598090568088</v>
      </c>
      <c r="R150" s="353">
        <f t="shared" si="90"/>
        <v>0.10699546524582385</v>
      </c>
      <c r="S150" s="38"/>
      <c r="T150" s="38"/>
    </row>
    <row r="151" spans="1:20" s="39" customFormat="1" ht="27.75" customHeight="1" x14ac:dyDescent="0.2">
      <c r="A151" s="5"/>
      <c r="B151" s="61"/>
      <c r="C151" s="62"/>
      <c r="D151" s="165"/>
      <c r="E151" s="166"/>
      <c r="F151" s="155">
        <v>56</v>
      </c>
      <c r="G151" s="127" t="s">
        <v>159</v>
      </c>
      <c r="H151" s="127"/>
      <c r="I151" s="128"/>
      <c r="J151" s="35"/>
      <c r="K151" s="37">
        <f t="shared" ref="K151:P151" si="101">SUM(K152:K152)</f>
        <v>64050000</v>
      </c>
      <c r="L151" s="37">
        <f t="shared" si="101"/>
        <v>19555000</v>
      </c>
      <c r="M151" s="37">
        <f t="shared" si="101"/>
        <v>19555000</v>
      </c>
      <c r="N151" s="37">
        <f t="shared" si="101"/>
        <v>6031000</v>
      </c>
      <c r="O151" s="37">
        <f t="shared" si="101"/>
        <v>6031000</v>
      </c>
      <c r="P151" s="37">
        <f t="shared" si="101"/>
        <v>44495000</v>
      </c>
      <c r="Q151" s="353">
        <f t="shared" si="89"/>
        <v>0.30530835284933644</v>
      </c>
      <c r="R151" s="353">
        <f t="shared" si="90"/>
        <v>9.4160811865729901E-2</v>
      </c>
      <c r="S151" s="38"/>
      <c r="T151" s="38"/>
    </row>
    <row r="152" spans="1:20" s="39" customFormat="1" ht="50.25" customHeight="1" x14ac:dyDescent="0.2">
      <c r="A152" s="5"/>
      <c r="B152" s="61"/>
      <c r="C152" s="62"/>
      <c r="D152" s="167"/>
      <c r="E152" s="168"/>
      <c r="F152" s="169"/>
      <c r="G152" s="132"/>
      <c r="H152" s="170" t="s">
        <v>160</v>
      </c>
      <c r="I152" s="44" t="s">
        <v>368</v>
      </c>
      <c r="J152" s="56" t="s">
        <v>161</v>
      </c>
      <c r="K152" s="45">
        <v>64050000</v>
      </c>
      <c r="L152" s="324">
        <v>19555000</v>
      </c>
      <c r="M152" s="324">
        <v>19555000</v>
      </c>
      <c r="N152" s="324">
        <v>6031000</v>
      </c>
      <c r="O152" s="324">
        <v>6031000</v>
      </c>
      <c r="P152" s="171">
        <f t="shared" ref="P152" si="102">K152-L152</f>
        <v>44495000</v>
      </c>
      <c r="Q152" s="353">
        <f t="shared" si="89"/>
        <v>0.30530835284933644</v>
      </c>
      <c r="R152" s="353">
        <f t="shared" si="90"/>
        <v>9.4160811865729901E-2</v>
      </c>
      <c r="S152" s="38"/>
      <c r="T152" s="38"/>
    </row>
    <row r="153" spans="1:20" s="39" customFormat="1" ht="27.75" customHeight="1" x14ac:dyDescent="0.2">
      <c r="A153" s="5"/>
      <c r="B153" s="61"/>
      <c r="C153" s="62"/>
      <c r="D153" s="140"/>
      <c r="E153" s="141"/>
      <c r="F153" s="155">
        <v>57</v>
      </c>
      <c r="G153" s="127" t="s">
        <v>162</v>
      </c>
      <c r="H153" s="127"/>
      <c r="I153" s="128"/>
      <c r="J153" s="35"/>
      <c r="K153" s="326">
        <f>SUM(K154)</f>
        <v>18817998</v>
      </c>
      <c r="L153" s="326">
        <f t="shared" ref="L153:P153" si="103">SUM(L154)</f>
        <v>11342000</v>
      </c>
      <c r="M153" s="326">
        <f t="shared" si="103"/>
        <v>11342000</v>
      </c>
      <c r="N153" s="326">
        <f t="shared" si="103"/>
        <v>2835500</v>
      </c>
      <c r="O153" s="326">
        <f t="shared" si="103"/>
        <v>2835500</v>
      </c>
      <c r="P153" s="37">
        <f t="shared" si="103"/>
        <v>7475998</v>
      </c>
      <c r="Q153" s="353">
        <f t="shared" si="89"/>
        <v>0.60272086329268393</v>
      </c>
      <c r="R153" s="353">
        <f t="shared" si="90"/>
        <v>0.15068021582317098</v>
      </c>
      <c r="S153" s="38"/>
      <c r="T153" s="38"/>
    </row>
    <row r="154" spans="1:20" s="39" customFormat="1" ht="44.25" customHeight="1" x14ac:dyDescent="0.2">
      <c r="A154" s="5"/>
      <c r="B154" s="61"/>
      <c r="C154" s="62"/>
      <c r="D154" s="63"/>
      <c r="E154" s="5"/>
      <c r="F154" s="157"/>
      <c r="G154" s="151"/>
      <c r="H154" s="129" t="s">
        <v>65</v>
      </c>
      <c r="I154" s="88" t="s">
        <v>367</v>
      </c>
      <c r="J154" s="331" t="s">
        <v>163</v>
      </c>
      <c r="K154" s="82">
        <v>18817998</v>
      </c>
      <c r="L154" s="82">
        <v>11342000</v>
      </c>
      <c r="M154" s="82">
        <v>11342000</v>
      </c>
      <c r="N154" s="82">
        <v>2835500</v>
      </c>
      <c r="O154" s="82">
        <v>2835500</v>
      </c>
      <c r="P154" s="325">
        <f>+K154-L154</f>
        <v>7475998</v>
      </c>
      <c r="Q154" s="353">
        <f t="shared" si="89"/>
        <v>0.60272086329268393</v>
      </c>
      <c r="R154" s="353">
        <f t="shared" si="90"/>
        <v>0.15068021582317098</v>
      </c>
      <c r="S154" s="38"/>
      <c r="T154" s="38"/>
    </row>
    <row r="155" spans="1:20" s="39" customFormat="1" ht="27.75" customHeight="1" x14ac:dyDescent="0.2">
      <c r="A155" s="5"/>
      <c r="B155" s="61"/>
      <c r="C155" s="62"/>
      <c r="D155" s="135">
        <v>17</v>
      </c>
      <c r="E155" s="161" t="s">
        <v>164</v>
      </c>
      <c r="F155" s="137"/>
      <c r="G155" s="138"/>
      <c r="H155" s="139"/>
      <c r="I155" s="138"/>
      <c r="J155" s="26"/>
      <c r="K155" s="333">
        <f t="shared" ref="K155:P155" si="104">K156+K158+K160+K162</f>
        <v>658250000</v>
      </c>
      <c r="L155" s="333">
        <f t="shared" si="104"/>
        <v>293972000</v>
      </c>
      <c r="M155" s="333">
        <f t="shared" si="104"/>
        <v>193472000</v>
      </c>
      <c r="N155" s="333">
        <f t="shared" si="104"/>
        <v>61103000</v>
      </c>
      <c r="O155" s="333">
        <f t="shared" si="104"/>
        <v>61103000</v>
      </c>
      <c r="P155" s="27">
        <f t="shared" si="104"/>
        <v>364278000</v>
      </c>
      <c r="Q155" s="353">
        <f t="shared" si="89"/>
        <v>0.2939187238890999</v>
      </c>
      <c r="R155" s="353">
        <f t="shared" si="90"/>
        <v>9.2826433725788068E-2</v>
      </c>
      <c r="S155" s="38"/>
      <c r="T155" s="38"/>
    </row>
    <row r="156" spans="1:20" s="39" customFormat="1" ht="27.75" customHeight="1" x14ac:dyDescent="0.2">
      <c r="A156" s="5"/>
      <c r="B156" s="61"/>
      <c r="C156" s="62"/>
      <c r="D156" s="110"/>
      <c r="E156" s="117"/>
      <c r="F156" s="126">
        <v>58</v>
      </c>
      <c r="G156" s="127" t="s">
        <v>165</v>
      </c>
      <c r="H156" s="127"/>
      <c r="I156" s="128"/>
      <c r="J156" s="35"/>
      <c r="K156" s="37">
        <f>K157</f>
        <v>178850000</v>
      </c>
      <c r="L156" s="37">
        <f t="shared" ref="L156:P156" si="105">L157</f>
        <v>84764500</v>
      </c>
      <c r="M156" s="37">
        <f t="shared" si="105"/>
        <v>50764500</v>
      </c>
      <c r="N156" s="37">
        <f t="shared" si="105"/>
        <v>19142000</v>
      </c>
      <c r="O156" s="37">
        <f t="shared" si="105"/>
        <v>19142000</v>
      </c>
      <c r="P156" s="37">
        <f t="shared" si="105"/>
        <v>94085500</v>
      </c>
      <c r="Q156" s="353">
        <f t="shared" si="89"/>
        <v>0.28383841207715965</v>
      </c>
      <c r="R156" s="353">
        <f t="shared" si="90"/>
        <v>0.10702823595191502</v>
      </c>
      <c r="S156" s="38"/>
      <c r="T156" s="38"/>
    </row>
    <row r="157" spans="1:20" s="39" customFormat="1" ht="48" customHeight="1" x14ac:dyDescent="0.2">
      <c r="A157" s="5"/>
      <c r="B157" s="61"/>
      <c r="C157" s="62"/>
      <c r="D157" s="63"/>
      <c r="E157" s="5"/>
      <c r="F157" s="157"/>
      <c r="G157" s="62"/>
      <c r="H157" s="172" t="s">
        <v>160</v>
      </c>
      <c r="I157" s="44" t="s">
        <v>369</v>
      </c>
      <c r="J157" s="89" t="s">
        <v>166</v>
      </c>
      <c r="K157" s="82">
        <v>178850000</v>
      </c>
      <c r="L157" s="324">
        <v>84764500</v>
      </c>
      <c r="M157" s="324">
        <v>50764500</v>
      </c>
      <c r="N157" s="324">
        <v>19142000</v>
      </c>
      <c r="O157" s="324">
        <v>19142000</v>
      </c>
      <c r="P157" s="171">
        <f t="shared" ref="P157:P163" si="106">K157-L157</f>
        <v>94085500</v>
      </c>
      <c r="Q157" s="353">
        <f t="shared" si="89"/>
        <v>0.28383841207715965</v>
      </c>
      <c r="R157" s="353">
        <f t="shared" si="90"/>
        <v>0.10702823595191502</v>
      </c>
      <c r="S157" s="38"/>
      <c r="T157" s="38"/>
    </row>
    <row r="158" spans="1:20" s="39" customFormat="1" ht="27.75" customHeight="1" x14ac:dyDescent="0.2">
      <c r="A158" s="5"/>
      <c r="B158" s="61"/>
      <c r="C158" s="62"/>
      <c r="D158" s="63"/>
      <c r="E158" s="62"/>
      <c r="F158" s="126">
        <v>59</v>
      </c>
      <c r="G158" s="127" t="s">
        <v>167</v>
      </c>
      <c r="H158" s="127"/>
      <c r="I158" s="128"/>
      <c r="J158" s="35"/>
      <c r="K158" s="37">
        <f t="shared" ref="K158:P158" si="107">SUM(K159:K159)</f>
        <v>169400000</v>
      </c>
      <c r="L158" s="37">
        <f t="shared" si="107"/>
        <v>53895000</v>
      </c>
      <c r="M158" s="37">
        <f t="shared" si="107"/>
        <v>45895000</v>
      </c>
      <c r="N158" s="37">
        <f t="shared" si="107"/>
        <v>18358000</v>
      </c>
      <c r="O158" s="37">
        <f t="shared" si="107"/>
        <v>18358000</v>
      </c>
      <c r="P158" s="37">
        <f t="shared" si="107"/>
        <v>115505000</v>
      </c>
      <c r="Q158" s="353">
        <f t="shared" si="89"/>
        <v>0.27092680047225504</v>
      </c>
      <c r="R158" s="353">
        <f t="shared" si="90"/>
        <v>0.10837072018890201</v>
      </c>
      <c r="S158" s="38"/>
      <c r="T158" s="38"/>
    </row>
    <row r="159" spans="1:20" s="39" customFormat="1" ht="44.25" customHeight="1" x14ac:dyDescent="0.2">
      <c r="A159" s="5"/>
      <c r="B159" s="61"/>
      <c r="C159" s="62"/>
      <c r="D159" s="63"/>
      <c r="E159" s="5"/>
      <c r="F159" s="110"/>
      <c r="G159" s="62"/>
      <c r="H159" s="173" t="s">
        <v>160</v>
      </c>
      <c r="I159" s="44" t="s">
        <v>370</v>
      </c>
      <c r="J159" s="56" t="s">
        <v>168</v>
      </c>
      <c r="K159" s="45">
        <v>169400000</v>
      </c>
      <c r="L159" s="324">
        <v>53895000</v>
      </c>
      <c r="M159" s="324">
        <v>45895000</v>
      </c>
      <c r="N159" s="324">
        <v>18358000</v>
      </c>
      <c r="O159" s="324">
        <v>18358000</v>
      </c>
      <c r="P159" s="171">
        <f t="shared" si="106"/>
        <v>115505000</v>
      </c>
      <c r="Q159" s="353">
        <f t="shared" si="89"/>
        <v>0.27092680047225504</v>
      </c>
      <c r="R159" s="353">
        <f t="shared" si="90"/>
        <v>0.10837072018890201</v>
      </c>
      <c r="S159" s="38"/>
      <c r="T159" s="38"/>
    </row>
    <row r="160" spans="1:20" s="39" customFormat="1" ht="27.75" customHeight="1" x14ac:dyDescent="0.2">
      <c r="A160" s="5"/>
      <c r="B160" s="61"/>
      <c r="C160" s="62"/>
      <c r="D160" s="63"/>
      <c r="E160" s="62"/>
      <c r="F160" s="155">
        <v>60</v>
      </c>
      <c r="G160" s="127" t="s">
        <v>169</v>
      </c>
      <c r="H160" s="127"/>
      <c r="I160" s="128"/>
      <c r="J160" s="35"/>
      <c r="K160" s="37">
        <f t="shared" ref="K160:P160" si="108">SUM(K161:K161)</f>
        <v>120000000</v>
      </c>
      <c r="L160" s="37">
        <f t="shared" si="108"/>
        <v>78432500</v>
      </c>
      <c r="M160" s="37">
        <f t="shared" si="108"/>
        <v>36932500</v>
      </c>
      <c r="N160" s="37">
        <f t="shared" si="108"/>
        <v>11627000</v>
      </c>
      <c r="O160" s="37">
        <f t="shared" si="108"/>
        <v>11627000</v>
      </c>
      <c r="P160" s="37">
        <f t="shared" si="108"/>
        <v>41567500</v>
      </c>
      <c r="Q160" s="353">
        <f t="shared" si="89"/>
        <v>0.30777083333333333</v>
      </c>
      <c r="R160" s="353">
        <f t="shared" si="90"/>
        <v>9.6891666666666668E-2</v>
      </c>
      <c r="S160" s="38"/>
      <c r="T160" s="38"/>
    </row>
    <row r="161" spans="1:20" s="39" customFormat="1" ht="42.75" customHeight="1" x14ac:dyDescent="0.2">
      <c r="A161" s="5"/>
      <c r="B161" s="61"/>
      <c r="C161" s="62"/>
      <c r="D161" s="63"/>
      <c r="E161" s="5"/>
      <c r="F161" s="110"/>
      <c r="G161" s="62"/>
      <c r="H161" s="173" t="s">
        <v>160</v>
      </c>
      <c r="I161" s="44" t="s">
        <v>371</v>
      </c>
      <c r="J161" s="56" t="s">
        <v>170</v>
      </c>
      <c r="K161" s="45">
        <v>120000000</v>
      </c>
      <c r="L161" s="324">
        <v>78432500</v>
      </c>
      <c r="M161" s="324">
        <v>36932500</v>
      </c>
      <c r="N161" s="324">
        <v>11627000</v>
      </c>
      <c r="O161" s="324">
        <v>11627000</v>
      </c>
      <c r="P161" s="171">
        <f t="shared" si="106"/>
        <v>41567500</v>
      </c>
      <c r="Q161" s="353">
        <f t="shared" si="89"/>
        <v>0.30777083333333333</v>
      </c>
      <c r="R161" s="353">
        <f t="shared" si="90"/>
        <v>9.6891666666666668E-2</v>
      </c>
      <c r="S161" s="38"/>
      <c r="T161" s="38"/>
    </row>
    <row r="162" spans="1:20" s="39" customFormat="1" ht="27.75" customHeight="1" x14ac:dyDescent="0.2">
      <c r="A162" s="5"/>
      <c r="B162" s="61"/>
      <c r="C162" s="62"/>
      <c r="D162" s="63"/>
      <c r="E162" s="62"/>
      <c r="F162" s="155">
        <v>61</v>
      </c>
      <c r="G162" s="127" t="s">
        <v>171</v>
      </c>
      <c r="H162" s="127"/>
      <c r="I162" s="128"/>
      <c r="J162" s="35"/>
      <c r="K162" s="37">
        <f>K163</f>
        <v>190000000</v>
      </c>
      <c r="L162" s="37">
        <f t="shared" ref="L162:P162" si="109">L163</f>
        <v>76880000</v>
      </c>
      <c r="M162" s="37">
        <f t="shared" si="109"/>
        <v>59880000</v>
      </c>
      <c r="N162" s="37">
        <f t="shared" si="109"/>
        <v>11976000</v>
      </c>
      <c r="O162" s="37">
        <f t="shared" si="109"/>
        <v>11976000</v>
      </c>
      <c r="P162" s="37">
        <f t="shared" si="109"/>
        <v>113120000</v>
      </c>
      <c r="Q162" s="353">
        <f t="shared" si="89"/>
        <v>0.31515789473684208</v>
      </c>
      <c r="R162" s="353">
        <f t="shared" si="90"/>
        <v>6.3031578947368425E-2</v>
      </c>
      <c r="S162" s="38"/>
      <c r="T162" s="38"/>
    </row>
    <row r="163" spans="1:20" s="39" customFormat="1" ht="48.75" customHeight="1" x14ac:dyDescent="0.2">
      <c r="A163" s="5"/>
      <c r="B163" s="61"/>
      <c r="C163" s="62"/>
      <c r="D163" s="63"/>
      <c r="E163" s="5"/>
      <c r="F163" s="157"/>
      <c r="G163" s="151"/>
      <c r="H163" s="173" t="s">
        <v>160</v>
      </c>
      <c r="I163" s="44" t="s">
        <v>372</v>
      </c>
      <c r="J163" s="56" t="s">
        <v>172</v>
      </c>
      <c r="K163" s="45">
        <v>190000000</v>
      </c>
      <c r="L163" s="324">
        <v>76880000</v>
      </c>
      <c r="M163" s="324">
        <v>59880000</v>
      </c>
      <c r="N163" s="324">
        <v>11976000</v>
      </c>
      <c r="O163" s="324">
        <v>11976000</v>
      </c>
      <c r="P163" s="171">
        <f t="shared" si="106"/>
        <v>113120000</v>
      </c>
      <c r="Q163" s="353">
        <f t="shared" si="89"/>
        <v>0.31515789473684208</v>
      </c>
      <c r="R163" s="353">
        <f t="shared" si="90"/>
        <v>6.3031578947368425E-2</v>
      </c>
      <c r="S163" s="38"/>
      <c r="T163" s="38"/>
    </row>
    <row r="164" spans="1:20" s="39" customFormat="1" ht="27.75" customHeight="1" x14ac:dyDescent="0.2">
      <c r="A164" s="5"/>
      <c r="B164" s="61"/>
      <c r="C164" s="62"/>
      <c r="D164" s="135">
        <v>18</v>
      </c>
      <c r="E164" s="161" t="s">
        <v>173</v>
      </c>
      <c r="F164" s="137"/>
      <c r="G164" s="138"/>
      <c r="H164" s="139"/>
      <c r="I164" s="138"/>
      <c r="J164" s="26"/>
      <c r="K164" s="27">
        <f t="shared" ref="K164:P164" si="110">K165+K168+K171+K173+K175</f>
        <v>1367460000</v>
      </c>
      <c r="L164" s="27">
        <f t="shared" si="110"/>
        <v>410222000</v>
      </c>
      <c r="M164" s="27">
        <f t="shared" si="110"/>
        <v>304222000</v>
      </c>
      <c r="N164" s="27">
        <f t="shared" si="110"/>
        <v>78899000</v>
      </c>
      <c r="O164" s="27">
        <f t="shared" si="110"/>
        <v>78899000</v>
      </c>
      <c r="P164" s="27">
        <f t="shared" si="110"/>
        <v>957238000</v>
      </c>
      <c r="Q164" s="353">
        <f t="shared" si="89"/>
        <v>0.22247232094540242</v>
      </c>
      <c r="R164" s="353">
        <f t="shared" si="90"/>
        <v>5.769748292454624E-2</v>
      </c>
      <c r="S164" s="38"/>
      <c r="T164" s="38"/>
    </row>
    <row r="165" spans="1:20" s="39" customFormat="1" ht="27.75" customHeight="1" x14ac:dyDescent="0.2">
      <c r="A165" s="5"/>
      <c r="B165" s="61"/>
      <c r="C165" s="62"/>
      <c r="D165" s="110"/>
      <c r="E165" s="117"/>
      <c r="F165" s="126">
        <v>62</v>
      </c>
      <c r="G165" s="127" t="s">
        <v>174</v>
      </c>
      <c r="H165" s="127"/>
      <c r="I165" s="128"/>
      <c r="J165" s="35"/>
      <c r="K165" s="37">
        <f>SUM(K166:K167)</f>
        <v>1088100000</v>
      </c>
      <c r="L165" s="37">
        <f t="shared" ref="L165:P165" si="111">SUM(L166:L167)</f>
        <v>290205000</v>
      </c>
      <c r="M165" s="37">
        <f t="shared" si="111"/>
        <v>204205000</v>
      </c>
      <c r="N165" s="37">
        <f t="shared" si="111"/>
        <v>57636000</v>
      </c>
      <c r="O165" s="37">
        <f t="shared" si="111"/>
        <v>57636000</v>
      </c>
      <c r="P165" s="37">
        <f t="shared" si="111"/>
        <v>797895000</v>
      </c>
      <c r="Q165" s="353">
        <f t="shared" si="89"/>
        <v>0.18767116992923444</v>
      </c>
      <c r="R165" s="353">
        <f t="shared" si="90"/>
        <v>5.2969396195202648E-2</v>
      </c>
      <c r="S165" s="38"/>
      <c r="T165" s="38"/>
    </row>
    <row r="166" spans="1:20" s="39" customFormat="1" ht="50.25" customHeight="1" x14ac:dyDescent="0.2">
      <c r="A166" s="5"/>
      <c r="B166" s="61"/>
      <c r="C166" s="62"/>
      <c r="D166" s="63"/>
      <c r="E166" s="5"/>
      <c r="F166" s="110"/>
      <c r="G166" s="117"/>
      <c r="H166" s="173" t="s">
        <v>160</v>
      </c>
      <c r="I166" s="44" t="s">
        <v>373</v>
      </c>
      <c r="J166" s="56" t="s">
        <v>175</v>
      </c>
      <c r="K166" s="45">
        <v>1008600000</v>
      </c>
      <c r="L166" s="324">
        <v>239215000</v>
      </c>
      <c r="M166" s="324">
        <v>190215000</v>
      </c>
      <c r="N166" s="324">
        <v>52040000</v>
      </c>
      <c r="O166" s="324">
        <v>52040000</v>
      </c>
      <c r="P166" s="171">
        <f t="shared" ref="P166:P167" si="112">K166-L166</f>
        <v>769385000</v>
      </c>
      <c r="Q166" s="353">
        <f t="shared" si="89"/>
        <v>0.1885930993456276</v>
      </c>
      <c r="R166" s="353">
        <f t="shared" si="90"/>
        <v>5.1596272060281577E-2</v>
      </c>
      <c r="S166" s="38"/>
      <c r="T166" s="38"/>
    </row>
    <row r="167" spans="1:20" s="39" customFormat="1" ht="50.25" customHeight="1" x14ac:dyDescent="0.2">
      <c r="A167" s="5"/>
      <c r="B167" s="61"/>
      <c r="C167" s="62"/>
      <c r="D167" s="63"/>
      <c r="E167" s="5"/>
      <c r="F167" s="284"/>
      <c r="G167" s="151"/>
      <c r="H167" s="277" t="s">
        <v>160</v>
      </c>
      <c r="I167" s="56" t="s">
        <v>374</v>
      </c>
      <c r="J167" s="56" t="s">
        <v>376</v>
      </c>
      <c r="K167" s="45">
        <v>79500000</v>
      </c>
      <c r="L167" s="324">
        <v>50990000</v>
      </c>
      <c r="M167" s="324">
        <v>13990000</v>
      </c>
      <c r="N167" s="324">
        <v>5596000</v>
      </c>
      <c r="O167" s="324">
        <v>5596000</v>
      </c>
      <c r="P167" s="171">
        <f t="shared" si="112"/>
        <v>28510000</v>
      </c>
      <c r="Q167" s="353">
        <f t="shared" si="89"/>
        <v>0.17597484276729561</v>
      </c>
      <c r="R167" s="353">
        <f t="shared" si="90"/>
        <v>7.0389937106918238E-2</v>
      </c>
      <c r="S167" s="38"/>
      <c r="T167" s="38"/>
    </row>
    <row r="168" spans="1:20" s="39" customFormat="1" ht="27.75" customHeight="1" x14ac:dyDescent="0.2">
      <c r="A168" s="5"/>
      <c r="B168" s="61"/>
      <c r="C168" s="62"/>
      <c r="D168" s="63"/>
      <c r="E168" s="62"/>
      <c r="F168" s="126">
        <v>63</v>
      </c>
      <c r="G168" s="186" t="s">
        <v>176</v>
      </c>
      <c r="H168" s="127"/>
      <c r="I168" s="128"/>
      <c r="J168" s="35"/>
      <c r="K168" s="37">
        <f t="shared" ref="K168:P168" si="113">SUM(K169:K170)</f>
        <v>99360000</v>
      </c>
      <c r="L168" s="37">
        <f t="shared" si="113"/>
        <v>31170500</v>
      </c>
      <c r="M168" s="37">
        <f t="shared" si="113"/>
        <v>26170500</v>
      </c>
      <c r="N168" s="37">
        <f t="shared" si="113"/>
        <v>3583000</v>
      </c>
      <c r="O168" s="37">
        <f t="shared" si="113"/>
        <v>3583000</v>
      </c>
      <c r="P168" s="37">
        <f t="shared" si="113"/>
        <v>68189500</v>
      </c>
      <c r="Q168" s="353">
        <f t="shared" si="89"/>
        <v>0.26339070048309177</v>
      </c>
      <c r="R168" s="353">
        <f t="shared" si="90"/>
        <v>3.6060789049919488E-2</v>
      </c>
      <c r="S168" s="38"/>
      <c r="T168" s="38"/>
    </row>
    <row r="169" spans="1:20" s="39" customFormat="1" ht="46.5" customHeight="1" x14ac:dyDescent="0.2">
      <c r="A169" s="5"/>
      <c r="B169" s="61"/>
      <c r="C169" s="62"/>
      <c r="D169" s="63"/>
      <c r="E169" s="5"/>
      <c r="F169" s="110"/>
      <c r="G169" s="62"/>
      <c r="H169" s="173" t="s">
        <v>160</v>
      </c>
      <c r="I169" s="44" t="s">
        <v>375</v>
      </c>
      <c r="J169" s="56" t="s">
        <v>177</v>
      </c>
      <c r="K169" s="82">
        <v>29800000</v>
      </c>
      <c r="L169" s="82"/>
      <c r="M169" s="82"/>
      <c r="N169" s="82"/>
      <c r="O169" s="82"/>
      <c r="P169" s="171">
        <f t="shared" ref="P169:P170" si="114">K169-L169</f>
        <v>29800000</v>
      </c>
      <c r="Q169" s="353">
        <f t="shared" si="89"/>
        <v>0</v>
      </c>
      <c r="R169" s="353">
        <f t="shared" si="90"/>
        <v>0</v>
      </c>
      <c r="S169" s="38"/>
      <c r="T169" s="38"/>
    </row>
    <row r="170" spans="1:20" s="39" customFormat="1" ht="46.5" customHeight="1" x14ac:dyDescent="0.2">
      <c r="A170" s="5"/>
      <c r="B170" s="61"/>
      <c r="C170" s="62"/>
      <c r="D170" s="63"/>
      <c r="E170" s="5"/>
      <c r="F170" s="63"/>
      <c r="G170" s="62"/>
      <c r="H170" s="173" t="s">
        <v>160</v>
      </c>
      <c r="I170" s="44" t="s">
        <v>377</v>
      </c>
      <c r="J170" s="56" t="s">
        <v>178</v>
      </c>
      <c r="K170" s="82">
        <v>69560000</v>
      </c>
      <c r="L170" s="324">
        <v>31170500</v>
      </c>
      <c r="M170" s="324">
        <v>26170500</v>
      </c>
      <c r="N170" s="324">
        <v>3583000</v>
      </c>
      <c r="O170" s="324">
        <v>3583000</v>
      </c>
      <c r="P170" s="171">
        <f t="shared" si="114"/>
        <v>38389500</v>
      </c>
      <c r="Q170" s="353">
        <f t="shared" si="89"/>
        <v>0.37622915468660151</v>
      </c>
      <c r="R170" s="353">
        <f t="shared" si="90"/>
        <v>5.150948821161587E-2</v>
      </c>
      <c r="S170" s="38"/>
      <c r="T170" s="38"/>
    </row>
    <row r="171" spans="1:20" s="39" customFormat="1" ht="27.75" customHeight="1" x14ac:dyDescent="0.2">
      <c r="A171" s="5"/>
      <c r="B171" s="61"/>
      <c r="C171" s="62"/>
      <c r="D171" s="63"/>
      <c r="E171" s="62"/>
      <c r="F171" s="32">
        <v>64</v>
      </c>
      <c r="G171" s="51" t="s">
        <v>179</v>
      </c>
      <c r="H171" s="127"/>
      <c r="I171" s="174"/>
      <c r="J171" s="35"/>
      <c r="K171" s="37">
        <f t="shared" ref="K171:P171" si="115">SUM(K172:K172)</f>
        <v>100000000</v>
      </c>
      <c r="L171" s="37">
        <f t="shared" si="115"/>
        <v>24557500</v>
      </c>
      <c r="M171" s="37">
        <f t="shared" si="115"/>
        <v>19557500</v>
      </c>
      <c r="N171" s="37">
        <f t="shared" si="115"/>
        <v>2120000</v>
      </c>
      <c r="O171" s="37">
        <f t="shared" si="115"/>
        <v>2120000</v>
      </c>
      <c r="P171" s="37">
        <f t="shared" si="115"/>
        <v>75442500</v>
      </c>
      <c r="Q171" s="353">
        <f t="shared" si="89"/>
        <v>0.195575</v>
      </c>
      <c r="R171" s="353">
        <f t="shared" si="90"/>
        <v>2.12E-2</v>
      </c>
      <c r="S171" s="38"/>
      <c r="T171" s="38"/>
    </row>
    <row r="172" spans="1:20" s="39" customFormat="1" ht="41.25" customHeight="1" x14ac:dyDescent="0.2">
      <c r="A172" s="5"/>
      <c r="B172" s="61"/>
      <c r="C172" s="62"/>
      <c r="D172" s="63"/>
      <c r="E172" s="5"/>
      <c r="F172" s="110"/>
      <c r="G172" s="62"/>
      <c r="H172" s="173" t="s">
        <v>160</v>
      </c>
      <c r="I172" s="44" t="s">
        <v>378</v>
      </c>
      <c r="J172" s="56" t="s">
        <v>180</v>
      </c>
      <c r="K172" s="82">
        <v>100000000</v>
      </c>
      <c r="L172" s="324">
        <v>24557500</v>
      </c>
      <c r="M172" s="324">
        <v>19557500</v>
      </c>
      <c r="N172" s="324">
        <v>2120000</v>
      </c>
      <c r="O172" s="324">
        <v>2120000</v>
      </c>
      <c r="P172" s="171">
        <f t="shared" ref="P172" si="116">K172-L172</f>
        <v>75442500</v>
      </c>
      <c r="Q172" s="353">
        <f t="shared" si="89"/>
        <v>0.195575</v>
      </c>
      <c r="R172" s="353">
        <f t="shared" si="90"/>
        <v>2.12E-2</v>
      </c>
      <c r="S172" s="38"/>
      <c r="T172" s="38"/>
    </row>
    <row r="173" spans="1:20" s="39" customFormat="1" ht="27.75" customHeight="1" x14ac:dyDescent="0.2">
      <c r="A173" s="5"/>
      <c r="B173" s="61"/>
      <c r="C173" s="62"/>
      <c r="D173" s="63"/>
      <c r="E173" s="62"/>
      <c r="F173" s="32">
        <v>65</v>
      </c>
      <c r="G173" s="51" t="s">
        <v>181</v>
      </c>
      <c r="H173" s="127"/>
      <c r="I173" s="128"/>
      <c r="J173" s="35"/>
      <c r="K173" s="37">
        <f t="shared" ref="K173:P173" si="117">SUM(K174:K174)</f>
        <v>30000000</v>
      </c>
      <c r="L173" s="37">
        <f t="shared" si="117"/>
        <v>18990000</v>
      </c>
      <c r="M173" s="37">
        <f t="shared" si="117"/>
        <v>13990000</v>
      </c>
      <c r="N173" s="37">
        <f t="shared" si="117"/>
        <v>2798000</v>
      </c>
      <c r="O173" s="37">
        <f t="shared" si="117"/>
        <v>2798000</v>
      </c>
      <c r="P173" s="37">
        <f t="shared" si="117"/>
        <v>11010000</v>
      </c>
      <c r="Q173" s="353">
        <f t="shared" si="89"/>
        <v>0.46633333333333332</v>
      </c>
      <c r="R173" s="353">
        <f t="shared" si="90"/>
        <v>9.3266666666666664E-2</v>
      </c>
      <c r="S173" s="38"/>
      <c r="T173" s="38"/>
    </row>
    <row r="174" spans="1:20" s="39" customFormat="1" ht="42.75" customHeight="1" x14ac:dyDescent="0.2">
      <c r="A174" s="5"/>
      <c r="B174" s="61"/>
      <c r="C174" s="62"/>
      <c r="D174" s="63"/>
      <c r="E174" s="5"/>
      <c r="F174" s="110"/>
      <c r="G174" s="62"/>
      <c r="H174" s="173" t="s">
        <v>160</v>
      </c>
      <c r="I174" s="44" t="s">
        <v>379</v>
      </c>
      <c r="J174" s="56" t="s">
        <v>182</v>
      </c>
      <c r="K174" s="82">
        <v>30000000</v>
      </c>
      <c r="L174" s="324">
        <v>18990000</v>
      </c>
      <c r="M174" s="324">
        <v>13990000</v>
      </c>
      <c r="N174" s="324">
        <v>2798000</v>
      </c>
      <c r="O174" s="324">
        <v>2798000</v>
      </c>
      <c r="P174" s="171">
        <f t="shared" ref="P174" si="118">K174-L174</f>
        <v>11010000</v>
      </c>
      <c r="Q174" s="353">
        <f t="shared" si="89"/>
        <v>0.46633333333333332</v>
      </c>
      <c r="R174" s="353">
        <f t="shared" si="90"/>
        <v>9.3266666666666664E-2</v>
      </c>
      <c r="S174" s="38"/>
      <c r="T174" s="38"/>
    </row>
    <row r="175" spans="1:20" s="39" customFormat="1" ht="27.75" customHeight="1" x14ac:dyDescent="0.2">
      <c r="A175" s="5"/>
      <c r="B175" s="61"/>
      <c r="C175" s="62"/>
      <c r="D175" s="63"/>
      <c r="E175" s="62"/>
      <c r="F175" s="32">
        <v>66</v>
      </c>
      <c r="G175" s="51" t="s">
        <v>183</v>
      </c>
      <c r="H175" s="127"/>
      <c r="I175" s="128"/>
      <c r="J175" s="35"/>
      <c r="K175" s="37">
        <f t="shared" ref="K175:P175" si="119">SUM(K176:K176)</f>
        <v>50000000</v>
      </c>
      <c r="L175" s="37">
        <f t="shared" si="119"/>
        <v>45299000</v>
      </c>
      <c r="M175" s="37">
        <f t="shared" si="119"/>
        <v>40299000</v>
      </c>
      <c r="N175" s="37">
        <f t="shared" si="119"/>
        <v>12762000</v>
      </c>
      <c r="O175" s="37">
        <f t="shared" si="119"/>
        <v>12762000</v>
      </c>
      <c r="P175" s="37">
        <f t="shared" si="119"/>
        <v>4701000</v>
      </c>
      <c r="Q175" s="353">
        <f t="shared" si="89"/>
        <v>0.80598000000000003</v>
      </c>
      <c r="R175" s="353">
        <f t="shared" si="90"/>
        <v>0.25524000000000002</v>
      </c>
      <c r="S175" s="38"/>
      <c r="T175" s="38"/>
    </row>
    <row r="176" spans="1:20" s="39" customFormat="1" ht="42.75" customHeight="1" x14ac:dyDescent="0.2">
      <c r="A176" s="5"/>
      <c r="B176" s="61"/>
      <c r="C176" s="62"/>
      <c r="D176" s="63"/>
      <c r="E176" s="5"/>
      <c r="F176" s="110"/>
      <c r="G176" s="62"/>
      <c r="H176" s="173" t="s">
        <v>160</v>
      </c>
      <c r="I176" s="44" t="s">
        <v>380</v>
      </c>
      <c r="J176" s="56" t="s">
        <v>184</v>
      </c>
      <c r="K176" s="324">
        <v>50000000</v>
      </c>
      <c r="L176" s="324">
        <v>45299000</v>
      </c>
      <c r="M176" s="324">
        <v>40299000</v>
      </c>
      <c r="N176" s="324">
        <v>12762000</v>
      </c>
      <c r="O176" s="324">
        <v>12762000</v>
      </c>
      <c r="P176" s="171">
        <f t="shared" ref="P176" si="120">K176-L176</f>
        <v>4701000</v>
      </c>
      <c r="Q176" s="353">
        <f t="shared" si="89"/>
        <v>0.80598000000000003</v>
      </c>
      <c r="R176" s="353">
        <f t="shared" si="90"/>
        <v>0.25524000000000002</v>
      </c>
      <c r="S176" s="38"/>
      <c r="T176" s="38"/>
    </row>
    <row r="177" spans="1:20" s="39" customFormat="1" ht="27.75" customHeight="1" x14ac:dyDescent="0.2">
      <c r="A177" s="5"/>
      <c r="B177" s="61"/>
      <c r="C177" s="62"/>
      <c r="D177" s="135">
        <v>19</v>
      </c>
      <c r="E177" s="136" t="s">
        <v>185</v>
      </c>
      <c r="F177" s="120"/>
      <c r="G177" s="121"/>
      <c r="H177" s="139"/>
      <c r="I177" s="138"/>
      <c r="J177" s="26"/>
      <c r="K177" s="27">
        <f>K178</f>
        <v>3977405943</v>
      </c>
      <c r="L177" s="27">
        <f t="shared" ref="L177:P177" si="121">L178</f>
        <v>913116749</v>
      </c>
      <c r="M177" s="27">
        <f t="shared" si="121"/>
        <v>908116749</v>
      </c>
      <c r="N177" s="27">
        <f t="shared" si="121"/>
        <v>11192000</v>
      </c>
      <c r="O177" s="27">
        <f t="shared" si="121"/>
        <v>11192000</v>
      </c>
      <c r="P177" s="27">
        <f t="shared" si="121"/>
        <v>3064289194</v>
      </c>
      <c r="Q177" s="353">
        <f t="shared" si="89"/>
        <v>0.22831884952508605</v>
      </c>
      <c r="R177" s="353">
        <f t="shared" si="90"/>
        <v>2.8138943221768099E-3</v>
      </c>
      <c r="S177" s="38"/>
      <c r="T177" s="38"/>
    </row>
    <row r="178" spans="1:20" s="39" customFormat="1" ht="27.75" customHeight="1" x14ac:dyDescent="0.2">
      <c r="A178" s="5"/>
      <c r="B178" s="61"/>
      <c r="C178" s="62"/>
      <c r="D178" s="110"/>
      <c r="E178" s="117"/>
      <c r="F178" s="126">
        <v>67</v>
      </c>
      <c r="G178" s="127" t="s">
        <v>186</v>
      </c>
      <c r="H178" s="127"/>
      <c r="I178" s="128"/>
      <c r="J178" s="35"/>
      <c r="K178" s="37">
        <f t="shared" ref="K178:P178" si="122">SUM(K179:K179)</f>
        <v>3977405943</v>
      </c>
      <c r="L178" s="37">
        <f t="shared" si="122"/>
        <v>913116749</v>
      </c>
      <c r="M178" s="37">
        <f t="shared" si="122"/>
        <v>908116749</v>
      </c>
      <c r="N178" s="37">
        <f t="shared" si="122"/>
        <v>11192000</v>
      </c>
      <c r="O178" s="37">
        <f t="shared" si="122"/>
        <v>11192000</v>
      </c>
      <c r="P178" s="37">
        <f t="shared" si="122"/>
        <v>3064289194</v>
      </c>
      <c r="Q178" s="353">
        <f t="shared" si="89"/>
        <v>0.22831884952508605</v>
      </c>
      <c r="R178" s="353">
        <f t="shared" si="90"/>
        <v>2.8138943221768099E-3</v>
      </c>
      <c r="S178" s="38"/>
      <c r="T178" s="38"/>
    </row>
    <row r="179" spans="1:20" s="39" customFormat="1" ht="27.75" customHeight="1" x14ac:dyDescent="0.2">
      <c r="A179" s="5"/>
      <c r="B179" s="61"/>
      <c r="C179" s="62"/>
      <c r="D179" s="63"/>
      <c r="E179" s="62"/>
      <c r="F179" s="110"/>
      <c r="G179" s="62"/>
      <c r="H179" s="172" t="s">
        <v>160</v>
      </c>
      <c r="I179" s="44" t="s">
        <v>381</v>
      </c>
      <c r="J179" s="56" t="s">
        <v>187</v>
      </c>
      <c r="K179" s="324">
        <v>3977405943</v>
      </c>
      <c r="L179" s="324">
        <v>913116749</v>
      </c>
      <c r="M179" s="324">
        <v>908116749</v>
      </c>
      <c r="N179" s="324">
        <v>11192000</v>
      </c>
      <c r="O179" s="324">
        <v>11192000</v>
      </c>
      <c r="P179" s="171">
        <f t="shared" ref="P179" si="123">K179-L179</f>
        <v>3064289194</v>
      </c>
      <c r="Q179" s="353">
        <f t="shared" si="89"/>
        <v>0.22831884952508605</v>
      </c>
      <c r="R179" s="353">
        <f t="shared" si="90"/>
        <v>2.8138943221768099E-3</v>
      </c>
      <c r="S179" s="38"/>
      <c r="T179" s="38"/>
    </row>
    <row r="180" spans="1:20" s="39" customFormat="1" ht="27.75" customHeight="1" x14ac:dyDescent="0.2">
      <c r="A180" s="5"/>
      <c r="B180" s="61"/>
      <c r="C180" s="62"/>
      <c r="D180" s="135">
        <v>20</v>
      </c>
      <c r="E180" s="136" t="s">
        <v>188</v>
      </c>
      <c r="F180" s="120"/>
      <c r="G180" s="121"/>
      <c r="H180" s="121"/>
      <c r="I180" s="138"/>
      <c r="J180" s="26"/>
      <c r="K180" s="27">
        <f t="shared" ref="K180:P180" si="124">K181+K183+K185+K187</f>
        <v>1540366995</v>
      </c>
      <c r="L180" s="27">
        <f t="shared" si="124"/>
        <v>622732854</v>
      </c>
      <c r="M180" s="27">
        <f t="shared" si="124"/>
        <v>551756727</v>
      </c>
      <c r="N180" s="27">
        <f t="shared" si="124"/>
        <v>90776803</v>
      </c>
      <c r="O180" s="27">
        <f t="shared" si="124"/>
        <v>90776803</v>
      </c>
      <c r="P180" s="27">
        <f t="shared" si="124"/>
        <v>917634141</v>
      </c>
      <c r="Q180" s="353">
        <f t="shared" si="89"/>
        <v>0.35819822729972217</v>
      </c>
      <c r="R180" s="353">
        <f t="shared" si="90"/>
        <v>5.8931931997153707E-2</v>
      </c>
      <c r="S180" s="38"/>
      <c r="T180" s="38"/>
    </row>
    <row r="181" spans="1:20" s="39" customFormat="1" ht="27.75" customHeight="1" x14ac:dyDescent="0.2">
      <c r="A181" s="5"/>
      <c r="B181" s="61"/>
      <c r="C181" s="62"/>
      <c r="D181" s="110"/>
      <c r="E181" s="117"/>
      <c r="F181" s="155">
        <v>68</v>
      </c>
      <c r="G181" s="127" t="s">
        <v>189</v>
      </c>
      <c r="H181" s="127"/>
      <c r="I181" s="128"/>
      <c r="J181" s="35"/>
      <c r="K181" s="37">
        <f t="shared" ref="K181:P181" si="125">SUM(K182:K182)</f>
        <v>860166995</v>
      </c>
      <c r="L181" s="37">
        <f t="shared" si="125"/>
        <v>364474674</v>
      </c>
      <c r="M181" s="37">
        <f t="shared" si="125"/>
        <v>313628447</v>
      </c>
      <c r="N181" s="37">
        <f t="shared" si="125"/>
        <v>68536913</v>
      </c>
      <c r="O181" s="37">
        <f t="shared" si="125"/>
        <v>68536913</v>
      </c>
      <c r="P181" s="37">
        <f t="shared" si="125"/>
        <v>495692321</v>
      </c>
      <c r="Q181" s="353">
        <f t="shared" si="89"/>
        <v>0.3646134399751062</v>
      </c>
      <c r="R181" s="353">
        <f t="shared" si="90"/>
        <v>7.9678612872143506E-2</v>
      </c>
      <c r="S181" s="38"/>
      <c r="T181" s="38"/>
    </row>
    <row r="182" spans="1:20" s="39" customFormat="1" ht="35.25" customHeight="1" x14ac:dyDescent="0.2">
      <c r="A182" s="5"/>
      <c r="B182" s="61"/>
      <c r="C182" s="62"/>
      <c r="D182" s="63"/>
      <c r="E182" s="62"/>
      <c r="F182" s="110"/>
      <c r="G182" s="62"/>
      <c r="H182" s="152" t="s">
        <v>190</v>
      </c>
      <c r="I182" s="175" t="s">
        <v>383</v>
      </c>
      <c r="J182" s="56" t="s">
        <v>191</v>
      </c>
      <c r="K182" s="360">
        <v>860166995</v>
      </c>
      <c r="L182" s="360">
        <v>364474674</v>
      </c>
      <c r="M182" s="360">
        <v>313628447</v>
      </c>
      <c r="N182" s="360">
        <v>68536913</v>
      </c>
      <c r="O182" s="360">
        <v>68536913</v>
      </c>
      <c r="P182" s="314">
        <f>+K182-L182</f>
        <v>495692321</v>
      </c>
      <c r="Q182" s="353">
        <f t="shared" si="89"/>
        <v>0.3646134399751062</v>
      </c>
      <c r="R182" s="353">
        <f t="shared" si="90"/>
        <v>7.9678612872143506E-2</v>
      </c>
      <c r="S182" s="38"/>
      <c r="T182" s="38"/>
    </row>
    <row r="183" spans="1:20" s="39" customFormat="1" ht="27.75" customHeight="1" x14ac:dyDescent="0.2">
      <c r="A183" s="5"/>
      <c r="B183" s="61"/>
      <c r="C183" s="62"/>
      <c r="D183" s="63"/>
      <c r="E183" s="5"/>
      <c r="F183" s="155">
        <v>69</v>
      </c>
      <c r="G183" s="127" t="s">
        <v>192</v>
      </c>
      <c r="H183" s="127"/>
      <c r="I183" s="128"/>
      <c r="J183" s="35"/>
      <c r="K183" s="37">
        <f t="shared" ref="K183:P183" si="126">SUM(K184:K184)</f>
        <v>170200000</v>
      </c>
      <c r="L183" s="37">
        <f t="shared" si="126"/>
        <v>103440580</v>
      </c>
      <c r="M183" s="37">
        <f t="shared" si="126"/>
        <v>90870680</v>
      </c>
      <c r="N183" s="37">
        <f t="shared" si="126"/>
        <v>13832290</v>
      </c>
      <c r="O183" s="37">
        <f t="shared" si="126"/>
        <v>13832290</v>
      </c>
      <c r="P183" s="37">
        <f t="shared" si="126"/>
        <v>66759420</v>
      </c>
      <c r="Q183" s="353">
        <f t="shared" si="89"/>
        <v>0.5339052878965922</v>
      </c>
      <c r="R183" s="353">
        <f t="shared" si="90"/>
        <v>8.1270799059929497E-2</v>
      </c>
      <c r="S183" s="38"/>
      <c r="T183" s="38"/>
    </row>
    <row r="184" spans="1:20" s="39" customFormat="1" ht="39" customHeight="1" x14ac:dyDescent="0.2">
      <c r="A184" s="5"/>
      <c r="B184" s="61"/>
      <c r="C184" s="62"/>
      <c r="D184" s="63"/>
      <c r="E184" s="62"/>
      <c r="F184" s="110"/>
      <c r="G184" s="62"/>
      <c r="H184" s="152" t="s">
        <v>190</v>
      </c>
      <c r="I184" s="292" t="s">
        <v>383</v>
      </c>
      <c r="J184" s="56" t="s">
        <v>191</v>
      </c>
      <c r="K184" s="361">
        <v>170200000</v>
      </c>
      <c r="L184" s="361">
        <v>103440580</v>
      </c>
      <c r="M184" s="361">
        <v>90870680</v>
      </c>
      <c r="N184" s="361">
        <v>13832290</v>
      </c>
      <c r="O184" s="361">
        <v>13832290</v>
      </c>
      <c r="P184" s="314">
        <f>+K184-L184</f>
        <v>66759420</v>
      </c>
      <c r="Q184" s="353">
        <f t="shared" si="89"/>
        <v>0.5339052878965922</v>
      </c>
      <c r="R184" s="353">
        <f t="shared" si="90"/>
        <v>8.1270799059929497E-2</v>
      </c>
      <c r="S184" s="38"/>
      <c r="T184" s="38"/>
    </row>
    <row r="185" spans="1:20" s="39" customFormat="1" ht="27.75" customHeight="1" x14ac:dyDescent="0.2">
      <c r="A185" s="5"/>
      <c r="B185" s="61"/>
      <c r="C185" s="62"/>
      <c r="D185" s="63"/>
      <c r="E185" s="5"/>
      <c r="F185" s="155">
        <v>70</v>
      </c>
      <c r="G185" s="127" t="s">
        <v>193</v>
      </c>
      <c r="H185" s="127"/>
      <c r="I185" s="128"/>
      <c r="J185" s="35"/>
      <c r="K185" s="37">
        <f t="shared" ref="K185:P185" si="127">SUM(K186:K186)</f>
        <v>320000000</v>
      </c>
      <c r="L185" s="37">
        <f t="shared" si="127"/>
        <v>50140000</v>
      </c>
      <c r="M185" s="37">
        <f t="shared" si="127"/>
        <v>42580000</v>
      </c>
      <c r="N185" s="37">
        <f t="shared" si="127"/>
        <v>0</v>
      </c>
      <c r="O185" s="37">
        <f t="shared" si="127"/>
        <v>0</v>
      </c>
      <c r="P185" s="37">
        <f t="shared" si="127"/>
        <v>269860000</v>
      </c>
      <c r="Q185" s="353">
        <f t="shared" si="89"/>
        <v>0.1330625</v>
      </c>
      <c r="R185" s="353">
        <f t="shared" si="90"/>
        <v>0</v>
      </c>
      <c r="S185" s="38"/>
      <c r="T185" s="38"/>
    </row>
    <row r="186" spans="1:20" s="39" customFormat="1" ht="39" customHeight="1" x14ac:dyDescent="0.2">
      <c r="A186" s="5"/>
      <c r="B186" s="61"/>
      <c r="C186" s="62"/>
      <c r="D186" s="63"/>
      <c r="E186" s="62"/>
      <c r="F186" s="110"/>
      <c r="G186" s="62"/>
      <c r="H186" s="152" t="s">
        <v>190</v>
      </c>
      <c r="I186" s="175" t="s">
        <v>384</v>
      </c>
      <c r="J186" s="176" t="s">
        <v>194</v>
      </c>
      <c r="K186" s="362">
        <v>320000000</v>
      </c>
      <c r="L186" s="362">
        <v>50140000</v>
      </c>
      <c r="M186" s="362">
        <v>42580000</v>
      </c>
      <c r="N186" s="362">
        <v>0</v>
      </c>
      <c r="O186" s="362">
        <v>0</v>
      </c>
      <c r="P186" s="314">
        <f>+K186-L186</f>
        <v>269860000</v>
      </c>
      <c r="Q186" s="353">
        <f t="shared" si="89"/>
        <v>0.1330625</v>
      </c>
      <c r="R186" s="353">
        <f t="shared" si="90"/>
        <v>0</v>
      </c>
      <c r="S186" s="38"/>
      <c r="T186" s="38"/>
    </row>
    <row r="187" spans="1:20" s="39" customFormat="1" ht="27.75" customHeight="1" x14ac:dyDescent="0.2">
      <c r="A187" s="5"/>
      <c r="B187" s="61"/>
      <c r="C187" s="62"/>
      <c r="D187" s="63"/>
      <c r="E187" s="62"/>
      <c r="F187" s="155">
        <v>71</v>
      </c>
      <c r="G187" s="127" t="s">
        <v>195</v>
      </c>
      <c r="H187" s="127"/>
      <c r="I187" s="128"/>
      <c r="J187" s="35"/>
      <c r="K187" s="37">
        <f t="shared" ref="K187:P187" si="128">SUM(K188:K188)</f>
        <v>190000000</v>
      </c>
      <c r="L187" s="37">
        <f t="shared" si="128"/>
        <v>104677600</v>
      </c>
      <c r="M187" s="37">
        <f t="shared" si="128"/>
        <v>104677600</v>
      </c>
      <c r="N187" s="37">
        <f t="shared" si="128"/>
        <v>8407600</v>
      </c>
      <c r="O187" s="37">
        <f t="shared" si="128"/>
        <v>8407600</v>
      </c>
      <c r="P187" s="37">
        <f t="shared" si="128"/>
        <v>85322400</v>
      </c>
      <c r="Q187" s="353">
        <f t="shared" si="89"/>
        <v>0.55093473684210525</v>
      </c>
      <c r="R187" s="353">
        <f t="shared" si="90"/>
        <v>4.4250526315789476E-2</v>
      </c>
      <c r="S187" s="38"/>
      <c r="T187" s="38"/>
    </row>
    <row r="188" spans="1:20" s="39" customFormat="1" ht="44.25" customHeight="1" x14ac:dyDescent="0.2">
      <c r="A188" s="5"/>
      <c r="B188" s="61"/>
      <c r="C188" s="62"/>
      <c r="D188" s="63"/>
      <c r="E188" s="62"/>
      <c r="F188" s="110"/>
      <c r="G188" s="62"/>
      <c r="H188" s="156" t="s">
        <v>190</v>
      </c>
      <c r="I188" s="175" t="s">
        <v>385</v>
      </c>
      <c r="J188" s="208" t="s">
        <v>196</v>
      </c>
      <c r="K188" s="363">
        <v>190000000</v>
      </c>
      <c r="L188" s="363">
        <v>104677600</v>
      </c>
      <c r="M188" s="363">
        <v>104677600</v>
      </c>
      <c r="N188" s="363">
        <v>8407600</v>
      </c>
      <c r="O188" s="363">
        <v>8407600</v>
      </c>
      <c r="P188" s="314">
        <f>+K188-L188</f>
        <v>85322400</v>
      </c>
      <c r="Q188" s="353">
        <f t="shared" si="89"/>
        <v>0.55093473684210525</v>
      </c>
      <c r="R188" s="353">
        <f t="shared" si="90"/>
        <v>4.4250526315789476E-2</v>
      </c>
      <c r="S188" s="38"/>
      <c r="T188" s="38"/>
    </row>
    <row r="189" spans="1:20" s="39" customFormat="1" ht="27.75" customHeight="1" x14ac:dyDescent="0.2">
      <c r="A189" s="5"/>
      <c r="B189" s="61"/>
      <c r="C189" s="5"/>
      <c r="D189" s="202">
        <v>21</v>
      </c>
      <c r="E189" s="136" t="s">
        <v>197</v>
      </c>
      <c r="F189" s="120"/>
      <c r="G189" s="121"/>
      <c r="H189" s="121"/>
      <c r="I189" s="139"/>
      <c r="J189" s="26"/>
      <c r="K189" s="27">
        <f t="shared" ref="K189:P189" si="129">K190+K192</f>
        <v>341171030</v>
      </c>
      <c r="L189" s="27">
        <f t="shared" si="129"/>
        <v>117232000</v>
      </c>
      <c r="M189" s="27">
        <f t="shared" si="129"/>
        <v>34132000</v>
      </c>
      <c r="N189" s="27">
        <f t="shared" si="129"/>
        <v>1800000</v>
      </c>
      <c r="O189" s="27">
        <f t="shared" si="129"/>
        <v>1800000</v>
      </c>
      <c r="P189" s="27">
        <f t="shared" si="129"/>
        <v>223939030</v>
      </c>
      <c r="Q189" s="353">
        <f t="shared" si="89"/>
        <v>0.10004366431698494</v>
      </c>
      <c r="R189" s="353">
        <f t="shared" si="90"/>
        <v>5.2759462021145231E-3</v>
      </c>
      <c r="S189" s="38"/>
      <c r="T189" s="38"/>
    </row>
    <row r="190" spans="1:20" s="39" customFormat="1" ht="27.75" customHeight="1" x14ac:dyDescent="0.2">
      <c r="A190" s="5"/>
      <c r="B190" s="61"/>
      <c r="C190" s="62"/>
      <c r="D190" s="124"/>
      <c r="E190" s="125"/>
      <c r="F190" s="155">
        <v>72</v>
      </c>
      <c r="G190" s="127" t="s">
        <v>198</v>
      </c>
      <c r="H190" s="127"/>
      <c r="I190" s="128"/>
      <c r="J190" s="35"/>
      <c r="K190" s="37">
        <f t="shared" ref="K190:P190" si="130">SUM(K191:K191)</f>
        <v>166171030</v>
      </c>
      <c r="L190" s="37">
        <f t="shared" si="130"/>
        <v>78532000</v>
      </c>
      <c r="M190" s="37">
        <f t="shared" si="130"/>
        <v>34132000</v>
      </c>
      <c r="N190" s="37">
        <f t="shared" si="130"/>
        <v>1800000</v>
      </c>
      <c r="O190" s="37">
        <f t="shared" si="130"/>
        <v>1800000</v>
      </c>
      <c r="P190" s="37">
        <f t="shared" si="130"/>
        <v>87639030</v>
      </c>
      <c r="Q190" s="353">
        <f t="shared" si="89"/>
        <v>0.20540283104702425</v>
      </c>
      <c r="R190" s="353">
        <f t="shared" si="90"/>
        <v>1.0832213051817757E-2</v>
      </c>
      <c r="S190" s="38"/>
      <c r="T190" s="38"/>
    </row>
    <row r="191" spans="1:20" s="39" customFormat="1" ht="39" customHeight="1" x14ac:dyDescent="0.2">
      <c r="A191" s="5"/>
      <c r="B191" s="61"/>
      <c r="C191" s="62"/>
      <c r="D191" s="63"/>
      <c r="E191" s="62"/>
      <c r="F191" s="110"/>
      <c r="G191" s="62"/>
      <c r="H191" s="152" t="s">
        <v>190</v>
      </c>
      <c r="I191" s="175" t="s">
        <v>386</v>
      </c>
      <c r="J191" s="176" t="s">
        <v>199</v>
      </c>
      <c r="K191" s="364">
        <v>166171030</v>
      </c>
      <c r="L191" s="364">
        <v>78532000</v>
      </c>
      <c r="M191" s="364">
        <v>34132000</v>
      </c>
      <c r="N191" s="364">
        <v>1800000</v>
      </c>
      <c r="O191" s="364">
        <v>1800000</v>
      </c>
      <c r="P191" s="314">
        <f>+K191-L191</f>
        <v>87639030</v>
      </c>
      <c r="Q191" s="353">
        <f t="shared" si="89"/>
        <v>0.20540283104702425</v>
      </c>
      <c r="R191" s="353">
        <f t="shared" si="90"/>
        <v>1.0832213051817757E-2</v>
      </c>
      <c r="S191" s="38"/>
      <c r="T191" s="38"/>
    </row>
    <row r="192" spans="1:20" s="39" customFormat="1" ht="27.75" customHeight="1" x14ac:dyDescent="0.2">
      <c r="A192" s="5"/>
      <c r="B192" s="61"/>
      <c r="C192" s="62"/>
      <c r="D192" s="63"/>
      <c r="E192" s="5"/>
      <c r="F192" s="148">
        <v>73</v>
      </c>
      <c r="G192" s="127" t="s">
        <v>200</v>
      </c>
      <c r="H192" s="127"/>
      <c r="I192" s="128"/>
      <c r="J192" s="35"/>
      <c r="K192" s="37">
        <f t="shared" ref="K192:P192" si="131">SUM(K193:K193)</f>
        <v>175000000</v>
      </c>
      <c r="L192" s="37">
        <f t="shared" si="131"/>
        <v>38700000</v>
      </c>
      <c r="M192" s="37">
        <f t="shared" si="131"/>
        <v>0</v>
      </c>
      <c r="N192" s="37">
        <f t="shared" si="131"/>
        <v>0</v>
      </c>
      <c r="O192" s="37">
        <f t="shared" si="131"/>
        <v>0</v>
      </c>
      <c r="P192" s="37">
        <f t="shared" si="131"/>
        <v>136300000</v>
      </c>
      <c r="Q192" s="353">
        <f t="shared" si="89"/>
        <v>0</v>
      </c>
      <c r="R192" s="353">
        <f t="shared" si="90"/>
        <v>0</v>
      </c>
      <c r="S192" s="38"/>
      <c r="T192" s="38"/>
    </row>
    <row r="193" spans="1:20" s="39" customFormat="1" ht="31.5" customHeight="1" x14ac:dyDescent="0.2">
      <c r="A193" s="5"/>
      <c r="B193" s="61"/>
      <c r="C193" s="62"/>
      <c r="D193" s="63"/>
      <c r="E193" s="5"/>
      <c r="F193" s="110"/>
      <c r="G193" s="62"/>
      <c r="H193" s="152" t="s">
        <v>190</v>
      </c>
      <c r="I193" s="175" t="s">
        <v>387</v>
      </c>
      <c r="J193" s="177" t="s">
        <v>201</v>
      </c>
      <c r="K193" s="365">
        <v>175000000</v>
      </c>
      <c r="L193" s="365">
        <v>38700000</v>
      </c>
      <c r="M193" s="313"/>
      <c r="N193" s="313"/>
      <c r="O193" s="313"/>
      <c r="P193" s="314">
        <f>+K193-L193</f>
        <v>136300000</v>
      </c>
      <c r="Q193" s="353">
        <f t="shared" si="89"/>
        <v>0</v>
      </c>
      <c r="R193" s="353">
        <f t="shared" si="90"/>
        <v>0</v>
      </c>
      <c r="S193" s="38"/>
      <c r="T193" s="38"/>
    </row>
    <row r="194" spans="1:20" s="39" customFormat="1" ht="27.75" customHeight="1" x14ac:dyDescent="0.2">
      <c r="A194" s="5"/>
      <c r="B194" s="61"/>
      <c r="C194" s="5"/>
      <c r="D194" s="202">
        <v>22</v>
      </c>
      <c r="E194" s="136" t="s">
        <v>202</v>
      </c>
      <c r="F194" s="120"/>
      <c r="G194" s="121"/>
      <c r="H194" s="139"/>
      <c r="I194" s="139"/>
      <c r="J194" s="26"/>
      <c r="K194" s="27">
        <f>K195</f>
        <v>182000000</v>
      </c>
      <c r="L194" s="27">
        <f t="shared" ref="L194:P194" si="132">L195</f>
        <v>0</v>
      </c>
      <c r="M194" s="27">
        <f t="shared" si="132"/>
        <v>0</v>
      </c>
      <c r="N194" s="27">
        <f t="shared" si="132"/>
        <v>0</v>
      </c>
      <c r="O194" s="27">
        <f t="shared" si="132"/>
        <v>0</v>
      </c>
      <c r="P194" s="27">
        <f t="shared" si="132"/>
        <v>182000000</v>
      </c>
      <c r="Q194" s="353">
        <f t="shared" ref="Q194:Q196" si="133">M194/K194</f>
        <v>0</v>
      </c>
      <c r="R194" s="353">
        <f t="shared" ref="R194:R196" si="134">N194/K194</f>
        <v>0</v>
      </c>
      <c r="S194" s="38"/>
      <c r="T194" s="38"/>
    </row>
    <row r="195" spans="1:20" s="39" customFormat="1" ht="27.75" customHeight="1" x14ac:dyDescent="0.2">
      <c r="A195" s="5"/>
      <c r="B195" s="61"/>
      <c r="C195" s="62"/>
      <c r="D195" s="124"/>
      <c r="E195" s="125"/>
      <c r="F195" s="155">
        <v>74</v>
      </c>
      <c r="G195" s="127" t="s">
        <v>203</v>
      </c>
      <c r="H195" s="127"/>
      <c r="I195" s="128"/>
      <c r="J195" s="35"/>
      <c r="K195" s="37">
        <f t="shared" ref="K195:P195" si="135">SUM(K196:K196)</f>
        <v>182000000</v>
      </c>
      <c r="L195" s="37">
        <f t="shared" si="135"/>
        <v>0</v>
      </c>
      <c r="M195" s="37">
        <f t="shared" si="135"/>
        <v>0</v>
      </c>
      <c r="N195" s="37">
        <f t="shared" si="135"/>
        <v>0</v>
      </c>
      <c r="O195" s="37">
        <f t="shared" si="135"/>
        <v>0</v>
      </c>
      <c r="P195" s="37">
        <f t="shared" si="135"/>
        <v>182000000</v>
      </c>
      <c r="Q195" s="353">
        <f t="shared" si="133"/>
        <v>0</v>
      </c>
      <c r="R195" s="353">
        <f t="shared" si="134"/>
        <v>0</v>
      </c>
      <c r="S195" s="38"/>
      <c r="T195" s="38"/>
    </row>
    <row r="196" spans="1:20" s="39" customFormat="1" ht="33.75" customHeight="1" x14ac:dyDescent="0.2">
      <c r="A196" s="5"/>
      <c r="B196" s="61"/>
      <c r="C196" s="62"/>
      <c r="D196" s="63"/>
      <c r="E196" s="62"/>
      <c r="F196" s="110"/>
      <c r="G196" s="62"/>
      <c r="H196" s="152" t="s">
        <v>190</v>
      </c>
      <c r="I196" s="175" t="s">
        <v>388</v>
      </c>
      <c r="J196" s="177" t="s">
        <v>204</v>
      </c>
      <c r="K196" s="366">
        <v>182000000</v>
      </c>
      <c r="L196" s="313"/>
      <c r="M196" s="313"/>
      <c r="N196" s="313"/>
      <c r="O196" s="313"/>
      <c r="P196" s="314">
        <f>+K196-L196</f>
        <v>182000000</v>
      </c>
      <c r="Q196" s="353">
        <f t="shared" si="133"/>
        <v>0</v>
      </c>
      <c r="R196" s="353">
        <f t="shared" si="134"/>
        <v>0</v>
      </c>
      <c r="S196" s="38"/>
      <c r="T196" s="38"/>
    </row>
    <row r="197" spans="1:20" s="39" customFormat="1" ht="27.75" customHeight="1" x14ac:dyDescent="0.2">
      <c r="A197" s="5"/>
      <c r="B197" s="65">
        <v>4</v>
      </c>
      <c r="C197" s="66" t="s">
        <v>205</v>
      </c>
      <c r="D197" s="14"/>
      <c r="E197" s="15"/>
      <c r="F197" s="66"/>
      <c r="G197" s="115"/>
      <c r="H197" s="17"/>
      <c r="I197" s="17"/>
      <c r="J197" s="18"/>
      <c r="K197" s="19">
        <f t="shared" ref="K197:P197" si="136">K198+K205+K212</f>
        <v>9141085689</v>
      </c>
      <c r="L197" s="19">
        <f t="shared" si="136"/>
        <v>2617493925</v>
      </c>
      <c r="M197" s="19">
        <f t="shared" si="136"/>
        <v>739754832</v>
      </c>
      <c r="N197" s="19">
        <f t="shared" si="136"/>
        <v>227377922</v>
      </c>
      <c r="O197" s="19">
        <f t="shared" si="136"/>
        <v>227377922</v>
      </c>
      <c r="P197" s="19">
        <f t="shared" si="136"/>
        <v>6523591764</v>
      </c>
      <c r="Q197" s="353">
        <f t="shared" ref="Q197:Q251" si="137">M197/K197</f>
        <v>8.0926364456925512E-2</v>
      </c>
      <c r="R197" s="353">
        <f t="shared" ref="R197:R251" si="138">N197/K197</f>
        <v>2.4874279679230782E-2</v>
      </c>
      <c r="S197" s="38"/>
      <c r="T197" s="38"/>
    </row>
    <row r="198" spans="1:20" s="39" customFormat="1" ht="27.75" customHeight="1" x14ac:dyDescent="0.2">
      <c r="A198" s="5"/>
      <c r="B198" s="182"/>
      <c r="C198" s="81"/>
      <c r="D198" s="183">
        <v>23</v>
      </c>
      <c r="E198" s="184" t="s">
        <v>206</v>
      </c>
      <c r="F198" s="137"/>
      <c r="G198" s="138"/>
      <c r="H198" s="139"/>
      <c r="I198" s="139"/>
      <c r="J198" s="26"/>
      <c r="K198" s="27">
        <f t="shared" ref="K198:P198" si="139">K199+K201+K203</f>
        <v>7994062174</v>
      </c>
      <c r="L198" s="27">
        <f t="shared" si="139"/>
        <v>2220187808</v>
      </c>
      <c r="M198" s="27">
        <f t="shared" si="139"/>
        <v>384247583</v>
      </c>
      <c r="N198" s="27">
        <f t="shared" si="139"/>
        <v>92237585</v>
      </c>
      <c r="O198" s="27">
        <f t="shared" si="139"/>
        <v>92237585</v>
      </c>
      <c r="P198" s="27">
        <f t="shared" si="139"/>
        <v>5773874366</v>
      </c>
      <c r="Q198" s="353">
        <f t="shared" si="137"/>
        <v>4.806662428142381E-2</v>
      </c>
      <c r="R198" s="353">
        <f t="shared" si="138"/>
        <v>1.1538262149122985E-2</v>
      </c>
      <c r="S198" s="38"/>
      <c r="T198" s="38"/>
    </row>
    <row r="199" spans="1:20" s="39" customFormat="1" ht="27.75" customHeight="1" x14ac:dyDescent="0.2">
      <c r="A199" s="5"/>
      <c r="B199" s="67"/>
      <c r="C199" s="68"/>
      <c r="D199" s="150"/>
      <c r="E199" s="141"/>
      <c r="F199" s="126">
        <v>75</v>
      </c>
      <c r="G199" s="127" t="s">
        <v>207</v>
      </c>
      <c r="H199" s="127"/>
      <c r="I199" s="128"/>
      <c r="J199" s="35"/>
      <c r="K199" s="37">
        <f t="shared" ref="K199:P199" si="140">SUM(K200:K200)</f>
        <v>6668223337</v>
      </c>
      <c r="L199" s="37">
        <f t="shared" si="140"/>
        <v>1890158331</v>
      </c>
      <c r="M199" s="37">
        <f t="shared" si="140"/>
        <v>93536366</v>
      </c>
      <c r="N199" s="37">
        <f t="shared" si="140"/>
        <v>31172000</v>
      </c>
      <c r="O199" s="37">
        <f t="shared" si="140"/>
        <v>31172000</v>
      </c>
      <c r="P199" s="37">
        <f t="shared" si="140"/>
        <v>4778065006</v>
      </c>
      <c r="Q199" s="353">
        <f t="shared" si="137"/>
        <v>1.4027179545861093E-2</v>
      </c>
      <c r="R199" s="353">
        <f t="shared" si="138"/>
        <v>4.6747084530051339E-3</v>
      </c>
      <c r="S199" s="38"/>
      <c r="T199" s="38"/>
    </row>
    <row r="200" spans="1:20" s="39" customFormat="1" ht="38.25" customHeight="1" x14ac:dyDescent="0.2">
      <c r="A200" s="5"/>
      <c r="B200" s="61"/>
      <c r="C200" s="62"/>
      <c r="D200" s="5"/>
      <c r="E200" s="62"/>
      <c r="F200" s="110"/>
      <c r="G200" s="62"/>
      <c r="H200" s="152" t="s">
        <v>208</v>
      </c>
      <c r="I200" s="44" t="s">
        <v>320</v>
      </c>
      <c r="J200" s="56" t="s">
        <v>209</v>
      </c>
      <c r="K200" s="324">
        <v>6668223337</v>
      </c>
      <c r="L200" s="324">
        <v>1890158331</v>
      </c>
      <c r="M200" s="324">
        <v>93536366</v>
      </c>
      <c r="N200" s="324">
        <v>31172000</v>
      </c>
      <c r="O200" s="324">
        <v>31172000</v>
      </c>
      <c r="P200" s="314">
        <f>+K200-L200</f>
        <v>4778065006</v>
      </c>
      <c r="Q200" s="353">
        <f t="shared" si="137"/>
        <v>1.4027179545861093E-2</v>
      </c>
      <c r="R200" s="353">
        <f t="shared" si="138"/>
        <v>4.6747084530051339E-3</v>
      </c>
      <c r="S200" s="38"/>
      <c r="T200" s="38"/>
    </row>
    <row r="201" spans="1:20" s="39" customFormat="1" ht="27.75" customHeight="1" x14ac:dyDescent="0.2">
      <c r="A201" s="5"/>
      <c r="B201" s="61"/>
      <c r="C201" s="62"/>
      <c r="D201" s="5"/>
      <c r="E201" s="5"/>
      <c r="F201" s="148">
        <v>76</v>
      </c>
      <c r="G201" s="127" t="s">
        <v>210</v>
      </c>
      <c r="H201" s="127"/>
      <c r="I201" s="128"/>
      <c r="J201" s="35"/>
      <c r="K201" s="37">
        <f t="shared" ref="K201:P201" si="141">SUM(K202:K202)</f>
        <v>718838837</v>
      </c>
      <c r="L201" s="37">
        <f t="shared" si="141"/>
        <v>273629477</v>
      </c>
      <c r="M201" s="37">
        <f t="shared" si="141"/>
        <v>234311217</v>
      </c>
      <c r="N201" s="37">
        <f t="shared" si="141"/>
        <v>53715585</v>
      </c>
      <c r="O201" s="37">
        <f t="shared" si="141"/>
        <v>53715585</v>
      </c>
      <c r="P201" s="37">
        <f t="shared" si="141"/>
        <v>445209360</v>
      </c>
      <c r="Q201" s="353">
        <f t="shared" si="137"/>
        <v>0.32595792678352464</v>
      </c>
      <c r="R201" s="353">
        <f t="shared" si="138"/>
        <v>7.4725490937824768E-2</v>
      </c>
      <c r="S201" s="38"/>
      <c r="T201" s="38"/>
    </row>
    <row r="202" spans="1:20" s="39" customFormat="1" ht="33" customHeight="1" x14ac:dyDescent="0.2">
      <c r="A202" s="5"/>
      <c r="B202" s="61"/>
      <c r="C202" s="62"/>
      <c r="D202" s="5"/>
      <c r="E202" s="62"/>
      <c r="F202" s="110"/>
      <c r="G202" s="62"/>
      <c r="H202" s="152" t="s">
        <v>208</v>
      </c>
      <c r="I202" s="44" t="s">
        <v>321</v>
      </c>
      <c r="J202" s="56" t="s">
        <v>211</v>
      </c>
      <c r="K202" s="324">
        <v>718838837</v>
      </c>
      <c r="L202" s="324">
        <v>273629477</v>
      </c>
      <c r="M202" s="324">
        <v>234311217</v>
      </c>
      <c r="N202" s="324">
        <v>53715585</v>
      </c>
      <c r="O202" s="324">
        <v>53715585</v>
      </c>
      <c r="P202" s="314">
        <f>+K202-L202</f>
        <v>445209360</v>
      </c>
      <c r="Q202" s="353">
        <f t="shared" si="137"/>
        <v>0.32595792678352464</v>
      </c>
      <c r="R202" s="353">
        <f t="shared" si="138"/>
        <v>7.4725490937824768E-2</v>
      </c>
      <c r="S202" s="38"/>
      <c r="T202" s="38"/>
    </row>
    <row r="203" spans="1:20" s="39" customFormat="1" ht="27.75" customHeight="1" x14ac:dyDescent="0.2">
      <c r="A203" s="5"/>
      <c r="B203" s="61"/>
      <c r="C203" s="62"/>
      <c r="D203" s="5"/>
      <c r="E203" s="5"/>
      <c r="F203" s="148">
        <v>77</v>
      </c>
      <c r="G203" s="127" t="s">
        <v>212</v>
      </c>
      <c r="H203" s="186"/>
      <c r="I203" s="187"/>
      <c r="J203" s="35"/>
      <c r="K203" s="37">
        <f>K204</f>
        <v>607000000</v>
      </c>
      <c r="L203" s="37">
        <f t="shared" ref="L203:P203" si="142">L204</f>
        <v>56400000</v>
      </c>
      <c r="M203" s="37">
        <f t="shared" si="142"/>
        <v>56400000</v>
      </c>
      <c r="N203" s="37">
        <f t="shared" si="142"/>
        <v>7350000</v>
      </c>
      <c r="O203" s="37">
        <f t="shared" si="142"/>
        <v>7350000</v>
      </c>
      <c r="P203" s="37">
        <f t="shared" si="142"/>
        <v>550600000</v>
      </c>
      <c r="Q203" s="353">
        <f t="shared" si="137"/>
        <v>9.29159802306425E-2</v>
      </c>
      <c r="R203" s="353">
        <f t="shared" si="138"/>
        <v>1.2108731466227348E-2</v>
      </c>
      <c r="S203" s="38"/>
      <c r="T203" s="38"/>
    </row>
    <row r="204" spans="1:20" s="39" customFormat="1" ht="42" customHeight="1" x14ac:dyDescent="0.2">
      <c r="A204" s="5"/>
      <c r="B204" s="61"/>
      <c r="C204" s="62"/>
      <c r="D204" s="5"/>
      <c r="E204" s="62"/>
      <c r="F204" s="110"/>
      <c r="G204" s="117"/>
      <c r="H204" s="152" t="s">
        <v>213</v>
      </c>
      <c r="I204" s="188" t="s">
        <v>390</v>
      </c>
      <c r="J204" s="189" t="s">
        <v>214</v>
      </c>
      <c r="K204" s="45">
        <v>607000000</v>
      </c>
      <c r="L204" s="45">
        <v>56400000</v>
      </c>
      <c r="M204" s="45">
        <v>56400000</v>
      </c>
      <c r="N204" s="45">
        <v>7350000</v>
      </c>
      <c r="O204" s="45">
        <v>7350000</v>
      </c>
      <c r="P204" s="314">
        <f>+K204-L204</f>
        <v>550600000</v>
      </c>
      <c r="Q204" s="353">
        <f t="shared" si="137"/>
        <v>9.29159802306425E-2</v>
      </c>
      <c r="R204" s="353">
        <f t="shared" si="138"/>
        <v>1.2108731466227348E-2</v>
      </c>
      <c r="S204" s="38"/>
      <c r="T204" s="38"/>
    </row>
    <row r="205" spans="1:20" s="39" customFormat="1" ht="27.75" customHeight="1" x14ac:dyDescent="0.2">
      <c r="A205" s="5"/>
      <c r="B205" s="61"/>
      <c r="C205" s="62"/>
      <c r="D205" s="135">
        <v>24</v>
      </c>
      <c r="E205" s="136" t="s">
        <v>215</v>
      </c>
      <c r="F205" s="120"/>
      <c r="G205" s="121"/>
      <c r="H205" s="139"/>
      <c r="I205" s="139"/>
      <c r="J205" s="26"/>
      <c r="K205" s="27">
        <f t="shared" ref="K205:P205" si="143">K206+K208+K210</f>
        <v>545000000</v>
      </c>
      <c r="L205" s="27">
        <f t="shared" si="143"/>
        <v>174651255</v>
      </c>
      <c r="M205" s="27">
        <f t="shared" si="143"/>
        <v>153221254</v>
      </c>
      <c r="N205" s="27">
        <f t="shared" si="143"/>
        <v>62257922</v>
      </c>
      <c r="O205" s="27">
        <f t="shared" si="143"/>
        <v>62257922</v>
      </c>
      <c r="P205" s="27">
        <f t="shared" si="143"/>
        <v>370348745</v>
      </c>
      <c r="Q205" s="353">
        <f t="shared" si="137"/>
        <v>0.28113991559633028</v>
      </c>
      <c r="R205" s="353">
        <f t="shared" si="138"/>
        <v>0.11423471926605505</v>
      </c>
      <c r="S205" s="38"/>
      <c r="T205" s="38"/>
    </row>
    <row r="206" spans="1:20" s="39" customFormat="1" ht="27.75" customHeight="1" x14ac:dyDescent="0.2">
      <c r="A206" s="5"/>
      <c r="B206" s="61"/>
      <c r="C206" s="62"/>
      <c r="D206" s="190"/>
      <c r="E206" s="141"/>
      <c r="F206" s="126">
        <v>78</v>
      </c>
      <c r="G206" s="127" t="s">
        <v>216</v>
      </c>
      <c r="H206" s="127"/>
      <c r="I206" s="128"/>
      <c r="J206" s="35"/>
      <c r="K206" s="37">
        <f t="shared" ref="K206:P206" si="144">SUM(K207:K207)</f>
        <v>449000000</v>
      </c>
      <c r="L206" s="37">
        <f t="shared" si="144"/>
        <v>137690922</v>
      </c>
      <c r="M206" s="37">
        <f t="shared" si="144"/>
        <v>119354188</v>
      </c>
      <c r="N206" s="37">
        <f t="shared" si="144"/>
        <v>54359922</v>
      </c>
      <c r="O206" s="37">
        <f t="shared" si="144"/>
        <v>54359922</v>
      </c>
      <c r="P206" s="37">
        <f t="shared" si="144"/>
        <v>311309078</v>
      </c>
      <c r="Q206" s="353">
        <f t="shared" si="137"/>
        <v>0.26582224498886414</v>
      </c>
      <c r="R206" s="353">
        <f t="shared" si="138"/>
        <v>0.12106886859688196</v>
      </c>
      <c r="S206" s="38"/>
      <c r="T206" s="38"/>
    </row>
    <row r="207" spans="1:20" s="39" customFormat="1" ht="56.25" customHeight="1" x14ac:dyDescent="0.2">
      <c r="A207" s="5"/>
      <c r="B207" s="61"/>
      <c r="C207" s="62"/>
      <c r="D207" s="5"/>
      <c r="E207" s="62"/>
      <c r="F207" s="110"/>
      <c r="G207" s="62"/>
      <c r="H207" s="152" t="s">
        <v>208</v>
      </c>
      <c r="I207" s="44" t="s">
        <v>322</v>
      </c>
      <c r="J207" s="56" t="s">
        <v>217</v>
      </c>
      <c r="K207" s="324">
        <v>449000000</v>
      </c>
      <c r="L207" s="324">
        <v>137690922</v>
      </c>
      <c r="M207" s="324">
        <v>119354188</v>
      </c>
      <c r="N207" s="324">
        <v>54359922</v>
      </c>
      <c r="O207" s="324">
        <v>54359922</v>
      </c>
      <c r="P207" s="314">
        <f>+K207-L207</f>
        <v>311309078</v>
      </c>
      <c r="Q207" s="353">
        <f t="shared" si="137"/>
        <v>0.26582224498886414</v>
      </c>
      <c r="R207" s="353">
        <f t="shared" si="138"/>
        <v>0.12106886859688196</v>
      </c>
      <c r="S207" s="38"/>
      <c r="T207" s="38"/>
    </row>
    <row r="208" spans="1:20" s="39" customFormat="1" ht="27.75" customHeight="1" x14ac:dyDescent="0.2">
      <c r="A208" s="5"/>
      <c r="B208" s="61"/>
      <c r="C208" s="62"/>
      <c r="D208" s="5"/>
      <c r="E208" s="5"/>
      <c r="F208" s="285">
        <v>79</v>
      </c>
      <c r="G208" s="191" t="s">
        <v>218</v>
      </c>
      <c r="H208" s="192"/>
      <c r="I208" s="193"/>
      <c r="J208" s="194"/>
      <c r="K208" s="195">
        <f>K209</f>
        <v>58000000</v>
      </c>
      <c r="L208" s="195">
        <f t="shared" ref="L208:P208" si="145">L209</f>
        <v>19450000</v>
      </c>
      <c r="M208" s="195">
        <f t="shared" si="145"/>
        <v>18450000</v>
      </c>
      <c r="N208" s="195">
        <f t="shared" si="145"/>
        <v>7898000</v>
      </c>
      <c r="O208" s="195">
        <f t="shared" si="145"/>
        <v>7898000</v>
      </c>
      <c r="P208" s="195">
        <f t="shared" si="145"/>
        <v>38550000</v>
      </c>
      <c r="Q208" s="353">
        <f t="shared" si="137"/>
        <v>0.31810344827586207</v>
      </c>
      <c r="R208" s="353">
        <f t="shared" si="138"/>
        <v>0.13617241379310344</v>
      </c>
      <c r="S208" s="38"/>
      <c r="T208" s="38"/>
    </row>
    <row r="209" spans="1:20" s="39" customFormat="1" ht="72" customHeight="1" x14ac:dyDescent="0.2">
      <c r="A209" s="5"/>
      <c r="B209" s="61"/>
      <c r="C209" s="62"/>
      <c r="D209" s="5"/>
      <c r="E209" s="62"/>
      <c r="F209" s="110"/>
      <c r="G209" s="62"/>
      <c r="H209" s="60" t="s">
        <v>208</v>
      </c>
      <c r="I209" s="44" t="s">
        <v>323</v>
      </c>
      <c r="J209" s="56" t="s">
        <v>219</v>
      </c>
      <c r="K209" s="324">
        <v>58000000</v>
      </c>
      <c r="L209" s="324">
        <v>19450000</v>
      </c>
      <c r="M209" s="324">
        <v>18450000</v>
      </c>
      <c r="N209" s="324">
        <v>7898000</v>
      </c>
      <c r="O209" s="324">
        <v>7898000</v>
      </c>
      <c r="P209" s="314">
        <f>+K209-L209</f>
        <v>38550000</v>
      </c>
      <c r="Q209" s="353">
        <f t="shared" si="137"/>
        <v>0.31810344827586207</v>
      </c>
      <c r="R209" s="353">
        <f t="shared" si="138"/>
        <v>0.13617241379310344</v>
      </c>
      <c r="S209" s="38"/>
      <c r="T209" s="38"/>
    </row>
    <row r="210" spans="1:20" s="39" customFormat="1" ht="27.75" customHeight="1" x14ac:dyDescent="0.2">
      <c r="A210" s="5"/>
      <c r="B210" s="61"/>
      <c r="C210" s="62"/>
      <c r="D210" s="5"/>
      <c r="E210" s="62"/>
      <c r="F210" s="196">
        <v>80</v>
      </c>
      <c r="G210" s="191" t="s">
        <v>220</v>
      </c>
      <c r="H210" s="192"/>
      <c r="I210" s="193"/>
      <c r="J210" s="194"/>
      <c r="K210" s="195">
        <f>K211</f>
        <v>38000000</v>
      </c>
      <c r="L210" s="195">
        <f t="shared" ref="L210:P210" si="146">L211</f>
        <v>17510333</v>
      </c>
      <c r="M210" s="195">
        <f t="shared" si="146"/>
        <v>15417066</v>
      </c>
      <c r="N210" s="195">
        <f t="shared" si="146"/>
        <v>0</v>
      </c>
      <c r="O210" s="195">
        <f t="shared" si="146"/>
        <v>0</v>
      </c>
      <c r="P210" s="195">
        <f t="shared" si="146"/>
        <v>20489667</v>
      </c>
      <c r="Q210" s="353">
        <f t="shared" si="137"/>
        <v>0.40571226315789471</v>
      </c>
      <c r="R210" s="353">
        <f t="shared" si="138"/>
        <v>0</v>
      </c>
      <c r="S210" s="38"/>
      <c r="T210" s="38"/>
    </row>
    <row r="211" spans="1:20" s="39" customFormat="1" ht="52.5" customHeight="1" x14ac:dyDescent="0.2">
      <c r="A211" s="5"/>
      <c r="B211" s="61"/>
      <c r="C211" s="62"/>
      <c r="D211" s="64"/>
      <c r="E211" s="151"/>
      <c r="F211" s="157"/>
      <c r="G211" s="151"/>
      <c r="H211" s="152" t="s">
        <v>208</v>
      </c>
      <c r="I211" s="44" t="s">
        <v>324</v>
      </c>
      <c r="J211" s="56" t="s">
        <v>221</v>
      </c>
      <c r="K211" s="324">
        <v>38000000</v>
      </c>
      <c r="L211" s="324">
        <v>17510333</v>
      </c>
      <c r="M211" s="324">
        <v>15417066</v>
      </c>
      <c r="N211" s="324"/>
      <c r="O211" s="324"/>
      <c r="P211" s="314">
        <f>+K211-L211</f>
        <v>20489667</v>
      </c>
      <c r="Q211" s="353">
        <f t="shared" si="137"/>
        <v>0.40571226315789471</v>
      </c>
      <c r="R211" s="353">
        <f t="shared" si="138"/>
        <v>0</v>
      </c>
      <c r="S211" s="38"/>
      <c r="T211" s="38"/>
    </row>
    <row r="212" spans="1:20" s="39" customFormat="1" ht="27.75" customHeight="1" x14ac:dyDescent="0.2">
      <c r="A212" s="5"/>
      <c r="B212" s="61"/>
      <c r="C212" s="62"/>
      <c r="D212" s="143">
        <v>25</v>
      </c>
      <c r="E212" s="136" t="s">
        <v>222</v>
      </c>
      <c r="F212" s="120"/>
      <c r="G212" s="139"/>
      <c r="H212" s="139"/>
      <c r="I212" s="139"/>
      <c r="J212" s="26"/>
      <c r="K212" s="27">
        <f t="shared" ref="K212:P212" si="147">K213+K215</f>
        <v>602023515</v>
      </c>
      <c r="L212" s="27">
        <f t="shared" si="147"/>
        <v>222654862</v>
      </c>
      <c r="M212" s="27">
        <f t="shared" si="147"/>
        <v>202285995</v>
      </c>
      <c r="N212" s="27">
        <f t="shared" si="147"/>
        <v>72882415</v>
      </c>
      <c r="O212" s="27">
        <f t="shared" si="147"/>
        <v>72882415</v>
      </c>
      <c r="P212" s="27">
        <f t="shared" si="147"/>
        <v>379368653</v>
      </c>
      <c r="Q212" s="353">
        <f t="shared" si="137"/>
        <v>0.33601012246174472</v>
      </c>
      <c r="R212" s="353">
        <f t="shared" si="138"/>
        <v>0.12106240567696097</v>
      </c>
      <c r="S212" s="38"/>
      <c r="T212" s="38"/>
    </row>
    <row r="213" spans="1:20" s="39" customFormat="1" ht="27.75" customHeight="1" x14ac:dyDescent="0.2">
      <c r="A213" s="5"/>
      <c r="B213" s="61"/>
      <c r="C213" s="62"/>
      <c r="D213" s="190"/>
      <c r="E213" s="125"/>
      <c r="F213" s="126">
        <v>81</v>
      </c>
      <c r="G213" s="127" t="s">
        <v>223</v>
      </c>
      <c r="H213" s="127"/>
      <c r="I213" s="128"/>
      <c r="J213" s="35"/>
      <c r="K213" s="37">
        <f t="shared" ref="K213:P213" si="148">SUM(K214:K214)</f>
        <v>517700000</v>
      </c>
      <c r="L213" s="37">
        <f t="shared" si="148"/>
        <v>209874862</v>
      </c>
      <c r="M213" s="37">
        <f t="shared" si="148"/>
        <v>189974795</v>
      </c>
      <c r="N213" s="37">
        <f t="shared" si="148"/>
        <v>67286415</v>
      </c>
      <c r="O213" s="37">
        <f t="shared" si="148"/>
        <v>67286415</v>
      </c>
      <c r="P213" s="37">
        <f t="shared" si="148"/>
        <v>307825138</v>
      </c>
      <c r="Q213" s="353">
        <f t="shared" si="137"/>
        <v>0.36695923314661</v>
      </c>
      <c r="R213" s="353">
        <f t="shared" si="138"/>
        <v>0.12997182731311571</v>
      </c>
      <c r="S213" s="38"/>
      <c r="T213" s="38"/>
    </row>
    <row r="214" spans="1:20" s="39" customFormat="1" ht="51.75" customHeight="1" x14ac:dyDescent="0.2">
      <c r="A214" s="5"/>
      <c r="B214" s="61"/>
      <c r="C214" s="62"/>
      <c r="D214" s="5"/>
      <c r="E214" s="62"/>
      <c r="F214" s="157"/>
      <c r="G214" s="197"/>
      <c r="H214" s="129" t="s">
        <v>208</v>
      </c>
      <c r="I214" s="44" t="s">
        <v>325</v>
      </c>
      <c r="J214" s="56" t="s">
        <v>224</v>
      </c>
      <c r="K214" s="324">
        <v>517700000</v>
      </c>
      <c r="L214" s="324">
        <v>209874862</v>
      </c>
      <c r="M214" s="324">
        <v>189974795</v>
      </c>
      <c r="N214" s="324">
        <v>67286415</v>
      </c>
      <c r="O214" s="324">
        <v>67286415</v>
      </c>
      <c r="P214" s="314">
        <f>+K214-L214</f>
        <v>307825138</v>
      </c>
      <c r="Q214" s="353">
        <f t="shared" si="137"/>
        <v>0.36695923314661</v>
      </c>
      <c r="R214" s="353">
        <f t="shared" si="138"/>
        <v>0.12997182731311571</v>
      </c>
      <c r="S214" s="38"/>
      <c r="T214" s="38"/>
    </row>
    <row r="215" spans="1:20" s="39" customFormat="1" ht="27.75" customHeight="1" x14ac:dyDescent="0.2">
      <c r="A215" s="5"/>
      <c r="B215" s="61"/>
      <c r="C215" s="62"/>
      <c r="D215" s="5"/>
      <c r="E215" s="62"/>
      <c r="F215" s="126">
        <v>82</v>
      </c>
      <c r="G215" s="127" t="s">
        <v>225</v>
      </c>
      <c r="H215" s="127"/>
      <c r="I215" s="128"/>
      <c r="J215" s="35"/>
      <c r="K215" s="37">
        <f>K216</f>
        <v>84323515</v>
      </c>
      <c r="L215" s="37">
        <f t="shared" ref="L215:P215" si="149">L216</f>
        <v>12780000</v>
      </c>
      <c r="M215" s="37">
        <f t="shared" si="149"/>
        <v>12311200</v>
      </c>
      <c r="N215" s="37">
        <f t="shared" si="149"/>
        <v>5596000</v>
      </c>
      <c r="O215" s="37">
        <f t="shared" si="149"/>
        <v>5596000</v>
      </c>
      <c r="P215" s="37">
        <f t="shared" si="149"/>
        <v>71543515</v>
      </c>
      <c r="Q215" s="353">
        <f t="shared" si="137"/>
        <v>0.14599960639686332</v>
      </c>
      <c r="R215" s="353">
        <f t="shared" si="138"/>
        <v>6.6363457453119695E-2</v>
      </c>
      <c r="S215" s="38"/>
      <c r="T215" s="38"/>
    </row>
    <row r="216" spans="1:20" s="39" customFormat="1" ht="33" customHeight="1" x14ac:dyDescent="0.2">
      <c r="A216" s="5"/>
      <c r="B216" s="178"/>
      <c r="C216" s="151"/>
      <c r="D216" s="64"/>
      <c r="E216" s="151"/>
      <c r="F216" s="157"/>
      <c r="G216" s="198"/>
      <c r="H216" s="152" t="s">
        <v>208</v>
      </c>
      <c r="I216" s="44" t="s">
        <v>326</v>
      </c>
      <c r="J216" s="56" t="s">
        <v>226</v>
      </c>
      <c r="K216" s="324">
        <v>84323515</v>
      </c>
      <c r="L216" s="324">
        <v>12780000</v>
      </c>
      <c r="M216" s="324">
        <v>12311200</v>
      </c>
      <c r="N216" s="324">
        <v>5596000</v>
      </c>
      <c r="O216" s="324">
        <v>5596000</v>
      </c>
      <c r="P216" s="314">
        <f>+K216-L216</f>
        <v>71543515</v>
      </c>
      <c r="Q216" s="353">
        <f t="shared" si="137"/>
        <v>0.14599960639686332</v>
      </c>
      <c r="R216" s="353">
        <f t="shared" si="138"/>
        <v>6.6363457453119695E-2</v>
      </c>
      <c r="S216" s="38"/>
      <c r="T216" s="38"/>
    </row>
    <row r="217" spans="1:20" s="39" customFormat="1" ht="24" customHeight="1" x14ac:dyDescent="0.2">
      <c r="A217" s="5"/>
      <c r="B217" s="199">
        <v>5</v>
      </c>
      <c r="C217" s="200" t="s">
        <v>227</v>
      </c>
      <c r="D217" s="180"/>
      <c r="E217" s="181"/>
      <c r="F217" s="179"/>
      <c r="G217" s="201"/>
      <c r="H217" s="115"/>
      <c r="I217" s="17"/>
      <c r="J217" s="18"/>
      <c r="K217" s="19">
        <f t="shared" ref="K217:P217" si="150">K218+K227+K233</f>
        <v>12239682496</v>
      </c>
      <c r="L217" s="19">
        <f t="shared" si="150"/>
        <v>8634679132</v>
      </c>
      <c r="M217" s="19">
        <f t="shared" si="150"/>
        <v>2967944090</v>
      </c>
      <c r="N217" s="19">
        <f t="shared" si="150"/>
        <v>549517000</v>
      </c>
      <c r="O217" s="19">
        <f t="shared" si="150"/>
        <v>549517000</v>
      </c>
      <c r="P217" s="19">
        <f t="shared" si="150"/>
        <v>3405346925</v>
      </c>
      <c r="Q217" s="353">
        <f t="shared" si="137"/>
        <v>0.24248538235938241</v>
      </c>
      <c r="R217" s="353">
        <f t="shared" si="138"/>
        <v>4.4896344343865566E-2</v>
      </c>
      <c r="S217" s="38"/>
      <c r="T217" s="38"/>
    </row>
    <row r="218" spans="1:20" s="39" customFormat="1" ht="24" customHeight="1" x14ac:dyDescent="0.2">
      <c r="A218" s="5"/>
      <c r="B218" s="182"/>
      <c r="C218" s="81"/>
      <c r="D218" s="202">
        <v>26</v>
      </c>
      <c r="E218" s="136" t="s">
        <v>228</v>
      </c>
      <c r="F218" s="120"/>
      <c r="G218" s="139"/>
      <c r="H218" s="139"/>
      <c r="I218" s="139"/>
      <c r="J218" s="26"/>
      <c r="K218" s="27">
        <f t="shared" ref="K218:P218" si="151">K219+K224</f>
        <v>687235128</v>
      </c>
      <c r="L218" s="27">
        <f t="shared" si="151"/>
        <v>353607232</v>
      </c>
      <c r="M218" s="27">
        <f t="shared" si="151"/>
        <v>291607232</v>
      </c>
      <c r="N218" s="27">
        <f t="shared" si="151"/>
        <v>83061000</v>
      </c>
      <c r="O218" s="27">
        <f t="shared" si="151"/>
        <v>83061000</v>
      </c>
      <c r="P218" s="27">
        <f t="shared" si="151"/>
        <v>313299228</v>
      </c>
      <c r="Q218" s="353">
        <f t="shared" si="137"/>
        <v>0.42431945067860383</v>
      </c>
      <c r="R218" s="353">
        <f t="shared" si="138"/>
        <v>0.12086256452245846</v>
      </c>
      <c r="S218" s="38"/>
      <c r="T218" s="38"/>
    </row>
    <row r="219" spans="1:20" s="39" customFormat="1" ht="24" customHeight="1" x14ac:dyDescent="0.2">
      <c r="A219" s="5"/>
      <c r="B219" s="67"/>
      <c r="C219" s="68"/>
      <c r="D219" s="190"/>
      <c r="E219" s="125"/>
      <c r="F219" s="148">
        <v>83</v>
      </c>
      <c r="G219" s="127" t="s">
        <v>229</v>
      </c>
      <c r="H219" s="127"/>
      <c r="I219" s="128"/>
      <c r="J219" s="35"/>
      <c r="K219" s="37">
        <f t="shared" ref="K219:P219" si="152">SUM(K220:K223)</f>
        <v>579048128</v>
      </c>
      <c r="L219" s="37">
        <f t="shared" si="152"/>
        <v>287748900</v>
      </c>
      <c r="M219" s="37">
        <f t="shared" si="152"/>
        <v>268748900</v>
      </c>
      <c r="N219" s="37">
        <f t="shared" si="152"/>
        <v>72312000</v>
      </c>
      <c r="O219" s="37">
        <f t="shared" si="152"/>
        <v>72312000</v>
      </c>
      <c r="P219" s="37">
        <f t="shared" si="152"/>
        <v>291299228</v>
      </c>
      <c r="Q219" s="353">
        <f t="shared" si="137"/>
        <v>0.46412187002183003</v>
      </c>
      <c r="R219" s="353">
        <f t="shared" si="138"/>
        <v>0.12488081128897113</v>
      </c>
      <c r="S219" s="38"/>
      <c r="T219" s="38"/>
    </row>
    <row r="220" spans="1:20" s="39" customFormat="1" ht="72" customHeight="1" x14ac:dyDescent="0.2">
      <c r="A220" s="5"/>
      <c r="B220" s="67"/>
      <c r="C220" s="68"/>
      <c r="D220" s="203"/>
      <c r="E220" s="204"/>
      <c r="F220" s="53"/>
      <c r="G220" s="5"/>
      <c r="H220" s="43" t="s">
        <v>230</v>
      </c>
      <c r="I220" s="88" t="s">
        <v>300</v>
      </c>
      <c r="J220" s="89" t="s">
        <v>231</v>
      </c>
      <c r="K220" s="45">
        <v>17500000</v>
      </c>
      <c r="L220" s="45">
        <v>13990000</v>
      </c>
      <c r="M220" s="45">
        <v>13990000</v>
      </c>
      <c r="N220" s="45">
        <v>5596000</v>
      </c>
      <c r="O220" s="45">
        <v>5596000</v>
      </c>
      <c r="P220" s="45">
        <f>K220-L220</f>
        <v>3510000</v>
      </c>
      <c r="Q220" s="353">
        <f t="shared" si="137"/>
        <v>0.79942857142857138</v>
      </c>
      <c r="R220" s="353">
        <f t="shared" si="138"/>
        <v>0.3197714285714286</v>
      </c>
      <c r="S220" s="38"/>
      <c r="T220" s="38"/>
    </row>
    <row r="221" spans="1:20" s="39" customFormat="1" ht="64.5" customHeight="1" x14ac:dyDescent="0.2">
      <c r="A221" s="5"/>
      <c r="B221" s="67"/>
      <c r="C221" s="68"/>
      <c r="D221" s="203"/>
      <c r="E221" s="204"/>
      <c r="F221" s="53"/>
      <c r="G221" s="5"/>
      <c r="H221" s="60" t="s">
        <v>232</v>
      </c>
      <c r="I221" s="205" t="s">
        <v>298</v>
      </c>
      <c r="J221" s="205" t="s">
        <v>233</v>
      </c>
      <c r="K221" s="206">
        <v>450000000</v>
      </c>
      <c r="L221" s="324">
        <v>191448100</v>
      </c>
      <c r="M221" s="324">
        <v>177448100</v>
      </c>
      <c r="N221" s="324">
        <v>53178000</v>
      </c>
      <c r="O221" s="324">
        <v>53178000</v>
      </c>
      <c r="P221" s="206">
        <f t="shared" ref="P221:P222" si="153">K221-L221</f>
        <v>258551900</v>
      </c>
      <c r="Q221" s="353">
        <f t="shared" si="137"/>
        <v>0.39432911111111113</v>
      </c>
      <c r="R221" s="353">
        <f t="shared" si="138"/>
        <v>0.11817333333333334</v>
      </c>
      <c r="S221" s="38"/>
      <c r="T221" s="38"/>
    </row>
    <row r="222" spans="1:20" s="39" customFormat="1" ht="47.25" customHeight="1" x14ac:dyDescent="0.2">
      <c r="A222" s="5"/>
      <c r="B222" s="67"/>
      <c r="C222" s="68"/>
      <c r="D222" s="203"/>
      <c r="E222" s="204"/>
      <c r="F222" s="53"/>
      <c r="G222" s="5"/>
      <c r="H222" s="60" t="s">
        <v>232</v>
      </c>
      <c r="I222" s="276" t="s">
        <v>299</v>
      </c>
      <c r="J222" s="207" t="s">
        <v>234</v>
      </c>
      <c r="K222" s="206">
        <v>40000000</v>
      </c>
      <c r="L222" s="324">
        <v>17870800</v>
      </c>
      <c r="M222" s="324">
        <v>12870800</v>
      </c>
      <c r="N222" s="324">
        <v>2798000</v>
      </c>
      <c r="O222" s="324">
        <v>2798000</v>
      </c>
      <c r="P222" s="206">
        <f t="shared" si="153"/>
        <v>22129200</v>
      </c>
      <c r="Q222" s="353">
        <f t="shared" si="137"/>
        <v>0.32177</v>
      </c>
      <c r="R222" s="353">
        <f t="shared" si="138"/>
        <v>6.9949999999999998E-2</v>
      </c>
      <c r="S222" s="38"/>
      <c r="T222" s="38"/>
    </row>
    <row r="223" spans="1:20" s="39" customFormat="1" ht="47.25" customHeight="1" x14ac:dyDescent="0.2">
      <c r="A223" s="5"/>
      <c r="B223" s="67"/>
      <c r="C223" s="68"/>
      <c r="D223" s="203"/>
      <c r="E223" s="204"/>
      <c r="F223" s="53"/>
      <c r="G223" s="5"/>
      <c r="H223" s="60" t="s">
        <v>235</v>
      </c>
      <c r="I223" s="56" t="s">
        <v>382</v>
      </c>
      <c r="J223" s="208" t="s">
        <v>236</v>
      </c>
      <c r="K223" s="82">
        <v>71548128</v>
      </c>
      <c r="L223" s="335">
        <v>64440000</v>
      </c>
      <c r="M223" s="335">
        <v>64440000</v>
      </c>
      <c r="N223" s="335">
        <v>10740000</v>
      </c>
      <c r="O223" s="335">
        <v>10740000</v>
      </c>
      <c r="P223" s="45">
        <f>K223-L223</f>
        <v>7108128</v>
      </c>
      <c r="Q223" s="353">
        <f t="shared" si="137"/>
        <v>0.90065249505899025</v>
      </c>
      <c r="R223" s="353">
        <f t="shared" si="138"/>
        <v>0.15010874917649836</v>
      </c>
      <c r="S223" s="38"/>
      <c r="T223" s="38"/>
    </row>
    <row r="224" spans="1:20" s="39" customFormat="1" ht="27.75" customHeight="1" x14ac:dyDescent="0.2">
      <c r="A224" s="5"/>
      <c r="B224" s="67"/>
      <c r="C224" s="68"/>
      <c r="D224" s="203"/>
      <c r="E224" s="204"/>
      <c r="F224" s="32">
        <v>84</v>
      </c>
      <c r="G224" s="51" t="s">
        <v>237</v>
      </c>
      <c r="H224" s="51"/>
      <c r="I224" s="51"/>
      <c r="J224" s="35"/>
      <c r="K224" s="37">
        <f>SUM(K225:K226)</f>
        <v>108187000</v>
      </c>
      <c r="L224" s="37">
        <f t="shared" ref="L224:P224" si="154">SUM(L225:L226)</f>
        <v>65858332</v>
      </c>
      <c r="M224" s="37">
        <f t="shared" si="154"/>
        <v>22858332</v>
      </c>
      <c r="N224" s="37">
        <f t="shared" si="154"/>
        <v>10749000</v>
      </c>
      <c r="O224" s="37">
        <f t="shared" si="154"/>
        <v>10749000</v>
      </c>
      <c r="P224" s="37">
        <f t="shared" si="154"/>
        <v>22000000</v>
      </c>
      <c r="Q224" s="353">
        <f t="shared" si="137"/>
        <v>0.21128538548993872</v>
      </c>
      <c r="R224" s="353">
        <f t="shared" si="138"/>
        <v>9.9355745144980454E-2</v>
      </c>
      <c r="S224" s="38"/>
      <c r="T224" s="38"/>
    </row>
    <row r="225" spans="1:20" s="39" customFormat="1" ht="34.5" customHeight="1" x14ac:dyDescent="0.2">
      <c r="A225" s="5"/>
      <c r="B225" s="67"/>
      <c r="C225" s="68"/>
      <c r="D225" s="203"/>
      <c r="E225" s="204"/>
      <c r="F225" s="80"/>
      <c r="G225" s="81"/>
      <c r="H225" s="129" t="s">
        <v>230</v>
      </c>
      <c r="I225" s="89" t="s">
        <v>301</v>
      </c>
      <c r="J225" s="209" t="s">
        <v>238</v>
      </c>
      <c r="K225" s="45">
        <v>58500000</v>
      </c>
      <c r="L225" s="45">
        <v>40500000</v>
      </c>
      <c r="M225" s="45"/>
      <c r="N225" s="45"/>
      <c r="O225" s="45"/>
      <c r="P225" s="45">
        <f t="shared" ref="P225" si="155">K225-L225</f>
        <v>18000000</v>
      </c>
      <c r="Q225" s="353">
        <f t="shared" si="137"/>
        <v>0</v>
      </c>
      <c r="R225" s="353">
        <f t="shared" si="138"/>
        <v>0</v>
      </c>
      <c r="S225" s="38"/>
      <c r="T225" s="38"/>
    </row>
    <row r="226" spans="1:20" s="39" customFormat="1" ht="34.5" customHeight="1" x14ac:dyDescent="0.2">
      <c r="A226" s="5"/>
      <c r="B226" s="67"/>
      <c r="C226" s="68"/>
      <c r="D226" s="203"/>
      <c r="E226" s="204"/>
      <c r="F226" s="84"/>
      <c r="G226" s="85"/>
      <c r="H226" s="210" t="s">
        <v>239</v>
      </c>
      <c r="I226" s="44" t="s">
        <v>327</v>
      </c>
      <c r="J226" s="56" t="s">
        <v>240</v>
      </c>
      <c r="K226" s="324">
        <v>49687000</v>
      </c>
      <c r="L226" s="324">
        <v>25358332</v>
      </c>
      <c r="M226" s="324">
        <v>22858332</v>
      </c>
      <c r="N226" s="324">
        <v>10749000</v>
      </c>
      <c r="O226" s="324">
        <v>10749000</v>
      </c>
      <c r="P226" s="324">
        <v>4000000</v>
      </c>
      <c r="Q226" s="353">
        <f t="shared" si="137"/>
        <v>0.46004653128584944</v>
      </c>
      <c r="R226" s="353">
        <f t="shared" si="138"/>
        <v>0.21633425242015014</v>
      </c>
      <c r="S226" s="38"/>
      <c r="T226" s="38"/>
    </row>
    <row r="227" spans="1:20" s="39" customFormat="1" ht="29.25" customHeight="1" x14ac:dyDescent="0.2">
      <c r="A227" s="5"/>
      <c r="B227" s="67"/>
      <c r="C227" s="68"/>
      <c r="D227" s="69">
        <v>27</v>
      </c>
      <c r="E227" s="23" t="s">
        <v>241</v>
      </c>
      <c r="F227" s="211"/>
      <c r="G227" s="212"/>
      <c r="H227" s="213"/>
      <c r="I227" s="214"/>
      <c r="J227" s="215"/>
      <c r="K227" s="216">
        <f t="shared" ref="K227:P227" si="156">K228+K231</f>
        <v>919644033</v>
      </c>
      <c r="L227" s="216">
        <f t="shared" si="156"/>
        <v>508656912</v>
      </c>
      <c r="M227" s="216">
        <f t="shared" si="156"/>
        <v>440317730</v>
      </c>
      <c r="N227" s="216">
        <f t="shared" si="156"/>
        <v>20396000</v>
      </c>
      <c r="O227" s="216">
        <f t="shared" si="156"/>
        <v>20396000</v>
      </c>
      <c r="P227" s="216">
        <f t="shared" si="156"/>
        <v>231659350</v>
      </c>
      <c r="Q227" s="353">
        <f t="shared" si="137"/>
        <v>0.47879148257356224</v>
      </c>
      <c r="R227" s="353">
        <f t="shared" si="138"/>
        <v>2.2178146400260501E-2</v>
      </c>
      <c r="S227" s="38"/>
      <c r="T227" s="38"/>
    </row>
    <row r="228" spans="1:20" s="39" customFormat="1" ht="25.5" customHeight="1" x14ac:dyDescent="0.2">
      <c r="A228" s="5"/>
      <c r="B228" s="67"/>
      <c r="C228" s="68"/>
      <c r="D228" s="217"/>
      <c r="E228" s="48"/>
      <c r="F228" s="75">
        <v>85</v>
      </c>
      <c r="G228" s="51" t="s">
        <v>242</v>
      </c>
      <c r="H228" s="51"/>
      <c r="I228" s="193"/>
      <c r="J228" s="218"/>
      <c r="K228" s="219">
        <f t="shared" ref="K228:P228" si="157">SUM(K229:K230)</f>
        <v>820271633</v>
      </c>
      <c r="L228" s="219">
        <f t="shared" si="157"/>
        <v>433645248</v>
      </c>
      <c r="M228" s="219">
        <f t="shared" si="157"/>
        <v>365939398</v>
      </c>
      <c r="N228" s="219">
        <f t="shared" si="157"/>
        <v>7313000</v>
      </c>
      <c r="O228" s="219">
        <f t="shared" si="157"/>
        <v>7313000</v>
      </c>
      <c r="P228" s="219">
        <f t="shared" si="157"/>
        <v>146859350</v>
      </c>
      <c r="Q228" s="353">
        <f t="shared" si="137"/>
        <v>0.44611977700806338</v>
      </c>
      <c r="R228" s="353">
        <f t="shared" si="138"/>
        <v>8.9153393897750451E-3</v>
      </c>
      <c r="S228" s="38"/>
      <c r="T228" s="38"/>
    </row>
    <row r="229" spans="1:20" s="39" customFormat="1" ht="34.5" customHeight="1" x14ac:dyDescent="0.2">
      <c r="A229" s="5"/>
      <c r="B229" s="67"/>
      <c r="C229" s="68"/>
      <c r="D229" s="203"/>
      <c r="E229" s="204"/>
      <c r="F229" s="220"/>
      <c r="G229" s="117"/>
      <c r="H229" s="129" t="s">
        <v>230</v>
      </c>
      <c r="I229" s="89" t="s">
        <v>302</v>
      </c>
      <c r="J229" s="89" t="s">
        <v>243</v>
      </c>
      <c r="K229" s="45">
        <v>120000000</v>
      </c>
      <c r="L229" s="45">
        <v>33025650</v>
      </c>
      <c r="M229" s="45">
        <v>12000000</v>
      </c>
      <c r="N229" s="45"/>
      <c r="O229" s="45"/>
      <c r="P229" s="45">
        <f>K229-L229</f>
        <v>86974350</v>
      </c>
      <c r="Q229" s="353">
        <f t="shared" si="137"/>
        <v>0.1</v>
      </c>
      <c r="R229" s="353">
        <f t="shared" si="138"/>
        <v>0</v>
      </c>
      <c r="S229" s="38"/>
      <c r="T229" s="38"/>
    </row>
    <row r="230" spans="1:20" s="39" customFormat="1" ht="34.5" customHeight="1" x14ac:dyDescent="0.2">
      <c r="A230" s="5"/>
      <c r="B230" s="67"/>
      <c r="C230" s="68"/>
      <c r="D230" s="203"/>
      <c r="E230" s="204"/>
      <c r="F230" s="221"/>
      <c r="G230" s="62"/>
      <c r="H230" s="222" t="s">
        <v>239</v>
      </c>
      <c r="I230" s="44" t="s">
        <v>328</v>
      </c>
      <c r="J230" s="56" t="s">
        <v>244</v>
      </c>
      <c r="K230" s="324">
        <v>700271633</v>
      </c>
      <c r="L230" s="324">
        <v>400619598</v>
      </c>
      <c r="M230" s="324">
        <v>353939398</v>
      </c>
      <c r="N230" s="324">
        <v>7313000</v>
      </c>
      <c r="O230" s="324">
        <v>7313000</v>
      </c>
      <c r="P230" s="324">
        <v>59885000</v>
      </c>
      <c r="Q230" s="353">
        <f t="shared" si="137"/>
        <v>0.50543158014798528</v>
      </c>
      <c r="R230" s="353">
        <f t="shared" si="138"/>
        <v>1.0443090445732791E-2</v>
      </c>
      <c r="S230" s="38"/>
      <c r="T230" s="38"/>
    </row>
    <row r="231" spans="1:20" s="39" customFormat="1" ht="34.5" customHeight="1" x14ac:dyDescent="0.2">
      <c r="A231" s="5"/>
      <c r="B231" s="67"/>
      <c r="C231" s="68"/>
      <c r="D231" s="203"/>
      <c r="E231" s="204"/>
      <c r="F231" s="75">
        <v>86</v>
      </c>
      <c r="G231" s="51" t="s">
        <v>245</v>
      </c>
      <c r="H231" s="51"/>
      <c r="I231" s="194"/>
      <c r="J231" s="218"/>
      <c r="K231" s="219">
        <f t="shared" ref="K231:P231" si="158">SUM(K232:K232)</f>
        <v>99372400</v>
      </c>
      <c r="L231" s="219">
        <f t="shared" si="158"/>
        <v>75011664</v>
      </c>
      <c r="M231" s="219">
        <f t="shared" si="158"/>
        <v>74378332</v>
      </c>
      <c r="N231" s="219">
        <f t="shared" si="158"/>
        <v>13083000</v>
      </c>
      <c r="O231" s="219">
        <f t="shared" si="158"/>
        <v>13083000</v>
      </c>
      <c r="P231" s="219">
        <f t="shared" si="158"/>
        <v>84800000</v>
      </c>
      <c r="Q231" s="353">
        <f t="shared" si="137"/>
        <v>0.74848078540922836</v>
      </c>
      <c r="R231" s="353">
        <f t="shared" si="138"/>
        <v>0.13165627478052255</v>
      </c>
      <c r="S231" s="38"/>
      <c r="T231" s="38"/>
    </row>
    <row r="232" spans="1:20" s="39" customFormat="1" ht="34.5" customHeight="1" x14ac:dyDescent="0.2">
      <c r="A232" s="5"/>
      <c r="B232" s="67"/>
      <c r="C232" s="68"/>
      <c r="D232" s="203"/>
      <c r="E232" s="204"/>
      <c r="F232" s="220"/>
      <c r="G232" s="117"/>
      <c r="H232" s="210" t="s">
        <v>239</v>
      </c>
      <c r="I232" s="44" t="s">
        <v>329</v>
      </c>
      <c r="J232" s="56" t="s">
        <v>246</v>
      </c>
      <c r="K232" s="324">
        <v>99372400</v>
      </c>
      <c r="L232" s="324">
        <v>75011664</v>
      </c>
      <c r="M232" s="324">
        <v>74378332</v>
      </c>
      <c r="N232" s="324">
        <v>13083000</v>
      </c>
      <c r="O232" s="324">
        <v>13083000</v>
      </c>
      <c r="P232" s="324">
        <v>84800000</v>
      </c>
      <c r="Q232" s="353">
        <f t="shared" si="137"/>
        <v>0.74848078540922836</v>
      </c>
      <c r="R232" s="353">
        <f t="shared" si="138"/>
        <v>0.13165627478052255</v>
      </c>
      <c r="S232" s="38"/>
      <c r="T232" s="38"/>
    </row>
    <row r="233" spans="1:20" s="39" customFormat="1" ht="26.25" customHeight="1" x14ac:dyDescent="0.2">
      <c r="A233" s="5"/>
      <c r="B233" s="61"/>
      <c r="C233" s="62"/>
      <c r="D233" s="69">
        <v>28</v>
      </c>
      <c r="E233" s="23" t="s">
        <v>247</v>
      </c>
      <c r="F233" s="70"/>
      <c r="G233" s="286"/>
      <c r="H233" s="223"/>
      <c r="I233" s="224"/>
      <c r="J233" s="26"/>
      <c r="K233" s="27">
        <f t="shared" ref="K233:P233" si="159">K234+K241+K244</f>
        <v>10632803335</v>
      </c>
      <c r="L233" s="27">
        <f t="shared" si="159"/>
        <v>7772414988</v>
      </c>
      <c r="M233" s="27">
        <f t="shared" si="159"/>
        <v>2236019128</v>
      </c>
      <c r="N233" s="27">
        <f t="shared" si="159"/>
        <v>446060000</v>
      </c>
      <c r="O233" s="27">
        <f t="shared" si="159"/>
        <v>446060000</v>
      </c>
      <c r="P233" s="27">
        <f t="shared" si="159"/>
        <v>2860388347</v>
      </c>
      <c r="Q233" s="353">
        <f t="shared" si="137"/>
        <v>0.21029441225906018</v>
      </c>
      <c r="R233" s="353">
        <f t="shared" si="138"/>
        <v>4.1951307284289203E-2</v>
      </c>
      <c r="S233" s="38"/>
      <c r="T233" s="38"/>
    </row>
    <row r="234" spans="1:20" s="39" customFormat="1" ht="26.25" customHeight="1" x14ac:dyDescent="0.2">
      <c r="A234" s="5"/>
      <c r="B234" s="61"/>
      <c r="C234" s="62"/>
      <c r="D234" s="225"/>
      <c r="E234" s="41"/>
      <c r="F234" s="75">
        <v>87</v>
      </c>
      <c r="G234" s="226" t="s">
        <v>248</v>
      </c>
      <c r="H234" s="226"/>
      <c r="I234" s="227"/>
      <c r="J234" s="35"/>
      <c r="K234" s="37">
        <f t="shared" ref="K234:P234" si="160">SUM(K235:K240)</f>
        <v>1293487634</v>
      </c>
      <c r="L234" s="37">
        <f t="shared" si="160"/>
        <v>573013367</v>
      </c>
      <c r="M234" s="37">
        <f t="shared" si="160"/>
        <v>505355733</v>
      </c>
      <c r="N234" s="37">
        <f t="shared" si="160"/>
        <v>126398000</v>
      </c>
      <c r="O234" s="37">
        <f t="shared" si="160"/>
        <v>126398000</v>
      </c>
      <c r="P234" s="37">
        <f t="shared" si="160"/>
        <v>720474267</v>
      </c>
      <c r="Q234" s="353">
        <f t="shared" si="137"/>
        <v>0.39069235740370439</v>
      </c>
      <c r="R234" s="353">
        <f t="shared" si="138"/>
        <v>9.7718754070438993E-2</v>
      </c>
      <c r="S234" s="38"/>
      <c r="T234" s="38"/>
    </row>
    <row r="235" spans="1:20" s="39" customFormat="1" ht="69" customHeight="1" x14ac:dyDescent="0.2">
      <c r="A235" s="5"/>
      <c r="B235" s="61"/>
      <c r="C235" s="62"/>
      <c r="D235" s="228"/>
      <c r="E235" s="41"/>
      <c r="F235" s="229"/>
      <c r="G235" s="230"/>
      <c r="H235" s="129" t="s">
        <v>230</v>
      </c>
      <c r="I235" s="142" t="s">
        <v>303</v>
      </c>
      <c r="J235" s="89" t="s">
        <v>249</v>
      </c>
      <c r="K235" s="45">
        <v>378300000</v>
      </c>
      <c r="L235" s="45">
        <v>184148600</v>
      </c>
      <c r="M235" s="45">
        <v>152788600</v>
      </c>
      <c r="N235" s="45">
        <v>30379000</v>
      </c>
      <c r="O235" s="45">
        <v>30379000</v>
      </c>
      <c r="P235" s="45">
        <f t="shared" ref="P235:P240" si="161">K235-L235</f>
        <v>194151400</v>
      </c>
      <c r="Q235" s="353">
        <f t="shared" si="137"/>
        <v>0.40388210415014536</v>
      </c>
      <c r="R235" s="353">
        <f t="shared" si="138"/>
        <v>8.0303991541104944E-2</v>
      </c>
      <c r="S235" s="38"/>
      <c r="T235" s="38"/>
    </row>
    <row r="236" spans="1:20" s="39" customFormat="1" ht="69" customHeight="1" x14ac:dyDescent="0.2">
      <c r="A236" s="5"/>
      <c r="B236" s="61"/>
      <c r="C236" s="62"/>
      <c r="D236" s="228"/>
      <c r="E236" s="41"/>
      <c r="F236" s="231"/>
      <c r="G236" s="232"/>
      <c r="H236" s="129" t="s">
        <v>230</v>
      </c>
      <c r="I236" s="142" t="s">
        <v>304</v>
      </c>
      <c r="J236" s="89" t="s">
        <v>250</v>
      </c>
      <c r="K236" s="45">
        <v>60000000</v>
      </c>
      <c r="L236" s="45">
        <v>17915000</v>
      </c>
      <c r="M236" s="45">
        <v>17915000</v>
      </c>
      <c r="N236" s="45">
        <v>7166000</v>
      </c>
      <c r="O236" s="45">
        <v>7166000</v>
      </c>
      <c r="P236" s="45">
        <f t="shared" si="161"/>
        <v>42085000</v>
      </c>
      <c r="Q236" s="353">
        <f t="shared" si="137"/>
        <v>0.29858333333333331</v>
      </c>
      <c r="R236" s="353">
        <f t="shared" si="138"/>
        <v>0.11943333333333334</v>
      </c>
      <c r="S236" s="38"/>
      <c r="T236" s="38"/>
    </row>
    <row r="237" spans="1:20" s="39" customFormat="1" ht="69" customHeight="1" x14ac:dyDescent="0.2">
      <c r="A237" s="5"/>
      <c r="B237" s="61"/>
      <c r="C237" s="62"/>
      <c r="D237" s="228"/>
      <c r="E237" s="41"/>
      <c r="F237" s="231"/>
      <c r="G237" s="232"/>
      <c r="H237" s="129" t="s">
        <v>230</v>
      </c>
      <c r="I237" s="142" t="s">
        <v>305</v>
      </c>
      <c r="J237" s="89" t="s">
        <v>251</v>
      </c>
      <c r="K237" s="45">
        <v>100000000</v>
      </c>
      <c r="L237" s="45"/>
      <c r="M237" s="45"/>
      <c r="N237" s="45"/>
      <c r="O237" s="45"/>
      <c r="P237" s="45">
        <f t="shared" si="161"/>
        <v>100000000</v>
      </c>
      <c r="Q237" s="353">
        <f t="shared" si="137"/>
        <v>0</v>
      </c>
      <c r="R237" s="353">
        <f t="shared" si="138"/>
        <v>0</v>
      </c>
      <c r="S237" s="38"/>
      <c r="T237" s="38"/>
    </row>
    <row r="238" spans="1:20" s="39" customFormat="1" ht="69" customHeight="1" x14ac:dyDescent="0.2">
      <c r="A238" s="5"/>
      <c r="B238" s="61"/>
      <c r="C238" s="62"/>
      <c r="D238" s="228"/>
      <c r="E238" s="41"/>
      <c r="F238" s="231"/>
      <c r="G238" s="232"/>
      <c r="H238" s="129" t="s">
        <v>230</v>
      </c>
      <c r="I238" s="142" t="s">
        <v>306</v>
      </c>
      <c r="J238" s="89" t="s">
        <v>252</v>
      </c>
      <c r="K238" s="45">
        <v>475000000</v>
      </c>
      <c r="L238" s="45">
        <v>258990567</v>
      </c>
      <c r="M238" s="45">
        <v>233490567</v>
      </c>
      <c r="N238" s="45">
        <v>60974000</v>
      </c>
      <c r="O238" s="45">
        <v>60974000</v>
      </c>
      <c r="P238" s="45">
        <f t="shared" si="161"/>
        <v>216009433</v>
      </c>
      <c r="Q238" s="353">
        <f t="shared" si="137"/>
        <v>0.49155908842105261</v>
      </c>
      <c r="R238" s="353">
        <f t="shared" si="138"/>
        <v>0.12836631578947369</v>
      </c>
      <c r="S238" s="38"/>
      <c r="T238" s="38"/>
    </row>
    <row r="239" spans="1:20" s="39" customFormat="1" ht="69" customHeight="1" x14ac:dyDescent="0.2">
      <c r="A239" s="5"/>
      <c r="B239" s="61"/>
      <c r="C239" s="62"/>
      <c r="D239" s="228"/>
      <c r="E239" s="41"/>
      <c r="F239" s="231"/>
      <c r="G239" s="232"/>
      <c r="H239" s="129" t="s">
        <v>230</v>
      </c>
      <c r="I239" s="142" t="s">
        <v>307</v>
      </c>
      <c r="J239" s="89" t="s">
        <v>253</v>
      </c>
      <c r="K239" s="45">
        <v>48000000</v>
      </c>
      <c r="L239" s="45">
        <v>17915000</v>
      </c>
      <c r="M239" s="45">
        <v>17915000</v>
      </c>
      <c r="N239" s="45">
        <v>3583000</v>
      </c>
      <c r="O239" s="45">
        <v>3583000</v>
      </c>
      <c r="P239" s="45">
        <f t="shared" si="161"/>
        <v>30085000</v>
      </c>
      <c r="Q239" s="353">
        <f t="shared" si="137"/>
        <v>0.37322916666666667</v>
      </c>
      <c r="R239" s="353">
        <f t="shared" si="138"/>
        <v>7.4645833333333328E-2</v>
      </c>
      <c r="S239" s="38"/>
      <c r="T239" s="38"/>
    </row>
    <row r="240" spans="1:20" s="39" customFormat="1" ht="69" customHeight="1" x14ac:dyDescent="0.2">
      <c r="A240" s="5"/>
      <c r="B240" s="61"/>
      <c r="C240" s="62"/>
      <c r="D240" s="228"/>
      <c r="E240" s="41"/>
      <c r="F240" s="231"/>
      <c r="G240" s="232"/>
      <c r="H240" s="129" t="s">
        <v>230</v>
      </c>
      <c r="I240" s="142" t="s">
        <v>308</v>
      </c>
      <c r="J240" s="89" t="s">
        <v>254</v>
      </c>
      <c r="K240" s="45">
        <v>232187634</v>
      </c>
      <c r="L240" s="45">
        <v>94044200</v>
      </c>
      <c r="M240" s="45">
        <v>83246566</v>
      </c>
      <c r="N240" s="45">
        <v>24296000</v>
      </c>
      <c r="O240" s="45">
        <v>24296000</v>
      </c>
      <c r="P240" s="45">
        <f t="shared" si="161"/>
        <v>138143434</v>
      </c>
      <c r="Q240" s="353">
        <f t="shared" si="137"/>
        <v>0.35853143669141313</v>
      </c>
      <c r="R240" s="353">
        <f t="shared" si="138"/>
        <v>0.10463950892406268</v>
      </c>
      <c r="S240" s="38"/>
      <c r="T240" s="38"/>
    </row>
    <row r="241" spans="1:26" s="39" customFormat="1" ht="26.25" customHeight="1" x14ac:dyDescent="0.2">
      <c r="A241" s="5"/>
      <c r="B241" s="61"/>
      <c r="C241" s="62"/>
      <c r="D241" s="228"/>
      <c r="E241" s="203"/>
      <c r="F241" s="52">
        <v>88</v>
      </c>
      <c r="G241" s="51" t="s">
        <v>255</v>
      </c>
      <c r="H241" s="226"/>
      <c r="I241" s="233"/>
      <c r="J241" s="35"/>
      <c r="K241" s="37">
        <f t="shared" ref="K241:P241" si="162">SUM(K242:K243)</f>
        <v>2348473039</v>
      </c>
      <c r="L241" s="37">
        <f t="shared" si="162"/>
        <v>1565762895</v>
      </c>
      <c r="M241" s="37">
        <f t="shared" si="162"/>
        <v>1046762895</v>
      </c>
      <c r="N241" s="37">
        <f t="shared" si="162"/>
        <v>179842000</v>
      </c>
      <c r="O241" s="37">
        <f t="shared" si="162"/>
        <v>179842000</v>
      </c>
      <c r="P241" s="37">
        <f t="shared" si="162"/>
        <v>782710144</v>
      </c>
      <c r="Q241" s="353">
        <f t="shared" si="137"/>
        <v>0.44572063533065748</v>
      </c>
      <c r="R241" s="353">
        <f t="shared" si="138"/>
        <v>7.6578268948992612E-2</v>
      </c>
      <c r="S241" s="38"/>
      <c r="T241" s="38"/>
    </row>
    <row r="242" spans="1:26" s="39" customFormat="1" ht="52.5" customHeight="1" x14ac:dyDescent="0.2">
      <c r="A242" s="5"/>
      <c r="B242" s="61"/>
      <c r="C242" s="62"/>
      <c r="D242" s="228"/>
      <c r="E242" s="41"/>
      <c r="F242" s="229"/>
      <c r="G242" s="230"/>
      <c r="H242" s="107" t="s">
        <v>311</v>
      </c>
      <c r="I242" s="234" t="s">
        <v>309</v>
      </c>
      <c r="J242" s="56" t="s">
        <v>256</v>
      </c>
      <c r="K242" s="185">
        <v>1905945991</v>
      </c>
      <c r="L242" s="185">
        <v>1342346895</v>
      </c>
      <c r="M242" s="185">
        <v>826346895</v>
      </c>
      <c r="N242" s="185">
        <v>113684000</v>
      </c>
      <c r="O242" s="185">
        <v>113684000</v>
      </c>
      <c r="P242" s="185">
        <f t="shared" ref="P242:P243" si="163">K242-L242</f>
        <v>563599096</v>
      </c>
      <c r="Q242" s="353">
        <f t="shared" si="137"/>
        <v>0.43356259773470152</v>
      </c>
      <c r="R242" s="353">
        <f t="shared" si="138"/>
        <v>5.9647020711406928E-2</v>
      </c>
      <c r="S242" s="38"/>
      <c r="T242" s="38"/>
    </row>
    <row r="243" spans="1:26" s="39" customFormat="1" ht="52.5" customHeight="1" x14ac:dyDescent="0.2">
      <c r="A243" s="5"/>
      <c r="B243" s="61"/>
      <c r="C243" s="62"/>
      <c r="D243" s="228"/>
      <c r="E243" s="41"/>
      <c r="F243" s="231"/>
      <c r="G243" s="232"/>
      <c r="H243" s="107" t="s">
        <v>311</v>
      </c>
      <c r="I243" s="234" t="s">
        <v>310</v>
      </c>
      <c r="J243" s="56" t="s">
        <v>257</v>
      </c>
      <c r="K243" s="154">
        <v>442527048</v>
      </c>
      <c r="L243" s="154">
        <v>223416000</v>
      </c>
      <c r="M243" s="154">
        <v>220416000</v>
      </c>
      <c r="N243" s="154">
        <v>66158000</v>
      </c>
      <c r="O243" s="154">
        <v>66158000</v>
      </c>
      <c r="P243" s="185">
        <f t="shared" si="163"/>
        <v>219111048</v>
      </c>
      <c r="Q243" s="353">
        <f t="shared" si="137"/>
        <v>0.49808480859231002</v>
      </c>
      <c r="R243" s="353">
        <f t="shared" si="138"/>
        <v>0.1495004662404274</v>
      </c>
      <c r="S243" s="38"/>
      <c r="T243" s="38"/>
    </row>
    <row r="244" spans="1:26" s="39" customFormat="1" ht="32.25" customHeight="1" x14ac:dyDescent="0.2">
      <c r="A244" s="5"/>
      <c r="B244" s="61"/>
      <c r="C244" s="62"/>
      <c r="D244" s="5"/>
      <c r="E244" s="287"/>
      <c r="F244" s="52">
        <v>89</v>
      </c>
      <c r="G244" s="51" t="s">
        <v>258</v>
      </c>
      <c r="H244" s="51"/>
      <c r="I244" s="235"/>
      <c r="J244" s="35"/>
      <c r="K244" s="37">
        <f t="shared" ref="K244:P244" si="164">SUM(K245:K250)</f>
        <v>6990842662</v>
      </c>
      <c r="L244" s="37">
        <f t="shared" si="164"/>
        <v>5633638726</v>
      </c>
      <c r="M244" s="37">
        <f t="shared" si="164"/>
        <v>683900500</v>
      </c>
      <c r="N244" s="37">
        <f t="shared" si="164"/>
        <v>139820000</v>
      </c>
      <c r="O244" s="37">
        <f t="shared" si="164"/>
        <v>139820000</v>
      </c>
      <c r="P244" s="37">
        <f t="shared" si="164"/>
        <v>1357203936</v>
      </c>
      <c r="Q244" s="353">
        <f t="shared" si="137"/>
        <v>9.7828049216078891E-2</v>
      </c>
      <c r="R244" s="353">
        <f t="shared" si="138"/>
        <v>2.0000450125993694E-2</v>
      </c>
      <c r="S244" s="38"/>
      <c r="T244" s="38"/>
    </row>
    <row r="245" spans="1:26" ht="34.5" customHeight="1" x14ac:dyDescent="0.2">
      <c r="B245" s="236"/>
      <c r="C245" s="237"/>
      <c r="D245" s="238"/>
      <c r="E245" s="237"/>
      <c r="F245" s="239"/>
      <c r="G245" s="237"/>
      <c r="H245" s="240" t="s">
        <v>259</v>
      </c>
      <c r="I245" s="158" t="s">
        <v>292</v>
      </c>
      <c r="J245" s="208" t="s">
        <v>260</v>
      </c>
      <c r="K245" s="45">
        <v>79500000</v>
      </c>
      <c r="L245" s="45">
        <v>79103800</v>
      </c>
      <c r="M245" s="45">
        <v>79103800</v>
      </c>
      <c r="N245" s="45">
        <v>0</v>
      </c>
      <c r="O245" s="45">
        <v>0</v>
      </c>
      <c r="P245" s="206">
        <f>K245-L245</f>
        <v>396200</v>
      </c>
      <c r="Q245" s="353">
        <f t="shared" si="137"/>
        <v>0.99501635220125784</v>
      </c>
      <c r="R245" s="353">
        <f t="shared" si="138"/>
        <v>0</v>
      </c>
      <c r="U245" s="241"/>
      <c r="V245" s="241"/>
      <c r="W245" s="241"/>
      <c r="X245" s="241"/>
      <c r="Y245" s="241"/>
      <c r="Z245" s="241"/>
    </row>
    <row r="246" spans="1:26" ht="48.75" customHeight="1" x14ac:dyDescent="0.2">
      <c r="B246" s="236"/>
      <c r="C246" s="237"/>
      <c r="D246" s="238"/>
      <c r="E246" s="237"/>
      <c r="F246" s="242"/>
      <c r="G246" s="237"/>
      <c r="H246" s="243" t="s">
        <v>259</v>
      </c>
      <c r="I246" s="234" t="s">
        <v>293</v>
      </c>
      <c r="J246" s="244" t="s">
        <v>261</v>
      </c>
      <c r="K246" s="45">
        <v>39300000</v>
      </c>
      <c r="L246" s="45">
        <v>21835000</v>
      </c>
      <c r="M246" s="45">
        <v>21835000</v>
      </c>
      <c r="N246" s="45">
        <v>8734000</v>
      </c>
      <c r="O246" s="45">
        <v>8734000</v>
      </c>
      <c r="P246" s="206">
        <f t="shared" ref="P246:P250" si="165">K246-L246</f>
        <v>17465000</v>
      </c>
      <c r="Q246" s="353">
        <f t="shared" si="137"/>
        <v>0.55559796437659037</v>
      </c>
      <c r="R246" s="353">
        <f t="shared" si="138"/>
        <v>0.22223918575063614</v>
      </c>
      <c r="U246" s="241"/>
      <c r="V246" s="241"/>
      <c r="W246" s="241"/>
      <c r="X246" s="241"/>
      <c r="Y246" s="241"/>
      <c r="Z246" s="241"/>
    </row>
    <row r="247" spans="1:26" ht="34.5" customHeight="1" x14ac:dyDescent="0.2">
      <c r="B247" s="236"/>
      <c r="C247" s="237"/>
      <c r="D247" s="238"/>
      <c r="E247" s="237"/>
      <c r="F247" s="242"/>
      <c r="G247" s="237"/>
      <c r="H247" s="243" t="s">
        <v>259</v>
      </c>
      <c r="I247" s="234" t="s">
        <v>294</v>
      </c>
      <c r="J247" s="208" t="s">
        <v>262</v>
      </c>
      <c r="K247" s="45">
        <v>102500000</v>
      </c>
      <c r="L247" s="45"/>
      <c r="M247" s="45"/>
      <c r="N247" s="45"/>
      <c r="O247" s="45"/>
      <c r="P247" s="206">
        <f t="shared" si="165"/>
        <v>102500000</v>
      </c>
      <c r="Q247" s="353">
        <f t="shared" si="137"/>
        <v>0</v>
      </c>
      <c r="R247" s="353">
        <f t="shared" si="138"/>
        <v>0</v>
      </c>
      <c r="U247" s="241"/>
      <c r="V247" s="241"/>
      <c r="W247" s="241"/>
      <c r="X247" s="241"/>
      <c r="Y247" s="241"/>
      <c r="Z247" s="241"/>
    </row>
    <row r="248" spans="1:26" ht="48.75" customHeight="1" x14ac:dyDescent="0.2">
      <c r="B248" s="236"/>
      <c r="C248" s="237"/>
      <c r="D248" s="238"/>
      <c r="E248" s="237"/>
      <c r="F248" s="242"/>
      <c r="G248" s="237"/>
      <c r="H248" s="243" t="s">
        <v>259</v>
      </c>
      <c r="I248" s="234" t="s">
        <v>295</v>
      </c>
      <c r="J248" s="208" t="s">
        <v>263</v>
      </c>
      <c r="K248" s="45">
        <v>89600000</v>
      </c>
      <c r="L248" s="45">
        <v>84470000</v>
      </c>
      <c r="M248" s="45">
        <v>78604667</v>
      </c>
      <c r="N248" s="45">
        <v>31997000</v>
      </c>
      <c r="O248" s="45">
        <v>31997000</v>
      </c>
      <c r="P248" s="206">
        <f t="shared" si="165"/>
        <v>5130000</v>
      </c>
      <c r="Q248" s="353">
        <f t="shared" si="137"/>
        <v>0.87728422991071431</v>
      </c>
      <c r="R248" s="353">
        <f t="shared" si="138"/>
        <v>0.35710937500000001</v>
      </c>
      <c r="U248" s="241"/>
      <c r="V248" s="241"/>
      <c r="W248" s="241"/>
      <c r="X248" s="241"/>
      <c r="Y248" s="241"/>
      <c r="Z248" s="241"/>
    </row>
    <row r="249" spans="1:26" ht="41.25" customHeight="1" x14ac:dyDescent="0.2">
      <c r="B249" s="236"/>
      <c r="C249" s="237"/>
      <c r="D249" s="238"/>
      <c r="E249" s="237"/>
      <c r="F249" s="242"/>
      <c r="G249" s="237"/>
      <c r="H249" s="243" t="s">
        <v>259</v>
      </c>
      <c r="I249" s="234" t="s">
        <v>296</v>
      </c>
      <c r="J249" s="208" t="s">
        <v>264</v>
      </c>
      <c r="K249" s="45">
        <v>5216850000</v>
      </c>
      <c r="L249" s="45">
        <v>4255017893</v>
      </c>
      <c r="M249" s="45">
        <v>67145000</v>
      </c>
      <c r="N249" s="45">
        <v>18358000</v>
      </c>
      <c r="O249" s="45">
        <v>18358000</v>
      </c>
      <c r="P249" s="206">
        <f t="shared" si="165"/>
        <v>961832107</v>
      </c>
      <c r="Q249" s="353">
        <f t="shared" si="137"/>
        <v>1.2870793678177445E-2</v>
      </c>
      <c r="R249" s="353">
        <f t="shared" si="138"/>
        <v>3.5189817610243729E-3</v>
      </c>
      <c r="U249" s="241"/>
      <c r="V249" s="241"/>
      <c r="W249" s="241"/>
      <c r="X249" s="241"/>
      <c r="Y249" s="241"/>
      <c r="Z249" s="241"/>
    </row>
    <row r="250" spans="1:26" ht="52.5" customHeight="1" thickBot="1" x14ac:dyDescent="0.25">
      <c r="B250" s="245"/>
      <c r="C250" s="246"/>
      <c r="D250" s="247"/>
      <c r="E250" s="246"/>
      <c r="F250" s="248"/>
      <c r="G250" s="246"/>
      <c r="H250" s="60" t="s">
        <v>232</v>
      </c>
      <c r="I250" s="205" t="s">
        <v>297</v>
      </c>
      <c r="J250" s="205" t="s">
        <v>265</v>
      </c>
      <c r="K250" s="339">
        <v>1463092662</v>
      </c>
      <c r="L250" s="338">
        <v>1193212033</v>
      </c>
      <c r="M250" s="338">
        <v>437212033</v>
      </c>
      <c r="N250" s="338">
        <v>80731000</v>
      </c>
      <c r="O250" s="338">
        <v>80731000</v>
      </c>
      <c r="P250" s="339">
        <f t="shared" si="165"/>
        <v>269880629</v>
      </c>
      <c r="Q250" s="353">
        <f t="shared" si="137"/>
        <v>0.2988273021630396</v>
      </c>
      <c r="R250" s="353">
        <f t="shared" si="138"/>
        <v>5.517832335352113E-2</v>
      </c>
    </row>
    <row r="251" spans="1:26" s="249" customFormat="1" ht="24.75" customHeight="1" thickBot="1" x14ac:dyDescent="0.25">
      <c r="B251" s="250"/>
      <c r="C251" s="251"/>
      <c r="D251" s="251"/>
      <c r="E251" s="251"/>
      <c r="F251" s="251"/>
      <c r="G251" s="251"/>
      <c r="H251" s="251"/>
      <c r="I251" s="336"/>
      <c r="J251" s="340" t="s">
        <v>266</v>
      </c>
      <c r="K251" s="337">
        <f>K217+K197+K52+K18+K4</f>
        <v>290287359069.38995</v>
      </c>
      <c r="L251" s="337">
        <f>L217+L197+L52+L18+L4</f>
        <v>110306986165.94</v>
      </c>
      <c r="M251" s="337">
        <f>M217+M197+M52+M18+M4</f>
        <v>63118744354</v>
      </c>
      <c r="N251" s="337">
        <f>N217+N197+N52+N18+N4</f>
        <v>37415859555.660004</v>
      </c>
      <c r="O251" s="337">
        <f>O217+O197+O52+O18+O4</f>
        <v>37216117247.660004</v>
      </c>
      <c r="P251" s="337">
        <f>K251-L251</f>
        <v>179980372903.44995</v>
      </c>
      <c r="Q251" s="353">
        <f t="shared" si="137"/>
        <v>0.21743538732222981</v>
      </c>
      <c r="R251" s="353">
        <f t="shared" si="138"/>
        <v>0.12889248665738889</v>
      </c>
      <c r="S251" s="252"/>
      <c r="T251" s="252"/>
    </row>
    <row r="252" spans="1:26" ht="30" customHeight="1" x14ac:dyDescent="0.2">
      <c r="B252" s="253"/>
      <c r="C252" s="253"/>
      <c r="D252" s="253"/>
      <c r="E252" s="253"/>
      <c r="I252" s="296"/>
      <c r="J252" s="295"/>
      <c r="K252" s="334"/>
      <c r="L252" s="334"/>
      <c r="M252" s="334"/>
      <c r="N252" s="334"/>
      <c r="O252" s="334"/>
      <c r="P252" s="334"/>
    </row>
    <row r="253" spans="1:26" ht="15" x14ac:dyDescent="0.25">
      <c r="K253" s="312"/>
      <c r="L253" s="312"/>
      <c r="M253" s="312"/>
      <c r="N253" s="312"/>
      <c r="O253" s="312"/>
      <c r="P253" s="312"/>
    </row>
    <row r="254" spans="1:26" s="39" customFormat="1" ht="27.75" customHeight="1" x14ac:dyDescent="0.25">
      <c r="B254" s="294"/>
      <c r="C254" s="294"/>
      <c r="D254" s="294"/>
      <c r="E254" s="294"/>
      <c r="F254" s="294"/>
      <c r="G254" s="294"/>
      <c r="H254" s="294"/>
      <c r="J254" s="295"/>
      <c r="K254" s="320"/>
      <c r="L254" s="320"/>
      <c r="M254" s="320"/>
      <c r="N254" s="320"/>
      <c r="O254" s="320"/>
      <c r="P254" s="320"/>
      <c r="R254" s="38"/>
      <c r="S254" s="38"/>
      <c r="T254" s="38"/>
    </row>
    <row r="256" spans="1:26" x14ac:dyDescent="0.2">
      <c r="K256" s="288"/>
      <c r="L256" s="288"/>
      <c r="M256" s="288"/>
      <c r="N256" s="288"/>
      <c r="O256" s="288"/>
      <c r="P256" s="288"/>
      <c r="Q256" s="39"/>
    </row>
    <row r="257" spans="11:17" x14ac:dyDescent="0.2">
      <c r="K257" s="289"/>
      <c r="L257" s="289"/>
      <c r="M257" s="289"/>
      <c r="N257" s="289"/>
      <c r="O257" s="289"/>
      <c r="P257" s="289"/>
      <c r="Q257" s="39"/>
    </row>
    <row r="258" spans="11:17" x14ac:dyDescent="0.2">
      <c r="K258" s="288"/>
      <c r="L258" s="288"/>
      <c r="M258" s="288"/>
      <c r="N258" s="288"/>
      <c r="O258" s="288"/>
      <c r="P258" s="288"/>
      <c r="Q258" s="39"/>
    </row>
    <row r="259" spans="11:17" x14ac:dyDescent="0.2">
      <c r="K259" s="288"/>
      <c r="L259" s="288"/>
      <c r="M259" s="288"/>
      <c r="N259" s="288"/>
      <c r="O259" s="288"/>
      <c r="P259" s="288"/>
      <c r="Q259" s="39"/>
    </row>
  </sheetData>
  <sheetProtection password="F3F4" sheet="1" objects="1" scenarios="1"/>
  <mergeCells count="1">
    <mergeCell ref="B1:R2"/>
  </mergeCells>
  <conditionalFormatting sqref="Q197:Q251 Q72:R196 Q4:R69">
    <cfRule type="cellIs" dxfId="65" priority="704" operator="between">
      <formula>0.395</formula>
      <formula>0.5999</formula>
    </cfRule>
    <cfRule type="cellIs" dxfId="64" priority="705" operator="between">
      <formula>0</formula>
      <formula>0.3949</formula>
    </cfRule>
    <cfRule type="cellIs" dxfId="63" priority="706" operator="greaterThan">
      <formula>0.795</formula>
    </cfRule>
    <cfRule type="cellIs" dxfId="62" priority="707" operator="between">
      <formula>0.595</formula>
      <formula>0.6949</formula>
    </cfRule>
    <cfRule type="cellIs" dxfId="61" priority="708" operator="between">
      <formula>0.695</formula>
      <formula>0.7949</formula>
    </cfRule>
    <cfRule type="cellIs" dxfId="60" priority="709" operator="between">
      <formula>0.8</formula>
      <formula>1</formula>
    </cfRule>
  </conditionalFormatting>
  <conditionalFormatting sqref="R197:R251">
    <cfRule type="cellIs" dxfId="59" priority="7" operator="between">
      <formula>0.395</formula>
      <formula>0.5999</formula>
    </cfRule>
    <cfRule type="cellIs" dxfId="58" priority="8" operator="between">
      <formula>0</formula>
      <formula>0.3949</formula>
    </cfRule>
    <cfRule type="cellIs" dxfId="57" priority="9" operator="greaterThan">
      <formula>0.795</formula>
    </cfRule>
    <cfRule type="cellIs" dxfId="56" priority="10" operator="between">
      <formula>0.595</formula>
      <formula>0.6949</formula>
    </cfRule>
    <cfRule type="cellIs" dxfId="55" priority="11" operator="between">
      <formula>0.695</formula>
      <formula>0.7949</formula>
    </cfRule>
    <cfRule type="cellIs" dxfId="54" priority="12" operator="between">
      <formula>0.8</formula>
      <formula>1</formula>
    </cfRule>
  </conditionalFormatting>
  <pageMargins left="0.7" right="0.7" top="0.75" bottom="0.75" header="0.3" footer="0.3"/>
  <pageSetup scale="3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showGridLines="0" zoomScale="80" zoomScaleNormal="80" workbookViewId="0">
      <selection activeCell="C16" sqref="C16"/>
    </sheetView>
  </sheetViews>
  <sheetFormatPr baseColWidth="10" defaultColWidth="11.42578125" defaultRowHeight="15" x14ac:dyDescent="0.25"/>
  <cols>
    <col min="2" max="2" width="28" customWidth="1"/>
    <col min="3" max="3" width="20.85546875" customWidth="1"/>
    <col min="4" max="4" width="20.5703125" customWidth="1"/>
    <col min="5" max="5" width="21.42578125" customWidth="1"/>
    <col min="6" max="6" width="20.85546875" customWidth="1"/>
    <col min="7" max="7" width="20.28515625" customWidth="1"/>
    <col min="8" max="8" width="23.28515625" customWidth="1"/>
    <col min="9" max="9" width="29.140625" customWidth="1"/>
    <col min="10" max="10" width="29.7109375" customWidth="1"/>
  </cols>
  <sheetData>
    <row r="1" spans="1:10" ht="34.5" customHeight="1" x14ac:dyDescent="0.25">
      <c r="A1" s="367" t="s">
        <v>398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34.5" customHeight="1" x14ac:dyDescent="0.25">
      <c r="A2" s="367"/>
      <c r="B2" s="368"/>
      <c r="C2" s="368"/>
      <c r="D2" s="368"/>
      <c r="E2" s="368"/>
      <c r="F2" s="368"/>
      <c r="G2" s="368"/>
      <c r="H2" s="368"/>
      <c r="I2" s="368"/>
      <c r="J2" s="368"/>
    </row>
    <row r="3" spans="1:10" s="261" customFormat="1" ht="88.5" customHeight="1" x14ac:dyDescent="0.2">
      <c r="A3" s="257" t="s">
        <v>0</v>
      </c>
      <c r="B3" s="258" t="s">
        <v>1</v>
      </c>
      <c r="C3" s="259" t="s">
        <v>6</v>
      </c>
      <c r="D3" s="259" t="s">
        <v>7</v>
      </c>
      <c r="E3" s="259" t="s">
        <v>8</v>
      </c>
      <c r="F3" s="260" t="s">
        <v>9</v>
      </c>
      <c r="G3" s="259" t="s">
        <v>392</v>
      </c>
      <c r="H3" s="259" t="s">
        <v>10</v>
      </c>
      <c r="I3" s="10" t="s">
        <v>11</v>
      </c>
      <c r="J3" s="10" t="s">
        <v>394</v>
      </c>
    </row>
    <row r="4" spans="1:10" x14ac:dyDescent="0.25">
      <c r="A4" s="272">
        <f>'PPROY ESQ PDD'!B4</f>
        <v>1</v>
      </c>
      <c r="B4" s="262" t="str">
        <f>'PPROY ESQ PDD'!C4</f>
        <v>DESARROLLO SOSTENIBLE</v>
      </c>
      <c r="C4" s="315">
        <f>'PPROY ESQ PDD'!K4</f>
        <v>6219793050</v>
      </c>
      <c r="D4" s="315">
        <f>'PPROY ESQ PDD'!L4</f>
        <v>786542689</v>
      </c>
      <c r="E4" s="315">
        <f>'PPROY ESQ PDD'!M4</f>
        <v>753012878</v>
      </c>
      <c r="F4" s="315">
        <f>'PPROY ESQ PDD'!N4</f>
        <v>52504400</v>
      </c>
      <c r="G4" s="315">
        <f>'PPROY ESQ PDD'!O4</f>
        <v>52504400</v>
      </c>
      <c r="H4" s="315">
        <f>C4-D4</f>
        <v>5433250361</v>
      </c>
      <c r="I4" s="353">
        <f>E4/C4</f>
        <v>0.12106719177738558</v>
      </c>
      <c r="J4" s="353">
        <f>F4/C4</f>
        <v>8.4415027281333748E-3</v>
      </c>
    </row>
    <row r="5" spans="1:10" ht="25.5" x14ac:dyDescent="0.25">
      <c r="A5" s="344">
        <f>'PPROY ESQ PDD'!B18</f>
        <v>2</v>
      </c>
      <c r="B5" s="263" t="str">
        <f>'PPROY ESQ PDD'!C18</f>
        <v>PROSPERIDAD CON EQUIDAD</v>
      </c>
      <c r="C5" s="315">
        <f>'PPROY ESQ PDD'!K18</f>
        <v>35179261198</v>
      </c>
      <c r="D5" s="315">
        <f>'PPROY ESQ PDD'!L18</f>
        <v>10242255809.940001</v>
      </c>
      <c r="E5" s="315">
        <f>'PPROY ESQ PDD'!M18</f>
        <v>4663865035</v>
      </c>
      <c r="F5" s="315">
        <f>'PPROY ESQ PDD'!N18</f>
        <v>929359579.65999997</v>
      </c>
      <c r="G5" s="315">
        <f>'PPROY ESQ PDD'!O18</f>
        <v>929359579.65999997</v>
      </c>
      <c r="H5" s="315">
        <f t="shared" ref="H5:H8" si="0">C5-D5</f>
        <v>24937005388.059998</v>
      </c>
      <c r="I5" s="353">
        <f t="shared" ref="I5:I9" si="1">E5/C5</f>
        <v>0.13257427462021712</v>
      </c>
      <c r="J5" s="353">
        <f t="shared" ref="J5:J9" si="2">F5/C5</f>
        <v>2.6417825389489294E-2</v>
      </c>
    </row>
    <row r="6" spans="1:10" x14ac:dyDescent="0.25">
      <c r="A6" s="344">
        <f>'PPROY ESQ PDD'!B52</f>
        <v>3</v>
      </c>
      <c r="B6" s="263" t="str">
        <f>'PPROY ESQ PDD'!C52</f>
        <v>INCLUSION SOCIAL</v>
      </c>
      <c r="C6" s="315">
        <f>'PPROY ESQ PDD'!K52</f>
        <v>227507536636.38995</v>
      </c>
      <c r="D6" s="315">
        <f>'PPROY ESQ PDD'!L52</f>
        <v>88026014610</v>
      </c>
      <c r="E6" s="315">
        <f>'PPROY ESQ PDD'!M52</f>
        <v>53994167519</v>
      </c>
      <c r="F6" s="315">
        <f>'PPROY ESQ PDD'!N52</f>
        <v>35657100654</v>
      </c>
      <c r="G6" s="315">
        <f>'PPROY ESQ PDD'!O52</f>
        <v>35457358346</v>
      </c>
      <c r="H6" s="315">
        <f t="shared" si="0"/>
        <v>139481522026.38995</v>
      </c>
      <c r="I6" s="353">
        <f t="shared" si="1"/>
        <v>0.23732913782674048</v>
      </c>
      <c r="J6" s="353">
        <f t="shared" si="2"/>
        <v>0.15672931622915137</v>
      </c>
    </row>
    <row r="7" spans="1:10" x14ac:dyDescent="0.25">
      <c r="A7" s="344">
        <f>'PPROY ESQ PDD'!B197</f>
        <v>4</v>
      </c>
      <c r="B7" s="263" t="str">
        <f>'PPROY ESQ PDD'!C197</f>
        <v>SEGURIDAD HUMANA</v>
      </c>
      <c r="C7" s="315">
        <f>'PPROY ESQ PDD'!K197</f>
        <v>9141085689</v>
      </c>
      <c r="D7" s="315">
        <f>'PPROY ESQ PDD'!L197</f>
        <v>2617493925</v>
      </c>
      <c r="E7" s="315">
        <f>'PPROY ESQ PDD'!M197</f>
        <v>739754832</v>
      </c>
      <c r="F7" s="315">
        <f>'PPROY ESQ PDD'!N197</f>
        <v>227377922</v>
      </c>
      <c r="G7" s="315">
        <f>'PPROY ESQ PDD'!O197</f>
        <v>227377922</v>
      </c>
      <c r="H7" s="315">
        <f t="shared" si="0"/>
        <v>6523591764</v>
      </c>
      <c r="I7" s="353">
        <f t="shared" si="1"/>
        <v>8.0926364456925512E-2</v>
      </c>
      <c r="J7" s="353">
        <f t="shared" si="2"/>
        <v>2.4874279679230782E-2</v>
      </c>
    </row>
    <row r="8" spans="1:10" x14ac:dyDescent="0.25">
      <c r="A8" s="344">
        <f>'PPROY ESQ PDD'!B217</f>
        <v>5</v>
      </c>
      <c r="B8" s="263" t="str">
        <f>'PPROY ESQ PDD'!C217</f>
        <v>BUEN GOBIERNO</v>
      </c>
      <c r="C8" s="315">
        <f>'PPROY ESQ PDD'!K217</f>
        <v>12239682496</v>
      </c>
      <c r="D8" s="315">
        <f>'PPROY ESQ PDD'!L217</f>
        <v>8634679132</v>
      </c>
      <c r="E8" s="315">
        <f>'PPROY ESQ PDD'!M217</f>
        <v>2967944090</v>
      </c>
      <c r="F8" s="315">
        <f>'PPROY ESQ PDD'!N217</f>
        <v>549517000</v>
      </c>
      <c r="G8" s="315">
        <f>'PPROY ESQ PDD'!O217</f>
        <v>549517000</v>
      </c>
      <c r="H8" s="315">
        <f t="shared" si="0"/>
        <v>3605003364</v>
      </c>
      <c r="I8" s="353">
        <f t="shared" si="1"/>
        <v>0.24248538235938241</v>
      </c>
      <c r="J8" s="353">
        <f t="shared" si="2"/>
        <v>4.4896344343865566E-2</v>
      </c>
    </row>
    <row r="9" spans="1:10" ht="15.75" thickBot="1" x14ac:dyDescent="0.3">
      <c r="A9" s="371" t="s">
        <v>266</v>
      </c>
      <c r="B9" s="372"/>
      <c r="C9" s="318">
        <f>SUM(C4:C8)</f>
        <v>290287359069.38995</v>
      </c>
      <c r="D9" s="318">
        <f t="shared" ref="D9:H9" si="3">SUM(D4:D8)</f>
        <v>110306986165.94</v>
      </c>
      <c r="E9" s="318">
        <f t="shared" si="3"/>
        <v>63118744354</v>
      </c>
      <c r="F9" s="318">
        <f t="shared" si="3"/>
        <v>37415859555.660004</v>
      </c>
      <c r="G9" s="318">
        <f t="shared" si="3"/>
        <v>37216117247.660004</v>
      </c>
      <c r="H9" s="318">
        <f t="shared" si="3"/>
        <v>179980372903.44995</v>
      </c>
      <c r="I9" s="355">
        <f t="shared" si="1"/>
        <v>0.21743538732222981</v>
      </c>
      <c r="J9" s="353">
        <f t="shared" si="2"/>
        <v>0.12889248665738889</v>
      </c>
    </row>
    <row r="10" spans="1:10" x14ac:dyDescent="0.25">
      <c r="C10" s="264"/>
    </row>
    <row r="11" spans="1:10" s="311" customFormat="1" x14ac:dyDescent="0.25"/>
    <row r="13" spans="1:10" x14ac:dyDescent="0.25">
      <c r="C13" s="265"/>
      <c r="D13" s="265"/>
      <c r="E13" s="265"/>
      <c r="F13" s="265"/>
      <c r="G13" s="265"/>
      <c r="H13" s="265"/>
    </row>
    <row r="14" spans="1:10" ht="28.5" customHeight="1" x14ac:dyDescent="0.25">
      <c r="A14" s="301"/>
      <c r="B14" s="301"/>
      <c r="C14" s="302"/>
      <c r="D14" s="302"/>
    </row>
    <row r="15" spans="1:10" x14ac:dyDescent="0.25">
      <c r="A15" s="297"/>
      <c r="B15" s="298"/>
      <c r="C15" s="303"/>
      <c r="D15" s="304"/>
    </row>
    <row r="16" spans="1:10" x14ac:dyDescent="0.25">
      <c r="A16" s="299"/>
      <c r="B16" s="300"/>
      <c r="C16" s="303"/>
      <c r="D16" s="305"/>
    </row>
    <row r="17" spans="1:4" x14ac:dyDescent="0.25">
      <c r="A17" s="299"/>
      <c r="B17" s="300"/>
      <c r="C17" s="303"/>
      <c r="D17" s="304"/>
    </row>
    <row r="18" spans="1:4" x14ac:dyDescent="0.25">
      <c r="A18" s="299"/>
      <c r="B18" s="300"/>
      <c r="C18" s="303"/>
      <c r="D18" s="305"/>
    </row>
    <row r="19" spans="1:4" ht="117.75" customHeight="1" x14ac:dyDescent="0.25">
      <c r="A19" s="299"/>
      <c r="B19" s="300"/>
      <c r="C19" s="303"/>
      <c r="D19" s="306"/>
    </row>
    <row r="20" spans="1:4" ht="15.75" x14ac:dyDescent="0.25">
      <c r="A20" s="307"/>
      <c r="B20" s="308"/>
      <c r="C20" s="309"/>
      <c r="D20" s="310"/>
    </row>
  </sheetData>
  <sheetProtection password="F3F4" sheet="1" objects="1" scenarios="1"/>
  <mergeCells count="2">
    <mergeCell ref="A9:B9"/>
    <mergeCell ref="A1:J2"/>
  </mergeCells>
  <conditionalFormatting sqref="I4:I9">
    <cfRule type="cellIs" dxfId="53" priority="7" operator="between">
      <formula>0.4</formula>
      <formula>0.5999</formula>
    </cfRule>
    <cfRule type="cellIs" dxfId="52" priority="8" operator="between">
      <formula>0</formula>
      <formula>0.39</formula>
    </cfRule>
    <cfRule type="cellIs" dxfId="51" priority="9" operator="between">
      <formula>0.4</formula>
      <formula>0.59</formula>
    </cfRule>
    <cfRule type="cellIs" dxfId="50" priority="10" operator="between">
      <formula>0.6</formula>
      <formula>0.69</formula>
    </cfRule>
    <cfRule type="cellIs" dxfId="49" priority="11" operator="between">
      <formula>0.7</formula>
      <formula>0.79</formula>
    </cfRule>
    <cfRule type="cellIs" dxfId="48" priority="12" operator="between">
      <formula>0.8</formula>
      <formula>1</formula>
    </cfRule>
  </conditionalFormatting>
  <conditionalFormatting sqref="J4:J9">
    <cfRule type="cellIs" dxfId="47" priority="1" operator="between">
      <formula>0.4</formula>
      <formula>0.5999</formula>
    </cfRule>
    <cfRule type="cellIs" dxfId="46" priority="2" operator="between">
      <formula>0</formula>
      <formula>0.39</formula>
    </cfRule>
    <cfRule type="cellIs" dxfId="45" priority="3" operator="between">
      <formula>0.4</formula>
      <formula>0.59</formula>
    </cfRule>
    <cfRule type="cellIs" dxfId="44" priority="4" operator="between">
      <formula>0.6</formula>
      <formula>0.69</formula>
    </cfRule>
    <cfRule type="cellIs" dxfId="43" priority="5" operator="between">
      <formula>0.7</formula>
      <formula>0.79</formula>
    </cfRule>
    <cfRule type="cellIs" dxfId="42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4"/>
  <sheetViews>
    <sheetView showGridLines="0" zoomScale="80" zoomScaleNormal="80" workbookViewId="0">
      <selection activeCell="J4" sqref="J4"/>
    </sheetView>
  </sheetViews>
  <sheetFormatPr baseColWidth="10" defaultColWidth="11.42578125" defaultRowHeight="15" x14ac:dyDescent="0.25"/>
  <cols>
    <col min="2" max="2" width="32.28515625" customWidth="1"/>
    <col min="3" max="3" width="20.5703125" style="320" customWidth="1"/>
    <col min="4" max="4" width="22.140625" style="320" customWidth="1"/>
    <col min="5" max="5" width="22.42578125" style="320" customWidth="1"/>
    <col min="6" max="6" width="21.42578125" style="320" customWidth="1"/>
    <col min="7" max="7" width="20.42578125" style="320" customWidth="1"/>
    <col min="8" max="8" width="20.5703125" style="320" customWidth="1"/>
    <col min="9" max="9" width="33.7109375" customWidth="1"/>
    <col min="10" max="10" width="29.28515625" customWidth="1"/>
  </cols>
  <sheetData>
    <row r="1" spans="1:10" ht="34.5" customHeight="1" x14ac:dyDescent="0.25">
      <c r="A1" s="367" t="s">
        <v>399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34.5" customHeight="1" thickBot="1" x14ac:dyDescent="0.3">
      <c r="A2" s="367"/>
      <c r="B2" s="368"/>
      <c r="C2" s="368"/>
      <c r="D2" s="368"/>
      <c r="E2" s="368"/>
      <c r="F2" s="368"/>
      <c r="G2" s="368"/>
      <c r="H2" s="368"/>
      <c r="I2" s="368"/>
      <c r="J2" s="368"/>
    </row>
    <row r="3" spans="1:10" s="261" customFormat="1" ht="81" customHeight="1" x14ac:dyDescent="0.2">
      <c r="A3" s="257" t="s">
        <v>0</v>
      </c>
      <c r="B3" s="258" t="s">
        <v>1</v>
      </c>
      <c r="C3" s="259" t="s">
        <v>6</v>
      </c>
      <c r="D3" s="259" t="s">
        <v>7</v>
      </c>
      <c r="E3" s="259" t="s">
        <v>8</v>
      </c>
      <c r="F3" s="260" t="s">
        <v>9</v>
      </c>
      <c r="G3" s="259" t="s">
        <v>392</v>
      </c>
      <c r="H3" s="259" t="s">
        <v>10</v>
      </c>
      <c r="I3" s="345" t="s">
        <v>11</v>
      </c>
      <c r="J3" s="346" t="s">
        <v>394</v>
      </c>
    </row>
    <row r="4" spans="1:10" x14ac:dyDescent="0.25">
      <c r="A4" s="316">
        <f>'PPROY ESQ PDD'!D5</f>
        <v>1</v>
      </c>
      <c r="B4" s="266" t="str">
        <f>'PPROY ESQ PDD'!E5</f>
        <v>Quindío territorio vital</v>
      </c>
      <c r="C4" s="315">
        <f>'PPROY ESQ PDD'!K5</f>
        <v>6219793050</v>
      </c>
      <c r="D4" s="315">
        <f>'PPROY ESQ PDD'!L5</f>
        <v>786542689</v>
      </c>
      <c r="E4" s="315">
        <f>'PPROY ESQ PDD'!M5</f>
        <v>753012878</v>
      </c>
      <c r="F4" s="315">
        <f>'PPROY ESQ PDD'!N5</f>
        <v>52504400</v>
      </c>
      <c r="G4" s="315">
        <f>'PPROY ESQ PDD'!O5</f>
        <v>52504400</v>
      </c>
      <c r="H4" s="315">
        <f>C4-D4</f>
        <v>5433250361</v>
      </c>
      <c r="I4" s="347">
        <f>E4/C4</f>
        <v>0.12106719177738558</v>
      </c>
      <c r="J4" s="348">
        <f>F4/C4</f>
        <v>8.4415027281333748E-3</v>
      </c>
    </row>
    <row r="5" spans="1:10" x14ac:dyDescent="0.25">
      <c r="A5" s="272">
        <f>'PPROY ESQ PDD'!D19</f>
        <v>2</v>
      </c>
      <c r="B5" s="267" t="str">
        <f>'PPROY ESQ PDD'!E19</f>
        <v>Quindío rural, inteligente, competitivo y empresarial</v>
      </c>
      <c r="C5" s="315">
        <f>'PPROY ESQ PDD'!K19</f>
        <v>3352554531</v>
      </c>
      <c r="D5" s="315">
        <f>'PPROY ESQ PDD'!L19</f>
        <v>1123590553</v>
      </c>
      <c r="E5" s="315">
        <f>'PPROY ESQ PDD'!M19</f>
        <v>742768553</v>
      </c>
      <c r="F5" s="315">
        <f>'PPROY ESQ PDD'!N19</f>
        <v>319676200</v>
      </c>
      <c r="G5" s="315">
        <f>'PPROY ESQ PDD'!O19</f>
        <v>319676200</v>
      </c>
      <c r="H5" s="317">
        <f>C5-D5</f>
        <v>2228963978</v>
      </c>
      <c r="I5" s="347">
        <f t="shared" ref="I5:I6" si="0">E5/C5</f>
        <v>0.22155301163093893</v>
      </c>
      <c r="J5" s="348">
        <f t="shared" ref="J5:J32" si="1">F5/C5</f>
        <v>9.5353020225042245E-2</v>
      </c>
    </row>
    <row r="6" spans="1:10" x14ac:dyDescent="0.25">
      <c r="A6" s="316">
        <f>'PPROY ESQ PDD'!D37</f>
        <v>3</v>
      </c>
      <c r="B6" s="262" t="str">
        <f>'PPROY ESQ PDD'!E37</f>
        <v>Quindío Potencia Turística de Naturaleza y Diversión</v>
      </c>
      <c r="C6" s="315">
        <f>'PPROY ESQ PDD'!K37</f>
        <v>1700180390</v>
      </c>
      <c r="D6" s="315">
        <f>'PPROY ESQ PDD'!L37</f>
        <v>1300612000</v>
      </c>
      <c r="E6" s="315">
        <f>'PPROY ESQ PDD'!M37</f>
        <v>907920000</v>
      </c>
      <c r="F6" s="315">
        <f>'PPROY ESQ PDD'!N37</f>
        <v>141582000</v>
      </c>
      <c r="G6" s="315">
        <f>'PPROY ESQ PDD'!O37</f>
        <v>141582000</v>
      </c>
      <c r="H6" s="317">
        <f>C6-D6</f>
        <v>399568390</v>
      </c>
      <c r="I6" s="347">
        <f t="shared" si="0"/>
        <v>0.53401392307553908</v>
      </c>
      <c r="J6" s="348">
        <f t="shared" si="1"/>
        <v>8.3274692987136495E-2</v>
      </c>
    </row>
    <row r="7" spans="1:10" x14ac:dyDescent="0.25">
      <c r="A7" s="316">
        <f>'PPROY ESQ PDD'!D44</f>
        <v>4</v>
      </c>
      <c r="B7" s="262" t="str">
        <f>'PPROY ESQ PDD'!E44</f>
        <v>Infraestructura Sostenible para la Paz</v>
      </c>
      <c r="C7" s="315">
        <f>'PPROY ESQ PDD'!K44</f>
        <v>30126526277</v>
      </c>
      <c r="D7" s="315">
        <f>'PPROY ESQ PDD'!L44</f>
        <v>7818053256.9400005</v>
      </c>
      <c r="E7" s="315">
        <f>'PPROY ESQ PDD'!M44</f>
        <v>3013176482</v>
      </c>
      <c r="F7" s="315">
        <f>'PPROY ESQ PDD'!N44</f>
        <v>468101379.65999997</v>
      </c>
      <c r="G7" s="315">
        <f>'PPROY ESQ PDD'!O44</f>
        <v>468101379.65999997</v>
      </c>
      <c r="H7" s="317">
        <f t="shared" ref="H7:H31" si="2">C7-D7</f>
        <v>22308473020.059998</v>
      </c>
      <c r="I7" s="349">
        <f t="shared" ref="I7:I32" si="3">E7/C7</f>
        <v>0.10001738847337338</v>
      </c>
      <c r="J7" s="348">
        <f t="shared" si="1"/>
        <v>1.553784778756157E-2</v>
      </c>
    </row>
    <row r="8" spans="1:10" x14ac:dyDescent="0.25">
      <c r="A8" s="316">
        <f>'PPROY ESQ PDD'!D53</f>
        <v>5</v>
      </c>
      <c r="B8" s="262" t="str">
        <f>'PPROY ESQ PDD'!E53</f>
        <v>Cobertura Educativa</v>
      </c>
      <c r="C8" s="315">
        <f>'PPROY ESQ PDD'!K53</f>
        <v>168535444688.52997</v>
      </c>
      <c r="D8" s="315">
        <f>'PPROY ESQ PDD'!L53</f>
        <v>49701460300</v>
      </c>
      <c r="E8" s="315">
        <f>'PPROY ESQ PDD'!M53</f>
        <v>42879834227</v>
      </c>
      <c r="F8" s="315">
        <f>'PPROY ESQ PDD'!N53</f>
        <v>31904696452</v>
      </c>
      <c r="G8" s="315">
        <f>'PPROY ESQ PDD'!O53</f>
        <v>31704954144</v>
      </c>
      <c r="H8" s="317">
        <f t="shared" si="2"/>
        <v>118833984388.52997</v>
      </c>
      <c r="I8" s="349">
        <f t="shared" si="3"/>
        <v>0.25442620871975113</v>
      </c>
      <c r="J8" s="348">
        <f t="shared" si="1"/>
        <v>0.18930555831126805</v>
      </c>
    </row>
    <row r="9" spans="1:10" x14ac:dyDescent="0.25">
      <c r="A9" s="316">
        <f>'PPROY ESQ PDD'!D60</f>
        <v>6</v>
      </c>
      <c r="B9" s="262" t="str">
        <f>'PPROY ESQ PDD'!E60</f>
        <v>Calidad Educativa</v>
      </c>
      <c r="C9" s="315">
        <f>'PPROY ESQ PDD'!K60</f>
        <v>587035360.86000001</v>
      </c>
      <c r="D9" s="315">
        <f>'PPROY ESQ PDD'!L60</f>
        <v>189889618</v>
      </c>
      <c r="E9" s="315">
        <f>'PPROY ESQ PDD'!M60</f>
        <v>154179750</v>
      </c>
      <c r="F9" s="315">
        <f>'PPROY ESQ PDD'!N60</f>
        <v>36177500</v>
      </c>
      <c r="G9" s="315">
        <f>'PPROY ESQ PDD'!O60</f>
        <v>36177500</v>
      </c>
      <c r="H9" s="317">
        <f t="shared" si="2"/>
        <v>397145742.86000001</v>
      </c>
      <c r="I9" s="349">
        <f t="shared" si="3"/>
        <v>0.26264133352057095</v>
      </c>
      <c r="J9" s="348">
        <f t="shared" si="1"/>
        <v>6.1627463032210499E-2</v>
      </c>
    </row>
    <row r="10" spans="1:10" x14ac:dyDescent="0.25">
      <c r="A10" s="316">
        <f>'PPROY ESQ PDD'!D69</f>
        <v>7</v>
      </c>
      <c r="B10" s="262" t="str">
        <f>'PPROY ESQ PDD'!E69</f>
        <v>Pertinencia e Innovación</v>
      </c>
      <c r="C10" s="315">
        <f>'PPROY ESQ PDD'!K69</f>
        <v>1004690771</v>
      </c>
      <c r="D10" s="315">
        <f>'PPROY ESQ PDD'!L69</f>
        <v>715485657</v>
      </c>
      <c r="E10" s="315">
        <f>'PPROY ESQ PDD'!M69</f>
        <v>109924250</v>
      </c>
      <c r="F10" s="315">
        <f>'PPROY ESQ PDD'!N69</f>
        <v>102835500</v>
      </c>
      <c r="G10" s="315">
        <f>'PPROY ESQ PDD'!O69</f>
        <v>102835500</v>
      </c>
      <c r="H10" s="317">
        <f t="shared" si="2"/>
        <v>289205114</v>
      </c>
      <c r="I10" s="349">
        <f t="shared" si="3"/>
        <v>0.10941102792313795</v>
      </c>
      <c r="J10" s="348">
        <f t="shared" si="1"/>
        <v>0.10235537437817273</v>
      </c>
    </row>
    <row r="11" spans="1:10" x14ac:dyDescent="0.25">
      <c r="A11" s="316">
        <f>'PPROY ESQ PDD'!D75</f>
        <v>8</v>
      </c>
      <c r="B11" s="262" t="str">
        <f>'PPROY ESQ PDD'!E75</f>
        <v>Eficiencia educativa</v>
      </c>
      <c r="C11" s="315">
        <f>'PPROY ESQ PDD'!K75</f>
        <v>4210573232</v>
      </c>
      <c r="D11" s="315">
        <f>'PPROY ESQ PDD'!L75</f>
        <v>1119371113</v>
      </c>
      <c r="E11" s="315">
        <f>'PPROY ESQ PDD'!M75</f>
        <v>456579161</v>
      </c>
      <c r="F11" s="315">
        <f>'PPROY ESQ PDD'!N75</f>
        <v>443935161</v>
      </c>
      <c r="G11" s="315">
        <f>'PPROY ESQ PDD'!O75</f>
        <v>443935161</v>
      </c>
      <c r="H11" s="317">
        <f t="shared" si="2"/>
        <v>3091202119</v>
      </c>
      <c r="I11" s="349">
        <f t="shared" si="3"/>
        <v>0.10843634247471035</v>
      </c>
      <c r="J11" s="348">
        <f t="shared" si="1"/>
        <v>0.10543342593500818</v>
      </c>
    </row>
    <row r="12" spans="1:10" x14ac:dyDescent="0.25">
      <c r="A12" s="316">
        <f>'PPROY ESQ PDD'!D84</f>
        <v>9</v>
      </c>
      <c r="B12" s="262" t="str">
        <f>'PPROY ESQ PDD'!E84</f>
        <v>Cultura, Arte y educación para la Paz</v>
      </c>
      <c r="C12" s="315">
        <f>'PPROY ESQ PDD'!K84</f>
        <v>4787984507</v>
      </c>
      <c r="D12" s="315">
        <f>'PPROY ESQ PDD'!L84</f>
        <v>2580828000</v>
      </c>
      <c r="E12" s="315">
        <f>'PPROY ESQ PDD'!M84</f>
        <v>313828000</v>
      </c>
      <c r="F12" s="315">
        <f>'PPROY ESQ PDD'!N84</f>
        <v>78031000</v>
      </c>
      <c r="G12" s="315">
        <f>'PPROY ESQ PDD'!O84</f>
        <v>78031000</v>
      </c>
      <c r="H12" s="317">
        <f t="shared" si="2"/>
        <v>2207156507</v>
      </c>
      <c r="I12" s="349">
        <f t="shared" si="3"/>
        <v>6.554490716107908E-2</v>
      </c>
      <c r="J12" s="348">
        <f t="shared" si="1"/>
        <v>1.6297254071294346E-2</v>
      </c>
    </row>
    <row r="13" spans="1:10" x14ac:dyDescent="0.25">
      <c r="A13" s="316">
        <f>'PPROY ESQ PDD'!D92</f>
        <v>10</v>
      </c>
      <c r="B13" s="262" t="str">
        <f>'PPROY ESQ PDD'!E92</f>
        <v>Patrimonio, paisaje cultural cafetero, ciudadanía y diversidad cultural</v>
      </c>
      <c r="C13" s="315">
        <f>'PPROY ESQ PDD'!K92</f>
        <v>630177027</v>
      </c>
      <c r="D13" s="315">
        <f>'PPROY ESQ PDD'!L92</f>
        <v>175494000</v>
      </c>
      <c r="E13" s="315">
        <f>'PPROY ESQ PDD'!M92</f>
        <v>41859000</v>
      </c>
      <c r="F13" s="315">
        <f>'PPROY ESQ PDD'!N92</f>
        <v>10749000</v>
      </c>
      <c r="G13" s="315">
        <f>'PPROY ESQ PDD'!O92</f>
        <v>10749000</v>
      </c>
      <c r="H13" s="317">
        <f t="shared" si="2"/>
        <v>454683027</v>
      </c>
      <c r="I13" s="349">
        <f t="shared" si="3"/>
        <v>6.6424192261137438E-2</v>
      </c>
      <c r="J13" s="348">
        <f t="shared" si="1"/>
        <v>1.705711179471479E-2</v>
      </c>
    </row>
    <row r="14" spans="1:10" x14ac:dyDescent="0.25">
      <c r="A14" s="316">
        <f>'PPROY ESQ PDD'!D97</f>
        <v>11</v>
      </c>
      <c r="B14" s="262" t="str">
        <f>'PPROY ESQ PDD'!E97</f>
        <v>Soberanía, seguridad alimentaria y nutricional</v>
      </c>
      <c r="C14" s="315">
        <f>'PPROY ESQ PDD'!K97</f>
        <v>294373530</v>
      </c>
      <c r="D14" s="315">
        <f>'PPROY ESQ PDD'!L97</f>
        <v>199374426</v>
      </c>
      <c r="E14" s="315">
        <f>'PPROY ESQ PDD'!M97</f>
        <v>199374426</v>
      </c>
      <c r="F14" s="315">
        <f>'PPROY ESQ PDD'!N97</f>
        <v>31449000</v>
      </c>
      <c r="G14" s="315">
        <f>'PPROY ESQ PDD'!O97</f>
        <v>31449000</v>
      </c>
      <c r="H14" s="317">
        <f t="shared" si="2"/>
        <v>94999104</v>
      </c>
      <c r="I14" s="349">
        <f t="shared" si="3"/>
        <v>0.67728381013061878</v>
      </c>
      <c r="J14" s="348">
        <f t="shared" si="1"/>
        <v>0.10683365450691168</v>
      </c>
    </row>
    <row r="15" spans="1:10" x14ac:dyDescent="0.25">
      <c r="A15" s="316">
        <f>'PPROY ESQ PDD'!D102</f>
        <v>12</v>
      </c>
      <c r="B15" s="262" t="str">
        <f>'PPROY ESQ PDD'!E102</f>
        <v>Salud Pública para un Quindío saludable y posible</v>
      </c>
      <c r="C15" s="315">
        <f>'PPROY ESQ PDD'!K102</f>
        <v>5280377833</v>
      </c>
      <c r="D15" s="315">
        <f>'PPROY ESQ PDD'!L102</f>
        <v>3402327174</v>
      </c>
      <c r="E15" s="315">
        <f>'PPROY ESQ PDD'!M102</f>
        <v>2056027367</v>
      </c>
      <c r="F15" s="315">
        <f>'PPROY ESQ PDD'!N102</f>
        <v>360677486</v>
      </c>
      <c r="G15" s="315">
        <f>'PPROY ESQ PDD'!O102</f>
        <v>360677486</v>
      </c>
      <c r="H15" s="317">
        <f t="shared" si="2"/>
        <v>1878050659</v>
      </c>
      <c r="I15" s="349">
        <f t="shared" si="3"/>
        <v>0.38937125941078465</v>
      </c>
      <c r="J15" s="348">
        <f t="shared" si="1"/>
        <v>6.8305242050280379E-2</v>
      </c>
    </row>
    <row r="16" spans="1:10" x14ac:dyDescent="0.25">
      <c r="A16" s="316">
        <f>'PPROY ESQ PDD'!D128</f>
        <v>13</v>
      </c>
      <c r="B16" s="262" t="str">
        <f>'PPROY ESQ PDD'!E128</f>
        <v>Universalidad  del aseguramiento en salud para un bien común</v>
      </c>
      <c r="C16" s="315">
        <f>'PPROY ESQ PDD'!K128</f>
        <v>21205743161</v>
      </c>
      <c r="D16" s="315">
        <f>'PPROY ESQ PDD'!L128</f>
        <v>18530558520</v>
      </c>
      <c r="E16" s="315">
        <f>'PPROY ESQ PDD'!M128</f>
        <v>2235022367</v>
      </c>
      <c r="F16" s="315">
        <f>'PPROY ESQ PDD'!N128</f>
        <v>2199486367</v>
      </c>
      <c r="G16" s="315">
        <f>'PPROY ESQ PDD'!O128</f>
        <v>2199486367</v>
      </c>
      <c r="H16" s="317">
        <f t="shared" si="2"/>
        <v>2675184641</v>
      </c>
      <c r="I16" s="349">
        <f t="shared" si="3"/>
        <v>0.10539703089069211</v>
      </c>
      <c r="J16" s="348">
        <f t="shared" si="1"/>
        <v>0.103721258448755</v>
      </c>
    </row>
    <row r="17" spans="1:10" x14ac:dyDescent="0.25">
      <c r="A17" s="316">
        <f>'PPROY ESQ PDD'!D135</f>
        <v>14</v>
      </c>
      <c r="B17" s="262" t="str">
        <f>'PPROY ESQ PDD'!E135</f>
        <v>Inclusión social en la prestación y desarrollo de servicios de salud</v>
      </c>
      <c r="C17" s="315">
        <f>'PPROY ESQ PDD'!K135</f>
        <v>12671614560</v>
      </c>
      <c r="D17" s="315">
        <f>'PPROY ESQ PDD'!L135</f>
        <v>8995073199</v>
      </c>
      <c r="E17" s="315">
        <f>'PPROY ESQ PDD'!M135</f>
        <v>3496962495</v>
      </c>
      <c r="F17" s="315">
        <f>'PPROY ESQ PDD'!N135</f>
        <v>233627885</v>
      </c>
      <c r="G17" s="315">
        <f>'PPROY ESQ PDD'!O135</f>
        <v>233627885</v>
      </c>
      <c r="H17" s="317">
        <f t="shared" si="2"/>
        <v>3676541361</v>
      </c>
      <c r="I17" s="349">
        <f t="shared" si="3"/>
        <v>0.27596818688272978</v>
      </c>
      <c r="J17" s="348">
        <f t="shared" si="1"/>
        <v>1.843710475044626E-2</v>
      </c>
    </row>
    <row r="18" spans="1:10" x14ac:dyDescent="0.25">
      <c r="A18" s="316">
        <f>'PPROY ESQ PDD'!D147</f>
        <v>15</v>
      </c>
      <c r="B18" s="262" t="str">
        <f>'PPROY ESQ PDD'!E147</f>
        <v>Gestión Posible</v>
      </c>
      <c r="C18" s="315">
        <f>'PPROY ESQ PDD'!K147</f>
        <v>150000000</v>
      </c>
      <c r="D18" s="315">
        <f>'PPROY ESQ PDD'!L147</f>
        <v>27980000</v>
      </c>
      <c r="E18" s="315">
        <f>'PPROY ESQ PDD'!M147</f>
        <v>27980000</v>
      </c>
      <c r="F18" s="315">
        <f>'PPROY ESQ PDD'!N147</f>
        <v>2798000</v>
      </c>
      <c r="G18" s="315">
        <f>'PPROY ESQ PDD'!O147</f>
        <v>2798000</v>
      </c>
      <c r="H18" s="317">
        <f t="shared" si="2"/>
        <v>122020000</v>
      </c>
      <c r="I18" s="349">
        <f t="shared" si="3"/>
        <v>0.18653333333333333</v>
      </c>
      <c r="J18" s="348">
        <f t="shared" si="1"/>
        <v>1.8653333333333334E-2</v>
      </c>
    </row>
    <row r="19" spans="1:10" x14ac:dyDescent="0.25">
      <c r="A19" s="316">
        <f>'PPROY ESQ PDD'!D150</f>
        <v>16</v>
      </c>
      <c r="B19" s="262" t="str">
        <f>'PPROY ESQ PDD'!E150</f>
        <v>Atención Integral a la Primera Infancia</v>
      </c>
      <c r="C19" s="315">
        <f>'PPROY ESQ PDD'!K150</f>
        <v>82867998</v>
      </c>
      <c r="D19" s="315">
        <f>'PPROY ESQ PDD'!L150</f>
        <v>30897000</v>
      </c>
      <c r="E19" s="315">
        <f>'PPROY ESQ PDD'!M150</f>
        <v>30897000</v>
      </c>
      <c r="F19" s="315">
        <f>'PPROY ESQ PDD'!N150</f>
        <v>8866500</v>
      </c>
      <c r="G19" s="315">
        <f>'PPROY ESQ PDD'!O150</f>
        <v>8866500</v>
      </c>
      <c r="H19" s="317">
        <f t="shared" si="2"/>
        <v>51970998</v>
      </c>
      <c r="I19" s="349">
        <f t="shared" si="3"/>
        <v>0.37284598090568088</v>
      </c>
      <c r="J19" s="348">
        <f t="shared" si="1"/>
        <v>0.10699546524582385</v>
      </c>
    </row>
    <row r="20" spans="1:10" x14ac:dyDescent="0.25">
      <c r="A20" s="316">
        <f>'PPROY ESQ PDD'!D155</f>
        <v>17</v>
      </c>
      <c r="B20" s="262" t="str">
        <f>'PPROY ESQ PDD'!E155</f>
        <v>Promoción y  Protección  de la Familia</v>
      </c>
      <c r="C20" s="315">
        <f>'PPROY ESQ PDD'!K155</f>
        <v>658250000</v>
      </c>
      <c r="D20" s="315">
        <f>'PPROY ESQ PDD'!L155</f>
        <v>293972000</v>
      </c>
      <c r="E20" s="315">
        <f>'PPROY ESQ PDD'!M155</f>
        <v>193472000</v>
      </c>
      <c r="F20" s="315">
        <f>'PPROY ESQ PDD'!N155</f>
        <v>61103000</v>
      </c>
      <c r="G20" s="315">
        <f>'PPROY ESQ PDD'!O155</f>
        <v>61103000</v>
      </c>
      <c r="H20" s="317">
        <f t="shared" si="2"/>
        <v>364278000</v>
      </c>
      <c r="I20" s="349">
        <f t="shared" si="3"/>
        <v>0.2939187238890999</v>
      </c>
      <c r="J20" s="348">
        <f t="shared" si="1"/>
        <v>9.2826433725788068E-2</v>
      </c>
    </row>
    <row r="21" spans="1:10" x14ac:dyDescent="0.25">
      <c r="A21" s="316">
        <f>'PPROY ESQ PDD'!D164</f>
        <v>18</v>
      </c>
      <c r="B21" s="262" t="str">
        <f>'PPROY ESQ PDD'!E164</f>
        <v>Genero, Poblaciones vulnerables y con enfoque diferencial</v>
      </c>
      <c r="C21" s="315">
        <f>'PPROY ESQ PDD'!K164</f>
        <v>1367460000</v>
      </c>
      <c r="D21" s="315">
        <f>'PPROY ESQ PDD'!L164</f>
        <v>410222000</v>
      </c>
      <c r="E21" s="315">
        <f>'PPROY ESQ PDD'!M164</f>
        <v>304222000</v>
      </c>
      <c r="F21" s="315">
        <f>'PPROY ESQ PDD'!N164</f>
        <v>78899000</v>
      </c>
      <c r="G21" s="315">
        <f>'PPROY ESQ PDD'!O164</f>
        <v>78899000</v>
      </c>
      <c r="H21" s="317">
        <f t="shared" si="2"/>
        <v>957238000</v>
      </c>
      <c r="I21" s="349">
        <f t="shared" si="3"/>
        <v>0.22247232094540242</v>
      </c>
      <c r="J21" s="348">
        <f t="shared" si="1"/>
        <v>5.769748292454624E-2</v>
      </c>
    </row>
    <row r="22" spans="1:10" x14ac:dyDescent="0.25">
      <c r="A22" s="316">
        <f>'PPROY ESQ PDD'!D177</f>
        <v>19</v>
      </c>
      <c r="B22" s="262" t="str">
        <f>'PPROY ESQ PDD'!E177</f>
        <v>Atención integral al Adulto Mayor</v>
      </c>
      <c r="C22" s="315">
        <f>'PPROY ESQ PDD'!K177</f>
        <v>3977405943</v>
      </c>
      <c r="D22" s="315">
        <f>'PPROY ESQ PDD'!L177</f>
        <v>913116749</v>
      </c>
      <c r="E22" s="315">
        <f>'PPROY ESQ PDD'!M177</f>
        <v>908116749</v>
      </c>
      <c r="F22" s="315">
        <f>'PPROY ESQ PDD'!N177</f>
        <v>11192000</v>
      </c>
      <c r="G22" s="315">
        <f>'PPROY ESQ PDD'!O177</f>
        <v>11192000</v>
      </c>
      <c r="H22" s="317">
        <f t="shared" si="2"/>
        <v>3064289194</v>
      </c>
      <c r="I22" s="349">
        <f t="shared" si="3"/>
        <v>0.22831884952508605</v>
      </c>
      <c r="J22" s="348">
        <f t="shared" si="1"/>
        <v>2.8138943221768099E-3</v>
      </c>
    </row>
    <row r="23" spans="1:10" x14ac:dyDescent="0.25">
      <c r="A23" s="316">
        <f>'PPROY ESQ PDD'!D180</f>
        <v>20</v>
      </c>
      <c r="B23" s="262" t="str">
        <f>'PPROY ESQ PDD'!E180</f>
        <v>Apoyo al deporte asociado</v>
      </c>
      <c r="C23" s="315">
        <f>'PPROY ESQ PDD'!K180</f>
        <v>1540366995</v>
      </c>
      <c r="D23" s="315">
        <f>'PPROY ESQ PDD'!L180</f>
        <v>622732854</v>
      </c>
      <c r="E23" s="315">
        <f>'PPROY ESQ PDD'!M180</f>
        <v>551756727</v>
      </c>
      <c r="F23" s="315">
        <f>'PPROY ESQ PDD'!N180</f>
        <v>90776803</v>
      </c>
      <c r="G23" s="315">
        <f>'PPROY ESQ PDD'!O180</f>
        <v>90776803</v>
      </c>
      <c r="H23" s="317">
        <f t="shared" si="2"/>
        <v>917634141</v>
      </c>
      <c r="I23" s="349">
        <v>0</v>
      </c>
      <c r="J23" s="348">
        <f t="shared" si="1"/>
        <v>5.8931931997153707E-2</v>
      </c>
    </row>
    <row r="24" spans="1:10" x14ac:dyDescent="0.25">
      <c r="A24" s="316">
        <f>'PPROY ESQ PDD'!D189</f>
        <v>21</v>
      </c>
      <c r="B24" s="262" t="str">
        <f>'PPROY ESQ PDD'!E189</f>
        <v>Si Recreación y actividad física para ti</v>
      </c>
      <c r="C24" s="315">
        <f>'PPROY ESQ PDD'!K189</f>
        <v>341171030</v>
      </c>
      <c r="D24" s="315">
        <f>'PPROY ESQ PDD'!L189</f>
        <v>117232000</v>
      </c>
      <c r="E24" s="315">
        <f>'PPROY ESQ PDD'!M189</f>
        <v>34132000</v>
      </c>
      <c r="F24" s="315">
        <f>'PPROY ESQ PDD'!N189</f>
        <v>1800000</v>
      </c>
      <c r="G24" s="315">
        <f>'PPROY ESQ PDD'!O189</f>
        <v>1800000</v>
      </c>
      <c r="H24" s="317">
        <f t="shared" si="2"/>
        <v>223939030</v>
      </c>
      <c r="I24" s="349">
        <v>0</v>
      </c>
      <c r="J24" s="348">
        <f t="shared" si="1"/>
        <v>5.2759462021145231E-3</v>
      </c>
    </row>
    <row r="25" spans="1:10" x14ac:dyDescent="0.25">
      <c r="A25" s="316">
        <f>'PPROY ESQ PDD'!D194</f>
        <v>22</v>
      </c>
      <c r="B25" s="262" t="str">
        <f>'PPROY ESQ PDD'!E194</f>
        <v>Deporte, recreación, actividad fisica en los municipios del departamento del Quindío</v>
      </c>
      <c r="C25" s="315">
        <f>'PPROY ESQ PDD'!K194</f>
        <v>182000000</v>
      </c>
      <c r="D25" s="315">
        <f>'PPROY ESQ PDD'!L194</f>
        <v>0</v>
      </c>
      <c r="E25" s="315">
        <f>'PPROY ESQ PDD'!M194</f>
        <v>0</v>
      </c>
      <c r="F25" s="315">
        <f>'PPROY ESQ PDD'!N194</f>
        <v>0</v>
      </c>
      <c r="G25" s="315">
        <f>'PPROY ESQ PDD'!O194</f>
        <v>0</v>
      </c>
      <c r="H25" s="315">
        <f t="shared" si="2"/>
        <v>182000000</v>
      </c>
      <c r="I25" s="349">
        <v>0</v>
      </c>
      <c r="J25" s="348">
        <f t="shared" ref="J25" si="4">F25/C25</f>
        <v>0</v>
      </c>
    </row>
    <row r="26" spans="1:10" x14ac:dyDescent="0.25">
      <c r="A26" s="316">
        <f>'PPROY ESQ PDD'!D198</f>
        <v>23</v>
      </c>
      <c r="B26" s="262" t="str">
        <f>'PPROY ESQ PDD'!E198</f>
        <v xml:space="preserve">Seguridad humana como dinamizador de la vida, dignidad y libertad en el Quindío </v>
      </c>
      <c r="C26" s="315">
        <f>'PPROY ESQ PDD'!K198</f>
        <v>7994062174</v>
      </c>
      <c r="D26" s="315">
        <f>'PPROY ESQ PDD'!L198</f>
        <v>2220187808</v>
      </c>
      <c r="E26" s="315">
        <f>'PPROY ESQ PDD'!M198</f>
        <v>384247583</v>
      </c>
      <c r="F26" s="315">
        <f>'PPROY ESQ PDD'!N198</f>
        <v>92237585</v>
      </c>
      <c r="G26" s="315">
        <f>'PPROY ESQ PDD'!O198</f>
        <v>92237585</v>
      </c>
      <c r="H26" s="317">
        <f t="shared" si="2"/>
        <v>5773874366</v>
      </c>
      <c r="I26" s="349">
        <f t="shared" si="3"/>
        <v>4.806662428142381E-2</v>
      </c>
      <c r="J26" s="348">
        <f t="shared" si="1"/>
        <v>1.1538262149122985E-2</v>
      </c>
    </row>
    <row r="27" spans="1:10" x14ac:dyDescent="0.25">
      <c r="A27" s="316">
        <f>'PPROY ESQ PDD'!D205</f>
        <v>24</v>
      </c>
      <c r="B27" s="262" t="str">
        <f>'PPROY ESQ PDD'!E205</f>
        <v>Construcción de paz y reconciliación en el Quindío</v>
      </c>
      <c r="C27" s="315">
        <f>'PPROY ESQ PDD'!K205</f>
        <v>545000000</v>
      </c>
      <c r="D27" s="315">
        <f>'PPROY ESQ PDD'!L205</f>
        <v>174651255</v>
      </c>
      <c r="E27" s="315">
        <f>'PPROY ESQ PDD'!M205</f>
        <v>153221254</v>
      </c>
      <c r="F27" s="315">
        <f>'PPROY ESQ PDD'!N205</f>
        <v>62257922</v>
      </c>
      <c r="G27" s="315">
        <f>'PPROY ESQ PDD'!O205</f>
        <v>62257922</v>
      </c>
      <c r="H27" s="317">
        <f t="shared" si="2"/>
        <v>370348745</v>
      </c>
      <c r="I27" s="349">
        <f t="shared" si="3"/>
        <v>0.28113991559633028</v>
      </c>
      <c r="J27" s="348">
        <f t="shared" si="1"/>
        <v>0.11423471926605505</v>
      </c>
    </row>
    <row r="28" spans="1:10" x14ac:dyDescent="0.25">
      <c r="A28" s="316">
        <f>'PPROY ESQ PDD'!D212</f>
        <v>25</v>
      </c>
      <c r="B28" s="262" t="str">
        <f>'PPROY ESQ PDD'!E212</f>
        <v xml:space="preserve">El Quindío Departamento Resiliente </v>
      </c>
      <c r="C28" s="315">
        <f>'PPROY ESQ PDD'!K212</f>
        <v>602023515</v>
      </c>
      <c r="D28" s="315">
        <f>'PPROY ESQ PDD'!L212</f>
        <v>222654862</v>
      </c>
      <c r="E28" s="315">
        <f>'PPROY ESQ PDD'!M212</f>
        <v>202285995</v>
      </c>
      <c r="F28" s="315">
        <f>'PPROY ESQ PDD'!N212</f>
        <v>72882415</v>
      </c>
      <c r="G28" s="315">
        <f>'PPROY ESQ PDD'!O212</f>
        <v>72882415</v>
      </c>
      <c r="H28" s="317">
        <f t="shared" si="2"/>
        <v>379368653</v>
      </c>
      <c r="I28" s="349">
        <f t="shared" si="3"/>
        <v>0.33601012246174472</v>
      </c>
      <c r="J28" s="348">
        <f t="shared" si="1"/>
        <v>0.12106240567696097</v>
      </c>
    </row>
    <row r="29" spans="1:10" x14ac:dyDescent="0.25">
      <c r="A29" s="316">
        <f>'PPROY ESQ PDD'!D218</f>
        <v>26</v>
      </c>
      <c r="B29" s="262" t="str">
        <f>'PPROY ESQ PDD'!E218</f>
        <v>Quindío Transparente y Legal</v>
      </c>
      <c r="C29" s="315">
        <f>'PPROY ESQ PDD'!K218</f>
        <v>687235128</v>
      </c>
      <c r="D29" s="315">
        <f>'PPROY ESQ PDD'!L218</f>
        <v>353607232</v>
      </c>
      <c r="E29" s="315">
        <f>'PPROY ESQ PDD'!M218</f>
        <v>291607232</v>
      </c>
      <c r="F29" s="315">
        <f>'PPROY ESQ PDD'!N218</f>
        <v>83061000</v>
      </c>
      <c r="G29" s="315">
        <f>'PPROY ESQ PDD'!O218</f>
        <v>83061000</v>
      </c>
      <c r="H29" s="317">
        <f t="shared" si="2"/>
        <v>333627896</v>
      </c>
      <c r="I29" s="349">
        <f t="shared" si="3"/>
        <v>0.42431945067860383</v>
      </c>
      <c r="J29" s="348">
        <f t="shared" si="1"/>
        <v>0.12086256452245846</v>
      </c>
    </row>
    <row r="30" spans="1:10" x14ac:dyDescent="0.25">
      <c r="A30" s="269">
        <f>'PPROY ESQ PDD'!D227</f>
        <v>27</v>
      </c>
      <c r="B30" s="268" t="str">
        <f>'PPROY ESQ PDD'!E227</f>
        <v>Poder Ciudadano</v>
      </c>
      <c r="C30" s="315">
        <f>'PPROY ESQ PDD'!K227</f>
        <v>919644033</v>
      </c>
      <c r="D30" s="315">
        <f>'PPROY ESQ PDD'!L227</f>
        <v>508656912</v>
      </c>
      <c r="E30" s="315">
        <f>'PPROY ESQ PDD'!M227</f>
        <v>440317730</v>
      </c>
      <c r="F30" s="315">
        <f>'PPROY ESQ PDD'!N227</f>
        <v>20396000</v>
      </c>
      <c r="G30" s="315">
        <f>'PPROY ESQ PDD'!O227</f>
        <v>20396000</v>
      </c>
      <c r="H30" s="317">
        <f t="shared" si="2"/>
        <v>410987121</v>
      </c>
      <c r="I30" s="349">
        <f t="shared" si="3"/>
        <v>0.47879148257356224</v>
      </c>
      <c r="J30" s="348">
        <f t="shared" si="1"/>
        <v>2.2178146400260501E-2</v>
      </c>
    </row>
    <row r="31" spans="1:10" x14ac:dyDescent="0.25">
      <c r="A31" s="269">
        <f>'PPROY ESQ PDD'!D233</f>
        <v>28</v>
      </c>
      <c r="B31" s="270" t="str">
        <f>'PPROY ESQ PDD'!E233</f>
        <v>Gestión Territorial</v>
      </c>
      <c r="C31" s="315">
        <f>'PPROY ESQ PDD'!K233</f>
        <v>10632803335</v>
      </c>
      <c r="D31" s="315">
        <f>'PPROY ESQ PDD'!L233</f>
        <v>7772414988</v>
      </c>
      <c r="E31" s="315">
        <f>'PPROY ESQ PDD'!M233</f>
        <v>2236019128</v>
      </c>
      <c r="F31" s="315">
        <f>'PPROY ESQ PDD'!N233</f>
        <v>446060000</v>
      </c>
      <c r="G31" s="315">
        <f>'PPROY ESQ PDD'!O233</f>
        <v>446060000</v>
      </c>
      <c r="H31" s="317">
        <f t="shared" si="2"/>
        <v>2860388347</v>
      </c>
      <c r="I31" s="349">
        <f t="shared" si="3"/>
        <v>0.21029441225906018</v>
      </c>
      <c r="J31" s="348">
        <f t="shared" si="1"/>
        <v>4.1951307284289203E-2</v>
      </c>
    </row>
    <row r="32" spans="1:10" ht="15.75" thickBot="1" x14ac:dyDescent="0.3">
      <c r="A32" s="371" t="s">
        <v>266</v>
      </c>
      <c r="B32" s="372"/>
      <c r="C32" s="318">
        <f>SUM(C4:C31)</f>
        <v>290287359069.38995</v>
      </c>
      <c r="D32" s="318">
        <f t="shared" ref="D32:H32" si="5">SUM(D4:D31)</f>
        <v>110306986165.94</v>
      </c>
      <c r="E32" s="318">
        <f t="shared" si="5"/>
        <v>63118744354</v>
      </c>
      <c r="F32" s="318">
        <f t="shared" si="5"/>
        <v>37415859555.660004</v>
      </c>
      <c r="G32" s="318">
        <f t="shared" si="5"/>
        <v>37216117247.660004</v>
      </c>
      <c r="H32" s="318">
        <f t="shared" si="5"/>
        <v>179980372903.44995</v>
      </c>
      <c r="I32" s="350">
        <f t="shared" si="3"/>
        <v>0.21743538732222981</v>
      </c>
      <c r="J32" s="351">
        <f t="shared" si="1"/>
        <v>0.12889248665738889</v>
      </c>
    </row>
    <row r="33" spans="3:9" x14ac:dyDescent="0.25">
      <c r="C33" s="319"/>
    </row>
    <row r="34" spans="3:9" x14ac:dyDescent="0.25">
      <c r="C34" s="319"/>
      <c r="D34" s="319"/>
      <c r="E34" s="319"/>
      <c r="F34" s="319"/>
      <c r="G34" s="319"/>
      <c r="H34" s="319"/>
      <c r="I34" s="271"/>
    </row>
  </sheetData>
  <sheetProtection password="F3F4" sheet="1" objects="1" scenarios="1"/>
  <autoFilter ref="A3:I32"/>
  <mergeCells count="2">
    <mergeCell ref="A32:B32"/>
    <mergeCell ref="A1:J2"/>
  </mergeCells>
  <conditionalFormatting sqref="I31:I32 I4:I24 I26:I29">
    <cfRule type="cellIs" dxfId="41" priority="31" operator="between">
      <formula>0.7996</formula>
      <formula>1</formula>
    </cfRule>
    <cfRule type="cellIs" dxfId="40" priority="32" operator="between">
      <formula>0</formula>
      <formula>0.3949</formula>
    </cfRule>
    <cfRule type="cellIs" dxfId="39" priority="33" operator="between">
      <formula>0.395</formula>
      <formula>0.59</formula>
    </cfRule>
    <cfRule type="cellIs" dxfId="38" priority="34" operator="between">
      <formula>0.595</formula>
      <formula>0.69</formula>
    </cfRule>
    <cfRule type="cellIs" dxfId="37" priority="35" operator="between">
      <formula>0.7</formula>
      <formula>0.79999</formula>
    </cfRule>
    <cfRule type="cellIs" dxfId="36" priority="36" operator="between">
      <formula>0.8</formula>
      <formula>1</formula>
    </cfRule>
  </conditionalFormatting>
  <conditionalFormatting sqref="I30">
    <cfRule type="cellIs" dxfId="35" priority="25" operator="between">
      <formula>0.395</formula>
      <formula>0.5999</formula>
    </cfRule>
    <cfRule type="cellIs" dxfId="34" priority="26" operator="between">
      <formula>0</formula>
      <formula>0.3949</formula>
    </cfRule>
    <cfRule type="cellIs" dxfId="33" priority="27" operator="greaterThan">
      <formula>0.795</formula>
    </cfRule>
    <cfRule type="cellIs" dxfId="32" priority="28" operator="between">
      <formula>0.595</formula>
      <formula>0.6949</formula>
    </cfRule>
    <cfRule type="cellIs" dxfId="31" priority="29" operator="between">
      <formula>0.695</formula>
      <formula>0.7949</formula>
    </cfRule>
    <cfRule type="cellIs" dxfId="30" priority="30" operator="between">
      <formula>0.8</formula>
      <formula>1</formula>
    </cfRule>
  </conditionalFormatting>
  <conditionalFormatting sqref="J4:J24 J26:J32">
    <cfRule type="cellIs" dxfId="29" priority="19" operator="between">
      <formula>0.7996</formula>
      <formula>1</formula>
    </cfRule>
    <cfRule type="cellIs" dxfId="28" priority="20" operator="between">
      <formula>0</formula>
      <formula>0.3949</formula>
    </cfRule>
    <cfRule type="cellIs" dxfId="27" priority="21" operator="between">
      <formula>0.395</formula>
      <formula>0.59</formula>
    </cfRule>
    <cfRule type="cellIs" dxfId="26" priority="22" operator="between">
      <formula>0.595</formula>
      <formula>0.69</formula>
    </cfRule>
    <cfRule type="cellIs" dxfId="25" priority="23" operator="between">
      <formula>0.7</formula>
      <formula>0.79999</formula>
    </cfRule>
    <cfRule type="cellIs" dxfId="24" priority="24" operator="between">
      <formula>0.8</formula>
      <formula>1</formula>
    </cfRule>
  </conditionalFormatting>
  <conditionalFormatting sqref="I25">
    <cfRule type="cellIs" dxfId="23" priority="7" operator="between">
      <formula>0.7996</formula>
      <formula>1</formula>
    </cfRule>
    <cfRule type="cellIs" dxfId="22" priority="8" operator="between">
      <formula>0</formula>
      <formula>0.3949</formula>
    </cfRule>
    <cfRule type="cellIs" dxfId="21" priority="9" operator="between">
      <formula>0.395</formula>
      <formula>0.59</formula>
    </cfRule>
    <cfRule type="cellIs" dxfId="20" priority="10" operator="between">
      <formula>0.595</formula>
      <formula>0.69</formula>
    </cfRule>
    <cfRule type="cellIs" dxfId="19" priority="11" operator="between">
      <formula>0.7</formula>
      <formula>0.79999</formula>
    </cfRule>
    <cfRule type="cellIs" dxfId="18" priority="12" operator="between">
      <formula>0.8</formula>
      <formula>1</formula>
    </cfRule>
  </conditionalFormatting>
  <conditionalFormatting sqref="J25">
    <cfRule type="cellIs" dxfId="17" priority="1" operator="between">
      <formula>0.7996</formula>
      <formula>1</formula>
    </cfRule>
    <cfRule type="cellIs" dxfId="16" priority="2" operator="between">
      <formula>0</formula>
      <formula>0.3949</formula>
    </cfRule>
    <cfRule type="cellIs" dxfId="15" priority="3" operator="between">
      <formula>0.395</formula>
      <formula>0.59</formula>
    </cfRule>
    <cfRule type="cellIs" dxfId="14" priority="4" operator="between">
      <formula>0.595</formula>
      <formula>0.69</formula>
    </cfRule>
    <cfRule type="cellIs" dxfId="13" priority="5" operator="between">
      <formula>0.7</formula>
      <formula>0.79999</formula>
    </cfRule>
    <cfRule type="cellIs" dxfId="12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5"/>
  <sheetViews>
    <sheetView showGridLines="0" zoomScale="80" zoomScaleNormal="80" workbookViewId="0">
      <selection activeCell="I77" sqref="I77"/>
    </sheetView>
  </sheetViews>
  <sheetFormatPr baseColWidth="10" defaultColWidth="11.42578125" defaultRowHeight="15" x14ac:dyDescent="0.25"/>
  <cols>
    <col min="2" max="2" width="32.28515625" customWidth="1"/>
    <col min="3" max="3" width="20.28515625" style="320" customWidth="1"/>
    <col min="4" max="5" width="19.5703125" style="320" customWidth="1"/>
    <col min="6" max="6" width="20.7109375" style="320" customWidth="1"/>
    <col min="7" max="7" width="20.85546875" style="320" customWidth="1"/>
    <col min="8" max="8" width="19.42578125" style="320" customWidth="1"/>
    <col min="9" max="9" width="30.5703125" customWidth="1"/>
    <col min="10" max="10" width="31.85546875" customWidth="1"/>
  </cols>
  <sheetData>
    <row r="1" spans="1:10" ht="34.5" customHeight="1" x14ac:dyDescent="0.25">
      <c r="A1" s="367" t="s">
        <v>400</v>
      </c>
      <c r="B1" s="368"/>
      <c r="C1" s="368"/>
      <c r="D1" s="368"/>
      <c r="E1" s="368"/>
      <c r="F1" s="368"/>
      <c r="G1" s="368"/>
      <c r="H1" s="368"/>
      <c r="I1" s="368"/>
      <c r="J1" s="368"/>
    </row>
    <row r="2" spans="1:10" ht="34.5" customHeight="1" x14ac:dyDescent="0.25">
      <c r="A2" s="369"/>
      <c r="B2" s="370"/>
      <c r="C2" s="370"/>
      <c r="D2" s="370"/>
      <c r="E2" s="370"/>
      <c r="F2" s="370"/>
      <c r="G2" s="370"/>
      <c r="H2" s="370"/>
      <c r="I2" s="370"/>
      <c r="J2" s="370"/>
    </row>
    <row r="3" spans="1:10" s="261" customFormat="1" ht="75.75" customHeight="1" thickBot="1" x14ac:dyDescent="0.25">
      <c r="A3" s="278" t="s">
        <v>0</v>
      </c>
      <c r="B3" s="279" t="s">
        <v>1</v>
      </c>
      <c r="C3" s="260" t="s">
        <v>6</v>
      </c>
      <c r="D3" s="260" t="s">
        <v>7</v>
      </c>
      <c r="E3" s="260" t="s">
        <v>8</v>
      </c>
      <c r="F3" s="260" t="s">
        <v>9</v>
      </c>
      <c r="G3" s="260" t="s">
        <v>392</v>
      </c>
      <c r="H3" s="260" t="s">
        <v>10</v>
      </c>
      <c r="I3" s="10" t="s">
        <v>267</v>
      </c>
      <c r="J3" s="10" t="s">
        <v>395</v>
      </c>
    </row>
    <row r="4" spans="1:10" ht="25.5" x14ac:dyDescent="0.25">
      <c r="A4" s="281">
        <f>'PPROY ESQ PDD'!F6</f>
        <v>1</v>
      </c>
      <c r="B4" s="282" t="str">
        <f>'PPROY ESQ PDD'!G6</f>
        <v>Generación de entornos favorables y sostenibilidad ambiental</v>
      </c>
      <c r="C4" s="321">
        <f>'PPROY ESQ PDD'!K6</f>
        <v>134617500</v>
      </c>
      <c r="D4" s="321">
        <f>'PPROY ESQ PDD'!L6</f>
        <v>77883000</v>
      </c>
      <c r="E4" s="321">
        <f>'PPROY ESQ PDD'!M6</f>
        <v>74883000</v>
      </c>
      <c r="F4" s="321">
        <f>'PPROY ESQ PDD'!N6</f>
        <v>9920400</v>
      </c>
      <c r="G4" s="321">
        <f>'PPROY ESQ PDD'!O6</f>
        <v>9920400</v>
      </c>
      <c r="H4" s="321">
        <f>C4-D4</f>
        <v>56734500</v>
      </c>
      <c r="I4" s="352">
        <f>E4/C4</f>
        <v>0.55626497297899602</v>
      </c>
      <c r="J4" s="353">
        <f>F4/C4</f>
        <v>7.3693241963340581E-2</v>
      </c>
    </row>
    <row r="5" spans="1:10" ht="25.5" x14ac:dyDescent="0.25">
      <c r="A5" s="272">
        <f>'PPROY ESQ PDD'!F8</f>
        <v>2</v>
      </c>
      <c r="B5" s="280" t="str">
        <f>'PPROY ESQ PDD'!G8</f>
        <v>Manejo integral del agua y saneamiento básico</v>
      </c>
      <c r="C5" s="315">
        <f>'PPROY ESQ PDD'!K8</f>
        <v>5204599954</v>
      </c>
      <c r="D5" s="315">
        <f>'PPROY ESQ PDD'!L8</f>
        <v>502311609</v>
      </c>
      <c r="E5" s="315">
        <f>'PPROY ESQ PDD'!M8</f>
        <v>484660798</v>
      </c>
      <c r="F5" s="315">
        <f>'PPROY ESQ PDD'!N8</f>
        <v>11208000</v>
      </c>
      <c r="G5" s="315">
        <f>'PPROY ESQ PDD'!O8</f>
        <v>11208000</v>
      </c>
      <c r="H5" s="315">
        <f t="shared" ref="H5:H68" si="0">C5-D5</f>
        <v>4702288345</v>
      </c>
      <c r="I5" s="353">
        <f t="shared" ref="I5:I69" si="1">E5/C5</f>
        <v>9.312162361825975E-2</v>
      </c>
      <c r="J5" s="353">
        <f t="shared" ref="J5:J68" si="2">F5/C5</f>
        <v>2.1534796332206246E-3</v>
      </c>
    </row>
    <row r="6" spans="1:10" ht="25.5" x14ac:dyDescent="0.25">
      <c r="A6" s="272">
        <f>'PPROY ESQ PDD'!F15</f>
        <v>3</v>
      </c>
      <c r="B6" s="280" t="str">
        <f>'PPROY ESQ PDD'!G15</f>
        <v>Bienes y servicios ambientales para las nuevas generaciones</v>
      </c>
      <c r="C6" s="315">
        <f>'PPROY ESQ PDD'!K15</f>
        <v>880575596</v>
      </c>
      <c r="D6" s="315">
        <f>'PPROY ESQ PDD'!L15</f>
        <v>206348080</v>
      </c>
      <c r="E6" s="315">
        <f>'PPROY ESQ PDD'!M15</f>
        <v>193469080</v>
      </c>
      <c r="F6" s="315">
        <f>'PPROY ESQ PDD'!N15</f>
        <v>31376000</v>
      </c>
      <c r="G6" s="315">
        <f>'PPROY ESQ PDD'!O15</f>
        <v>31376000</v>
      </c>
      <c r="H6" s="315">
        <f t="shared" si="0"/>
        <v>674227516</v>
      </c>
      <c r="I6" s="353">
        <f t="shared" si="1"/>
        <v>0.2197075195801815</v>
      </c>
      <c r="J6" s="353">
        <f t="shared" si="2"/>
        <v>3.5631239546638535E-2</v>
      </c>
    </row>
    <row r="7" spans="1:10" ht="38.25" x14ac:dyDescent="0.25">
      <c r="A7" s="272">
        <f>'PPROY ESQ PDD'!F20</f>
        <v>4</v>
      </c>
      <c r="B7" s="280" t="str">
        <f>'PPROY ESQ PDD'!G20</f>
        <v>Innovación para una caficultura sostenible en el departamento del Quindío</v>
      </c>
      <c r="C7" s="315">
        <f>'PPROY ESQ PDD'!K20</f>
        <v>364259118</v>
      </c>
      <c r="D7" s="315">
        <f>'PPROY ESQ PDD'!L20</f>
        <v>83172000</v>
      </c>
      <c r="E7" s="315">
        <f>'PPROY ESQ PDD'!M20</f>
        <v>74200000</v>
      </c>
      <c r="F7" s="315">
        <f>'PPROY ESQ PDD'!N20</f>
        <v>24880000</v>
      </c>
      <c r="G7" s="315">
        <f>'PPROY ESQ PDD'!O20</f>
        <v>24880000</v>
      </c>
      <c r="H7" s="315">
        <f t="shared" si="0"/>
        <v>281087118</v>
      </c>
      <c r="I7" s="353">
        <f t="shared" si="1"/>
        <v>0.20370114661069377</v>
      </c>
      <c r="J7" s="353">
        <f t="shared" si="2"/>
        <v>6.8303025979434787E-2</v>
      </c>
    </row>
    <row r="8" spans="1:10" ht="25.5" x14ac:dyDescent="0.25">
      <c r="A8" s="272">
        <f>'PPROY ESQ PDD'!F22</f>
        <v>5</v>
      </c>
      <c r="B8" s="280" t="str">
        <f>'PPROY ESQ PDD'!G22</f>
        <v>Centros Agroindustriales Regionales para la Paz - CARPAZ</v>
      </c>
      <c r="C8" s="315">
        <f>'PPROY ESQ PDD'!K22</f>
        <v>1359507913</v>
      </c>
      <c r="D8" s="315">
        <f>'PPROY ESQ PDD'!L22</f>
        <v>108706553</v>
      </c>
      <c r="E8" s="315">
        <f>'PPROY ESQ PDD'!M22</f>
        <v>95706553</v>
      </c>
      <c r="F8" s="315">
        <f>'PPROY ESQ PDD'!N22</f>
        <v>15230200</v>
      </c>
      <c r="G8" s="315">
        <f>'PPROY ESQ PDD'!O22</f>
        <v>15230200</v>
      </c>
      <c r="H8" s="315">
        <f t="shared" si="0"/>
        <v>1250801360</v>
      </c>
      <c r="I8" s="353">
        <f t="shared" si="1"/>
        <v>7.0397937433704372E-2</v>
      </c>
      <c r="J8" s="353">
        <f t="shared" si="2"/>
        <v>1.1202729939535114E-2</v>
      </c>
    </row>
    <row r="9" spans="1:10" ht="21.75" customHeight="1" x14ac:dyDescent="0.25">
      <c r="A9" s="272">
        <f>'PPROY ESQ PDD'!F26</f>
        <v>6</v>
      </c>
      <c r="B9" s="280" t="str">
        <f>'PPROY ESQ PDD'!G26</f>
        <v>Emprendimiento y empleo rural</v>
      </c>
      <c r="C9" s="315">
        <f>'PPROY ESQ PDD'!K26</f>
        <v>475120588</v>
      </c>
      <c r="D9" s="315">
        <f>'PPROY ESQ PDD'!L26</f>
        <v>159662000</v>
      </c>
      <c r="E9" s="315">
        <f>'PPROY ESQ PDD'!M26</f>
        <v>155662000</v>
      </c>
      <c r="F9" s="315">
        <f>'PPROY ESQ PDD'!N26</f>
        <v>40720000</v>
      </c>
      <c r="G9" s="315">
        <f>'PPROY ESQ PDD'!O26</f>
        <v>40720000</v>
      </c>
      <c r="H9" s="315">
        <f t="shared" si="0"/>
        <v>315458588</v>
      </c>
      <c r="I9" s="353">
        <f t="shared" si="1"/>
        <v>0.32762629936802484</v>
      </c>
      <c r="J9" s="353">
        <f t="shared" si="2"/>
        <v>8.570455801843721E-2</v>
      </c>
    </row>
    <row r="10" spans="1:10" ht="38.25" x14ac:dyDescent="0.25">
      <c r="A10" s="272">
        <f>'PPROY ESQ PDD'!F28</f>
        <v>7</v>
      </c>
      <c r="B10" s="280" t="str">
        <f>'PPROY ESQ PDD'!G28</f>
        <v>Impulso a la competitividad productiva y empresarial del sector Rural</v>
      </c>
      <c r="C10" s="315">
        <f>'PPROY ESQ PDD'!K28</f>
        <v>197966912</v>
      </c>
      <c r="D10" s="315">
        <f>'PPROY ESQ PDD'!L28</f>
        <v>80800000</v>
      </c>
      <c r="E10" s="315">
        <f>'PPROY ESQ PDD'!M28</f>
        <v>80800000</v>
      </c>
      <c r="F10" s="315">
        <f>'PPROY ESQ PDD'!N28</f>
        <v>6720000</v>
      </c>
      <c r="G10" s="315">
        <f>'PPROY ESQ PDD'!O28</f>
        <v>6720000</v>
      </c>
      <c r="H10" s="315">
        <f t="shared" si="0"/>
        <v>117166912</v>
      </c>
      <c r="I10" s="353">
        <f t="shared" si="1"/>
        <v>0.40814901431608935</v>
      </c>
      <c r="J10" s="353">
        <f t="shared" si="2"/>
        <v>3.3945066537179706E-2</v>
      </c>
    </row>
    <row r="11" spans="1:10" ht="26.25" customHeight="1" x14ac:dyDescent="0.25">
      <c r="A11" s="272">
        <f>'PPROY ESQ PDD'!F30</f>
        <v>8</v>
      </c>
      <c r="B11" s="280" t="str">
        <f>'PPROY ESQ PDD'!G30</f>
        <v>Quindío Prospero y productivo</v>
      </c>
      <c r="C11" s="315">
        <f>'PPROY ESQ PDD'!K30</f>
        <v>249050000</v>
      </c>
      <c r="D11" s="315">
        <f>'PPROY ESQ PDD'!L30</f>
        <v>115745000</v>
      </c>
      <c r="E11" s="315">
        <f>'PPROY ESQ PDD'!M30</f>
        <v>45895000</v>
      </c>
      <c r="F11" s="315">
        <f>'PPROY ESQ PDD'!N30</f>
        <v>9179000</v>
      </c>
      <c r="G11" s="315">
        <f>'PPROY ESQ PDD'!O30</f>
        <v>9179000</v>
      </c>
      <c r="H11" s="315">
        <f t="shared" si="0"/>
        <v>133305000</v>
      </c>
      <c r="I11" s="353">
        <f t="shared" si="1"/>
        <v>0.18428026500702671</v>
      </c>
      <c r="J11" s="353">
        <f t="shared" si="2"/>
        <v>3.6856053001405341E-2</v>
      </c>
    </row>
    <row r="12" spans="1:10" ht="51" x14ac:dyDescent="0.25">
      <c r="A12" s="272">
        <f>'PPROY ESQ PDD'!F33</f>
        <v>9</v>
      </c>
      <c r="B12" s="280" t="str">
        <f>'PPROY ESQ PDD'!G33</f>
        <v>Hacia el Emprendimiento, Empresarismo, asociatividad y generación de empleo en el Departamento del Quindío</v>
      </c>
      <c r="C12" s="315">
        <f>'PPROY ESQ PDD'!K33</f>
        <v>348200000</v>
      </c>
      <c r="D12" s="315">
        <f>'PPROY ESQ PDD'!L33</f>
        <v>236755000</v>
      </c>
      <c r="E12" s="315">
        <f>'PPROY ESQ PDD'!M33</f>
        <v>86755000</v>
      </c>
      <c r="F12" s="315">
        <f>'PPROY ESQ PDD'!N33</f>
        <v>22947000</v>
      </c>
      <c r="G12" s="315">
        <f>'PPROY ESQ PDD'!O33</f>
        <v>22947000</v>
      </c>
      <c r="H12" s="315">
        <f t="shared" si="0"/>
        <v>111445000</v>
      </c>
      <c r="I12" s="353">
        <f t="shared" si="1"/>
        <v>0.24915278575531305</v>
      </c>
      <c r="J12" s="353">
        <f t="shared" si="2"/>
        <v>6.5901780585870193E-2</v>
      </c>
    </row>
    <row r="13" spans="1:10" ht="32.25" customHeight="1" x14ac:dyDescent="0.25">
      <c r="A13" s="272">
        <f>'PPROY ESQ PDD'!F35</f>
        <v>10</v>
      </c>
      <c r="B13" s="280" t="str">
        <f>'PPROY ESQ PDD'!G35</f>
        <v>Quindío Sin Fronteras</v>
      </c>
      <c r="C13" s="315">
        <f>'PPROY ESQ PDD'!K35</f>
        <v>358450000</v>
      </c>
      <c r="D13" s="315">
        <f>'PPROY ESQ PDD'!L35</f>
        <v>338750000</v>
      </c>
      <c r="E13" s="315">
        <f>'PPROY ESQ PDD'!M35</f>
        <v>203750000</v>
      </c>
      <c r="F13" s="315">
        <f>'PPROY ESQ PDD'!N35</f>
        <v>200000000</v>
      </c>
      <c r="G13" s="315">
        <f>'PPROY ESQ PDD'!O35</f>
        <v>200000000</v>
      </c>
      <c r="H13" s="315">
        <f t="shared" si="0"/>
        <v>19700000</v>
      </c>
      <c r="I13" s="353">
        <f t="shared" si="1"/>
        <v>0.56841958432138373</v>
      </c>
      <c r="J13" s="353">
        <f t="shared" si="2"/>
        <v>0.55795787418049936</v>
      </c>
    </row>
    <row r="14" spans="1:10" ht="25.5" x14ac:dyDescent="0.25">
      <c r="A14" s="272">
        <f>'PPROY ESQ PDD'!F38</f>
        <v>11</v>
      </c>
      <c r="B14" s="280" t="str">
        <f>'PPROY ESQ PDD'!G38</f>
        <v xml:space="preserve">Fortalecimiento de la oferta de productos y atractivos turísticos </v>
      </c>
      <c r="C14" s="315">
        <f>'PPROY ESQ PDD'!K38</f>
        <v>149050000</v>
      </c>
      <c r="D14" s="315">
        <f>'PPROY ESQ PDD'!L38</f>
        <v>116780000</v>
      </c>
      <c r="E14" s="315">
        <f>'PPROY ESQ PDD'!M38</f>
        <v>116780000</v>
      </c>
      <c r="F14" s="315">
        <f>'PPROY ESQ PDD'!N38</f>
        <v>17807000</v>
      </c>
      <c r="G14" s="315">
        <f>'PPROY ESQ PDD'!O38</f>
        <v>17807000</v>
      </c>
      <c r="H14" s="315">
        <f t="shared" si="0"/>
        <v>32270000</v>
      </c>
      <c r="I14" s="353">
        <f t="shared" si="1"/>
        <v>0.78349547131834951</v>
      </c>
      <c r="J14" s="353">
        <f t="shared" si="2"/>
        <v>0.119469976517947</v>
      </c>
    </row>
    <row r="15" spans="1:10" ht="25.5" x14ac:dyDescent="0.25">
      <c r="A15" s="272">
        <f>'PPROY ESQ PDD'!F40</f>
        <v>12</v>
      </c>
      <c r="B15" s="280" t="str">
        <f>'PPROY ESQ PDD'!G40</f>
        <v>Mejoramiento de la competitividad del Quindío como destino turístico</v>
      </c>
      <c r="C15" s="315">
        <f>'PPROY ESQ PDD'!K40</f>
        <v>119240000</v>
      </c>
      <c r="D15" s="315">
        <f>'PPROY ESQ PDD'!L40</f>
        <v>95010000</v>
      </c>
      <c r="E15" s="315">
        <f>'PPROY ESQ PDD'!M40</f>
        <v>89510000</v>
      </c>
      <c r="F15" s="315">
        <f>'PPROY ESQ PDD'!N40</f>
        <v>6381000</v>
      </c>
      <c r="G15" s="315">
        <f>'PPROY ESQ PDD'!O40</f>
        <v>6381000</v>
      </c>
      <c r="H15" s="315">
        <f t="shared" si="0"/>
        <v>24230000</v>
      </c>
      <c r="I15" s="353">
        <f t="shared" si="1"/>
        <v>0.75067091580006706</v>
      </c>
      <c r="J15" s="353">
        <f t="shared" si="2"/>
        <v>5.3513921502851391E-2</v>
      </c>
    </row>
    <row r="16" spans="1:10" ht="38.25" x14ac:dyDescent="0.25">
      <c r="A16" s="272">
        <f>'PPROY ESQ PDD'!F42</f>
        <v>13</v>
      </c>
      <c r="B16" s="280" t="str">
        <f>'PPROY ESQ PDD'!G42</f>
        <v>Promoción nacional e internacional del departamento como destino turístico</v>
      </c>
      <c r="C16" s="315">
        <f>'PPROY ESQ PDD'!K42</f>
        <v>1431890390</v>
      </c>
      <c r="D16" s="315">
        <f>'PPROY ESQ PDD'!L42</f>
        <v>1088822000</v>
      </c>
      <c r="E16" s="315">
        <f>'PPROY ESQ PDD'!M42</f>
        <v>701630000</v>
      </c>
      <c r="F16" s="315">
        <f>'PPROY ESQ PDD'!N42</f>
        <v>117394000</v>
      </c>
      <c r="G16" s="315">
        <f>'PPROY ESQ PDD'!O42</f>
        <v>117394000</v>
      </c>
      <c r="H16" s="315">
        <f t="shared" si="0"/>
        <v>343068390</v>
      </c>
      <c r="I16" s="353">
        <f t="shared" si="1"/>
        <v>0.49000259021222986</v>
      </c>
      <c r="J16" s="353">
        <f t="shared" si="2"/>
        <v>8.1985325706390139E-2</v>
      </c>
    </row>
    <row r="17" spans="1:10" ht="25.5" x14ac:dyDescent="0.25">
      <c r="A17" s="272">
        <f>'PPROY ESQ PDD'!F45</f>
        <v>14</v>
      </c>
      <c r="B17" s="280" t="str">
        <f>'PPROY ESQ PDD'!G45</f>
        <v>Mejora de la Infraestructura Vial del Departamento del Quindío</v>
      </c>
      <c r="C17" s="315">
        <f>'PPROY ESQ PDD'!K45</f>
        <v>6001467963</v>
      </c>
      <c r="D17" s="315">
        <f>'PPROY ESQ PDD'!L45</f>
        <v>2738835842</v>
      </c>
      <c r="E17" s="315">
        <f>'PPROY ESQ PDD'!M45</f>
        <v>704659284</v>
      </c>
      <c r="F17" s="315">
        <f>'PPROY ESQ PDD'!N45</f>
        <v>149903046.66</v>
      </c>
      <c r="G17" s="315">
        <f>'PPROY ESQ PDD'!O45</f>
        <v>149903046.66</v>
      </c>
      <c r="H17" s="315">
        <f t="shared" si="0"/>
        <v>3262632121</v>
      </c>
      <c r="I17" s="353">
        <f t="shared" si="1"/>
        <v>0.1174144873128268</v>
      </c>
      <c r="J17" s="353">
        <f t="shared" si="2"/>
        <v>2.4977730046078062E-2</v>
      </c>
    </row>
    <row r="18" spans="1:10" ht="25.5" x14ac:dyDescent="0.25">
      <c r="A18" s="272">
        <f>'PPROY ESQ PDD'!F48</f>
        <v>15</v>
      </c>
      <c r="B18" s="280" t="str">
        <f>'PPROY ESQ PDD'!G48</f>
        <v>Mejora de la Infraestructura  Social del Departamento del Quindío</v>
      </c>
      <c r="C18" s="315">
        <f>'PPROY ESQ PDD'!K48</f>
        <v>24125058314</v>
      </c>
      <c r="D18" s="315">
        <f>'PPROY ESQ PDD'!L48</f>
        <v>5079217414.9400005</v>
      </c>
      <c r="E18" s="315">
        <f>'PPROY ESQ PDD'!M48</f>
        <v>2308517198</v>
      </c>
      <c r="F18" s="315">
        <f>'PPROY ESQ PDD'!N48</f>
        <v>318198333</v>
      </c>
      <c r="G18" s="315">
        <f>'PPROY ESQ PDD'!O48</f>
        <v>318198333</v>
      </c>
      <c r="H18" s="315">
        <f t="shared" si="0"/>
        <v>19045840899.059998</v>
      </c>
      <c r="I18" s="353">
        <f t="shared" si="1"/>
        <v>9.5689600744315942E-2</v>
      </c>
      <c r="J18" s="353">
        <f t="shared" si="2"/>
        <v>1.318953632602606E-2</v>
      </c>
    </row>
    <row r="19" spans="1:10" ht="24" customHeight="1" x14ac:dyDescent="0.25">
      <c r="A19" s="272">
        <f>'PPROY ESQ PDD'!F54</f>
        <v>16</v>
      </c>
      <c r="B19" s="280" t="str">
        <f>'PPROY ESQ PDD'!G54</f>
        <v>Acceso y Permanencia</v>
      </c>
      <c r="C19" s="315">
        <f>'PPROY ESQ PDD'!K54</f>
        <v>18750985512.239998</v>
      </c>
      <c r="D19" s="315">
        <f>'PPROY ESQ PDD'!L54</f>
        <v>14351098548</v>
      </c>
      <c r="E19" s="315">
        <f>'PPROY ESQ PDD'!M54</f>
        <v>10664966795</v>
      </c>
      <c r="F19" s="315">
        <f>'PPROY ESQ PDD'!N54</f>
        <v>291290655</v>
      </c>
      <c r="G19" s="315">
        <f>'PPROY ESQ PDD'!O54</f>
        <v>91548347</v>
      </c>
      <c r="H19" s="315">
        <f t="shared" si="0"/>
        <v>4399886964.2399979</v>
      </c>
      <c r="I19" s="353">
        <f t="shared" si="1"/>
        <v>0.56876833423172757</v>
      </c>
      <c r="J19" s="353">
        <f t="shared" si="2"/>
        <v>1.5534685086810796E-2</v>
      </c>
    </row>
    <row r="20" spans="1:10" ht="38.25" x14ac:dyDescent="0.25">
      <c r="A20" s="272">
        <f>'PPROY ESQ PDD'!F56</f>
        <v>17</v>
      </c>
      <c r="B20" s="280" t="str">
        <f>'PPROY ESQ PDD'!G56</f>
        <v>Educación inclusiva con acceso y permanencia para poblaciones vulnerables - diferenciales</v>
      </c>
      <c r="C20" s="315">
        <f>'PPROY ESQ PDD'!K56</f>
        <v>1553000000</v>
      </c>
      <c r="D20" s="315">
        <f>'PPROY ESQ PDD'!L56</f>
        <v>1135257610</v>
      </c>
      <c r="E20" s="315">
        <f>'PPROY ESQ PDD'!M56</f>
        <v>24705000</v>
      </c>
      <c r="F20" s="315">
        <f>'PPROY ESQ PDD'!N56</f>
        <v>9295000</v>
      </c>
      <c r="G20" s="315">
        <f>'PPROY ESQ PDD'!O56</f>
        <v>9295000</v>
      </c>
      <c r="H20" s="315">
        <f t="shared" si="0"/>
        <v>417742390</v>
      </c>
      <c r="I20" s="353">
        <f t="shared" si="1"/>
        <v>1.5907920154539602E-2</v>
      </c>
      <c r="J20" s="353">
        <f t="shared" si="2"/>
        <v>5.9851899549259501E-3</v>
      </c>
    </row>
    <row r="21" spans="1:10" ht="38.25" x14ac:dyDescent="0.25">
      <c r="A21" s="272">
        <f>'PPROY ESQ PDD'!F58</f>
        <v>18</v>
      </c>
      <c r="B21" s="280" t="str">
        <f>'PPROY ESQ PDD'!G58</f>
        <v>Funcionamiento y prestación del servicio educativo de las instituciones educativas 1402-1403</v>
      </c>
      <c r="C21" s="315">
        <f>'PPROY ESQ PDD'!K58</f>
        <v>148231459176.28998</v>
      </c>
      <c r="D21" s="315">
        <f>'PPROY ESQ PDD'!L58</f>
        <v>34215104142</v>
      </c>
      <c r="E21" s="315">
        <f>'PPROY ESQ PDD'!M58</f>
        <v>32190162432</v>
      </c>
      <c r="F21" s="315">
        <f>'PPROY ESQ PDD'!N58</f>
        <v>31604110797</v>
      </c>
      <c r="G21" s="315">
        <f>'PPROY ESQ PDD'!O58</f>
        <v>31604110797</v>
      </c>
      <c r="H21" s="315">
        <f t="shared" si="0"/>
        <v>114016355034.28998</v>
      </c>
      <c r="I21" s="353">
        <f t="shared" si="1"/>
        <v>0.21716147578171385</v>
      </c>
      <c r="J21" s="353">
        <f t="shared" si="2"/>
        <v>0.21320785056439059</v>
      </c>
    </row>
    <row r="22" spans="1:10" ht="22.5" customHeight="1" x14ac:dyDescent="0.25">
      <c r="A22" s="272">
        <f>'PPROY ESQ PDD'!F61</f>
        <v>19</v>
      </c>
      <c r="B22" s="280" t="str">
        <f>'PPROY ESQ PDD'!G61</f>
        <v>Calidad Educativa para la Paz</v>
      </c>
      <c r="C22" s="315">
        <f>'PPROY ESQ PDD'!K61</f>
        <v>28355000</v>
      </c>
      <c r="D22" s="315">
        <f>'PPROY ESQ PDD'!L61</f>
        <v>9924250</v>
      </c>
      <c r="E22" s="315">
        <f>'PPROY ESQ PDD'!M61</f>
        <v>9924250</v>
      </c>
      <c r="F22" s="315">
        <f>'PPROY ESQ PDD'!N61</f>
        <v>2835500</v>
      </c>
      <c r="G22" s="315">
        <f>'PPROY ESQ PDD'!O61</f>
        <v>2835500</v>
      </c>
      <c r="H22" s="315">
        <f t="shared" si="0"/>
        <v>18430750</v>
      </c>
      <c r="I22" s="353">
        <f t="shared" si="1"/>
        <v>0.35</v>
      </c>
      <c r="J22" s="353">
        <f t="shared" si="2"/>
        <v>0.1</v>
      </c>
    </row>
    <row r="23" spans="1:10" ht="25.5" x14ac:dyDescent="0.25">
      <c r="A23" s="272">
        <f>'PPROY ESQ PDD'!F63</f>
        <v>20</v>
      </c>
      <c r="B23" s="280" t="str">
        <f>'PPROY ESQ PDD'!G63</f>
        <v>Educación, Ambientes Escolares y Cultura para la Paz</v>
      </c>
      <c r="C23" s="315">
        <f>'PPROY ESQ PDD'!K63</f>
        <v>419550368.86000001</v>
      </c>
      <c r="D23" s="315">
        <f>'PPROY ESQ PDD'!L63</f>
        <v>159623368</v>
      </c>
      <c r="E23" s="315">
        <f>'PPROY ESQ PDD'!M63</f>
        <v>123913500</v>
      </c>
      <c r="F23" s="315">
        <f>'PPROY ESQ PDD'!N63</f>
        <v>27506500</v>
      </c>
      <c r="G23" s="315">
        <f>'PPROY ESQ PDD'!O63</f>
        <v>27506500</v>
      </c>
      <c r="H23" s="315">
        <f t="shared" si="0"/>
        <v>259927000.86000001</v>
      </c>
      <c r="I23" s="353">
        <f t="shared" si="1"/>
        <v>0.29534832810824857</v>
      </c>
      <c r="J23" s="353">
        <f t="shared" si="2"/>
        <v>6.5561853931246708E-2</v>
      </c>
    </row>
    <row r="24" spans="1:10" ht="25.5" x14ac:dyDescent="0.25">
      <c r="A24" s="272">
        <f>'PPROY ESQ PDD'!F65</f>
        <v>21</v>
      </c>
      <c r="B24" s="280" t="str">
        <f>'PPROY ESQ PDD'!G65</f>
        <v>Plan Departamental del Lectura y Escritura</v>
      </c>
      <c r="C24" s="315">
        <f>'PPROY ESQ PDD'!K65</f>
        <v>109129992</v>
      </c>
      <c r="D24" s="315">
        <f>'PPROY ESQ PDD'!L65</f>
        <v>11342000</v>
      </c>
      <c r="E24" s="315">
        <f>'PPROY ESQ PDD'!M65</f>
        <v>11342000</v>
      </c>
      <c r="F24" s="315">
        <f>'PPROY ESQ PDD'!N65</f>
        <v>2835500</v>
      </c>
      <c r="G24" s="315">
        <f>'PPROY ESQ PDD'!O65</f>
        <v>2835500</v>
      </c>
      <c r="H24" s="315">
        <f t="shared" si="0"/>
        <v>97787992</v>
      </c>
      <c r="I24" s="353">
        <f t="shared" si="1"/>
        <v>0.10393109897781354</v>
      </c>
      <c r="J24" s="353">
        <f t="shared" si="2"/>
        <v>2.5982774744453385E-2</v>
      </c>
    </row>
    <row r="25" spans="1:10" ht="25.5" x14ac:dyDescent="0.25">
      <c r="A25" s="272">
        <f>'PPROY ESQ PDD'!F67</f>
        <v>22</v>
      </c>
      <c r="B25" s="280" t="str">
        <f>'PPROY ESQ PDD'!G67</f>
        <v>Funcionamiento de las Instituciones Educativas</v>
      </c>
      <c r="C25" s="315">
        <f>'PPROY ESQ PDD'!K67</f>
        <v>30000000</v>
      </c>
      <c r="D25" s="315">
        <f>'PPROY ESQ PDD'!L67</f>
        <v>9000000</v>
      </c>
      <c r="E25" s="315">
        <f>'PPROY ESQ PDD'!M67</f>
        <v>9000000</v>
      </c>
      <c r="F25" s="315">
        <f>'PPROY ESQ PDD'!N67</f>
        <v>3000000</v>
      </c>
      <c r="G25" s="315">
        <f>'PPROY ESQ PDD'!O67</f>
        <v>3000000</v>
      </c>
      <c r="H25" s="315">
        <f t="shared" si="0"/>
        <v>21000000</v>
      </c>
      <c r="I25" s="353">
        <f t="shared" ref="I25" si="3">E25/C25</f>
        <v>0.3</v>
      </c>
      <c r="J25" s="353">
        <f t="shared" ref="J25" si="4">F25/C25</f>
        <v>0.1</v>
      </c>
    </row>
    <row r="26" spans="1:10" ht="24.75" customHeight="1" x14ac:dyDescent="0.25">
      <c r="A26" s="272">
        <f>'PPROY ESQ PDD'!F70</f>
        <v>23</v>
      </c>
      <c r="B26" s="280" t="str">
        <f>'PPROY ESQ PDD'!G70</f>
        <v>Quindío Bilingüe</v>
      </c>
      <c r="C26" s="315">
        <f>'PPROY ESQ PDD'!K70</f>
        <v>0</v>
      </c>
      <c r="D26" s="315">
        <f>'PPROY ESQ PDD'!L70</f>
        <v>0</v>
      </c>
      <c r="E26" s="315">
        <f>'PPROY ESQ PDD'!M70</f>
        <v>0</v>
      </c>
      <c r="F26" s="315">
        <f>'PPROY ESQ PDD'!N70</f>
        <v>0</v>
      </c>
      <c r="G26" s="315">
        <f>'PPROY ESQ PDD'!O70</f>
        <v>0</v>
      </c>
      <c r="H26" s="315"/>
      <c r="I26" s="315"/>
      <c r="J26" s="315"/>
    </row>
    <row r="27" spans="1:10" ht="27.75" customHeight="1" x14ac:dyDescent="0.25">
      <c r="A27" s="272">
        <f>'PPROY ESQ PDD'!F72</f>
        <v>24</v>
      </c>
      <c r="B27" s="280" t="str">
        <f>'PPROY ESQ PDD'!G72</f>
        <v>Fortalecimiento de la Media Técnica</v>
      </c>
      <c r="C27" s="315">
        <f>'PPROY ESQ PDD'!K72</f>
        <v>1004690771</v>
      </c>
      <c r="D27" s="315">
        <f>'PPROY ESQ PDD'!L72</f>
        <v>715485657</v>
      </c>
      <c r="E27" s="315">
        <f>'PPROY ESQ PDD'!M72</f>
        <v>109924250</v>
      </c>
      <c r="F27" s="315">
        <f>'PPROY ESQ PDD'!N72</f>
        <v>102835500</v>
      </c>
      <c r="G27" s="315">
        <f>'PPROY ESQ PDD'!O72</f>
        <v>102835500</v>
      </c>
      <c r="H27" s="315">
        <f t="shared" si="0"/>
        <v>289205114</v>
      </c>
      <c r="I27" s="353">
        <f t="shared" si="1"/>
        <v>0.10941102792313795</v>
      </c>
      <c r="J27" s="353">
        <f t="shared" si="2"/>
        <v>0.10235537437817273</v>
      </c>
    </row>
    <row r="28" spans="1:10" ht="25.5" x14ac:dyDescent="0.25">
      <c r="A28" s="272">
        <f>'PPROY ESQ PDD'!F76</f>
        <v>25</v>
      </c>
      <c r="B28" s="280" t="str">
        <f>'PPROY ESQ PDD'!G76</f>
        <v>Eficiencia y modernización administrativa</v>
      </c>
      <c r="C28" s="315">
        <f>'PPROY ESQ PDD'!K76</f>
        <v>36705028</v>
      </c>
      <c r="D28" s="315">
        <f>'PPROY ESQ PDD'!L76</f>
        <v>0</v>
      </c>
      <c r="E28" s="315">
        <f>'PPROY ESQ PDD'!M76</f>
        <v>0</v>
      </c>
      <c r="F28" s="315">
        <f>'PPROY ESQ PDD'!N76</f>
        <v>0</v>
      </c>
      <c r="G28" s="315">
        <f>'PPROY ESQ PDD'!O76</f>
        <v>0</v>
      </c>
      <c r="H28" s="315">
        <f t="shared" si="0"/>
        <v>36705028</v>
      </c>
      <c r="I28" s="353">
        <f t="shared" si="1"/>
        <v>0</v>
      </c>
      <c r="J28" s="353">
        <f t="shared" si="2"/>
        <v>0</v>
      </c>
    </row>
    <row r="29" spans="1:10" ht="24.75" customHeight="1" x14ac:dyDescent="0.25">
      <c r="A29" s="272">
        <f>'PPROY ESQ PDD'!F78</f>
        <v>26</v>
      </c>
      <c r="B29" s="280" t="str">
        <f>'PPROY ESQ PDD'!G78</f>
        <v>Otros proyectos de conectividad</v>
      </c>
      <c r="C29" s="315">
        <f>'PPROY ESQ PDD'!K78</f>
        <v>650000000</v>
      </c>
      <c r="D29" s="315">
        <f>'PPROY ESQ PDD'!L78</f>
        <v>610000000</v>
      </c>
      <c r="E29" s="315">
        <f>'PPROY ESQ PDD'!M78</f>
        <v>10000000</v>
      </c>
      <c r="F29" s="315">
        <f>'PPROY ESQ PDD'!N78</f>
        <v>5000000</v>
      </c>
      <c r="G29" s="315">
        <f>'PPROY ESQ PDD'!O78</f>
        <v>5000000</v>
      </c>
      <c r="H29" s="315">
        <f t="shared" si="0"/>
        <v>40000000</v>
      </c>
      <c r="I29" s="353">
        <f t="shared" si="1"/>
        <v>1.5384615384615385E-2</v>
      </c>
      <c r="J29" s="353">
        <f t="shared" si="2"/>
        <v>7.6923076923076927E-3</v>
      </c>
    </row>
    <row r="30" spans="1:10" ht="38.25" x14ac:dyDescent="0.25">
      <c r="A30" s="272">
        <f>'PPROY ESQ PDD'!F80</f>
        <v>27</v>
      </c>
      <c r="B30" s="280" t="str">
        <f>'PPROY ESQ PDD'!G80</f>
        <v>Funcionamiento y prestación de servicios del sector educativo del nivel central 1400-1401</v>
      </c>
      <c r="C30" s="315">
        <f>'PPROY ESQ PDD'!K80</f>
        <v>3503000000</v>
      </c>
      <c r="D30" s="315">
        <f>'PPROY ESQ PDD'!L80</f>
        <v>488502909</v>
      </c>
      <c r="E30" s="315">
        <f>'PPROY ESQ PDD'!M80</f>
        <v>446579161</v>
      </c>
      <c r="F30" s="315">
        <f>'PPROY ESQ PDD'!N80</f>
        <v>438935161</v>
      </c>
      <c r="G30" s="315">
        <f>'PPROY ESQ PDD'!O80</f>
        <v>438935161</v>
      </c>
      <c r="H30" s="315">
        <f t="shared" si="0"/>
        <v>3014497091</v>
      </c>
      <c r="I30" s="353">
        <f t="shared" si="1"/>
        <v>0.12748477333713959</v>
      </c>
      <c r="J30" s="353">
        <f t="shared" si="2"/>
        <v>0.12530264373394234</v>
      </c>
    </row>
    <row r="31" spans="1:10" ht="25.5" x14ac:dyDescent="0.25">
      <c r="A31" s="272">
        <f>'PPROY ESQ PDD'!F82</f>
        <v>28</v>
      </c>
      <c r="B31" s="280" t="str">
        <f>'PPROY ESQ PDD'!G82</f>
        <v>Eficiencia administrativa y docente en la  gestión del bienestar laboral</v>
      </c>
      <c r="C31" s="315">
        <f>'PPROY ESQ PDD'!K82</f>
        <v>20868204</v>
      </c>
      <c r="D31" s="315">
        <f>'PPROY ESQ PDD'!L82</f>
        <v>20868204</v>
      </c>
      <c r="E31" s="315">
        <f>'PPROY ESQ PDD'!M82</f>
        <v>0</v>
      </c>
      <c r="F31" s="315">
        <f>'PPROY ESQ PDD'!N82</f>
        <v>0</v>
      </c>
      <c r="G31" s="315">
        <f>'PPROY ESQ PDD'!O82</f>
        <v>0</v>
      </c>
      <c r="H31" s="315">
        <f t="shared" si="0"/>
        <v>0</v>
      </c>
      <c r="I31" s="353">
        <f t="shared" si="1"/>
        <v>0</v>
      </c>
      <c r="J31" s="353">
        <f t="shared" si="2"/>
        <v>0</v>
      </c>
    </row>
    <row r="32" spans="1:10" ht="23.25" customHeight="1" x14ac:dyDescent="0.25">
      <c r="A32" s="272">
        <f>'PPROY ESQ PDD'!F85</f>
        <v>29</v>
      </c>
      <c r="B32" s="280" t="str">
        <f>'PPROY ESQ PDD'!G85</f>
        <v>Arte para todos</v>
      </c>
      <c r="C32" s="315">
        <f>'PPROY ESQ PDD'!K85</f>
        <v>4463060932</v>
      </c>
      <c r="D32" s="315">
        <f>'PPROY ESQ PDD'!L85</f>
        <v>2413073000</v>
      </c>
      <c r="E32" s="315">
        <f>'PPROY ESQ PDD'!M85</f>
        <v>265073000</v>
      </c>
      <c r="F32" s="315">
        <f>'PPROY ESQ PDD'!N85</f>
        <v>65715000</v>
      </c>
      <c r="G32" s="315">
        <f>'PPROY ESQ PDD'!O85</f>
        <v>65715000</v>
      </c>
      <c r="H32" s="315">
        <f t="shared" si="0"/>
        <v>2049987932</v>
      </c>
      <c r="I32" s="353">
        <f t="shared" si="1"/>
        <v>5.9392646445724125E-2</v>
      </c>
      <c r="J32" s="353">
        <f t="shared" si="2"/>
        <v>1.4724199602301105E-2</v>
      </c>
    </row>
    <row r="33" spans="1:10" ht="23.25" customHeight="1" x14ac:dyDescent="0.25">
      <c r="A33" s="272">
        <f>'PPROY ESQ PDD'!F88</f>
        <v>30</v>
      </c>
      <c r="B33" s="280" t="str">
        <f>'PPROY ESQ PDD'!G88</f>
        <v xml:space="preserve">Emprendimiento Cultural </v>
      </c>
      <c r="C33" s="315">
        <f>'PPROY ESQ PDD'!K88</f>
        <v>79500000</v>
      </c>
      <c r="D33" s="315">
        <f>'PPROY ESQ PDD'!L88</f>
        <v>73975000</v>
      </c>
      <c r="E33" s="315">
        <f>'PPROY ESQ PDD'!M88</f>
        <v>3975000</v>
      </c>
      <c r="F33" s="315">
        <f>'PPROY ESQ PDD'!N88</f>
        <v>0</v>
      </c>
      <c r="G33" s="315">
        <f>'PPROY ESQ PDD'!O88</f>
        <v>0</v>
      </c>
      <c r="H33" s="315">
        <f t="shared" si="0"/>
        <v>5525000</v>
      </c>
      <c r="I33" s="353">
        <f t="shared" si="1"/>
        <v>0.05</v>
      </c>
      <c r="J33" s="353">
        <f t="shared" si="2"/>
        <v>0</v>
      </c>
    </row>
    <row r="34" spans="1:10" ht="27" customHeight="1" x14ac:dyDescent="0.25">
      <c r="A34" s="272">
        <f>'PPROY ESQ PDD'!F90</f>
        <v>31</v>
      </c>
      <c r="B34" s="280" t="str">
        <f>'PPROY ESQ PDD'!G90</f>
        <v>Lectura, escritura y bibliotecas</v>
      </c>
      <c r="C34" s="315">
        <f>'PPROY ESQ PDD'!K90</f>
        <v>245423575</v>
      </c>
      <c r="D34" s="315">
        <f>'PPROY ESQ PDD'!L90</f>
        <v>93780000</v>
      </c>
      <c r="E34" s="315">
        <f>'PPROY ESQ PDD'!M90</f>
        <v>44780000</v>
      </c>
      <c r="F34" s="315">
        <f>'PPROY ESQ PDD'!N90</f>
        <v>12316000</v>
      </c>
      <c r="G34" s="315">
        <f>'PPROY ESQ PDD'!O90</f>
        <v>12316000</v>
      </c>
      <c r="H34" s="315">
        <f t="shared" si="0"/>
        <v>151643575</v>
      </c>
      <c r="I34" s="353">
        <f t="shared" si="1"/>
        <v>0.18246005910393898</v>
      </c>
      <c r="J34" s="353">
        <f t="shared" si="2"/>
        <v>5.0182628135866734E-2</v>
      </c>
    </row>
    <row r="35" spans="1:10" ht="25.5" x14ac:dyDescent="0.25">
      <c r="A35" s="272">
        <f>'PPROY ESQ PDD'!F93</f>
        <v>32</v>
      </c>
      <c r="B35" s="280" t="str">
        <f>'PPROY ESQ PDD'!G93</f>
        <v>Viviendo el patrimonio y el Paisaje Cultural Cafetero</v>
      </c>
      <c r="C35" s="315">
        <f>'PPROY ESQ PDD'!K93</f>
        <v>550777027</v>
      </c>
      <c r="D35" s="315">
        <f>'PPROY ESQ PDD'!L93</f>
        <v>127682000</v>
      </c>
      <c r="E35" s="315">
        <f>'PPROY ESQ PDD'!M93</f>
        <v>17915000</v>
      </c>
      <c r="F35" s="315">
        <f>'PPROY ESQ PDD'!N93</f>
        <v>3583000</v>
      </c>
      <c r="G35" s="315">
        <f>'PPROY ESQ PDD'!O93</f>
        <v>3583000</v>
      </c>
      <c r="H35" s="315">
        <f t="shared" si="0"/>
        <v>423095027</v>
      </c>
      <c r="I35" s="353">
        <f t="shared" si="1"/>
        <v>3.2526774214931081E-2</v>
      </c>
      <c r="J35" s="353">
        <f t="shared" si="2"/>
        <v>6.5053548429862161E-3</v>
      </c>
    </row>
    <row r="36" spans="1:10" ht="25.5" x14ac:dyDescent="0.25">
      <c r="A36" s="272">
        <f>'PPROY ESQ PDD'!F95</f>
        <v>33</v>
      </c>
      <c r="B36" s="280" t="str">
        <f>'PPROY ESQ PDD'!G95</f>
        <v>Comunicación, ciudadanía y Sistema Departamental de Cultura</v>
      </c>
      <c r="C36" s="315">
        <f>'PPROY ESQ PDD'!K95</f>
        <v>79400000</v>
      </c>
      <c r="D36" s="315">
        <f>'PPROY ESQ PDD'!L95</f>
        <v>47812000</v>
      </c>
      <c r="E36" s="315">
        <f>'PPROY ESQ PDD'!M95</f>
        <v>23944000</v>
      </c>
      <c r="F36" s="315">
        <f>'PPROY ESQ PDD'!N95</f>
        <v>7166000</v>
      </c>
      <c r="G36" s="315">
        <f>'PPROY ESQ PDD'!O95</f>
        <v>7166000</v>
      </c>
      <c r="H36" s="315">
        <f t="shared" si="0"/>
        <v>31588000</v>
      </c>
      <c r="I36" s="353">
        <f t="shared" si="1"/>
        <v>0.30156171284634758</v>
      </c>
      <c r="J36" s="353">
        <f t="shared" si="2"/>
        <v>9.0251889168765739E-2</v>
      </c>
    </row>
    <row r="37" spans="1:10" ht="51" x14ac:dyDescent="0.25">
      <c r="A37" s="272">
        <f>'PPROY ESQ PDD'!F98</f>
        <v>34</v>
      </c>
      <c r="B37" s="280" t="str">
        <f>'PPROY ESQ PDD'!G98</f>
        <v>Fomento a la Agricultura Familiar Campesina, agricultura urbana y mercados campesinos para la soberanía y  Seguridad alimentaria</v>
      </c>
      <c r="C37" s="315">
        <f>'PPROY ESQ PDD'!K98</f>
        <v>168373530</v>
      </c>
      <c r="D37" s="315">
        <f>'PPROY ESQ PDD'!L98</f>
        <v>93704426</v>
      </c>
      <c r="E37" s="315">
        <f>'PPROY ESQ PDD'!M98</f>
        <v>93704426</v>
      </c>
      <c r="F37" s="315">
        <f>'PPROY ESQ PDD'!N98</f>
        <v>12435000</v>
      </c>
      <c r="G37" s="315">
        <f>'PPROY ESQ PDD'!O98</f>
        <v>12435000</v>
      </c>
      <c r="H37" s="315">
        <f t="shared" si="0"/>
        <v>74669104</v>
      </c>
      <c r="I37" s="353">
        <f t="shared" si="1"/>
        <v>0.55652706218132986</v>
      </c>
      <c r="J37" s="353">
        <f t="shared" si="2"/>
        <v>7.3853651461723235E-2</v>
      </c>
    </row>
    <row r="38" spans="1:10" ht="38.25" x14ac:dyDescent="0.25">
      <c r="A38" s="272">
        <f>'PPROY ESQ PDD'!F100</f>
        <v>35</v>
      </c>
      <c r="B38" s="280" t="str">
        <f>'PPROY ESQ PDD'!G100</f>
        <v xml:space="preserve">Fortalecimiento a la vigilancia en  la seguridad alimentaria y nutricional del Quindío. </v>
      </c>
      <c r="C38" s="315">
        <f>'PPROY ESQ PDD'!K100</f>
        <v>126000000</v>
      </c>
      <c r="D38" s="315">
        <f>'PPROY ESQ PDD'!L100</f>
        <v>105670000</v>
      </c>
      <c r="E38" s="315">
        <f>'PPROY ESQ PDD'!M100</f>
        <v>105670000</v>
      </c>
      <c r="F38" s="315">
        <f>'PPROY ESQ PDD'!N100</f>
        <v>19014000</v>
      </c>
      <c r="G38" s="315">
        <f>'PPROY ESQ PDD'!O100</f>
        <v>19014000</v>
      </c>
      <c r="H38" s="315">
        <f t="shared" si="0"/>
        <v>20330000</v>
      </c>
      <c r="I38" s="353">
        <f t="shared" si="1"/>
        <v>0.83865079365079365</v>
      </c>
      <c r="J38" s="353">
        <f t="shared" si="2"/>
        <v>0.1509047619047619</v>
      </c>
    </row>
    <row r="39" spans="1:10" ht="24.75" customHeight="1" x14ac:dyDescent="0.25">
      <c r="A39" s="272">
        <f>'PPROY ESQ PDD'!F103</f>
        <v>36</v>
      </c>
      <c r="B39" s="280" t="str">
        <f>'PPROY ESQ PDD'!G103</f>
        <v>Salud ambiental</v>
      </c>
      <c r="C39" s="315">
        <f>'PPROY ESQ PDD'!K103</f>
        <v>188000000</v>
      </c>
      <c r="D39" s="315">
        <f>'PPROY ESQ PDD'!L103</f>
        <v>116275000</v>
      </c>
      <c r="E39" s="315">
        <f>'PPROY ESQ PDD'!M103</f>
        <v>102285000</v>
      </c>
      <c r="F39" s="315">
        <f>'PPROY ESQ PDD'!N103</f>
        <v>19122000</v>
      </c>
      <c r="G39" s="315">
        <f>'PPROY ESQ PDD'!O103</f>
        <v>19122000</v>
      </c>
      <c r="H39" s="315">
        <f t="shared" si="0"/>
        <v>71725000</v>
      </c>
      <c r="I39" s="353">
        <f t="shared" si="1"/>
        <v>0.5440691489361702</v>
      </c>
      <c r="J39" s="353">
        <f t="shared" si="2"/>
        <v>0.10171276595744681</v>
      </c>
    </row>
    <row r="40" spans="1:10" ht="25.5" x14ac:dyDescent="0.25">
      <c r="A40" s="272">
        <f>'PPROY ESQ PDD'!F105</f>
        <v>37</v>
      </c>
      <c r="B40" s="280" t="str">
        <f>'PPROY ESQ PDD'!G105</f>
        <v>Sexualidad, derechos sexuales y reproductivos</v>
      </c>
      <c r="C40" s="315">
        <f>'PPROY ESQ PDD'!K105</f>
        <v>148000000</v>
      </c>
      <c r="D40" s="315">
        <f>'PPROY ESQ PDD'!L105</f>
        <v>90940000</v>
      </c>
      <c r="E40" s="315">
        <f>'PPROY ESQ PDD'!M105</f>
        <v>90940000</v>
      </c>
      <c r="F40" s="315">
        <f>'PPROY ESQ PDD'!N105</f>
        <v>12592000</v>
      </c>
      <c r="G40" s="315">
        <f>'PPROY ESQ PDD'!O105</f>
        <v>12592000</v>
      </c>
      <c r="H40" s="315">
        <f t="shared" si="0"/>
        <v>57060000</v>
      </c>
      <c r="I40" s="353">
        <f t="shared" si="1"/>
        <v>0.61445945945945946</v>
      </c>
      <c r="J40" s="353">
        <f t="shared" si="2"/>
        <v>8.5081081081081075E-2</v>
      </c>
    </row>
    <row r="41" spans="1:10" ht="21" customHeight="1" x14ac:dyDescent="0.25">
      <c r="A41" s="272">
        <f>'PPROY ESQ PDD'!F107</f>
        <v>38</v>
      </c>
      <c r="B41" s="280" t="str">
        <f>'PPROY ESQ PDD'!G107</f>
        <v>Convivencia social y salud mental</v>
      </c>
      <c r="C41" s="315">
        <f>'PPROY ESQ PDD'!K107</f>
        <v>112000000</v>
      </c>
      <c r="D41" s="315">
        <f>'PPROY ESQ PDD'!L107</f>
        <v>55960000</v>
      </c>
      <c r="E41" s="315">
        <f>'PPROY ESQ PDD'!M107</f>
        <v>55960000</v>
      </c>
      <c r="F41" s="315">
        <f>'PPROY ESQ PDD'!N107</f>
        <v>5596000</v>
      </c>
      <c r="G41" s="315">
        <f>'PPROY ESQ PDD'!O107</f>
        <v>5596000</v>
      </c>
      <c r="H41" s="315">
        <f t="shared" si="0"/>
        <v>56040000</v>
      </c>
      <c r="I41" s="353">
        <f t="shared" si="1"/>
        <v>0.49964285714285717</v>
      </c>
      <c r="J41" s="353">
        <f t="shared" si="2"/>
        <v>4.9964285714285711E-2</v>
      </c>
    </row>
    <row r="42" spans="1:10" ht="25.5" x14ac:dyDescent="0.25">
      <c r="A42" s="272">
        <f>'PPROY ESQ PDD'!F109</f>
        <v>39</v>
      </c>
      <c r="B42" s="280" t="str">
        <f>'PPROY ESQ PDD'!G109</f>
        <v>Estilos de vida saludable y condiciones no-transmisibles</v>
      </c>
      <c r="C42" s="315">
        <f>'PPROY ESQ PDD'!K109</f>
        <v>168000000</v>
      </c>
      <c r="D42" s="315">
        <f>'PPROY ESQ PDD'!L109</f>
        <v>95865000</v>
      </c>
      <c r="E42" s="315">
        <f>'PPROY ESQ PDD'!M109</f>
        <v>95865000</v>
      </c>
      <c r="F42" s="315">
        <f>'PPROY ESQ PDD'!N109</f>
        <v>17382000</v>
      </c>
      <c r="G42" s="315">
        <f>'PPROY ESQ PDD'!O109</f>
        <v>17382000</v>
      </c>
      <c r="H42" s="315">
        <f t="shared" si="0"/>
        <v>72135000</v>
      </c>
      <c r="I42" s="353">
        <f t="shared" si="1"/>
        <v>0.57062500000000005</v>
      </c>
      <c r="J42" s="353">
        <f t="shared" si="2"/>
        <v>0.10346428571428572</v>
      </c>
    </row>
    <row r="43" spans="1:10" ht="25.5" x14ac:dyDescent="0.25">
      <c r="A43" s="272">
        <f>'PPROY ESQ PDD'!F111</f>
        <v>40</v>
      </c>
      <c r="B43" s="280" t="str">
        <f>'PPROY ESQ PDD'!G111</f>
        <v>Vida saludable y enfermedades transmisibles</v>
      </c>
      <c r="C43" s="315">
        <f>'PPROY ESQ PDD'!K111</f>
        <v>887667305</v>
      </c>
      <c r="D43" s="315">
        <f>'PPROY ESQ PDD'!L111</f>
        <v>412507766</v>
      </c>
      <c r="E43" s="315">
        <f>'PPROY ESQ PDD'!M111</f>
        <v>340830486</v>
      </c>
      <c r="F43" s="315">
        <f>'PPROY ESQ PDD'!N111</f>
        <v>88290486</v>
      </c>
      <c r="G43" s="315">
        <f>'PPROY ESQ PDD'!O111</f>
        <v>88290486</v>
      </c>
      <c r="H43" s="315">
        <f t="shared" si="0"/>
        <v>475159539</v>
      </c>
      <c r="I43" s="353">
        <f t="shared" si="1"/>
        <v>0.38396196872430716</v>
      </c>
      <c r="J43" s="353">
        <f t="shared" si="2"/>
        <v>9.9463487618258059E-2</v>
      </c>
    </row>
    <row r="44" spans="1:10" ht="25.5" x14ac:dyDescent="0.25">
      <c r="A44" s="272">
        <f>'PPROY ESQ PDD'!F115</f>
        <v>41</v>
      </c>
      <c r="B44" s="280" t="str">
        <f>'PPROY ESQ PDD'!G115</f>
        <v>Salud publica en emergencias y desastres</v>
      </c>
      <c r="C44" s="315">
        <f>'PPROY ESQ PDD'!K115</f>
        <v>20000000</v>
      </c>
      <c r="D44" s="315">
        <f>'PPROY ESQ PDD'!L115</f>
        <v>16960000</v>
      </c>
      <c r="E44" s="315">
        <f>'PPROY ESQ PDD'!M115</f>
        <v>16960000</v>
      </c>
      <c r="F44" s="315">
        <f>'PPROY ESQ PDD'!N115</f>
        <v>0</v>
      </c>
      <c r="G44" s="315">
        <f>'PPROY ESQ PDD'!O115</f>
        <v>0</v>
      </c>
      <c r="H44" s="315">
        <f t="shared" si="0"/>
        <v>3040000</v>
      </c>
      <c r="I44" s="353">
        <f t="shared" si="1"/>
        <v>0.84799999999999998</v>
      </c>
      <c r="J44" s="353">
        <f t="shared" si="2"/>
        <v>0</v>
      </c>
    </row>
    <row r="45" spans="1:10" ht="31.5" customHeight="1" x14ac:dyDescent="0.25">
      <c r="A45" s="272">
        <f>'PPROY ESQ PDD'!F117</f>
        <v>42</v>
      </c>
      <c r="B45" s="280" t="str">
        <f>'PPROY ESQ PDD'!G117</f>
        <v>Salud en el entorno laboral</v>
      </c>
      <c r="C45" s="315">
        <f>'PPROY ESQ PDD'!K117</f>
        <v>76000000</v>
      </c>
      <c r="D45" s="315">
        <f>'PPROY ESQ PDD'!L117</f>
        <v>41970000</v>
      </c>
      <c r="E45" s="315">
        <f>'PPROY ESQ PDD'!M117</f>
        <v>41970000</v>
      </c>
      <c r="F45" s="315">
        <f>'PPROY ESQ PDD'!N117</f>
        <v>8394000</v>
      </c>
      <c r="G45" s="315">
        <f>'PPROY ESQ PDD'!O117</f>
        <v>8394000</v>
      </c>
      <c r="H45" s="315">
        <f t="shared" si="0"/>
        <v>34030000</v>
      </c>
      <c r="I45" s="353">
        <f t="shared" si="1"/>
        <v>0.55223684210526314</v>
      </c>
      <c r="J45" s="353">
        <f t="shared" si="2"/>
        <v>0.11044736842105263</v>
      </c>
    </row>
    <row r="46" spans="1:10" ht="25.5" x14ac:dyDescent="0.25">
      <c r="A46" s="272">
        <f>'PPROY ESQ PDD'!F119</f>
        <v>43</v>
      </c>
      <c r="B46" s="280" t="str">
        <f>'PPROY ESQ PDD'!G119</f>
        <v>Fortalecimiento de la autoridad sanitaria</v>
      </c>
      <c r="C46" s="315">
        <f>'PPROY ESQ PDD'!K119</f>
        <v>974800528</v>
      </c>
      <c r="D46" s="315">
        <f>'PPROY ESQ PDD'!L119</f>
        <v>357095000</v>
      </c>
      <c r="E46" s="315">
        <f>'PPROY ESQ PDD'!M119</f>
        <v>347095000</v>
      </c>
      <c r="F46" s="315">
        <f>'PPROY ESQ PDD'!N119</f>
        <v>28703000</v>
      </c>
      <c r="G46" s="315">
        <f>'PPROY ESQ PDD'!O119</f>
        <v>28703000</v>
      </c>
      <c r="H46" s="315">
        <f t="shared" si="0"/>
        <v>617705528</v>
      </c>
      <c r="I46" s="353">
        <f t="shared" si="1"/>
        <v>0.35606771850250785</v>
      </c>
      <c r="J46" s="353">
        <f t="shared" si="2"/>
        <v>2.9444998413049692E-2</v>
      </c>
    </row>
    <row r="47" spans="1:10" ht="38.25" x14ac:dyDescent="0.25">
      <c r="A47" s="272">
        <f>'PPROY ESQ PDD'!F121</f>
        <v>44</v>
      </c>
      <c r="B47" s="280" t="str">
        <f>'PPROY ESQ PDD'!G121</f>
        <v>Promoción social y gestión diferencial de poblaciones vulnerables.</v>
      </c>
      <c r="C47" s="315">
        <f>'PPROY ESQ PDD'!K121</f>
        <v>276000000</v>
      </c>
      <c r="D47" s="315">
        <f>'PPROY ESQ PDD'!L121</f>
        <v>155480000</v>
      </c>
      <c r="E47" s="315">
        <f>'PPROY ESQ PDD'!M121</f>
        <v>155480000</v>
      </c>
      <c r="F47" s="315">
        <f>'PPROY ESQ PDD'!N121</f>
        <v>25946000</v>
      </c>
      <c r="G47" s="315">
        <f>'PPROY ESQ PDD'!O121</f>
        <v>25946000</v>
      </c>
      <c r="H47" s="315">
        <f t="shared" si="0"/>
        <v>120520000</v>
      </c>
      <c r="I47" s="353">
        <f t="shared" si="1"/>
        <v>0.56333333333333335</v>
      </c>
      <c r="J47" s="353">
        <f t="shared" si="2"/>
        <v>9.4007246376811598E-2</v>
      </c>
    </row>
    <row r="48" spans="1:10" ht="25.5" x14ac:dyDescent="0.25">
      <c r="A48" s="272">
        <f>'PPROY ESQ PDD'!F123</f>
        <v>45</v>
      </c>
      <c r="B48" s="280" t="str">
        <f>'PPROY ESQ PDD'!G123</f>
        <v>Plan de intervenciones colectivas en el modelo de APS</v>
      </c>
      <c r="C48" s="315">
        <f>'PPROY ESQ PDD'!K123</f>
        <v>1222110000</v>
      </c>
      <c r="D48" s="315">
        <f>'PPROY ESQ PDD'!L123</f>
        <v>1212662000</v>
      </c>
      <c r="E48" s="315">
        <f>'PPROY ESQ PDD'!M123</f>
        <v>265307000</v>
      </c>
      <c r="F48" s="315">
        <f>'PPROY ESQ PDD'!N123</f>
        <v>47389000</v>
      </c>
      <c r="G48" s="315">
        <f>'PPROY ESQ PDD'!O123</f>
        <v>47389000</v>
      </c>
      <c r="H48" s="315">
        <f t="shared" si="0"/>
        <v>9448000</v>
      </c>
      <c r="I48" s="353">
        <f t="shared" si="1"/>
        <v>0.21708929638084951</v>
      </c>
      <c r="J48" s="353">
        <f t="shared" si="2"/>
        <v>3.8776378558394907E-2</v>
      </c>
    </row>
    <row r="49" spans="1:10" ht="25.5" x14ac:dyDescent="0.25">
      <c r="A49" s="272">
        <f>'PPROY ESQ PDD'!F125</f>
        <v>46</v>
      </c>
      <c r="B49" s="280" t="str">
        <f>'PPROY ESQ PDD'!G125</f>
        <v>Vigilancia en salud publica y del laboratorio departamental.</v>
      </c>
      <c r="C49" s="315">
        <f>'PPROY ESQ PDD'!K125</f>
        <v>1207800000</v>
      </c>
      <c r="D49" s="315">
        <f>'PPROY ESQ PDD'!L125</f>
        <v>846612408</v>
      </c>
      <c r="E49" s="315">
        <f>'PPROY ESQ PDD'!M125</f>
        <v>543334881</v>
      </c>
      <c r="F49" s="315">
        <f>'PPROY ESQ PDD'!N125</f>
        <v>107263000</v>
      </c>
      <c r="G49" s="315">
        <f>'PPROY ESQ PDD'!O125</f>
        <v>107263000</v>
      </c>
      <c r="H49" s="315">
        <f t="shared" si="0"/>
        <v>361187592</v>
      </c>
      <c r="I49" s="353">
        <f t="shared" si="1"/>
        <v>0.44985500993541977</v>
      </c>
      <c r="J49" s="353">
        <f t="shared" si="2"/>
        <v>8.8808577579069375E-2</v>
      </c>
    </row>
    <row r="50" spans="1:10" ht="38.25" x14ac:dyDescent="0.25">
      <c r="A50" s="272">
        <f>'PPROY ESQ PDD'!F129</f>
        <v>47</v>
      </c>
      <c r="B50" s="280" t="str">
        <f>'PPROY ESQ PDD'!G129</f>
        <v>Garantizar  la promoción de la afiliación al sistema de seguridad social</v>
      </c>
      <c r="C50" s="315">
        <f>'PPROY ESQ PDD'!K129</f>
        <v>30800000</v>
      </c>
      <c r="D50" s="315">
        <f>'PPROY ESQ PDD'!L129</f>
        <v>28541000</v>
      </c>
      <c r="E50" s="315">
        <f>'PPROY ESQ PDD'!M129</f>
        <v>28541000</v>
      </c>
      <c r="F50" s="315">
        <f>'PPROY ESQ PDD'!N129</f>
        <v>8394000</v>
      </c>
      <c r="G50" s="315">
        <f>'PPROY ESQ PDD'!O129</f>
        <v>8394000</v>
      </c>
      <c r="H50" s="315">
        <f t="shared" si="0"/>
        <v>2259000</v>
      </c>
      <c r="I50" s="353">
        <f t="shared" si="1"/>
        <v>0.92665584415584412</v>
      </c>
      <c r="J50" s="353">
        <f t="shared" si="2"/>
        <v>0.27253246753246751</v>
      </c>
    </row>
    <row r="51" spans="1:10" ht="38.25" x14ac:dyDescent="0.25">
      <c r="A51" s="272">
        <f>'PPROY ESQ PDD'!F131</f>
        <v>48</v>
      </c>
      <c r="B51" s="280" t="str">
        <f>'PPROY ESQ PDD'!G131</f>
        <v xml:space="preserve">Garantizar la cofinanciación para el régimen subsidiado en el departamento del Quindío </v>
      </c>
      <c r="C51" s="315">
        <f>'PPROY ESQ PDD'!K131</f>
        <v>21153943161</v>
      </c>
      <c r="D51" s="315">
        <f>'PPROY ESQ PDD'!L131</f>
        <v>18481032520</v>
      </c>
      <c r="E51" s="315">
        <f>'PPROY ESQ PDD'!M131</f>
        <v>2185496367</v>
      </c>
      <c r="F51" s="315">
        <f>'PPROY ESQ PDD'!N131</f>
        <v>2185496367</v>
      </c>
      <c r="G51" s="315">
        <f>'PPROY ESQ PDD'!O131</f>
        <v>2185496367</v>
      </c>
      <c r="H51" s="315">
        <f t="shared" si="0"/>
        <v>2672910641</v>
      </c>
      <c r="I51" s="353">
        <f t="shared" si="1"/>
        <v>0.10331389993659632</v>
      </c>
      <c r="J51" s="353">
        <f t="shared" si="2"/>
        <v>0.10331389993659632</v>
      </c>
    </row>
    <row r="52" spans="1:10" ht="38.25" x14ac:dyDescent="0.25">
      <c r="A52" s="272">
        <f>'PPROY ESQ PDD'!F133</f>
        <v>49</v>
      </c>
      <c r="B52" s="280" t="str">
        <f>'PPROY ESQ PDD'!G133</f>
        <v>Asistencia técnica  a los actores del sistema en el proceso de aseguramiento de la población</v>
      </c>
      <c r="C52" s="315">
        <f>'PPROY ESQ PDD'!K133</f>
        <v>21000000</v>
      </c>
      <c r="D52" s="315">
        <f>'PPROY ESQ PDD'!L133</f>
        <v>20985000</v>
      </c>
      <c r="E52" s="315">
        <f>'PPROY ESQ PDD'!M133</f>
        <v>20985000</v>
      </c>
      <c r="F52" s="315">
        <f>'PPROY ESQ PDD'!N133</f>
        <v>5596000</v>
      </c>
      <c r="G52" s="315">
        <f>'PPROY ESQ PDD'!O133</f>
        <v>5596000</v>
      </c>
      <c r="H52" s="315">
        <f t="shared" si="0"/>
        <v>15000</v>
      </c>
      <c r="I52" s="353">
        <f t="shared" si="1"/>
        <v>0.99928571428571433</v>
      </c>
      <c r="J52" s="353">
        <f t="shared" si="2"/>
        <v>0.26647619047619048</v>
      </c>
    </row>
    <row r="53" spans="1:10" ht="38.25" x14ac:dyDescent="0.25">
      <c r="A53" s="272">
        <f>'PPROY ESQ PDD'!F136</f>
        <v>50</v>
      </c>
      <c r="B53" s="280" t="str">
        <f>'PPROY ESQ PDD'!G136</f>
        <v>Mejoramiento del Sistema de Calidad  de los Servicios y la Atención de los Usuarios</v>
      </c>
      <c r="C53" s="315">
        <f>'PPROY ESQ PDD'!K136</f>
        <v>12344412919</v>
      </c>
      <c r="D53" s="315">
        <f>'PPROY ESQ PDD'!L136</f>
        <v>8812411199</v>
      </c>
      <c r="E53" s="315">
        <f>'PPROY ESQ PDD'!M136</f>
        <v>3314300495</v>
      </c>
      <c r="F53" s="315">
        <f>'PPROY ESQ PDD'!N136</f>
        <v>170521885</v>
      </c>
      <c r="G53" s="315">
        <f>'PPROY ESQ PDD'!O136</f>
        <v>170521885</v>
      </c>
      <c r="H53" s="315">
        <f t="shared" si="0"/>
        <v>3532001720</v>
      </c>
      <c r="I53" s="353">
        <f t="shared" si="1"/>
        <v>0.26848587427748538</v>
      </c>
      <c r="J53" s="353">
        <f t="shared" si="2"/>
        <v>1.3813689328031137E-2</v>
      </c>
    </row>
    <row r="54" spans="1:10" ht="25.5" x14ac:dyDescent="0.25">
      <c r="A54" s="272">
        <f>'PPROY ESQ PDD'!F138</f>
        <v>51</v>
      </c>
      <c r="B54" s="280" t="str">
        <f>'PPROY ESQ PDD'!G138</f>
        <v>Fortalecimiento de la  gestión de la entidad territorial municipal</v>
      </c>
      <c r="C54" s="315">
        <f>'PPROY ESQ PDD'!K138</f>
        <v>58080000</v>
      </c>
      <c r="D54" s="315">
        <f>'PPROY ESQ PDD'!L138</f>
        <v>13990000</v>
      </c>
      <c r="E54" s="315">
        <f>'PPROY ESQ PDD'!M138</f>
        <v>13990000</v>
      </c>
      <c r="F54" s="315">
        <f>'PPROY ESQ PDD'!N138</f>
        <v>5596000</v>
      </c>
      <c r="G54" s="315">
        <f>'PPROY ESQ PDD'!O138</f>
        <v>5596000</v>
      </c>
      <c r="H54" s="315">
        <f t="shared" si="0"/>
        <v>44090000</v>
      </c>
      <c r="I54" s="353">
        <f t="shared" si="1"/>
        <v>0.24087465564738292</v>
      </c>
      <c r="J54" s="353">
        <f t="shared" si="2"/>
        <v>9.6349862258953173E-2</v>
      </c>
    </row>
    <row r="55" spans="1:10" ht="25.5" x14ac:dyDescent="0.25">
      <c r="A55" s="272">
        <f>'PPROY ESQ PDD'!F140</f>
        <v>52</v>
      </c>
      <c r="B55" s="280" t="str">
        <f>'PPROY ESQ PDD'!G140</f>
        <v>Garantizar red de servicios en eventos de emergencias</v>
      </c>
      <c r="C55" s="315">
        <f>'PPROY ESQ PDD'!K140</f>
        <v>180441641</v>
      </c>
      <c r="D55" s="315">
        <f>'PPROY ESQ PDD'!L140</f>
        <v>112712000</v>
      </c>
      <c r="E55" s="315">
        <f>'PPROY ESQ PDD'!M140</f>
        <v>112712000</v>
      </c>
      <c r="F55" s="315">
        <f>'PPROY ESQ PDD'!N140</f>
        <v>43520000</v>
      </c>
      <c r="G55" s="315">
        <f>'PPROY ESQ PDD'!O140</f>
        <v>43520000</v>
      </c>
      <c r="H55" s="315">
        <f t="shared" si="0"/>
        <v>67729641</v>
      </c>
      <c r="I55" s="353">
        <f t="shared" si="1"/>
        <v>0.62464517267386188</v>
      </c>
      <c r="J55" s="353">
        <f t="shared" si="2"/>
        <v>0.24118601315535587</v>
      </c>
    </row>
    <row r="56" spans="1:10" ht="38.25" x14ac:dyDescent="0.25">
      <c r="A56" s="272">
        <f>'PPROY ESQ PDD'!F143</f>
        <v>53</v>
      </c>
      <c r="B56" s="280" t="str">
        <f>'PPROY ESQ PDD'!G143</f>
        <v>Garantizar el Sistema Obligatorio de Garantía de Calidad SOGC en las IPS del departamento</v>
      </c>
      <c r="C56" s="315">
        <f>'PPROY ESQ PDD'!K143</f>
        <v>48600000</v>
      </c>
      <c r="D56" s="315">
        <f>'PPROY ESQ PDD'!L143</f>
        <v>27980000</v>
      </c>
      <c r="E56" s="315">
        <f>'PPROY ESQ PDD'!M143</f>
        <v>27980000</v>
      </c>
      <c r="F56" s="315">
        <f>'PPROY ESQ PDD'!N143</f>
        <v>5596000</v>
      </c>
      <c r="G56" s="315">
        <f>'PPROY ESQ PDD'!O143</f>
        <v>5596000</v>
      </c>
      <c r="H56" s="315">
        <f t="shared" si="0"/>
        <v>20620000</v>
      </c>
      <c r="I56" s="353">
        <f t="shared" si="1"/>
        <v>0.57572016460905351</v>
      </c>
      <c r="J56" s="353">
        <f t="shared" si="2"/>
        <v>0.1151440329218107</v>
      </c>
    </row>
    <row r="57" spans="1:10" ht="25.5" x14ac:dyDescent="0.25">
      <c r="A57" s="272">
        <f>'PPROY ESQ PDD'!F145</f>
        <v>54</v>
      </c>
      <c r="B57" s="280" t="str">
        <f>'PPROY ESQ PDD'!G145</f>
        <v>Fortalecimiento financiero de la red de servicios publica</v>
      </c>
      <c r="C57" s="315">
        <f>'PPROY ESQ PDD'!K145</f>
        <v>40080000</v>
      </c>
      <c r="D57" s="315">
        <f>'PPROY ESQ PDD'!L145</f>
        <v>27980000</v>
      </c>
      <c r="E57" s="315">
        <f>'PPROY ESQ PDD'!M145</f>
        <v>27980000</v>
      </c>
      <c r="F57" s="315">
        <f>'PPROY ESQ PDD'!N145</f>
        <v>8394000</v>
      </c>
      <c r="G57" s="315">
        <f>'PPROY ESQ PDD'!O145</f>
        <v>8394000</v>
      </c>
      <c r="H57" s="315">
        <f t="shared" si="0"/>
        <v>12100000</v>
      </c>
      <c r="I57" s="353">
        <f t="shared" si="1"/>
        <v>0.69810379241516962</v>
      </c>
      <c r="J57" s="353">
        <f t="shared" si="2"/>
        <v>0.20943113772455091</v>
      </c>
    </row>
    <row r="58" spans="1:10" ht="26.25" customHeight="1" x14ac:dyDescent="0.25">
      <c r="A58" s="272">
        <f>'PPROY ESQ PDD'!F148</f>
        <v>55</v>
      </c>
      <c r="B58" s="280" t="str">
        <f>'PPROY ESQ PDD'!G148</f>
        <v>Apoyo y Fortalecimiento Institucional</v>
      </c>
      <c r="C58" s="315">
        <f>'PPROY ESQ PDD'!K148</f>
        <v>150000000</v>
      </c>
      <c r="D58" s="315">
        <f>'PPROY ESQ PDD'!L148</f>
        <v>27980000</v>
      </c>
      <c r="E58" s="315">
        <f>'PPROY ESQ PDD'!M148</f>
        <v>27980000</v>
      </c>
      <c r="F58" s="315">
        <f>'PPROY ESQ PDD'!N148</f>
        <v>2798000</v>
      </c>
      <c r="G58" s="315">
        <f>'PPROY ESQ PDD'!O148</f>
        <v>2798000</v>
      </c>
      <c r="H58" s="315">
        <f t="shared" si="0"/>
        <v>122020000</v>
      </c>
      <c r="I58" s="353">
        <f t="shared" si="1"/>
        <v>0.18653333333333333</v>
      </c>
      <c r="J58" s="353">
        <f t="shared" si="2"/>
        <v>1.8653333333333334E-2</v>
      </c>
    </row>
    <row r="59" spans="1:10" ht="25.5" x14ac:dyDescent="0.25">
      <c r="A59" s="272">
        <f>'PPROY ESQ PDD'!F151</f>
        <v>56</v>
      </c>
      <c r="B59" s="280" t="str">
        <f>'PPROY ESQ PDD'!G151</f>
        <v>Niños y Niñas en entornos Protectores-semillas infantiles-</v>
      </c>
      <c r="C59" s="315">
        <f>'PPROY ESQ PDD'!K151</f>
        <v>64050000</v>
      </c>
      <c r="D59" s="315">
        <f>'PPROY ESQ PDD'!L151</f>
        <v>19555000</v>
      </c>
      <c r="E59" s="315">
        <f>'PPROY ESQ PDD'!M151</f>
        <v>19555000</v>
      </c>
      <c r="F59" s="315">
        <f>'PPROY ESQ PDD'!N151</f>
        <v>6031000</v>
      </c>
      <c r="G59" s="315">
        <f>'PPROY ESQ PDD'!O151</f>
        <v>6031000</v>
      </c>
      <c r="H59" s="315">
        <f t="shared" si="0"/>
        <v>44495000</v>
      </c>
      <c r="I59" s="353">
        <f t="shared" si="1"/>
        <v>0.30530835284933644</v>
      </c>
      <c r="J59" s="353">
        <f t="shared" si="2"/>
        <v>9.4160811865729901E-2</v>
      </c>
    </row>
    <row r="60" spans="1:10" ht="23.25" customHeight="1" x14ac:dyDescent="0.25">
      <c r="A60" s="272">
        <f>'PPROY ESQ PDD'!F153</f>
        <v>57</v>
      </c>
      <c r="B60" s="280" t="str">
        <f>'PPROY ESQ PDD'!G153</f>
        <v xml:space="preserve">Educación Inicial Integral </v>
      </c>
      <c r="C60" s="315">
        <f>'PPROY ESQ PDD'!K153</f>
        <v>18817998</v>
      </c>
      <c r="D60" s="315">
        <f>'PPROY ESQ PDD'!L153</f>
        <v>11342000</v>
      </c>
      <c r="E60" s="315">
        <f>'PPROY ESQ PDD'!M153</f>
        <v>11342000</v>
      </c>
      <c r="F60" s="315">
        <f>'PPROY ESQ PDD'!N153</f>
        <v>2835500</v>
      </c>
      <c r="G60" s="315">
        <f>'PPROY ESQ PDD'!O153</f>
        <v>2835500</v>
      </c>
      <c r="H60" s="315">
        <f t="shared" si="0"/>
        <v>7475998</v>
      </c>
      <c r="I60" s="353">
        <f t="shared" si="1"/>
        <v>0.60272086329268393</v>
      </c>
      <c r="J60" s="353">
        <f t="shared" si="2"/>
        <v>0.15068021582317098</v>
      </c>
    </row>
    <row r="61" spans="1:10" ht="25.5" x14ac:dyDescent="0.25">
      <c r="A61" s="272">
        <f>'PPROY ESQ PDD'!F156</f>
        <v>58</v>
      </c>
      <c r="B61" s="280" t="str">
        <f>'PPROY ESQ PDD'!G156</f>
        <v xml:space="preserve">Familias para la Construcción  del Quindío como  territorio de paz. </v>
      </c>
      <c r="C61" s="315">
        <f>'PPROY ESQ PDD'!K156</f>
        <v>178850000</v>
      </c>
      <c r="D61" s="315">
        <f>'PPROY ESQ PDD'!L156</f>
        <v>84764500</v>
      </c>
      <c r="E61" s="315">
        <f>'PPROY ESQ PDD'!M156</f>
        <v>50764500</v>
      </c>
      <c r="F61" s="315">
        <f>'PPROY ESQ PDD'!N156</f>
        <v>19142000</v>
      </c>
      <c r="G61" s="315">
        <f>'PPROY ESQ PDD'!O156</f>
        <v>19142000</v>
      </c>
      <c r="H61" s="315">
        <f t="shared" si="0"/>
        <v>94085500</v>
      </c>
      <c r="I61" s="353">
        <f t="shared" si="1"/>
        <v>0.28383841207715965</v>
      </c>
      <c r="J61" s="353">
        <f t="shared" si="2"/>
        <v>0.10702823595191502</v>
      </c>
    </row>
    <row r="62" spans="1:10" ht="25.5" x14ac:dyDescent="0.25">
      <c r="A62" s="272">
        <f>'PPROY ESQ PDD'!F158</f>
        <v>59</v>
      </c>
      <c r="B62" s="280" t="str">
        <f>'PPROY ESQ PDD'!G158</f>
        <v xml:space="preserve">Quindío departamento de derechos  de niñas, niños y adolescentes </v>
      </c>
      <c r="C62" s="315">
        <f>'PPROY ESQ PDD'!K158</f>
        <v>169400000</v>
      </c>
      <c r="D62" s="315">
        <f>'PPROY ESQ PDD'!L158</f>
        <v>53895000</v>
      </c>
      <c r="E62" s="315">
        <f>'PPROY ESQ PDD'!M158</f>
        <v>45895000</v>
      </c>
      <c r="F62" s="315">
        <f>'PPROY ESQ PDD'!N158</f>
        <v>18358000</v>
      </c>
      <c r="G62" s="315">
        <f>'PPROY ESQ PDD'!O158</f>
        <v>18358000</v>
      </c>
      <c r="H62" s="315">
        <f t="shared" si="0"/>
        <v>115505000</v>
      </c>
      <c r="I62" s="353">
        <f t="shared" si="1"/>
        <v>0.27092680047225504</v>
      </c>
      <c r="J62" s="353">
        <f t="shared" si="2"/>
        <v>0.10837072018890201</v>
      </c>
    </row>
    <row r="63" spans="1:10" ht="25.5" x14ac:dyDescent="0.25">
      <c r="A63" s="272">
        <f>'PPROY ESQ PDD'!F160</f>
        <v>60</v>
      </c>
      <c r="B63" s="280" t="str">
        <f>'PPROY ESQ PDD'!G160</f>
        <v xml:space="preserve"> "Sí para ti" atención integral a adolescentes y jóvenes </v>
      </c>
      <c r="C63" s="315">
        <f>'PPROY ESQ PDD'!K160</f>
        <v>120000000</v>
      </c>
      <c r="D63" s="315">
        <f>'PPROY ESQ PDD'!L160</f>
        <v>78432500</v>
      </c>
      <c r="E63" s="315">
        <f>'PPROY ESQ PDD'!M160</f>
        <v>36932500</v>
      </c>
      <c r="F63" s="315">
        <f>'PPROY ESQ PDD'!N160</f>
        <v>11627000</v>
      </c>
      <c r="G63" s="315">
        <f>'PPROY ESQ PDD'!O160</f>
        <v>11627000</v>
      </c>
      <c r="H63" s="315">
        <f t="shared" si="0"/>
        <v>41567500</v>
      </c>
      <c r="I63" s="353">
        <f t="shared" si="1"/>
        <v>0.30777083333333333</v>
      </c>
      <c r="J63" s="353">
        <f t="shared" si="2"/>
        <v>9.6891666666666668E-2</v>
      </c>
    </row>
    <row r="64" spans="1:10" ht="29.25" customHeight="1" x14ac:dyDescent="0.25">
      <c r="A64" s="272">
        <f>'PPROY ESQ PDD'!F162</f>
        <v>61</v>
      </c>
      <c r="B64" s="280" t="str">
        <f>'PPROY ESQ PDD'!G162</f>
        <v xml:space="preserve">Capacidad sin limites. </v>
      </c>
      <c r="C64" s="315">
        <f>'PPROY ESQ PDD'!K162</f>
        <v>190000000</v>
      </c>
      <c r="D64" s="315">
        <f>'PPROY ESQ PDD'!L162</f>
        <v>76880000</v>
      </c>
      <c r="E64" s="315">
        <f>'PPROY ESQ PDD'!M162</f>
        <v>59880000</v>
      </c>
      <c r="F64" s="315">
        <f>'PPROY ESQ PDD'!N162</f>
        <v>11976000</v>
      </c>
      <c r="G64" s="315">
        <f>'PPROY ESQ PDD'!O162</f>
        <v>11976000</v>
      </c>
      <c r="H64" s="315">
        <f t="shared" si="0"/>
        <v>113120000</v>
      </c>
      <c r="I64" s="353">
        <f t="shared" si="1"/>
        <v>0.31515789473684208</v>
      </c>
      <c r="J64" s="353">
        <f t="shared" si="2"/>
        <v>6.3031578947368425E-2</v>
      </c>
    </row>
    <row r="65" spans="1:10" ht="38.25" x14ac:dyDescent="0.25">
      <c r="A65" s="272">
        <f>'PPROY ESQ PDD'!F165</f>
        <v>62</v>
      </c>
      <c r="B65" s="280" t="str">
        <f>'PPROY ESQ PDD'!G165</f>
        <v>Prevención y Atención a la población en estado de vulnerabilidad  extrema y migrantes.</v>
      </c>
      <c r="C65" s="315">
        <f>'PPROY ESQ PDD'!K165</f>
        <v>1088100000</v>
      </c>
      <c r="D65" s="315">
        <f>'PPROY ESQ PDD'!L165</f>
        <v>290205000</v>
      </c>
      <c r="E65" s="315">
        <f>'PPROY ESQ PDD'!M165</f>
        <v>204205000</v>
      </c>
      <c r="F65" s="315">
        <f>'PPROY ESQ PDD'!N165</f>
        <v>57636000</v>
      </c>
      <c r="G65" s="315">
        <f>'PPROY ESQ PDD'!O165</f>
        <v>57636000</v>
      </c>
      <c r="H65" s="315">
        <f t="shared" si="0"/>
        <v>797895000</v>
      </c>
      <c r="I65" s="353">
        <f t="shared" si="1"/>
        <v>0.18767116992923444</v>
      </c>
      <c r="J65" s="353">
        <f t="shared" si="2"/>
        <v>5.2969396195202648E-2</v>
      </c>
    </row>
    <row r="66" spans="1:10" ht="25.5" x14ac:dyDescent="0.25">
      <c r="A66" s="272">
        <f>'PPROY ESQ PDD'!F168</f>
        <v>63</v>
      </c>
      <c r="B66" s="280" t="str">
        <f>'PPROY ESQ PDD'!G168</f>
        <v xml:space="preserve">Pervivencia de los pueblos indígenas en el marco de la Paz </v>
      </c>
      <c r="C66" s="315">
        <f>'PPROY ESQ PDD'!K168</f>
        <v>99360000</v>
      </c>
      <c r="D66" s="315">
        <f>'PPROY ESQ PDD'!L168</f>
        <v>31170500</v>
      </c>
      <c r="E66" s="315">
        <f>'PPROY ESQ PDD'!M168</f>
        <v>26170500</v>
      </c>
      <c r="F66" s="315">
        <f>'PPROY ESQ PDD'!N168</f>
        <v>3583000</v>
      </c>
      <c r="G66" s="315">
        <f>'PPROY ESQ PDD'!O168</f>
        <v>3583000</v>
      </c>
      <c r="H66" s="315">
        <f t="shared" si="0"/>
        <v>68189500</v>
      </c>
      <c r="I66" s="353">
        <f>E66/C66</f>
        <v>0.26339070048309177</v>
      </c>
      <c r="J66" s="353">
        <f t="shared" si="2"/>
        <v>3.6060789049919488E-2</v>
      </c>
    </row>
    <row r="67" spans="1:10" ht="25.5" x14ac:dyDescent="0.25">
      <c r="A67" s="272">
        <f>'PPROY ESQ PDD'!F171</f>
        <v>64</v>
      </c>
      <c r="B67" s="280" t="str">
        <f>'PPROY ESQ PDD'!G171</f>
        <v xml:space="preserve">Población afro descendiente por el camino de la paz </v>
      </c>
      <c r="C67" s="315">
        <f>'PPROY ESQ PDD'!K171</f>
        <v>100000000</v>
      </c>
      <c r="D67" s="315">
        <f>'PPROY ESQ PDD'!L171</f>
        <v>24557500</v>
      </c>
      <c r="E67" s="315">
        <f>'PPROY ESQ PDD'!M171</f>
        <v>19557500</v>
      </c>
      <c r="F67" s="315">
        <f>'PPROY ESQ PDD'!N171</f>
        <v>2120000</v>
      </c>
      <c r="G67" s="315">
        <f>'PPROY ESQ PDD'!O171</f>
        <v>2120000</v>
      </c>
      <c r="H67" s="315">
        <f t="shared" si="0"/>
        <v>75442500</v>
      </c>
      <c r="I67" s="353">
        <f t="shared" si="1"/>
        <v>0.195575</v>
      </c>
      <c r="J67" s="353">
        <f t="shared" si="2"/>
        <v>2.12E-2</v>
      </c>
    </row>
    <row r="68" spans="1:10" ht="25.5" x14ac:dyDescent="0.25">
      <c r="A68" s="272">
        <f>'PPROY ESQ PDD'!F173</f>
        <v>65</v>
      </c>
      <c r="B68" s="280" t="str">
        <f>'PPROY ESQ PDD'!G173</f>
        <v>Sí a la diversidad sexual e identidad de género y su familia.</v>
      </c>
      <c r="C68" s="315">
        <f>'PPROY ESQ PDD'!K173</f>
        <v>30000000</v>
      </c>
      <c r="D68" s="315">
        <f>'PPROY ESQ PDD'!L173</f>
        <v>18990000</v>
      </c>
      <c r="E68" s="315">
        <f>'PPROY ESQ PDD'!M173</f>
        <v>13990000</v>
      </c>
      <c r="F68" s="315">
        <f>'PPROY ESQ PDD'!N173</f>
        <v>2798000</v>
      </c>
      <c r="G68" s="315">
        <f>'PPROY ESQ PDD'!O173</f>
        <v>2798000</v>
      </c>
      <c r="H68" s="315">
        <f t="shared" si="0"/>
        <v>11010000</v>
      </c>
      <c r="I68" s="353">
        <f t="shared" si="1"/>
        <v>0.46633333333333332</v>
      </c>
      <c r="J68" s="353">
        <f t="shared" si="2"/>
        <v>9.3266666666666664E-2</v>
      </c>
    </row>
    <row r="69" spans="1:10" ht="25.5" x14ac:dyDescent="0.25">
      <c r="A69" s="272">
        <f>'PPROY ESQ PDD'!F175</f>
        <v>66</v>
      </c>
      <c r="B69" s="280" t="str">
        <f>'PPROY ESQ PDD'!G175</f>
        <v>Mujeres constructoras de Familia y de paz.</v>
      </c>
      <c r="C69" s="315">
        <f>'PPROY ESQ PDD'!K175</f>
        <v>50000000</v>
      </c>
      <c r="D69" s="315">
        <f>'PPROY ESQ PDD'!L175</f>
        <v>45299000</v>
      </c>
      <c r="E69" s="315">
        <f>'PPROY ESQ PDD'!M175</f>
        <v>40299000</v>
      </c>
      <c r="F69" s="315">
        <f>'PPROY ESQ PDD'!N175</f>
        <v>12762000</v>
      </c>
      <c r="G69" s="315">
        <f>'PPROY ESQ PDD'!O175</f>
        <v>12762000</v>
      </c>
      <c r="H69" s="315">
        <f t="shared" ref="H69:H92" si="5">C69-D69</f>
        <v>4701000</v>
      </c>
      <c r="I69" s="353">
        <f t="shared" si="1"/>
        <v>0.80598000000000003</v>
      </c>
      <c r="J69" s="353">
        <f t="shared" ref="J69:J93" si="6">F69/C69</f>
        <v>0.25524000000000002</v>
      </c>
    </row>
    <row r="70" spans="1:10" ht="25.5" customHeight="1" x14ac:dyDescent="0.25">
      <c r="A70" s="272">
        <f>'PPROY ESQ PDD'!F178</f>
        <v>67</v>
      </c>
      <c r="B70" s="280" t="str">
        <f>'PPROY ESQ PDD'!G178</f>
        <v xml:space="preserve">Quindío para todas las edades </v>
      </c>
      <c r="C70" s="315">
        <f>'PPROY ESQ PDD'!K178</f>
        <v>3977405943</v>
      </c>
      <c r="D70" s="315">
        <f>'PPROY ESQ PDD'!L178</f>
        <v>913116749</v>
      </c>
      <c r="E70" s="315">
        <f>'PPROY ESQ PDD'!M178</f>
        <v>908116749</v>
      </c>
      <c r="F70" s="315">
        <f>'PPROY ESQ PDD'!N178</f>
        <v>11192000</v>
      </c>
      <c r="G70" s="315">
        <f>'PPROY ESQ PDD'!O178</f>
        <v>11192000</v>
      </c>
      <c r="H70" s="315">
        <f t="shared" si="5"/>
        <v>3064289194</v>
      </c>
      <c r="I70" s="353">
        <f t="shared" ref="I70:I93" si="7">E70/C70</f>
        <v>0.22831884952508605</v>
      </c>
      <c r="J70" s="353">
        <f t="shared" si="6"/>
        <v>2.8138943221768099E-3</v>
      </c>
    </row>
    <row r="71" spans="1:10" ht="25.5" x14ac:dyDescent="0.25">
      <c r="A71" s="272">
        <f>'PPROY ESQ PDD'!F181</f>
        <v>68</v>
      </c>
      <c r="B71" s="280" t="str">
        <f>'PPROY ESQ PDD'!G181</f>
        <v>Ligas deportivas del departamento del Quindío</v>
      </c>
      <c r="C71" s="315">
        <f>'PPROY ESQ PDD'!K181</f>
        <v>860166995</v>
      </c>
      <c r="D71" s="315">
        <f>'PPROY ESQ PDD'!L181</f>
        <v>364474674</v>
      </c>
      <c r="E71" s="315">
        <f>'PPROY ESQ PDD'!M181</f>
        <v>313628447</v>
      </c>
      <c r="F71" s="315">
        <f>'PPROY ESQ PDD'!N181</f>
        <v>68536913</v>
      </c>
      <c r="G71" s="315">
        <f>'PPROY ESQ PDD'!O181</f>
        <v>68536913</v>
      </c>
      <c r="H71" s="315">
        <f t="shared" si="5"/>
        <v>495692321</v>
      </c>
      <c r="I71" s="353">
        <v>0</v>
      </c>
      <c r="J71" s="353">
        <f t="shared" si="6"/>
        <v>7.9678612872143506E-2</v>
      </c>
    </row>
    <row r="72" spans="1:10" ht="22.5" customHeight="1" x14ac:dyDescent="0.25">
      <c r="A72" s="272">
        <f>'PPROY ESQ PDD'!F183</f>
        <v>69</v>
      </c>
      <c r="B72" s="280" t="str">
        <f>'PPROY ESQ PDD'!G183</f>
        <v xml:space="preserve">Apoyo a eventos deportivos </v>
      </c>
      <c r="C72" s="315">
        <f>'PPROY ESQ PDD'!K183</f>
        <v>170200000</v>
      </c>
      <c r="D72" s="315">
        <f>'PPROY ESQ PDD'!L183</f>
        <v>103440580</v>
      </c>
      <c r="E72" s="315">
        <f>'PPROY ESQ PDD'!M183</f>
        <v>90870680</v>
      </c>
      <c r="F72" s="315">
        <f>'PPROY ESQ PDD'!N183</f>
        <v>13832290</v>
      </c>
      <c r="G72" s="315">
        <f>'PPROY ESQ PDD'!O183</f>
        <v>13832290</v>
      </c>
      <c r="H72" s="315">
        <f t="shared" si="5"/>
        <v>66759420</v>
      </c>
      <c r="I72" s="353">
        <v>0</v>
      </c>
      <c r="J72" s="353">
        <f t="shared" si="6"/>
        <v>8.1270799059929497E-2</v>
      </c>
    </row>
    <row r="73" spans="1:10" ht="22.5" customHeight="1" x14ac:dyDescent="0.25">
      <c r="A73" s="272">
        <f>'PPROY ESQ PDD'!F185</f>
        <v>70</v>
      </c>
      <c r="B73" s="280" t="str">
        <f>'PPROY ESQ PDD'!G185</f>
        <v xml:space="preserve">Juegos intercolegiados </v>
      </c>
      <c r="C73" s="315">
        <f>'PPROY ESQ PDD'!K185</f>
        <v>320000000</v>
      </c>
      <c r="D73" s="315">
        <f>'PPROY ESQ PDD'!L185</f>
        <v>50140000</v>
      </c>
      <c r="E73" s="315">
        <f>'PPROY ESQ PDD'!M185</f>
        <v>42580000</v>
      </c>
      <c r="F73" s="315">
        <f>'PPROY ESQ PDD'!N185</f>
        <v>0</v>
      </c>
      <c r="G73" s="315">
        <f>'PPROY ESQ PDD'!O185</f>
        <v>0</v>
      </c>
      <c r="H73" s="315">
        <f t="shared" si="5"/>
        <v>269860000</v>
      </c>
      <c r="I73" s="353">
        <v>0</v>
      </c>
      <c r="J73" s="353">
        <f t="shared" si="6"/>
        <v>0</v>
      </c>
    </row>
    <row r="74" spans="1:10" ht="25.5" x14ac:dyDescent="0.25">
      <c r="A74" s="272">
        <f>'PPROY ESQ PDD'!F187</f>
        <v>71</v>
      </c>
      <c r="B74" s="280" t="str">
        <f>'PPROY ESQ PDD'!G187</f>
        <v>Deporte formativo, deporte social comunitario y juegos  tradicionales.</v>
      </c>
      <c r="C74" s="315">
        <f>'PPROY ESQ PDD'!K187</f>
        <v>190000000</v>
      </c>
      <c r="D74" s="315">
        <f>'PPROY ESQ PDD'!L187</f>
        <v>104677600</v>
      </c>
      <c r="E74" s="315">
        <f>'PPROY ESQ PDD'!M187</f>
        <v>104677600</v>
      </c>
      <c r="F74" s="315">
        <f>'PPROY ESQ PDD'!N187</f>
        <v>8407600</v>
      </c>
      <c r="G74" s="315">
        <f>'PPROY ESQ PDD'!O187</f>
        <v>8407600</v>
      </c>
      <c r="H74" s="315">
        <f t="shared" si="5"/>
        <v>85322400</v>
      </c>
      <c r="I74" s="353">
        <v>0</v>
      </c>
      <c r="J74" s="353">
        <f t="shared" si="6"/>
        <v>4.4250526315789476E-2</v>
      </c>
    </row>
    <row r="75" spans="1:10" ht="29.25" customHeight="1" x14ac:dyDescent="0.25">
      <c r="A75" s="272">
        <f>'PPROY ESQ PDD'!F190</f>
        <v>72</v>
      </c>
      <c r="B75" s="280" t="str">
        <f>'PPROY ESQ PDD'!G190</f>
        <v xml:space="preserve"> Recreación,  para el Bien Común</v>
      </c>
      <c r="C75" s="315">
        <f>'PPROY ESQ PDD'!K190</f>
        <v>166171030</v>
      </c>
      <c r="D75" s="315">
        <f>'PPROY ESQ PDD'!L190</f>
        <v>78532000</v>
      </c>
      <c r="E75" s="315">
        <f>'PPROY ESQ PDD'!M190</f>
        <v>34132000</v>
      </c>
      <c r="F75" s="315">
        <f>'PPROY ESQ PDD'!N190</f>
        <v>1800000</v>
      </c>
      <c r="G75" s="315">
        <f>'PPROY ESQ PDD'!O190</f>
        <v>1800000</v>
      </c>
      <c r="H75" s="315">
        <f t="shared" si="5"/>
        <v>87639030</v>
      </c>
      <c r="I75" s="353">
        <v>0</v>
      </c>
      <c r="J75" s="353">
        <f t="shared" si="6"/>
        <v>1.0832213051817757E-2</v>
      </c>
    </row>
    <row r="76" spans="1:10" ht="25.5" x14ac:dyDescent="0.25">
      <c r="A76" s="272">
        <f>'PPROY ESQ PDD'!F192</f>
        <v>73</v>
      </c>
      <c r="B76" s="280" t="str">
        <f>'PPROY ESQ PDD'!G192</f>
        <v>Actividad física, hábitos y estilos de vida saludables</v>
      </c>
      <c r="C76" s="315">
        <f>'PPROY ESQ PDD'!K192</f>
        <v>175000000</v>
      </c>
      <c r="D76" s="315">
        <f>'PPROY ESQ PDD'!L192</f>
        <v>38700000</v>
      </c>
      <c r="E76" s="315">
        <f>'PPROY ESQ PDD'!M192</f>
        <v>0</v>
      </c>
      <c r="F76" s="315">
        <f>'PPROY ESQ PDD'!N192</f>
        <v>0</v>
      </c>
      <c r="G76" s="315">
        <f>'PPROY ESQ PDD'!O192</f>
        <v>0</v>
      </c>
      <c r="H76" s="315">
        <f t="shared" si="5"/>
        <v>136300000</v>
      </c>
      <c r="I76" s="353">
        <v>0</v>
      </c>
      <c r="J76" s="353">
        <f t="shared" si="6"/>
        <v>0</v>
      </c>
    </row>
    <row r="77" spans="1:10" ht="51" x14ac:dyDescent="0.25">
      <c r="A77" s="272">
        <f>'PPROY ESQ PDD'!F195</f>
        <v>74</v>
      </c>
      <c r="B77" s="280" t="str">
        <f>'PPROY ESQ PDD'!G195</f>
        <v>Implementación y apoyo a los proyectos deportivos, recreativos y de actividad fisica en los municipios del Departamento del Quindío</v>
      </c>
      <c r="C77" s="315">
        <f>'PPROY ESQ PDD'!K195</f>
        <v>182000000</v>
      </c>
      <c r="D77" s="315">
        <f>'PPROY ESQ PDD'!L195</f>
        <v>0</v>
      </c>
      <c r="E77" s="315">
        <f>'PPROY ESQ PDD'!M195</f>
        <v>0</v>
      </c>
      <c r="F77" s="315">
        <f>'PPROY ESQ PDD'!N195</f>
        <v>0</v>
      </c>
      <c r="G77" s="315">
        <f>'PPROY ESQ PDD'!O195</f>
        <v>0</v>
      </c>
      <c r="H77" s="315">
        <f t="shared" si="5"/>
        <v>182000000</v>
      </c>
      <c r="I77" s="353">
        <v>0</v>
      </c>
      <c r="J77" s="353">
        <f t="shared" si="6"/>
        <v>0</v>
      </c>
    </row>
    <row r="78" spans="1:10" ht="25.5" x14ac:dyDescent="0.25">
      <c r="A78" s="272">
        <f>'PPROY ESQ PDD'!F199</f>
        <v>75</v>
      </c>
      <c r="B78" s="280" t="str">
        <f>'PPROY ESQ PDD'!G199</f>
        <v>Seguridad ciudadana  para prevención y control del delito</v>
      </c>
      <c r="C78" s="315">
        <f>'PPROY ESQ PDD'!K199</f>
        <v>6668223337</v>
      </c>
      <c r="D78" s="315">
        <f>'PPROY ESQ PDD'!L199</f>
        <v>1890158331</v>
      </c>
      <c r="E78" s="315">
        <f>'PPROY ESQ PDD'!M199</f>
        <v>93536366</v>
      </c>
      <c r="F78" s="315">
        <f>'PPROY ESQ PDD'!N199</f>
        <v>31172000</v>
      </c>
      <c r="G78" s="315">
        <f>'PPROY ESQ PDD'!O199</f>
        <v>31172000</v>
      </c>
      <c r="H78" s="315">
        <f t="shared" si="5"/>
        <v>4778065006</v>
      </c>
      <c r="I78" s="353">
        <f t="shared" si="7"/>
        <v>1.4027179545861093E-2</v>
      </c>
      <c r="J78" s="353">
        <f t="shared" si="6"/>
        <v>4.6747084530051339E-3</v>
      </c>
    </row>
    <row r="79" spans="1:10" ht="25.5" x14ac:dyDescent="0.25">
      <c r="A79" s="272">
        <f>'PPROY ESQ PDD'!F201</f>
        <v>76</v>
      </c>
      <c r="B79" s="280" t="str">
        <f>'PPROY ESQ PDD'!G201</f>
        <v>Convivencia, Justicia  y Cultura de Paz</v>
      </c>
      <c r="C79" s="315">
        <f>'PPROY ESQ PDD'!K201</f>
        <v>718838837</v>
      </c>
      <c r="D79" s="315">
        <f>'PPROY ESQ PDD'!L201</f>
        <v>273629477</v>
      </c>
      <c r="E79" s="315">
        <f>'PPROY ESQ PDD'!M201</f>
        <v>234311217</v>
      </c>
      <c r="F79" s="315">
        <f>'PPROY ESQ PDD'!N201</f>
        <v>53715585</v>
      </c>
      <c r="G79" s="315">
        <f>'PPROY ESQ PDD'!O201</f>
        <v>53715585</v>
      </c>
      <c r="H79" s="315">
        <f t="shared" si="5"/>
        <v>445209360</v>
      </c>
      <c r="I79" s="353">
        <f t="shared" si="7"/>
        <v>0.32595792678352464</v>
      </c>
      <c r="J79" s="353">
        <f t="shared" si="6"/>
        <v>7.4725490937824768E-2</v>
      </c>
    </row>
    <row r="80" spans="1:10" ht="25.5" x14ac:dyDescent="0.25">
      <c r="A80" s="272">
        <f>'PPROY ESQ PDD'!F203</f>
        <v>77</v>
      </c>
      <c r="B80" s="280" t="str">
        <f>'PPROY ESQ PDD'!G203</f>
        <v>Fortalecimiento de la seguridad vial Departamental</v>
      </c>
      <c r="C80" s="315">
        <f>'PPROY ESQ PDD'!K203</f>
        <v>607000000</v>
      </c>
      <c r="D80" s="315">
        <f>'PPROY ESQ PDD'!L203</f>
        <v>56400000</v>
      </c>
      <c r="E80" s="315">
        <f>'PPROY ESQ PDD'!M203</f>
        <v>56400000</v>
      </c>
      <c r="F80" s="315">
        <f>'PPROY ESQ PDD'!N203</f>
        <v>7350000</v>
      </c>
      <c r="G80" s="315">
        <f>'PPROY ESQ PDD'!O203</f>
        <v>7350000</v>
      </c>
      <c r="H80" s="315">
        <f t="shared" si="5"/>
        <v>550600000</v>
      </c>
      <c r="I80" s="353">
        <f t="shared" si="7"/>
        <v>9.29159802306425E-2</v>
      </c>
      <c r="J80" s="353">
        <f t="shared" si="6"/>
        <v>1.2108731466227348E-2</v>
      </c>
    </row>
    <row r="81" spans="1:10" ht="25.5" x14ac:dyDescent="0.25">
      <c r="A81" s="272">
        <f>'PPROY ESQ PDD'!F206</f>
        <v>78</v>
      </c>
      <c r="B81" s="280" t="str">
        <f>'PPROY ESQ PDD'!G206</f>
        <v>Plan de Acción Territorial para las Víctimas del Conflicto</v>
      </c>
      <c r="C81" s="315">
        <f>'PPROY ESQ PDD'!K206</f>
        <v>449000000</v>
      </c>
      <c r="D81" s="315">
        <f>'PPROY ESQ PDD'!L206</f>
        <v>137690922</v>
      </c>
      <c r="E81" s="315">
        <f>'PPROY ESQ PDD'!M206</f>
        <v>119354188</v>
      </c>
      <c r="F81" s="315">
        <f>'PPROY ESQ PDD'!N206</f>
        <v>54359922</v>
      </c>
      <c r="G81" s="315">
        <f>'PPROY ESQ PDD'!O206</f>
        <v>54359922</v>
      </c>
      <c r="H81" s="315">
        <f t="shared" si="5"/>
        <v>311309078</v>
      </c>
      <c r="I81" s="353">
        <f t="shared" si="7"/>
        <v>0.26582224498886414</v>
      </c>
      <c r="J81" s="353">
        <f t="shared" si="6"/>
        <v>0.12106886859688196</v>
      </c>
    </row>
    <row r="82" spans="1:10" ht="25.5" x14ac:dyDescent="0.25">
      <c r="A82" s="272">
        <f>'PPROY ESQ PDD'!F208</f>
        <v>79</v>
      </c>
      <c r="B82" s="280" t="str">
        <f>'PPROY ESQ PDD'!G208</f>
        <v>Protección y Garantías de no Repetición</v>
      </c>
      <c r="C82" s="315">
        <f>'PPROY ESQ PDD'!K208</f>
        <v>58000000</v>
      </c>
      <c r="D82" s="315">
        <f>'PPROY ESQ PDD'!L208</f>
        <v>19450000</v>
      </c>
      <c r="E82" s="315">
        <f>'PPROY ESQ PDD'!M208</f>
        <v>18450000</v>
      </c>
      <c r="F82" s="315">
        <f>'PPROY ESQ PDD'!N208</f>
        <v>7898000</v>
      </c>
      <c r="G82" s="315">
        <f>'PPROY ESQ PDD'!O208</f>
        <v>7898000</v>
      </c>
      <c r="H82" s="315">
        <f t="shared" si="5"/>
        <v>38550000</v>
      </c>
      <c r="I82" s="353">
        <f t="shared" si="7"/>
        <v>0.31810344827586207</v>
      </c>
      <c r="J82" s="353">
        <f t="shared" si="6"/>
        <v>0.13617241379310344</v>
      </c>
    </row>
    <row r="83" spans="1:10" ht="24.75" customHeight="1" x14ac:dyDescent="0.25">
      <c r="A83" s="272">
        <f>'PPROY ESQ PDD'!F210</f>
        <v>80</v>
      </c>
      <c r="B83" s="280" t="str">
        <f>'PPROY ESQ PDD'!G210</f>
        <v>Preparados para la Paz Territorial</v>
      </c>
      <c r="C83" s="315">
        <f>'PPROY ESQ PDD'!K210</f>
        <v>38000000</v>
      </c>
      <c r="D83" s="315">
        <f>'PPROY ESQ PDD'!L210</f>
        <v>17510333</v>
      </c>
      <c r="E83" s="315">
        <f>'PPROY ESQ PDD'!M210</f>
        <v>15417066</v>
      </c>
      <c r="F83" s="315">
        <f>'PPROY ESQ PDD'!N210</f>
        <v>0</v>
      </c>
      <c r="G83" s="315">
        <f>'PPROY ESQ PDD'!O210</f>
        <v>0</v>
      </c>
      <c r="H83" s="315">
        <f t="shared" si="5"/>
        <v>20489667</v>
      </c>
      <c r="I83" s="353">
        <f t="shared" si="7"/>
        <v>0.40571226315789471</v>
      </c>
      <c r="J83" s="353">
        <f t="shared" si="6"/>
        <v>0</v>
      </c>
    </row>
    <row r="84" spans="1:10" ht="24.75" customHeight="1" x14ac:dyDescent="0.25">
      <c r="A84" s="272">
        <f>'PPROY ESQ PDD'!F213</f>
        <v>81</v>
      </c>
      <c r="B84" s="280" t="str">
        <f>'PPROY ESQ PDD'!G213</f>
        <v>Quindío protegiendo el futuro</v>
      </c>
      <c r="C84" s="315">
        <f>'PPROY ESQ PDD'!K213</f>
        <v>517700000</v>
      </c>
      <c r="D84" s="315">
        <f>'PPROY ESQ PDD'!L213</f>
        <v>209874862</v>
      </c>
      <c r="E84" s="315">
        <f>'PPROY ESQ PDD'!M213</f>
        <v>189974795</v>
      </c>
      <c r="F84" s="315">
        <f>'PPROY ESQ PDD'!N213</f>
        <v>67286415</v>
      </c>
      <c r="G84" s="315">
        <f>'PPROY ESQ PDD'!O213</f>
        <v>67286415</v>
      </c>
      <c r="H84" s="315">
        <f t="shared" si="5"/>
        <v>307825138</v>
      </c>
      <c r="I84" s="353">
        <f t="shared" si="7"/>
        <v>0.36695923314661</v>
      </c>
      <c r="J84" s="353">
        <f t="shared" si="6"/>
        <v>0.12997182731311571</v>
      </c>
    </row>
    <row r="85" spans="1:10" ht="38.25" x14ac:dyDescent="0.25">
      <c r="A85" s="272">
        <f>'PPROY ESQ PDD'!F215</f>
        <v>82</v>
      </c>
      <c r="B85" s="280" t="str">
        <f>'PPROY ESQ PDD'!G215</f>
        <v>Fortalecimiento Institucional para la Gestión del Riesgo de Desastres como una Estrategia de Desarrollo</v>
      </c>
      <c r="C85" s="315">
        <f>'PPROY ESQ PDD'!K215</f>
        <v>84323515</v>
      </c>
      <c r="D85" s="315">
        <f>'PPROY ESQ PDD'!L215</f>
        <v>12780000</v>
      </c>
      <c r="E85" s="315">
        <f>'PPROY ESQ PDD'!M215</f>
        <v>12311200</v>
      </c>
      <c r="F85" s="315">
        <f>'PPROY ESQ PDD'!N215</f>
        <v>5596000</v>
      </c>
      <c r="G85" s="315">
        <f>'PPROY ESQ PDD'!O215</f>
        <v>5596000</v>
      </c>
      <c r="H85" s="315">
        <f t="shared" si="5"/>
        <v>71543515</v>
      </c>
      <c r="I85" s="353">
        <f t="shared" si="7"/>
        <v>0.14599960639686332</v>
      </c>
      <c r="J85" s="353">
        <f t="shared" si="6"/>
        <v>6.6363457453119695E-2</v>
      </c>
    </row>
    <row r="86" spans="1:10" ht="24.75" customHeight="1" x14ac:dyDescent="0.25">
      <c r="A86" s="272">
        <f>'PPROY ESQ PDD'!F219</f>
        <v>83</v>
      </c>
      <c r="B86" s="280" t="str">
        <f>'PPROY ESQ PDD'!G219</f>
        <v>Quindío Ejemplar y Legal</v>
      </c>
      <c r="C86" s="315">
        <f>'PPROY ESQ PDD'!K219</f>
        <v>579048128</v>
      </c>
      <c r="D86" s="315">
        <f>'PPROY ESQ PDD'!L219</f>
        <v>287748900</v>
      </c>
      <c r="E86" s="315">
        <f>'PPROY ESQ PDD'!M219</f>
        <v>268748900</v>
      </c>
      <c r="F86" s="315">
        <f>'PPROY ESQ PDD'!N219</f>
        <v>72312000</v>
      </c>
      <c r="G86" s="315">
        <f>'PPROY ESQ PDD'!O219</f>
        <v>72312000</v>
      </c>
      <c r="H86" s="315">
        <f t="shared" si="5"/>
        <v>291299228</v>
      </c>
      <c r="I86" s="353">
        <f t="shared" si="7"/>
        <v>0.46412187002183003</v>
      </c>
      <c r="J86" s="353">
        <f t="shared" si="6"/>
        <v>0.12488081128897113</v>
      </c>
    </row>
    <row r="87" spans="1:10" ht="24.75" customHeight="1" x14ac:dyDescent="0.25">
      <c r="A87" s="272">
        <f>'PPROY ESQ PDD'!F224</f>
        <v>84</v>
      </c>
      <c r="B87" s="280" t="str">
        <f>'PPROY ESQ PDD'!G224</f>
        <v>Veedurías y Rendición de Cuentas</v>
      </c>
      <c r="C87" s="315">
        <f>'PPROY ESQ PDD'!K224</f>
        <v>108187000</v>
      </c>
      <c r="D87" s="315">
        <f>'PPROY ESQ PDD'!L224</f>
        <v>65858332</v>
      </c>
      <c r="E87" s="315">
        <f>'PPROY ESQ PDD'!M224</f>
        <v>22858332</v>
      </c>
      <c r="F87" s="315">
        <f>'PPROY ESQ PDD'!N224</f>
        <v>10749000</v>
      </c>
      <c r="G87" s="315">
        <f>'PPROY ESQ PDD'!O224</f>
        <v>10749000</v>
      </c>
      <c r="H87" s="315">
        <f t="shared" si="5"/>
        <v>42328668</v>
      </c>
      <c r="I87" s="353">
        <f t="shared" si="7"/>
        <v>0.21128538548993872</v>
      </c>
      <c r="J87" s="353">
        <f t="shared" si="6"/>
        <v>9.9355745144980454E-2</v>
      </c>
    </row>
    <row r="88" spans="1:10" ht="30" customHeight="1" x14ac:dyDescent="0.25">
      <c r="A88" s="272">
        <f>'PPROY ESQ PDD'!F228</f>
        <v>85</v>
      </c>
      <c r="B88" s="280" t="str">
        <f>'PPROY ESQ PDD'!G228</f>
        <v>Quindío Si, a la participación</v>
      </c>
      <c r="C88" s="315">
        <f>'PPROY ESQ PDD'!K228</f>
        <v>820271633</v>
      </c>
      <c r="D88" s="315">
        <f>'PPROY ESQ PDD'!L228</f>
        <v>433645248</v>
      </c>
      <c r="E88" s="315">
        <f>'PPROY ESQ PDD'!M228</f>
        <v>365939398</v>
      </c>
      <c r="F88" s="315">
        <f>'PPROY ESQ PDD'!N228</f>
        <v>7313000</v>
      </c>
      <c r="G88" s="315">
        <f>'PPROY ESQ PDD'!O228</f>
        <v>7313000</v>
      </c>
      <c r="H88" s="315">
        <f t="shared" si="5"/>
        <v>386626385</v>
      </c>
      <c r="I88" s="353">
        <f t="shared" si="7"/>
        <v>0.44611977700806338</v>
      </c>
      <c r="J88" s="353">
        <f t="shared" si="6"/>
        <v>8.9153393897750451E-3</v>
      </c>
    </row>
    <row r="89" spans="1:10" ht="25.5" x14ac:dyDescent="0.25">
      <c r="A89" s="272">
        <f>'PPROY ESQ PDD'!F231</f>
        <v>86</v>
      </c>
      <c r="B89" s="280" t="str">
        <f>'PPROY ESQ PDD'!G231</f>
        <v>Comunales comprometidos con el Desarrollo</v>
      </c>
      <c r="C89" s="315">
        <f>'PPROY ESQ PDD'!K231</f>
        <v>99372400</v>
      </c>
      <c r="D89" s="315">
        <f>'PPROY ESQ PDD'!L231</f>
        <v>75011664</v>
      </c>
      <c r="E89" s="315">
        <f>'PPROY ESQ PDD'!M231</f>
        <v>74378332</v>
      </c>
      <c r="F89" s="315">
        <f>'PPROY ESQ PDD'!N231</f>
        <v>13083000</v>
      </c>
      <c r="G89" s="315">
        <f>'PPROY ESQ PDD'!O231</f>
        <v>13083000</v>
      </c>
      <c r="H89" s="315">
        <f t="shared" si="5"/>
        <v>24360736</v>
      </c>
      <c r="I89" s="353">
        <f t="shared" si="7"/>
        <v>0.74848078540922836</v>
      </c>
      <c r="J89" s="353">
        <f t="shared" si="6"/>
        <v>0.13165627478052255</v>
      </c>
    </row>
    <row r="90" spans="1:10" ht="38.25" x14ac:dyDescent="0.25">
      <c r="A90" s="272">
        <f>'PPROY ESQ PDD'!F234</f>
        <v>87</v>
      </c>
      <c r="B90" s="280" t="str">
        <f>'PPROY ESQ PDD'!G234</f>
        <v xml:space="preserve">Los instrumentos  de planificación como  ruta para el cumplimiento de la gestión pública  </v>
      </c>
      <c r="C90" s="315">
        <f>'PPROY ESQ PDD'!K234</f>
        <v>1293487634</v>
      </c>
      <c r="D90" s="315">
        <f>'PPROY ESQ PDD'!L234</f>
        <v>573013367</v>
      </c>
      <c r="E90" s="315">
        <f>'PPROY ESQ PDD'!M234</f>
        <v>505355733</v>
      </c>
      <c r="F90" s="315">
        <f>'PPROY ESQ PDD'!N234</f>
        <v>126398000</v>
      </c>
      <c r="G90" s="315">
        <f>'PPROY ESQ PDD'!O234</f>
        <v>126398000</v>
      </c>
      <c r="H90" s="315">
        <f t="shared" si="5"/>
        <v>720474267</v>
      </c>
      <c r="I90" s="353">
        <f t="shared" si="7"/>
        <v>0.39069235740370439</v>
      </c>
      <c r="J90" s="353">
        <f t="shared" si="6"/>
        <v>9.7718754070438993E-2</v>
      </c>
    </row>
    <row r="91" spans="1:10" ht="23.25" customHeight="1" x14ac:dyDescent="0.25">
      <c r="A91" s="272">
        <f>'PPROY ESQ PDD'!F241</f>
        <v>88</v>
      </c>
      <c r="B91" s="280" t="str">
        <f>'PPROY ESQ PDD'!G241</f>
        <v>Gestión Tributaria y Financiera</v>
      </c>
      <c r="C91" s="315">
        <f>'PPROY ESQ PDD'!K241</f>
        <v>2348473039</v>
      </c>
      <c r="D91" s="315">
        <f>'PPROY ESQ PDD'!L241</f>
        <v>1565762895</v>
      </c>
      <c r="E91" s="315">
        <f>'PPROY ESQ PDD'!M241</f>
        <v>1046762895</v>
      </c>
      <c r="F91" s="315">
        <f>'PPROY ESQ PDD'!N241</f>
        <v>179842000</v>
      </c>
      <c r="G91" s="315">
        <f>'PPROY ESQ PDD'!O241</f>
        <v>179842000</v>
      </c>
      <c r="H91" s="315">
        <f t="shared" si="5"/>
        <v>782710144</v>
      </c>
      <c r="I91" s="353">
        <f t="shared" si="7"/>
        <v>0.44572063533065748</v>
      </c>
      <c r="J91" s="353">
        <f t="shared" si="6"/>
        <v>7.6578268948992612E-2</v>
      </c>
    </row>
    <row r="92" spans="1:10" ht="25.5" x14ac:dyDescent="0.25">
      <c r="A92" s="272">
        <f>'PPROY ESQ PDD'!F244</f>
        <v>89</v>
      </c>
      <c r="B92" s="280" t="str">
        <f>'PPROY ESQ PDD'!G244</f>
        <v>Modernización tecnológica y Administrativa</v>
      </c>
      <c r="C92" s="315">
        <f>'PPROY ESQ PDD'!K244</f>
        <v>6990842662</v>
      </c>
      <c r="D92" s="315">
        <f>'PPROY ESQ PDD'!L244</f>
        <v>5633638726</v>
      </c>
      <c r="E92" s="315">
        <f>'PPROY ESQ PDD'!M244</f>
        <v>683900500</v>
      </c>
      <c r="F92" s="315">
        <f>'PPROY ESQ PDD'!N244</f>
        <v>139820000</v>
      </c>
      <c r="G92" s="315">
        <f>'PPROY ESQ PDD'!O244</f>
        <v>139820000</v>
      </c>
      <c r="H92" s="315">
        <f t="shared" si="5"/>
        <v>1357203936</v>
      </c>
      <c r="I92" s="353">
        <f t="shared" si="7"/>
        <v>9.7828049216078891E-2</v>
      </c>
      <c r="J92" s="353">
        <f t="shared" si="6"/>
        <v>2.0000450125993694E-2</v>
      </c>
    </row>
    <row r="93" spans="1:10" ht="15.75" thickBot="1" x14ac:dyDescent="0.3">
      <c r="A93" s="373" t="s">
        <v>266</v>
      </c>
      <c r="B93" s="374"/>
      <c r="C93" s="318">
        <f>SUM(C4:C92)</f>
        <v>290287359069.38995</v>
      </c>
      <c r="D93" s="318">
        <f t="shared" ref="D93:H93" si="8">SUM(D4:D92)</f>
        <v>110306986165.94</v>
      </c>
      <c r="E93" s="318">
        <f t="shared" si="8"/>
        <v>63118744354</v>
      </c>
      <c r="F93" s="318">
        <f>SUM(F4:F92)</f>
        <v>37415859555.660004</v>
      </c>
      <c r="G93" s="318">
        <f t="shared" si="8"/>
        <v>37216117247.660004</v>
      </c>
      <c r="H93" s="318">
        <f t="shared" si="8"/>
        <v>179980372903.44995</v>
      </c>
      <c r="I93" s="354">
        <f t="shared" si="7"/>
        <v>0.21743538732222981</v>
      </c>
      <c r="J93" s="353">
        <f t="shared" si="6"/>
        <v>0.12889248665738889</v>
      </c>
    </row>
    <row r="94" spans="1:10" x14ac:dyDescent="0.25">
      <c r="B94" s="311"/>
      <c r="C94" s="322"/>
      <c r="D94" s="323"/>
      <c r="E94" s="323"/>
      <c r="F94" s="323"/>
      <c r="G94" s="323"/>
      <c r="H94" s="323"/>
    </row>
    <row r="95" spans="1:10" x14ac:dyDescent="0.25">
      <c r="I95" s="271"/>
    </row>
  </sheetData>
  <sheetProtection password="F3F4" sheet="1" objects="1" scenarios="1"/>
  <autoFilter ref="A3:I93"/>
  <mergeCells count="2">
    <mergeCell ref="A93:B93"/>
    <mergeCell ref="A1:J2"/>
  </mergeCells>
  <conditionalFormatting sqref="I4:I25 I27:I93">
    <cfRule type="cellIs" dxfId="11" priority="7" operator="greaterThan">
      <formula>0.795</formula>
    </cfRule>
    <cfRule type="cellIs" dxfId="10" priority="8" operator="between">
      <formula>0</formula>
      <formula>0.3949</formula>
    </cfRule>
    <cfRule type="cellIs" dxfId="9" priority="9" operator="between">
      <formula>0.395</formula>
      <formula>0.59</formula>
    </cfRule>
    <cfRule type="cellIs" dxfId="8" priority="10" operator="between">
      <formula>0.595</formula>
      <formula>0.6999</formula>
    </cfRule>
    <cfRule type="cellIs" dxfId="7" priority="11" operator="between">
      <formula>0.7</formula>
      <formula>0.79999</formula>
    </cfRule>
    <cfRule type="cellIs" dxfId="6" priority="12" operator="between">
      <formula>0.8</formula>
      <formula>1</formula>
    </cfRule>
  </conditionalFormatting>
  <conditionalFormatting sqref="J4:J25 J27:J93">
    <cfRule type="cellIs" dxfId="5" priority="1" operator="between">
      <formula>0.395</formula>
      <formula>0.5999</formula>
    </cfRule>
    <cfRule type="cellIs" dxfId="4" priority="2" operator="between">
      <formula>0</formula>
      <formula>0.3949</formula>
    </cfRule>
    <cfRule type="cellIs" dxfId="3" priority="3" operator="greaterThan">
      <formula>0.795</formula>
    </cfRule>
    <cfRule type="cellIs" dxfId="2" priority="4" operator="between">
      <formula>0.595</formula>
      <formula>0.6949</formula>
    </cfRule>
    <cfRule type="cellIs" dxfId="1" priority="5" operator="between">
      <formula>0.695</formula>
      <formula>0.7949</formula>
    </cfRule>
    <cfRule type="cellIs" dxfId="0" priority="6" operator="between">
      <formula>0.8</formula>
      <formula>1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PPROY ESQ PDD</vt:lpstr>
      <vt:lpstr>EJE ESTRATEGICO</vt:lpstr>
      <vt:lpstr>EJE PROGRAMA</vt:lpstr>
      <vt:lpstr>EJE SUBPROGRAMA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AUXPLANEACION03</dc:creator>
  <cp:lastModifiedBy>AUXPLANEACION03</cp:lastModifiedBy>
  <dcterms:created xsi:type="dcterms:W3CDTF">2018-03-09T22:04:00Z</dcterms:created>
  <dcterms:modified xsi:type="dcterms:W3CDTF">2019-05-09T16:15:37Z</dcterms:modified>
</cp:coreProperties>
</file>