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Desktop\PLAN DE ACCION 2017 SECRETARIAS\"/>
    </mc:Choice>
  </mc:AlternateContent>
  <bookViews>
    <workbookView xWindow="0" yWindow="0" windowWidth="24000" windowHeight="9135"/>
  </bookViews>
  <sheets>
    <sheet name="ADMINISTRATIVA" sheetId="8" r:id="rId1"/>
    <sheet name="PLANEACION" sheetId="26" r:id="rId2"/>
    <sheet name="HACIENDA" sheetId="4" r:id="rId3"/>
    <sheet name="INFRAESTRUCTURA" sheetId="19" r:id="rId4"/>
    <sheet name="INTERIOR " sheetId="25" r:id="rId5"/>
    <sheet name="CULTURA" sheetId="2" r:id="rId6"/>
    <sheet name="TURISMO" sheetId="24" r:id="rId7"/>
    <sheet name="AGRICULTURA" sheetId="29" r:id="rId8"/>
    <sheet name="PRIVADA" sheetId="17" r:id="rId9"/>
    <sheet name="EDUCACION" sheetId="18" r:id="rId10"/>
    <sheet name="FAMILIA" sheetId="28" r:id="rId11"/>
    <sheet name="REP. JUDICIAL" sheetId="16" r:id="rId12"/>
    <sheet name="SALUD" sheetId="21" r:id="rId13"/>
    <sheet name="INDEPORTES" sheetId="7" r:id="rId14"/>
    <sheet name="PROMOTORA" sheetId="11" r:id="rId15"/>
    <sheet name="IDTQ" sheetId="9" r:id="rId16"/>
  </sheets>
  <externalReferences>
    <externalReference r:id="rId17"/>
    <externalReference r:id="rId18"/>
    <externalReference r:id="rId19"/>
    <externalReference r:id="rId20"/>
    <externalReference r:id="rId21"/>
  </externalReferences>
  <definedNames>
    <definedName name="_1._Apoyo_con_equipos_para_la_seguridad_vial_Licenciamiento_de_software_para_comunicaciones" localSheetId="7">#REF!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Titles" localSheetId="7">AGRICULTURA!$1:$15</definedName>
    <definedName name="_xlnm.Print_Titles" localSheetId="9">EDUCACION!$1:$10</definedName>
    <definedName name="_xlnm.Print_Titles" localSheetId="3">INFRAESTRUCTURA!$1:$15</definedName>
    <definedName name="_xlnm.Print_Titles" localSheetId="8">PRIVADA!$1:$8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2" i="18" l="1"/>
  <c r="Q27" i="8" l="1"/>
  <c r="Q26" i="8"/>
  <c r="Q25" i="8"/>
  <c r="Q24" i="8"/>
  <c r="R53" i="7" l="1"/>
  <c r="V53" i="7"/>
  <c r="Q19" i="7"/>
  <c r="Q24" i="7"/>
  <c r="Q22" i="7"/>
  <c r="Q35" i="7"/>
  <c r="Q33" i="7"/>
  <c r="Q30" i="7"/>
  <c r="R72" i="29" l="1"/>
  <c r="V63" i="29"/>
  <c r="V62" i="29"/>
  <c r="V61" i="29"/>
  <c r="V59" i="29"/>
  <c r="V58" i="29"/>
  <c r="V57" i="29"/>
  <c r="V56" i="29"/>
  <c r="V35" i="29"/>
  <c r="R29" i="29"/>
  <c r="V27" i="29"/>
  <c r="V26" i="29"/>
  <c r="K24" i="29"/>
  <c r="V23" i="29"/>
  <c r="K23" i="29"/>
  <c r="K22" i="29"/>
  <c r="V21" i="29"/>
  <c r="K21" i="29"/>
  <c r="V20" i="29"/>
  <c r="K20" i="29"/>
  <c r="V19" i="29"/>
  <c r="V72" i="29" s="1"/>
  <c r="K19" i="29"/>
  <c r="N16" i="28" l="1"/>
  <c r="N13" i="28"/>
  <c r="S73" i="28"/>
  <c r="O73" i="28"/>
  <c r="V23" i="9" l="1"/>
  <c r="R23" i="9"/>
  <c r="Q22" i="9"/>
  <c r="Q21" i="9"/>
  <c r="Q19" i="9"/>
  <c r="R52" i="26"/>
  <c r="R55" i="26"/>
  <c r="R56" i="26"/>
  <c r="Q56" i="26" s="1"/>
  <c r="R57" i="26"/>
  <c r="R58" i="26"/>
  <c r="V99" i="26"/>
  <c r="R35" i="2"/>
  <c r="R32" i="2"/>
  <c r="Q33" i="2" s="1"/>
  <c r="R27" i="2"/>
  <c r="Q27" i="2" s="1"/>
  <c r="Q23" i="2"/>
  <c r="Q21" i="2"/>
  <c r="Q20" i="2"/>
  <c r="Q19" i="2"/>
  <c r="V37" i="2"/>
  <c r="Q35" i="2"/>
  <c r="Q98" i="26"/>
  <c r="Q97" i="26"/>
  <c r="Q96" i="26"/>
  <c r="Q95" i="26"/>
  <c r="Q93" i="26"/>
  <c r="Q92" i="26"/>
  <c r="Q91" i="26"/>
  <c r="Q90" i="26"/>
  <c r="Q89" i="26"/>
  <c r="Q58" i="26"/>
  <c r="Q57" i="26"/>
  <c r="Q55" i="26"/>
  <c r="Q52" i="26"/>
  <c r="V155" i="25"/>
  <c r="R155" i="25"/>
  <c r="Q138" i="25"/>
  <c r="Q131" i="25"/>
  <c r="Q126" i="25"/>
  <c r="Q123" i="25"/>
  <c r="Q120" i="25"/>
  <c r="Q113" i="25"/>
  <c r="Q111" i="25"/>
  <c r="Q105" i="25"/>
  <c r="Q102" i="25"/>
  <c r="Q100" i="25"/>
  <c r="Q93" i="25"/>
  <c r="Q91" i="25"/>
  <c r="Q84" i="25"/>
  <c r="Q80" i="25"/>
  <c r="Q78" i="25"/>
  <c r="Q73" i="25"/>
  <c r="Q71" i="25"/>
  <c r="Q67" i="25"/>
  <c r="Q65" i="25"/>
  <c r="Q58" i="25"/>
  <c r="Q55" i="25"/>
  <c r="Q51" i="25"/>
  <c r="Q46" i="25"/>
  <c r="Q44" i="25"/>
  <c r="Q38" i="25"/>
  <c r="Q25" i="25"/>
  <c r="Q22" i="25"/>
  <c r="Q21" i="25"/>
  <c r="Q20" i="25"/>
  <c r="Q19" i="25"/>
  <c r="V134" i="24"/>
  <c r="R134" i="24"/>
  <c r="V110" i="21"/>
  <c r="V178" i="21" s="1"/>
  <c r="R178" i="21"/>
  <c r="AD159" i="21"/>
  <c r="AD165" i="21" s="1"/>
  <c r="AC159" i="21"/>
  <c r="AC165" i="21" s="1"/>
  <c r="AB159" i="21"/>
  <c r="AB165" i="21" s="1"/>
  <c r="AA159" i="21"/>
  <c r="AA165" i="21" s="1"/>
  <c r="Z159" i="21"/>
  <c r="Z165" i="21" s="1"/>
  <c r="Y159" i="21"/>
  <c r="Y165" i="21" s="1"/>
  <c r="Q153" i="21"/>
  <c r="Q151" i="21"/>
  <c r="Q138" i="21"/>
  <c r="Q135" i="21"/>
  <c r="Q133" i="21"/>
  <c r="Q126" i="21"/>
  <c r="AJ123" i="21"/>
  <c r="AH123" i="21"/>
  <c r="AG123" i="21"/>
  <c r="AF123" i="21"/>
  <c r="AD123" i="21"/>
  <c r="AC123" i="21"/>
  <c r="AB123" i="21"/>
  <c r="AA123" i="21"/>
  <c r="Z123" i="21"/>
  <c r="Y123" i="21"/>
  <c r="Q123" i="21"/>
  <c r="Q110" i="21"/>
  <c r="Q108" i="21"/>
  <c r="Q105" i="21"/>
  <c r="AJ79" i="21"/>
  <c r="AJ87" i="21"/>
  <c r="AJ94" i="21" s="1"/>
  <c r="AJ102" i="21" s="1"/>
  <c r="AI79" i="21"/>
  <c r="AI87" i="21"/>
  <c r="AI94" i="21" s="1"/>
  <c r="AI102" i="21" s="1"/>
  <c r="AH79" i="21"/>
  <c r="AH87" i="21"/>
  <c r="AH94" i="21" s="1"/>
  <c r="AH102" i="21" s="1"/>
  <c r="AG79" i="21"/>
  <c r="AG87" i="21"/>
  <c r="AG94" i="21" s="1"/>
  <c r="AG102" i="21" s="1"/>
  <c r="AF79" i="21"/>
  <c r="AF87" i="21"/>
  <c r="AF94" i="21" s="1"/>
  <c r="AF102" i="21" s="1"/>
  <c r="AE79" i="21"/>
  <c r="AE87" i="21"/>
  <c r="AE94" i="21" s="1"/>
  <c r="AE102" i="21" s="1"/>
  <c r="Q102" i="21"/>
  <c r="AD79" i="21"/>
  <c r="AD87" i="21" s="1"/>
  <c r="AD94" i="21" s="1"/>
  <c r="AC79" i="21"/>
  <c r="AC87" i="21"/>
  <c r="AC94" i="21" s="1"/>
  <c r="AB79" i="21"/>
  <c r="AB87" i="21" s="1"/>
  <c r="AB94" i="21" s="1"/>
  <c r="AA79" i="21"/>
  <c r="AA87" i="21" s="1"/>
  <c r="AA94" i="21" s="1"/>
  <c r="Z79" i="21"/>
  <c r="Z87" i="21" s="1"/>
  <c r="Z94" i="21" s="1"/>
  <c r="Y79" i="21"/>
  <c r="Y87" i="21" s="1"/>
  <c r="Y94" i="21" s="1"/>
  <c r="Q94" i="21"/>
  <c r="Q90" i="21"/>
  <c r="Q87" i="21"/>
  <c r="Q82" i="21"/>
  <c r="Q79" i="21"/>
  <c r="Q68" i="21"/>
  <c r="Q63" i="21"/>
  <c r="Q58" i="21"/>
  <c r="Q55" i="21"/>
  <c r="Q52" i="21"/>
  <c r="Q49" i="21"/>
  <c r="Q47" i="21"/>
  <c r="AJ46" i="21"/>
  <c r="AI46" i="21"/>
  <c r="AH46" i="21"/>
  <c r="AG46" i="21"/>
  <c r="AF46" i="21"/>
  <c r="AE46" i="21"/>
  <c r="AD46" i="21"/>
  <c r="AC46" i="21"/>
  <c r="AB46" i="21"/>
  <c r="AA46" i="21"/>
  <c r="Z46" i="21"/>
  <c r="Y46" i="21"/>
  <c r="Q46" i="21"/>
  <c r="Q42" i="21"/>
  <c r="Q39" i="21"/>
  <c r="Q35" i="21"/>
  <c r="Q32" i="21"/>
  <c r="Q29" i="21"/>
  <c r="Q27" i="21"/>
  <c r="Q20" i="21"/>
  <c r="Q18" i="21"/>
  <c r="Q17" i="21"/>
  <c r="Q96" i="19"/>
  <c r="Q95" i="19"/>
  <c r="Q94" i="19"/>
  <c r="Q93" i="19"/>
  <c r="Q92" i="19"/>
  <c r="Q88" i="19"/>
  <c r="Q86" i="19"/>
  <c r="V81" i="19"/>
  <c r="Q81" i="19"/>
  <c r="Q79" i="19"/>
  <c r="Q74" i="19"/>
  <c r="V70" i="19"/>
  <c r="Q70" i="19"/>
  <c r="AJ59" i="19"/>
  <c r="AE59" i="19"/>
  <c r="AJ51" i="19"/>
  <c r="AI51" i="19"/>
  <c r="AG51" i="19"/>
  <c r="AF51" i="19"/>
  <c r="AE51" i="19"/>
  <c r="X51" i="19"/>
  <c r="X59" i="19"/>
  <c r="R51" i="19"/>
  <c r="R98" i="19" s="1"/>
  <c r="AJ43" i="19"/>
  <c r="AF43" i="19"/>
  <c r="AE43" i="19"/>
  <c r="X43" i="19"/>
  <c r="V43" i="19"/>
  <c r="AJ35" i="19"/>
  <c r="AF35" i="19"/>
  <c r="AE35" i="19"/>
  <c r="V35" i="19"/>
  <c r="V98" i="19" s="1"/>
  <c r="R109" i="18"/>
  <c r="V109" i="18"/>
  <c r="Q105" i="18"/>
  <c r="Q103" i="18"/>
  <c r="Q97" i="18"/>
  <c r="Q96" i="18"/>
  <c r="Q92" i="18"/>
  <c r="Q91" i="18"/>
  <c r="Q89" i="18"/>
  <c r="Q88" i="18"/>
  <c r="Q87" i="18"/>
  <c r="Q83" i="18"/>
  <c r="Q82" i="18"/>
  <c r="Q81" i="18"/>
  <c r="Q80" i="18"/>
  <c r="Q79" i="18"/>
  <c r="Q76" i="18"/>
  <c r="Q74" i="18"/>
  <c r="Q72" i="18"/>
  <c r="Q71" i="18"/>
  <c r="Q70" i="18"/>
  <c r="Q68" i="18"/>
  <c r="Q67" i="18"/>
  <c r="Q66" i="18"/>
  <c r="Q64" i="18"/>
  <c r="Q58" i="18"/>
  <c r="Q57" i="18"/>
  <c r="Q56" i="18"/>
  <c r="Q55" i="18"/>
  <c r="Q48" i="18"/>
  <c r="Q39" i="18"/>
  <c r="Q38" i="18"/>
  <c r="Q35" i="18"/>
  <c r="Q30" i="18"/>
  <c r="Q29" i="18"/>
  <c r="Q28" i="18"/>
  <c r="Q25" i="18"/>
  <c r="Q24" i="18"/>
  <c r="Q23" i="18"/>
  <c r="Q21" i="18"/>
  <c r="Q20" i="18"/>
  <c r="Q19" i="18"/>
  <c r="Q18" i="18"/>
  <c r="Q17" i="18"/>
  <c r="Q16" i="18"/>
  <c r="Q15" i="18"/>
  <c r="Q14" i="18"/>
  <c r="Q22" i="4"/>
  <c r="V28" i="8"/>
  <c r="R38" i="17"/>
  <c r="V38" i="17"/>
  <c r="S25" i="11"/>
  <c r="O25" i="11"/>
  <c r="Q20" i="4"/>
  <c r="N24" i="11"/>
  <c r="N23" i="11"/>
  <c r="N21" i="11"/>
  <c r="N19" i="11"/>
  <c r="N12" i="11"/>
  <c r="Q43" i="7"/>
  <c r="Q41" i="7"/>
  <c r="Q38" i="7"/>
  <c r="Q25" i="4"/>
  <c r="Q24" i="4"/>
  <c r="Q19" i="4"/>
  <c r="R28" i="8"/>
  <c r="V27" i="4"/>
  <c r="R27" i="4"/>
  <c r="Q36" i="2"/>
  <c r="Q25" i="2"/>
  <c r="Q24" i="2"/>
  <c r="R37" i="2"/>
  <c r="R99" i="26" l="1"/>
  <c r="Q28" i="2"/>
  <c r="Q29" i="2"/>
  <c r="Q32" i="2"/>
</calcChain>
</file>

<file path=xl/comments1.xml><?xml version="1.0" encoding="utf-8"?>
<comments xmlns="http://schemas.openxmlformats.org/spreadsheetml/2006/main">
  <authors>
    <author>Profesional</author>
  </authors>
  <commentList>
    <comment ref="AH5" authorId="0" shapeId="0">
      <text>
        <r>
          <rPr>
            <sz val="9"/>
            <color rgb="FF000000"/>
            <rFont val="Tahoma"/>
            <family val="2"/>
          </rPr>
          <t xml:space="preserve">FECHA  (DIA, MES AÑO)PROYECTADA PARA LA TERMINACION  DEL PROYECTO
</t>
        </r>
      </text>
    </comment>
    <comment ref="AI5" authorId="0" shapeId="0">
      <text>
        <r>
          <rPr>
            <sz val="9"/>
            <color rgb="FF000000"/>
            <rFont val="Tahoma"/>
            <family val="2"/>
          </rPr>
          <t xml:space="preserve">NOMBRE DEL RESPONSABLE DE PROYECTO Y CARGO 
</t>
        </r>
      </text>
    </comment>
  </commentList>
</comments>
</file>

<file path=xl/sharedStrings.xml><?xml version="1.0" encoding="utf-8"?>
<sst xmlns="http://schemas.openxmlformats.org/spreadsheetml/2006/main" count="3342" uniqueCount="1874">
  <si>
    <t>PROGRAMACION PLAN DE ACCIÓN</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</si>
  <si>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</si>
  <si>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</si>
  <si>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</si>
  <si>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</si>
  <si>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</si>
  <si>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</si>
  <si>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</si>
  <si>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</si>
  <si>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</si>
  <si>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</si>
  <si>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</si>
  <si>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</si>
  <si>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</si>
  <si>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</si>
  <si>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</si>
  <si>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</si>
  <si>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</si>
  <si>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</si>
  <si>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</si>
  <si>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</si>
  <si>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</si>
  <si>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</si>
  <si>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</si>
  <si>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</si>
  <si>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</si>
  <si>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</si>
  <si>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</si>
  <si>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</si>
  <si>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</si>
  <si>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</si>
  <si>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</si>
  <si>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</si>
  <si>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</si>
  <si>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</si>
  <si>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BUEN GOBIERNO</t>
  </si>
  <si>
    <t>GESTIÓN TERRIITORIAL</t>
  </si>
  <si>
    <t>MODERNIZACIÓN TECNOLOGICA Y ADMINISTRATIVA</t>
  </si>
  <si>
    <t>Virtualizar ocho (8) trámites de la administración departamental a través de Gobierno en Línea</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</si>
  <si>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</si>
  <si>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</si>
  <si>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</si>
  <si>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Ordinarios</t>
  </si>
  <si>
    <t>Formular e  implementar un (1) programa de seguridad y salud en el trabajo, capacitación y bienestar social en  el departamento</t>
  </si>
  <si>
    <t>No.</t>
  </si>
  <si>
    <t>Formulación e implementación del programa de seguridad y salud en el trabajo, capacitación y bienestar social en el Departamento del Quindio</t>
  </si>
  <si>
    <t>ORDINARIO</t>
  </si>
  <si>
    <t>Fortalecer el programa de  infraestructura tecnológica de la  Administración Departamental (hadware, aplicativos, redes, y capacitación)</t>
  </si>
  <si>
    <t>Actualización de la infraestructura tecnológica de la Gobernación del Quindío</t>
  </si>
  <si>
    <t>Apoyar el programa de  infraestructura tecnológica de la  Administración Departamental ( hadware, aplicativos, redes, y capacitación</t>
  </si>
  <si>
    <t>Compra o adquisicion de hardware</t>
  </si>
  <si>
    <t xml:space="preserve"> </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</si>
  <si>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</si>
  <si>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</si>
  <si>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</si>
  <si>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</si>
  <si>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</si>
  <si>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</si>
  <si>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Adquirir e implementar un (1) software para la sistematización de las historias laborales del Fondo Territorial de Pensiones del departamento</t>
  </si>
  <si>
    <t>NO.</t>
  </si>
  <si>
    <t>Implementación de un programa  de  modernización de la gestión administrativa en el Departamento del Quindio</t>
  </si>
  <si>
    <t>71953</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</si>
  <si>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</si>
  <si>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</si>
  <si>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</si>
  <si>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 xml:space="preserve">PROGRAMACIÓN PLAN DE ACCIÓN </t>
  </si>
  <si>
    <t xml:space="preserve">CODIGO:  </t>
  </si>
  <si>
    <t xml:space="preserve">F-PLA-06   </t>
  </si>
  <si>
    <t xml:space="preserve">VERSIÓN: </t>
  </si>
  <si>
    <t>O5</t>
  </si>
  <si>
    <t xml:space="preserve">FECHA: </t>
  </si>
  <si>
    <t>Agosto 1 de 2016</t>
  </si>
  <si>
    <t>PÁGINA:</t>
  </si>
  <si>
    <t xml:space="preserve"> 1 de 1</t>
  </si>
  <si>
    <t xml:space="preserve">No </t>
  </si>
  <si>
    <t>Quindío Transparente y Legal</t>
  </si>
  <si>
    <t xml:space="preserve">Los instrumentos  de planificación como  ruta para el cumplimiento de la gestión pública  </t>
  </si>
  <si>
    <t xml:space="preserve">Diseñar e implementar la  Fábrica de Proyectos de Inversión en el Departamento del Quindío </t>
  </si>
  <si>
    <t>No</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</si>
  <si>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</si>
  <si>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</si>
  <si>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Capacitación formulación proyectos Sistema General de Regalias  SGR (Matriz  de Marco Lógico ; Metodología General Ajustada  y  requisitos generales para la viabilización  de proyectos)</t>
  </si>
  <si>
    <t>Recurso Ordinario</t>
  </si>
  <si>
    <t>ALVARO ARIAS YOUNG  SECRETARIO DE PLANEACION DEPARTAMENTAL</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</si>
  <si>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</si>
  <si>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</si>
  <si>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componentesocial </t>
  </si>
  <si>
    <t xml:space="preserve">Asistencia Técnica  formulación Metodología General Ajustada MGA, gestión de insumos para el cumplimiento de requisitos mínimos,  revisión  de proyectos componente Ambiental </t>
  </si>
  <si>
    <t>Seguimiento y evaluación ejecución  proyectos de inversión Sistema General de Regalias ( mensuales)</t>
  </si>
  <si>
    <t xml:space="preserve">Socialización de Informes Consejo de Gobierno </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</si>
  <si>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</si>
  <si>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</si>
  <si>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</si>
  <si>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</si>
  <si>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 Formulación, ajustes, seguimiento y   evaluación    proyectos de Inversión vigencia   2017 y 2018  . b) Trámites de ejecución y rendición de informes </t>
  </si>
  <si>
    <t xml:space="preserve">Estudios de preinversión  Departamento del Quindio </t>
  </si>
  <si>
    <t>Asistencia -Casa Delegada</t>
  </si>
  <si>
    <t>GESTIÓN TERRITORIAL</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</si>
  <si>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</si>
  <si>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</si>
  <si>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</si>
  <si>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</si>
  <si>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</si>
  <si>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Instrumento para el seguimiento de los 173 problemas identificados para el departamento en relación a los ODS. (Incluye la revisión y depuración de los indicadores y de las fuentes de información; así como su actualización por desagregación geográfica y vital)</t>
  </si>
  <si>
    <t>RO</t>
  </si>
  <si>
    <t>Instrumento para el seguimiento de las metas de resultado del Plan de Desarrollo en relación a los ODS. (Incluye la revisión y depuración de los indicadores y de las fuentes de información; así como su actualización por desagregación geográfica y vital)</t>
  </si>
  <si>
    <t>Análisis de la información recolectada para la actualización de las metas de resultados, los problemas del departamento y los ODS que complementan el Observatorio de Desarrollo Humano. (1 informe semestral y 1 informe Anual)</t>
  </si>
  <si>
    <t>Dar a conocer de forma dinámica los avances del departamento en materia de Desarrollo Humano para contribuir en el conocimiento de las dinámicas sociales, económicas y humanas presentes.</t>
  </si>
  <si>
    <t>Estructuración y cargue de los datos y reportes que se incluirán en el sistema de información de acuerdo con los formatos definidos  y de los sistemas de georeferenciación</t>
  </si>
  <si>
    <t>Gobierno en Línea</t>
  </si>
  <si>
    <t xml:space="preserve">Asistencia técnica a los 12 municipios del departamento </t>
  </si>
  <si>
    <t>Asistencia en el mejoramiento de la capacidad técnica en materia de datos a los funcionarios del CAD</t>
  </si>
  <si>
    <t>01 de 1</t>
  </si>
  <si>
    <t>PRESUPUESTADO</t>
  </si>
  <si>
    <t xml:space="preserve">5. </t>
  </si>
  <si>
    <t xml:space="preserve">BUEN GOBIERNO </t>
  </si>
  <si>
    <t xml:space="preserve">28. </t>
  </si>
  <si>
    <t xml:space="preserve">GESTION TERRITORIAL </t>
  </si>
  <si>
    <t>88.</t>
  </si>
  <si>
    <t>GESTION TRIBUTARIA Y FINANCIERA</t>
  </si>
  <si>
    <t>Implementar 4 procesos de fiscalización de las Rentas Departamentales</t>
  </si>
  <si>
    <t xml:space="preserve"> Mejoramiento de la sostenibilidad de los procesos de fiscalización liquidación control y cobranza de los tributos en el Departamento del Quindío</t>
  </si>
  <si>
    <t xml:space="preserve">LUZ ELENA MEJIA CARDONA   SECRETARIA DE HACIENDA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</si>
  <si>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</si>
  <si>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</si>
  <si>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</si>
  <si>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</si>
  <si>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</si>
  <si>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</si>
  <si>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</si>
  <si>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</si>
  <si>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</si>
  <si>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</si>
  <si>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TOTALES</t>
  </si>
  <si>
    <t xml:space="preserve">LUZ HELENA MEJIA  CARDONA </t>
  </si>
  <si>
    <t xml:space="preserve">Secretaria de Hacienda </t>
  </si>
  <si>
    <t>DESARROLLO SOSTENIBLE</t>
  </si>
  <si>
    <t>Territorio Vital</t>
  </si>
  <si>
    <t>Manejo Integral del Agua y Saneamiento Basico</t>
  </si>
  <si>
    <t>Formular y ejecutar veinte (20) proyectos de infraestructura de agua potable y saneamiento básico</t>
  </si>
  <si>
    <t>Apoyo en atenciones prioritarias en Agua Potable y/o Saneamiento Básico en el Departamento del Quindío</t>
  </si>
  <si>
    <t xml:space="preserve">Generar proyectos para atender la poblacion vulnerable en sus necesidades basicas de 
agua potable y saneamiento. </t>
  </si>
  <si>
    <t xml:space="preserve">Atender a poblacion vulnerable con servicios de Agua Potable y Saneamiento Básico
</t>
  </si>
  <si>
    <t>Proyectos AAA Ejecutados</t>
  </si>
  <si>
    <t>ESTAMPILLA PRO - DESARROLLO</t>
  </si>
  <si>
    <t>PAP-PDA</t>
  </si>
  <si>
    <t>Realizar obras de mantenimiento y adecuacion de los sistemas de agua potable y saneamiento básico</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</si>
  <si>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</si>
  <si>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</si>
  <si>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</si>
  <si>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SGP AGUA POTABLE SSF 27</t>
  </si>
  <si>
    <t xml:space="preserve">Formular,priorizar, viabilizar y ejecutar proyectos de infraestructura de Agua Potable y Saneamiento Basico 
</t>
  </si>
  <si>
    <t>Apoyar  veinte (20) proyectos de agua potable y saneamiento básico de acuerdo al plan de acompañamiento social</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</si>
  <si>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</si>
  <si>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</si>
  <si>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 xml:space="preserve">Ejecutar actividades y procesos que permitan realizar control, seguimiento y veeduría ciudadan a los proyectos de agua potable y saneamiento básico. 
</t>
  </si>
  <si>
    <t>Campañas de Socializacion</t>
  </si>
  <si>
    <t xml:space="preserve"> Disminuir impactos sociales de las obras de infraestructura de agua potable y saneamiento básico
</t>
  </si>
  <si>
    <t>Actualizar e implementar el plan ambiental para el sector de agua potable y saneamiento básico</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</si>
  <si>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</si>
  <si>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</si>
  <si>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 xml:space="preserve">Descripción actual de la oferta y la demanda de los recursos naturales asociados a la prestación de los servicios públicos de acueducto, alcantarillado y aseo
</t>
  </si>
  <si>
    <t xml:space="preserve">Actualización e implementacion del Plan Ambiental para el Sector de Agua Potable y Saneamiento Básico
</t>
  </si>
  <si>
    <t>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t>
  </si>
  <si>
    <t xml:space="preserve">Definir el cumplimiento de los mínimos ambientales para los proyectos de acueducto, alcantarillado y aseo en el Plan ambiental para el sector de agua potable y saneamiento básico 
</t>
  </si>
  <si>
    <t xml:space="preserve">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t>
  </si>
  <si>
    <t xml:space="preserve">Concertar obras e inversines entre el departamento, el gestor y la Corporación Autónoma Regional del Quindío on base en el diagnóstico del sector, la priorización de proyectos y las inversiones disponibles
</t>
  </si>
  <si>
    <t>Ejecutar tres (3) proyectos para el aseguramiento de la prestación de los servicios públicos de agua potable y saneamiento básico urbano y rural</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</si>
  <si>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</si>
  <si>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</si>
  <si>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</si>
  <si>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</si>
  <si>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</si>
  <si>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 xml:space="preserve">Contratar al grupo gestor del PAP-PDA Quindío (INVERSIÓN) </t>
  </si>
  <si>
    <t>Formular e implementar dos (2) proyectos para la gestión del riesgo del sector de agua potable y saneamiento básico. </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</si>
  <si>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</si>
  <si>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</si>
  <si>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</si>
  <si>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ESTUDIO DE GESTION DEL RIESGO EN EL SECTOR DE AGUA POTABLE Y SANEAMIENTO BASICO</t>
  </si>
  <si>
    <t>ESTRUCTURACIÓN PRIORIZADA DE INVERSION POR FASES PARA LA GESTION DEL RIESGO EN EL SECTOR DE AGUA POTABLE Y SANEAMIENTO BÁSICO</t>
  </si>
  <si>
    <t xml:space="preserve">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
</t>
  </si>
  <si>
    <t>ELABORACIÓN DE UN MAPA DE ZONIFICACION DE RIESGO PARA EL SECTOR DE AGUA POTABLE Y SANEAMIENTO BÁSICO</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</si>
  <si>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</si>
  <si>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</si>
  <si>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</si>
  <si>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</si>
  <si>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</si>
  <si>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</si>
  <si>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</si>
  <si>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 xml:space="preserve"> 0308 - 5 - 3 124 1 4 9 19 - 23</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</si>
  <si>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</si>
  <si>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</si>
  <si>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</si>
  <si>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</si>
  <si>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 xml:space="preserve">9. Transporte </t>
  </si>
  <si>
    <t>Sobretasa al ACPM</t>
  </si>
  <si>
    <t>ALVARO JOSÉ JIMENEZ TORRES</t>
  </si>
  <si>
    <t xml:space="preserve"> Apoyo Institucional</t>
  </si>
  <si>
    <t>Componente Técnico</t>
  </si>
  <si>
    <t>Obra Física</t>
  </si>
  <si>
    <t>Apoyar la atención de emergencias viales en los doce (12) Municipios del Departamento del Quindío.</t>
  </si>
  <si>
    <t>Atender oportuna y eficientemente las emergencias presentadas en el departamento del Quindìo</t>
  </si>
  <si>
    <t>Componente Ambiental</t>
  </si>
  <si>
    <t>Realizar ocho (8) estudios y/o diseños para el mantenimiento, mejoramiento y/o rehabilitación de la infraestructura vial del departamento para la implementación del Plan Vial departamental</t>
  </si>
  <si>
    <t>Gestionar recursos para la atención, mantenimiento y rehabilitación de la infraestructura víal y Actualizar e implementar el diagnóstico de la red vial</t>
  </si>
  <si>
    <t>Estudios (Tres)</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</si>
  <si>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</si>
  <si>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</si>
  <si>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</si>
  <si>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</si>
  <si>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0308 - 5 - 3 12 4 15 15 21 - 04 0308 - 5 - 3 12 4 15 15 21 - 20</t>
  </si>
  <si>
    <t>CONSTRUIR, MANTENER, MEJORAR Y/O REHABILITAR LA INFRAESTRUCTURA SOCIAL DEL DEPARTAMENTO DEL QUINDIO</t>
  </si>
  <si>
    <t>REALIZAR ACCIONES ENCAMINADAS A MEJORAR LA INFRAESTRUCTURA SOCIAL, QUE PERMITA LA PRESTACIÓN DE SERVICIOS CON CALIDAD Y OPORTUNIDAD PARA AFRONTAR LA DESACELERACIÓN ECONÓMICA Y ALCANZAR EL RENACIMIENTO ECONÓMICO DEL DEPARTAMENTO DEL QUINDÍO.</t>
  </si>
  <si>
    <t>Aumentar y mejorar la infraestructura social en el departamento</t>
  </si>
  <si>
    <t xml:space="preserve">15. Equipamiento </t>
  </si>
  <si>
    <t>Estampilla Prodesarrollo</t>
  </si>
  <si>
    <t xml:space="preserve">Estudios </t>
  </si>
  <si>
    <t>Apoyar la construcción, mejoramiento y/o rehabilitación de cuatro (4) obras de infraestructura de salud del departamento del Quindío</t>
  </si>
  <si>
    <t>Mantener en buen estado la infraestructura y asequible la infraestructura social del departamento del Quindío</t>
  </si>
  <si>
    <t>Ingeniería y Administración</t>
  </si>
  <si>
    <t>Ordinario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</si>
  <si>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</si>
  <si>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cuatro (4)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</si>
  <si>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</si>
  <si>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</si>
  <si>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</si>
  <si>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Mejorar y mantener las viviendas priorizadas en el departamento del Quindío.</t>
  </si>
  <si>
    <t xml:space="preserve">Desarrollar tres (3) ejercicios de presupuesto participativo con la ciudadanía, para la priorización de recursos de infraestructura física en el Departamento </t>
  </si>
  <si>
    <t>Realizar un presupuesto participativo con la ciudadania, para la priorización de recursos de infraestructura fisica en el Departamento</t>
  </si>
  <si>
    <t>31/09/2017</t>
  </si>
  <si>
    <t xml:space="preserve">Secretario de Despacho </t>
  </si>
  <si>
    <t>Apoyar la implementación de seis (6) programas de resocialización  en establecimientos carcelarios  del Departamento (sustento legal 1709 de 2014)</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</si>
  <si>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</si>
  <si>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</si>
  <si>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</si>
  <si>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Fortalecer 10 programas de prevención y superación del Sistema de responsabilidad penal para adolescentes</t>
  </si>
  <si>
    <t>Apoyar la construcción, refacción o adecuación de  seis (6) estaciones de policía y/o guarniciones militares y/o instituciones carcelarias</t>
  </si>
  <si>
    <t>Contrucción de obras para los organismos de seguridad</t>
  </si>
  <si>
    <t>Intervención de obras menores en bienes  de los organismos de seguridad</t>
  </si>
  <si>
    <t>Dotar cinco (5) organismos de seguridad de del departamento con elementos tecnológicos y logísticos que faciliten su operatividad y capacidad de respuesta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</si>
  <si>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</si>
  <si>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</si>
  <si>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</si>
  <si>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</si>
  <si>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</si>
  <si>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</si>
  <si>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Adquisición de bienes muebles necesarios para el funcionamiento de la diferentes iniciativas o programas de los oraganismos de seguridad del departamento</t>
  </si>
  <si>
    <t>Procesos de consultoria como requisito para adquisiciónes,interventorias, diagnósticos,diseños,estudios de factibilidad entre otros</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</si>
  <si>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</si>
  <si>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</si>
  <si>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</si>
  <si>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</si>
  <si>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</si>
  <si>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</si>
  <si>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</si>
  <si>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Apoyar la implementación de treinta y seis (36) programas de prevención del delito y mediación de conflictos en comunidades focalizadas del departamento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</si>
  <si>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</si>
  <si>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</si>
  <si>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Logística, refrigerios,transporte y/o combustible</t>
  </si>
  <si>
    <t>Atencion integral de Barrios con situacion critica de convivencia en los 12 Municipios  del Departamento</t>
  </si>
  <si>
    <t xml:space="preserve">Intervenciones Psicosociales y/o de formación productiva integrales en los cinco municipios focalizados </t>
  </si>
  <si>
    <t xml:space="preserve">Obra y/o Materiales  para intervenciones en areas focalizadas </t>
  </si>
  <si>
    <t xml:space="preserve">Generación y/o apoyo a programas de intervención social o de seguridad </t>
  </si>
  <si>
    <t>Actualizar el código departamental de Policía</t>
  </si>
  <si>
    <t>Análisis, estructuración, actualización y socialización del nuevo código de policia</t>
  </si>
  <si>
    <t>Actualizar e implementar el Plan Integral de Seguridad y Convivencia Ciudadana (PISCC)</t>
  </si>
  <si>
    <t xml:space="preserve">Apoyar la articulación para la atención integral de las víctimas del conflicto por enfoque diferencial en  los 12 municipios del departamento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</si>
  <si>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</si>
  <si>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</si>
  <si>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t xml:space="preserve">Apoyar las actividades de la mesa Departamental de Victimas con enfoque diferencial, y análisis de sus  propuestas </t>
  </si>
  <si>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</si>
  <si>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</si>
  <si>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</si>
  <si>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</si>
  <si>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</si>
  <si>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</si>
  <si>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</si>
  <si>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Concurrir, complementar y subsidiar los kits de ayuda  humanitaria inmediata en los 12 municipios del Quindio</t>
  </si>
  <si>
    <t xml:space="preserve">Fortalecer el Comité departamental de justicia transicional y la mesa de participación efectiva de las víctimas del conflicto </t>
  </si>
  <si>
    <t xml:space="preserve">Sesiones comité ejecutivo y ética mesa de victimas </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</si>
  <si>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</si>
  <si>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</si>
  <si>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</si>
  <si>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</si>
  <si>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</si>
  <si>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</si>
  <si>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</si>
  <si>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Apoyo a procesos de caracterización de los municipios</t>
  </si>
  <si>
    <t>Implementar el plan integral de prevención a las violaciones de  Derechos Humanos DDHH e infracciones  al Derecho Internacional Humanitario DIH</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</si>
  <si>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</si>
  <si>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</si>
  <si>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</si>
  <si>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</si>
  <si>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</si>
  <si>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</si>
  <si>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</si>
  <si>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</si>
  <si>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</si>
  <si>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</si>
  <si>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</si>
  <si>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</si>
  <si>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</si>
  <si>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</si>
  <si>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Implementar plan de acción de Derechos Humanos articulado interinstitucionalmente, de  protección de los Derechos Humanos DDHH y la Paz en los doce (12) municipios del departamento</t>
  </si>
  <si>
    <t xml:space="preserve">Promoción de sociedades pacíficas e inclusivas para el desarrollo sostenible,facilitar el acceso a la justicia para todos y crear instituciones eficaces, responsables e inclusivas a toodos los niveles (ODS 16).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</si>
  <si>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</si>
  <si>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</si>
  <si>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</si>
  <si>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</si>
  <si>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</si>
  <si>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</si>
  <si>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</si>
  <si>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</si>
  <si>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 xml:space="preserve">Realizar catorce (14) estudios de riesgo y análisis de vulnerabilidad en  los municipios del departamento </t>
  </si>
  <si>
    <t xml:space="preserve">Lograr que las ciudadaes y los asentamientos humanos sean inclusivos,resilientes y sostenibles (ODS-objetivo 11)
</t>
  </si>
  <si>
    <t xml:space="preserve">Realizar estudios de riesgo y análisis de vulnerabilidad en  los municipios del departamento </t>
  </si>
  <si>
    <t>Suninistro de combustible</t>
  </si>
  <si>
    <t xml:space="preserve">Apoyar a ciento cincuenta (150) instituciones educativas del departamento en la formulación de Planes Escolares de Gestión del Riesgo (PGERD) </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</si>
  <si>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</si>
  <si>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</si>
  <si>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</si>
  <si>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</si>
  <si>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</si>
  <si>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</si>
  <si>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</si>
  <si>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</si>
  <si>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</si>
  <si>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Intervenciones, obras de ingeniería y/o análisis vulnerabilidad</t>
  </si>
  <si>
    <t xml:space="preserve">Fortalecer el comité departamental de gestión del riesgo de desastres </t>
  </si>
  <si>
    <t>Mantenimiento red de comunicaciones</t>
  </si>
  <si>
    <t>Poner en funcionamiento operativo la sala de crisis del Departamento</t>
  </si>
  <si>
    <t xml:space="preserve"> Adquisición de equipos de comunicaciones </t>
  </si>
  <si>
    <t>Mantenimiento equipos</t>
  </si>
  <si>
    <t>Fortalecer  la dotación de la bodega estratégica de la Unidad Departamental de la Gestión del Riesgo de Desastres UDEGER</t>
  </si>
  <si>
    <t>Suministro de ayudas  Humanitarias</t>
  </si>
  <si>
    <t>Implementar un (1) programa de fortalecimiento de las veedurías ciudadanas del departamento</t>
  </si>
  <si>
    <t xml:space="preserve">Consolidar mecanismos  de integración  regional y municipal 
</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</si>
  <si>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</si>
  <si>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</si>
  <si>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</si>
  <si>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</si>
  <si>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PODER CIUDADANO</t>
  </si>
  <si>
    <t xml:space="preserve">Comunales comprometidos con el desarrollo </t>
  </si>
  <si>
    <t xml:space="preserve">Fortalecer  organismos comunales en los  12 municipios del departamento en el mejoramiento organizacional y participativo </t>
  </si>
  <si>
    <t>Celebración dia comunal</t>
  </si>
  <si>
    <t>Coofinanciación para organización de los juegos comunales</t>
  </si>
  <si>
    <t>Apoyo a eventos de capacitación comunal</t>
  </si>
  <si>
    <t>Apoyo para fortalecimietno de programas intitucionales de los organismos comunales</t>
  </si>
  <si>
    <t>Quindío si a la participación</t>
  </si>
  <si>
    <t>Desarrollar estrategias tendientes a promover la participación ciudadana en el departamento</t>
  </si>
  <si>
    <t xml:space="preserve">Elevar el promedio de la participación de la ciudadania en los procesos de elección popular del cuatrenio.
</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</si>
  <si>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</si>
  <si>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</si>
  <si>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</si>
  <si>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</si>
  <si>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</si>
  <si>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</si>
  <si>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</si>
  <si>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</si>
  <si>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</si>
  <si>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 xml:space="preserve">Materíal pedagógico y/o promocional </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</si>
  <si>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</si>
  <si>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</si>
  <si>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</si>
  <si>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</si>
  <si>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</si>
  <si>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Garantizar seguridad social para los artistas</t>
  </si>
  <si>
    <t>EPC</t>
  </si>
  <si>
    <t>Secretaria de Cultura, JAMES GONZALEZ MATA</t>
  </si>
  <si>
    <t>Apoyar  treinta (30) proyectos y/o actividades de formación, difusión, circulación, creación e investigación, planeación y de espacios para el disfrute de las artes</t>
  </si>
  <si>
    <t>Nro de proyectos o actividades programdas  /  Proyectos o actividades ejecutados</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</si>
  <si>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</si>
  <si>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</si>
  <si>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</si>
  <si>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</si>
  <si>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Apoyar  treinta y cinco  (35) proyectos del programa de concertación cultural del departamento</t>
  </si>
  <si>
    <t>Alta concertación de proyectos con la institucionalidad cultural</t>
  </si>
  <si>
    <t xml:space="preserve">Ampliación del acceso a recursos para la financiación de proyectos culturales concertados </t>
  </si>
  <si>
    <t>EPC,RO</t>
  </si>
  <si>
    <t>Apoyar once  (11) proyectos mediante estímulos artísticos y culturales</t>
  </si>
  <si>
    <t>Mayor apoyo a la creación investigación y producción artistica</t>
  </si>
  <si>
    <t xml:space="preserve"> Oportuindades de acceso a estímulos del estado para  creadores independientes</t>
  </si>
  <si>
    <t>Fortalecer un  (1) proceso de emprendimiento cultural y de desarrollo de industrias creativas</t>
  </si>
  <si>
    <t xml:space="preserve">Fortalecimiento y promoción del  emprendimiento cultural y las industrias creativas en el Departamento </t>
  </si>
  <si>
    <t xml:space="preserve">Desarrollar empresas e industrias creativas en el Quindío 
</t>
  </si>
  <si>
    <t>Ampliación de la capacidad de organización del sector cultural</t>
  </si>
  <si>
    <t xml:space="preserve">Formalizacion del sector </t>
  </si>
  <si>
    <t>Mayor articulación entre artistas, gestores y estado para tomar decisiones favorables al emprendimiento</t>
  </si>
  <si>
    <t xml:space="preserve"> Capacitacion para el emprendimiento cultural </t>
  </si>
  <si>
    <t>Suficientes procesos de emprendimiento cultural y de desarrollo de industrias creativas en el departamento</t>
  </si>
  <si>
    <t xml:space="preserve"> Formulacion de la politica para el emprendimiento cultural </t>
  </si>
  <si>
    <t>Apoyar  seis  (6) proyectos y/o actividades en investigación, capacitación y difusión de la lectura y escritura para fortalecer la Red Departamental de Bibliotecas</t>
  </si>
  <si>
    <t xml:space="preserve"> Fortalecimiento al  Plan Departamental  de lectura, escritura y bibliotecas en el Departamento del Quindio .</t>
  </si>
  <si>
    <t>Incremento de las acciones de lectura, escritura creativa e investigación que permitan consolidar la Red Departamental de Bibliotecas Públicas del Quindío</t>
  </si>
  <si>
    <t>Ampliación de procesos de investigación para la recuperación del patrimonio bibliográfico y hábitos de lectura y escritura en el Departamento</t>
  </si>
  <si>
    <t xml:space="preserve">Valoracion de la investigacion relativa al campo literario </t>
  </si>
  <si>
    <t>Aprovechamiento de la Red Departamental de Bibliotecas Públicas para la formación en lectura y escritura</t>
  </si>
  <si>
    <t xml:space="preserve"> Formacion y cualificacion de mediadores de lectura y escritura para el fortalecimiento de la red </t>
  </si>
  <si>
    <t xml:space="preserve">Ampliación de espacios y acciones para la difusión de la lectura y escritura </t>
  </si>
  <si>
    <t xml:space="preserve">Ampliacion de espacios y acciones para la difusion de la lectura y escritura </t>
  </si>
  <si>
    <t xml:space="preserve">Apoyar nueve (09) proyectos y/o actividades en gestión, investigación,  protección, divulgación y salvaguardia del patrimonio y diversidad cultural </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</si>
  <si>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</si>
  <si>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</si>
  <si>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</si>
  <si>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 xml:space="preserve">Programas Departamentales para conservacion, proteccion, salvaguardia y difusion del patrimonio </t>
  </si>
  <si>
    <t>IVA , RO</t>
  </si>
  <si>
    <t xml:space="preserve">Secretaria de Cultura, JAMES GONZALEZ MATA </t>
  </si>
  <si>
    <t>Mayor reconocimiento y valoración de la diversidad poblacional presente en el Quindío</t>
  </si>
  <si>
    <t xml:space="preserve">Reconocimiento y valoracion de la diversidad poblacional presente en el Quindío </t>
  </si>
  <si>
    <t xml:space="preserve">Apoyar tres (03) proyectos y/o actividades orientados a fortalecer la articulación comunicación y cultura </t>
  </si>
  <si>
    <t>0310-5-31-310-33-5-50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</si>
  <si>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</si>
  <si>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</si>
  <si>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</si>
  <si>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 Articulacion comunicación y cultura </t>
  </si>
  <si>
    <t>Apoyar  cuatro   (04) actividades y/o proyectos  para el afianzamiento del Sistema Departamental de Cultura</t>
  </si>
  <si>
    <t>Participación y  apoyo por parte de la Gobernación del Quindío a medios ciudadanos, comunitarios y de interés público</t>
  </si>
  <si>
    <t xml:space="preserve">Fortalecimiento al sistema departamental de cultura </t>
  </si>
  <si>
    <t>PROSPERIDAD CON EQUIDAD</t>
  </si>
  <si>
    <t>.</t>
  </si>
  <si>
    <t>Quindío rural, inteligente, competitivo y empresarial</t>
  </si>
  <si>
    <t>Quindío Prospero y productivo</t>
  </si>
  <si>
    <t xml:space="preserve">Crear (1) y fortalecer (3) rutas competitivas </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</si>
  <si>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</si>
  <si>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</si>
  <si>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</si>
  <si>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72.224</t>
  </si>
  <si>
    <t>27.477</t>
  </si>
  <si>
    <t>86.843</t>
  </si>
  <si>
    <t>236.429</t>
  </si>
  <si>
    <t>81.384</t>
  </si>
  <si>
    <t>Conformar e implementar (3) tres clúster priorizados en el Plan de Competitividad</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</si>
  <si>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</si>
  <si>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</si>
  <si>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</si>
  <si>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</si>
  <si>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</si>
  <si>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</si>
  <si>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</si>
  <si>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Apoyar las actividades requeridas para la formulación y ejecución del proyecto Red de Conocimeinto de Agronegocios.</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</si>
  <si>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</si>
  <si>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</si>
  <si>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</si>
  <si>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</si>
  <si>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Apoyo al emprendimiento, empresarismo, asociatividad y generación de empleo en el departamento del Quindio</t>
  </si>
  <si>
    <t>Mejoramiento de los niveles de emprendimiento, emprenderismo y asociatividad en el departamento del Quindio</t>
  </si>
  <si>
    <t>Apoyar cuatro unidades de emprendimiento de jovenes emprendedores mediante consolidacion de unidades de emprendimiento, capacitación y aporte de capital semilla.</t>
  </si>
  <si>
    <t xml:space="preserve">Diseñar un ecosistema Regional de Emprendimiento y Asociatividad  </t>
  </si>
  <si>
    <t>Elaborar y coordinar la ejecucion  del plan de accion del ecosistema con los actores involucrados.</t>
  </si>
  <si>
    <t>Apoyar   doce (12) Unidades de emprendimiento de grupos poblacionales con enfoque diferencial.</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</si>
  <si>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</si>
  <si>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</si>
  <si>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</si>
  <si>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</si>
  <si>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</si>
  <si>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</si>
  <si>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</si>
  <si>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</si>
  <si>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</si>
  <si>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Constituir e implementar una agencia de inversión empresarial</t>
  </si>
  <si>
    <t>Fortalecimiento de mecanismos de inversion y de herramientas tecnologicas de servicios logisticos en el sector empresarial para su conexión a mercados globales</t>
  </si>
  <si>
    <t xml:space="preserve">Puesta en marcha y consolidación de la agencia de inversión empresarial  </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</si>
  <si>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</si>
  <si>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</si>
  <si>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</si>
  <si>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</si>
  <si>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</si>
  <si>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Fortalecimiento de la oferta de prestadores de servicos, productos y atractivos turísticos en el Departamento del Quindío.</t>
  </si>
  <si>
    <t xml:space="preserve">Mejoramiento del posicionamiento del departamento del Quindío como destino turistico en Colombia. </t>
  </si>
  <si>
    <t>Diseñar, crear y/o fortalecer 5 Productos turísticos para ser ofertados</t>
  </si>
  <si>
    <t xml:space="preserve">Ordinario </t>
  </si>
  <si>
    <t>Elaborar e implementar  un Plan de Calidad Turística del Destino</t>
  </si>
  <si>
    <t>Actualización y ejecución del Plan de Calidad Turistica</t>
  </si>
  <si>
    <t>Mejoramiento de la competitividad del Quindío como destino turístico</t>
  </si>
  <si>
    <t>Gestionar y ejecutar (3) proyectos para mejorar la competitividad del Quindío como destino turístico</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</si>
  <si>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</si>
  <si>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</si>
  <si>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</si>
  <si>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</si>
  <si>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Apoyo a la ejecución del Plan Decenal de Turismo</t>
  </si>
  <si>
    <t xml:space="preserve">Fortalecimiento del programa Club de Calidad  "Haciendas del Café" </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</si>
  <si>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</si>
  <si>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</si>
  <si>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</si>
  <si>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</si>
  <si>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</si>
  <si>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</si>
  <si>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</si>
  <si>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</si>
  <si>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PLAN DE DESARROLLO DEPARTAMENTAL  SECRETARIA DE FAMILIA - 2017</t>
  </si>
  <si>
    <t xml:space="preserve">P </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</si>
  <si>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</si>
  <si>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</si>
  <si>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</si>
  <si>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</si>
  <si>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</si>
  <si>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</si>
  <si>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</si>
  <si>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</si>
  <si>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</si>
  <si>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 xml:space="preserve">Apoyar acciones que conlleven a garantizar la atención integral a la primera infancia, así como promover factores protectores  en las familias con niños y niñas en primera infancia </t>
  </si>
  <si>
    <t>LILIANA JARAMILLO CARDENAS
 SECRETARIA DE FAMILIA</t>
  </si>
  <si>
    <t>Apoyar la creación y/o implementación de Rutas integrales de Atención a la primera infancia.</t>
  </si>
  <si>
    <t>Numero de rutas integrales de atención  a al a primera infancia implementadas y/o creadas</t>
  </si>
  <si>
    <t>Implementar rutas de protección integral de niños y niñas (0-5 años),  encaminadas a lograr la  protección integral y promover su desarrollo</t>
  </si>
  <si>
    <t>Creación y puesta en marcha  de un programa de atención integral a la primera infancia que contenga las rutas integrales de atención</t>
  </si>
  <si>
    <t>Campañas publicitarias de prevención y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</si>
  <si>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</si>
  <si>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</si>
  <si>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</si>
  <si>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</si>
  <si>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</si>
  <si>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</si>
  <si>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</si>
  <si>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</si>
  <si>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Cumplimiento de la fase preliminar de formulacion de la politica puiblica de  familia</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</si>
  <si>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</si>
  <si>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</si>
  <si>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</si>
  <si>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</si>
  <si>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Implementación de la  política de primera infancia, infancia y adolescencia en el Departamento del Quindio</t>
  </si>
  <si>
    <t>Implementar  la política pública de primera infancia, infancia y adolescencia del Departamento, buscando la garantía de derechos (salud, educación, deporte, recreación, cultura, participación y otros) en entornos protectores .</t>
  </si>
  <si>
    <t xml:space="preserve">Seguimiento, monitoreo y evaluación de la implementación   de la   política publica que garantice los derechos de los niños, niñas y adolescentes del depto. Del Quindío </t>
  </si>
  <si>
    <t>Logistica operativa (Transporte y refrigerios)</t>
  </si>
  <si>
    <t>Implementar la estrategia de prevención y atención de embarazos a temprana edad y segundos embarazos, con el fin de controlar el número de embarazos en menores de edad  en el departamento del Quindío</t>
  </si>
  <si>
    <t>Implementar  una estrategia de prevención y atención de embarazos y segundos embarazos a temprana edad.</t>
  </si>
  <si>
    <t>Estrategia de prevención  y atención de embarazos a temprana edad implementada</t>
  </si>
  <si>
    <t>Garantizar los derechos de los niños, niñas y adolescentes y el restablecimiento de ellos en el depto. Del Quindío</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</si>
  <si>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</si>
  <si>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</si>
  <si>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</si>
  <si>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</si>
  <si>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</si>
  <si>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</si>
  <si>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</si>
  <si>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</si>
  <si>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</si>
  <si>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Apoyo en la generación de estrategias de articulación y gestión para la atención integral de los jóvenes, incluyendo los sectores y actores</t>
  </si>
  <si>
    <t xml:space="preserve">Realización de actividades y eventos que beneficien a los
adolescentes y jóvenes
</t>
  </si>
  <si>
    <t>Desarrollar e implementar una estrategia de prevención del consumo de sustancias psico activas  (SPA)  dirigida a adolescentes y jóvenes del departamento.</t>
  </si>
  <si>
    <t>Estrategia   de  prevención del consumo de sustancias psico activas  (SPA) , implementada.</t>
  </si>
  <si>
    <t>Articulación  interinstitucional e intersectorial y  personal competente para generar procesos de intervención social, a los jóvenes del depto.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</si>
  <si>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</si>
  <si>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</si>
  <si>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</si>
  <si>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</si>
  <si>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</si>
  <si>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</si>
  <si>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Inclusión social, laboral, educativa  y representatividad de las personas con discapacidad</t>
  </si>
  <si>
    <t>Ajustes y actualización  a la Política Publica de Discapacidad</t>
  </si>
  <si>
    <t>Elaboración de material didactico para la divulgacion de la politica publica</t>
  </si>
  <si>
    <t>Garantia de Participación en la Vida Política y Pública.</t>
  </si>
  <si>
    <t>Adquisicion de bienes y servicios: Logistica Operativa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</si>
  <si>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</si>
  <si>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</si>
  <si>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</si>
  <si>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</si>
  <si>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</si>
  <si>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</si>
  <si>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</si>
  <si>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</si>
  <si>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</si>
  <si>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Diseño  de una estrategia  para la atención de la población en situación de vulnerabilidad extrema del departamento. (Habitantes de calle, trabajo sexual,  reincidencia delictiva, drogadicción, bandas delincuenciales, entre otras</t>
  </si>
  <si>
    <t>Realizar un acercamiento con las instituciones involucradas en la problemática de habitabilidad en la calle, como estrategia de sensibilización para la inclusión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</si>
  <si>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</si>
  <si>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</si>
  <si>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</si>
  <si>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</si>
  <si>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</si>
  <si>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</si>
  <si>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</si>
  <si>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</si>
  <si>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</si>
  <si>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</si>
  <si>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</si>
  <si>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</si>
  <si>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</si>
  <si>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</si>
  <si>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</si>
  <si>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</si>
  <si>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</si>
  <si>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</si>
  <si>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</si>
  <si>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 xml:space="preserve"> Apoyo, acompañamiento y fortalecimiento en cuanto procesos de seguridad alimentaria, saneamiento basico, educación, salud, justicia, gobernabilidad y territorio </t>
  </si>
  <si>
    <t>Compra de herramientas, materiales, insumos, etc.</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</si>
  <si>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</si>
  <si>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</si>
  <si>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</si>
  <si>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</si>
  <si>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</si>
  <si>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</si>
  <si>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Capacitaciones dirigidas a comunidades Afros del Departamento</t>
  </si>
  <si>
    <t xml:space="preserve">Asistencia Social: Apoyo, acompañamiento y fortalecimiento en cuanto procesos de seguridad alimentaria, saneamiento basico, educación, salud y vivienda  </t>
  </si>
  <si>
    <t>Adquisicion de Bienes y Servicios: 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</si>
  <si>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</si>
  <si>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</si>
  <si>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</si>
  <si>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</si>
  <si>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</si>
  <si>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</si>
  <si>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Cumplimiento de la fase preliminar de formulación de la política pública de  diversidad sexual</t>
  </si>
  <si>
    <t>Logistica Operativa: CELEBRACION DE EVENTOS RELACIONADOS CON LA POBLACION LGTBI</t>
  </si>
  <si>
    <t>Mujeres constructoras de Familia y de paz.</t>
  </si>
  <si>
    <t>Revisar, ajustar  e  implementar  la política publica de equidad de género para la  mujer del departamento</t>
  </si>
  <si>
    <t>Política pública  de equidad de genero revisada, ajustada e implementada.</t>
  </si>
  <si>
    <t>0316 - 5 - 3 1 3 18 66 14 128 - 20</t>
  </si>
  <si>
    <t>Implementaciòn de la polìtica pùblica de equidad de género para la mujer en el Departamento del Quindìo</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</si>
  <si>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</si>
  <si>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Fortalecer  la oferta Institucional para las micro, pequeñas y medianas empresas de y para mujeres.</t>
  </si>
  <si>
    <t xml:space="preserve">Implementacion de los planes de acción de la Politica Publica de  Equidad de Género para la mujer
</t>
  </si>
  <si>
    <t>Campañas de socialización de las normas y las leyes que cobijan a la Mujer</t>
  </si>
  <si>
    <t>Conmemoración Día de la No violencia contra la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</si>
  <si>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</si>
  <si>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</si>
  <si>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</si>
  <si>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</si>
  <si>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0316 - 5 - 3 1 3 19 67 14 129 - 20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</si>
  <si>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</si>
  <si>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</si>
  <si>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</si>
  <si>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Ajustes y actualización  a la Política Publica de envejecimiento y vejez: UN QUINDIO PARA TODAS LAS EDADES</t>
  </si>
  <si>
    <t>Realizar procesos de motivación para incentivar el interés por la vida disminuyendo índices  de morbilidad del adulto mayor</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</si>
  <si>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</si>
  <si>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</si>
  <si>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</si>
  <si>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</si>
  <si>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</si>
  <si>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</si>
  <si>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 xml:space="preserve">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</si>
  <si>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</si>
  <si>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Estampilla Pro Adulto Mayor</t>
  </si>
  <si>
    <t xml:space="preserve">Apoyar 14 Centros Vida del Departamento </t>
  </si>
  <si>
    <t xml:space="preserve">Apoyar 14 centros vida del departamento </t>
  </si>
  <si>
    <t xml:space="preserve">TOTAL: </t>
  </si>
  <si>
    <t>LILIANA JARAMILLO CARDENAS</t>
  </si>
  <si>
    <t>SECRETARIA DE FAMILIA</t>
  </si>
  <si>
    <t>PROYECTO Y ELABORO: DORIS CASTAÑO AGUDELO</t>
  </si>
  <si>
    <t>0-6</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</si>
  <si>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</si>
  <si>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</si>
  <si>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</si>
  <si>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</si>
  <si>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 xml:space="preserve">Fortalecer la estrategia que determine el número de brotes de enfermedades transmitidas por alimentos (ETA) 
</t>
  </si>
  <si>
    <t xml:space="preserve">Ejecutar el plan decenal de lactancia materna </t>
  </si>
  <si>
    <t>Realizar visitas de asistencia tecnica y seguimietno a la implementacion de  estrategia IAMI de  las IPS publicas del departamento.</t>
  </si>
  <si>
    <t>Realizar levantamiento del indicador la practica de lactancia materna total y exclusiva en los 11 municipios del departamento a traves de PIC.</t>
  </si>
  <si>
    <t>Fortalecer la atención integral  en seis (6) poblaciones vulnerables (etnias)  en menores de cinco años con casos de desnutrición</t>
  </si>
  <si>
    <t>Reliazar seguimiento a casos de desnutricion en comunidades indigenas notificados por el SIVIGILA</t>
  </si>
  <si>
    <t>Realizar canalizacion y busqueda activa de casos de desnutricion en los 11 muncipios de competencia departamental.</t>
  </si>
  <si>
    <t xml:space="preserve">Realizar dianostico de la situacion nutricional a 6 comunidades indigenas del departamento </t>
  </si>
  <si>
    <t>implementar  ruta de atencion integral de la desnutrición en menores de 5 años en 6 municipios con población indigena.</t>
  </si>
  <si>
    <t>Salud Pública para un Quindío saludable y posible</t>
  </si>
  <si>
    <t>Salud ambiental</t>
  </si>
  <si>
    <t>Formular, aprobar y divulgar  la Política Integral de Salud Ambiental (PISA)</t>
  </si>
  <si>
    <t xml:space="preserve">Generar espacios  interesctoriales  para  la  gestión integral de la salud ambiental a travez de las mesas tecnicas del COTSA </t>
  </si>
  <si>
    <t xml:space="preserve">Realizar, asesorias y capacitaciones  sobre políticas, normas y procedimientos relacionados con la seguridad higiénico, sanitaria y ambiental en instituciones publicas y privadas en municipios de competencia departamental.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</si>
  <si>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</si>
  <si>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</si>
  <si>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Sexualidad, derechos sexuales y reproductivos</t>
  </si>
  <si>
    <t>Lograr que ocho (8) municipios del departamento operen el sistema de vigilancia en salud pública de la violencia intrafamiliar.</t>
  </si>
  <si>
    <t>Realizar seguimiento al evento de violencia sexual en poblacion vulnerable; reportados en las diferentes fuentes de información SISPRO a nivel de los 11 municipios</t>
  </si>
  <si>
    <t xml:space="preserve">Realizar asistencia técnica, seguimiento y monitoreo a la gestión del riesgo en salud de las EAPB y ESEs en el abordaje integral de las violencias de genero y violencias sexuales </t>
  </si>
  <si>
    <t xml:space="preserve">Capacitar al sector salud  en la estrategia de abordaje integral de las violencias de genero y violencias sexuales </t>
  </si>
  <si>
    <t>Desarrollar acciones articuladas intersectorialmente en los doce (12) municipios del departamento, con enfoque de derechos en colectivos LGTBI, jóvenes, mujeres gestantes adolescentes</t>
  </si>
  <si>
    <t>Realizar levantamiento del Indicador  de Planificacion Familiar de la  poblacion en edad Fertil  de sexo  Masculino y Femenino.</t>
  </si>
  <si>
    <t>Asistecia tecnica y Seguimiento a las direcciones locales de salud en el proceso de  capacitacion sobre Planificacion Familiar.</t>
  </si>
  <si>
    <t>Implementar una herramienta en coordinacion con las EAPB e IPS para el seguimiento en la adherencia a los programas de planificacion familiar.</t>
  </si>
  <si>
    <t>Brindar asistencia técnica, seguimiento y monitoreo a las ESE de primer nivel de atención en la Estrategia Nacional de Servicios de Salud Amigables para Adolescentes y Jóvenes</t>
  </si>
  <si>
    <t>Vincular cuatro mil ochocientos (4.800) mujeres gestantes al programa de control prenatal antes de la semana 12 de edad gestacional.</t>
  </si>
  <si>
    <t xml:space="preserve">Realizar  busqueda activa  y comunitaria  de Mujeres Embarazadas atraves de las I.P.S Lideres comunitarios y E.P.S </t>
  </si>
  <si>
    <t xml:space="preserve">Realizar captacion temprana atravez de la Promocion de la Salud, identificacion del riesgo a mujeres en estado de gestacion y seguimiento. </t>
  </si>
  <si>
    <t>Realizar Diagnostico de la Situacion de Embarazos en Adolescente en edades entre 10 - 19 años</t>
  </si>
  <si>
    <t>Canalizar acciones de promoción de la salud en el desarrollo de la política Nacional de sexualidad, derechos sexuales y reproductivos</t>
  </si>
  <si>
    <t>Realizar asistencia técnica, seguimiento y monitoreo a la gestión del riesgo en salud de los programas regulares, EAPB y ESEs en la  atención a personas que viven con VIH.</t>
  </si>
  <si>
    <t>Realizar seguimiento a los eventos de VIH/SIDA  y HEPATITIS reportados en las diferentes fuentes de información SISPRO a nivel de los 11 municipios.</t>
  </si>
  <si>
    <t>Desarrollar y realizar seguimiento al comité departamental de sexualidad, derechos sexuales y reproductivos (resolucion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</si>
  <si>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</si>
  <si>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</si>
  <si>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Disminuir la morbimortalidad asociada a la salud mental principalmente de la violencia intrafamiliar</t>
  </si>
  <si>
    <t>Desarrollar acciones  en caminadas a fortalecer las capacidades del talento humano y las entidades con compencia en convivencia social y salud mental desde Gestion integral de la salud publica  en Promoción de la Conviencia social y la Salud Mental</t>
  </si>
  <si>
    <t>Adoptar e implementar el modelo de Atención primaria en Salud Mental (APS) en todos los municipios Quindiano</t>
  </si>
  <si>
    <t>Realizar monitoreo y seguimiento a los casos notificados en el SIVIGILA en los eventos de interes  en salud publica y de competencia directa de la Dimensión de convivencia social y salud mental, priorizando las poblaciones vulnerables de las Dimension tranversal gestion diferencial de poblaciones vulnerables</t>
  </si>
  <si>
    <t>Desarrollar acciones en caminadas a fortalecer las capacidades del talento humano y las entidades con compencia en convivencia social y salud mental de Gestion integral  en Promoción de la Conviencia social, la Salud Mental y Prevención y Atención integral a problemas y  transtornos mentales y a diferentes formas de violencia</t>
  </si>
  <si>
    <t>Adoptar  e implementar en los doce (12) municipios el plan departamental de la reducción del consumo de sustancias psicoactivas SPA conforme a lineamientos y desarrollos técnicos entorno a la demanda</t>
  </si>
  <si>
    <t>Desarrollar acciones  de Gestion integral  en Promoción de la Conviencia social, la Salud Mental y Prevención y Atención integral a problemas y  transtornos mentales y a diferentes formas de violencia</t>
  </si>
  <si>
    <t>Asistencia técnica y  seguimiento a la notificación del sistema único de indicadores de centros de atención a la drogadicción (SUICAD).</t>
  </si>
  <si>
    <t>Estilos de vida saludable y condiciones no-transmisibles</t>
  </si>
  <si>
    <t>Implementar la estrategia  denominada "Cuatro por cuatro" para la promoción de la alimentación saludable</t>
  </si>
  <si>
    <t>Realizar visitas de asistencia tecnica y seguimiento a la implementacion de la estrategia 4x4</t>
  </si>
  <si>
    <t>Realizar al 100 % de las 11 instituciones educativas la evaluacion del cumplimiento de la estrategia Tienda Saludable</t>
  </si>
  <si>
    <t>Implementar una estrategia de ambientes libres de humo de tabaco en los  municipios.</t>
  </si>
  <si>
    <t xml:space="preserve">Realizar al 100 % de las 11 instituciones educativas la evaluacion del cumplimiento de la estrategia 4x4 </t>
  </si>
  <si>
    <t>Implementar una estrategia para mantener la edad de inicio de consumo de tabaco en los adolescentes escolarizados.</t>
  </si>
  <si>
    <t>Realizar visitas de asistencia tecnica y seguimiento a la promoción, prevención y el control de las enfermedades no transmisibles, bajo la estrategia de APS</t>
  </si>
  <si>
    <t>Fortalecer el recurso humano del Ente Territoria para responder a la demanda de capacitar a los 20  prestadores de salud de primer nivel</t>
  </si>
  <si>
    <t>Vida saludable y enfermedades transmisibles</t>
  </si>
  <si>
    <t xml:space="preserve">Diseñar y desarrollar planes y/o programas en los doce (12) entes territoriales municipales de promoción y prevención de las enfermedades transmitidas por agua, suelo y alimentos </t>
  </si>
  <si>
    <t xml:space="preserve">Fortalecimiento de la red de frío del Programa ampliado de inmunización (PAI).
</t>
  </si>
  <si>
    <t>Realizar acompañamiento a los 12  Municipios  durante la jornadas Nacionales de vacunación.</t>
  </si>
  <si>
    <t>Implementar una estrategia que permita garantizar el adecuado funcionamiento de la red de frío para el almacenamiento  de los biológicos del Programa ampliado de inmunización (PAI).</t>
  </si>
  <si>
    <t>Implementar  la estrategia de gestión integral-enfermedades de transmisión vectorial (EGI ETV) en los 5 municipios hiperendémicos para enfermedades de transmisión vectorial</t>
  </si>
  <si>
    <t xml:space="preserve">Realizar  actividades de promoción y prevención implementadas para la comunidad y grupos focalizados en dengue, chikungunya y zika con criterios de riesgo epidemiológico. </t>
  </si>
  <si>
    <t xml:space="preserve">Generar informes de acuerdo a la notificación de casos de etv y zoonosis </t>
  </si>
  <si>
    <t>Atender en los11 municipioslos brotes y contingencias por etv y zoonosis</t>
  </si>
  <si>
    <t>Brindar asistencia técnica frente al desarrollo de la EGI ETV  en municipios hipernedemicos: Calarca, La Tebaida, Quimbaya y Montenegro</t>
  </si>
  <si>
    <t xml:space="preserve">Notificar a inspección vigilancia y control de prestación de servicios  hallazgos relacionados a la atención de pacientes de  acuerdo a los análisis  de los casos de ETV y zoonosis </t>
  </si>
  <si>
    <t xml:space="preserve">Implementar la estrategia  para ampliar coberturas útiles de vacunación antirrábica en animales (perros y gatos). </t>
  </si>
  <si>
    <t>Vigilar que se realice la vacunación canina antirrábica canina y felina en los 11  municipios de competencia departamental</t>
  </si>
  <si>
    <t>Implementar el plan estratégico hacia el fin de la tuberculosis</t>
  </si>
  <si>
    <t xml:space="preserve"> Fortalecimiento de las capacidades del recurso humano</t>
  </si>
  <si>
    <t>Brindar asistencia técnica a los 12 municipios en tuberculosis y lepra</t>
  </si>
  <si>
    <t>Capacitar en el programa de tuberculosis</t>
  </si>
  <si>
    <t>Realizar análisis de casos especiales y de farmacorresistencia del programa de TBC</t>
  </si>
  <si>
    <t>Acompañar la vigilancia de cumplimiento a guías y protocolos de vigilancia en tuberculosis y lepra</t>
  </si>
  <si>
    <t>Implementar los nuevos planes estratégicos de tuberculosis y lepra</t>
  </si>
  <si>
    <t>Realizar actividades de promoción y prevención implementadas para la comunidad y grupos focalizados en tuberculosis y lepra en los 12 municipios del departamento</t>
  </si>
  <si>
    <t>Realizar mesas técnicas para el compromiso político, protección social y sistemas de apoyo</t>
  </si>
  <si>
    <t>Compra de insumos para preparación de medios y colorantes</t>
  </si>
  <si>
    <t>Salud publica en emergencias y desastres</t>
  </si>
  <si>
    <t>Realizar catorce (14) simulacros de atención a emergencias en la Red Pública Hospitalaria</t>
  </si>
  <si>
    <t xml:space="preserve">Realizar asistencia técnica en la construcción y ejecución del plan bienal de inversiones, a once (11) Empresas sociales del estado (ESE) del departamento. </t>
  </si>
  <si>
    <t>Realizar 11 visitsa de verificacion de aplicación protocolos y planes de emergecia hospitalaria a las eses publicas del departamento</t>
  </si>
  <si>
    <t>Mejorar el índice de seguridad hospitalaria en once (11) empresas sociales del estado (ESE) del departamento del nivel  I y II.</t>
  </si>
  <si>
    <t xml:space="preserve">Actualizar y mantener la red de comunicaciones  para  situaciones de emergencias y desastres de la red hospitalaria y de la secretaria departamental de salud </t>
  </si>
  <si>
    <t>Salud en el entorno laboral</t>
  </si>
  <si>
    <t>Fomentar en 8 municipios un programa de cultura preventiva en el trabajo formal e informal y entornos laborales saludables.</t>
  </si>
  <si>
    <t>Visitas  para la Identificacion de trabajdores  informales del sector turismo y artesanal, Comercio, Agricultura y Construccion por medio de informacion del plan local del y el  Comité de Seguridad y Salud en el Trabajo de los 12 municipios del Departamento del Quindio</t>
  </si>
  <si>
    <t>Implementación en las 14 empresas sociales del estado (ESE) departamentales y de primer nivel, el Sistema de Gestión de la Seguridad y Salud en el Trabajo</t>
  </si>
  <si>
    <t xml:space="preserve">Identificar por medio de visitas a las instancias Organizativas creadas en los 12 municipios del Departamento del Quindio    </t>
  </si>
  <si>
    <t>Verificar si los Grupos de trabajadores informales los 12 municipios del Departamento del Quindio esten activos</t>
  </si>
  <si>
    <t>Realizar el analisis de la caracterizacion de la poblacion informal abordada en los municipios de competencia Departamental de los sectores de Comercio, Construccion y Agricultura</t>
  </si>
  <si>
    <t>Fortalecimiento de la autoridad sanitaria</t>
  </si>
  <si>
    <t>Consolidar y desarrollar en los 12 municipios del departamento el Sistema de Vigilancia en salud pública (SVSP), integrado al sistema de vigilancia y control sanitario e inspección vigilancia y control de (S.G.S.S.S).</t>
  </si>
  <si>
    <t>Realizar acciones de inspección, vigilancia y/o control  en  establecimientos de interes sanitario en el departamento del quindio</t>
  </si>
  <si>
    <t xml:space="preserve">Realizar  la toma de muestras en sangre en el marco del programa de Vigilancia epidemiologica de plaguicdas VEO. </t>
  </si>
  <si>
    <t>Implementar  una estrategia oportuna de atención a sujetos de atención,  objetos de procesos de  inspección, vigilancia y control sanitario</t>
  </si>
  <si>
    <t>Garantizar la disponibilidad permanente de equipos, elemento e insumos requeridos para el fortalecimiento de la autoridad sanitaria.</t>
  </si>
  <si>
    <t xml:space="preserve">Establecer la articulacion de los subsistemas de infiormacíon del sistema de vigilancia en salud publica </t>
  </si>
  <si>
    <t xml:space="preserve">Consolidar y desarrollar  el sistema de inspección vigilancia y control (SIVC)  en 150 establecimientos farmacéuticos del departamento. </t>
  </si>
  <si>
    <t>Realizar suministro de medicamentos de control especial monopolio del estado</t>
  </si>
  <si>
    <t>Analisis y seguimiento  al  comportamiento del evento de intoxicaciones por Farmaco</t>
  </si>
  <si>
    <t xml:space="preserve">Realizar visitas de inspeccion  Vigilancia y Control para constatar las Condiciones Técnicas, Higienico Sanitarias.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</si>
  <si>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</si>
  <si>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</si>
  <si>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Seguimiento a la atencion en salud con enfoque diferencial a las 11 IPS publicas del departamento</t>
  </si>
  <si>
    <t>Articulacion de los sistemas referentes a visualizar las poblaciones para la afiliacion al S.G.S.S.S</t>
  </si>
  <si>
    <t>Participacion interinstitucional en la oferta de servicios en salud</t>
  </si>
  <si>
    <t>Implementar el  Programa de atención psicosocial y salud integral a víctimas del conflicto armado.</t>
  </si>
  <si>
    <t>Realizar capacitaciones en deberes y derechos de las poblaciones vulnerables</t>
  </si>
  <si>
    <t>Realizar asistencia tecnica a las direcciones locales de salud en gestion integral a las poblaciones vulnerables</t>
  </si>
  <si>
    <t>Diagnostico de necesidades en salud de las poblaciones vulnerables</t>
  </si>
  <si>
    <t>Fortalecimiento de  la estrategia AIEPI en los 12 municipios del Departamento</t>
  </si>
  <si>
    <t>Realizar capacitaciones en deberes y derechos de la poblacion infantil</t>
  </si>
  <si>
    <t>Realizar asistencia tecnica a las direcciones locales de salud en gestion integral a las poblaciones de primera y segunda infancia</t>
  </si>
  <si>
    <t>Fortalecer en los doce (12) municipios del departamento los  comités municipales de discapacidad</t>
  </si>
  <si>
    <t>Actualizacion del registro de discapacidad en el Departamento del Quindio</t>
  </si>
  <si>
    <t>Realizar mesas de trabajo intersectoriales encaminadas al fortalecimiento en la atencion integral a poblaciones vulnerables</t>
  </si>
  <si>
    <t>Plan de intervenciones colectivas en el modelo de APS</t>
  </si>
  <si>
    <t>Evaluar en  once (11)   empresas sociales del estado (ESE)  Municipales la implementación del Plan de intervenciones colectivas (PIC).</t>
  </si>
  <si>
    <t>Realizar acciones de vacunacion canina y felina</t>
  </si>
  <si>
    <t>Ejecutar las acciones de la estrategia COMBI en municipios hiperendémicos para enfermedades vectoriales</t>
  </si>
  <si>
    <t>Auditoria a 8  planes de mejoramiento instaurados con la red pública ejecutora del Plan de Intervenciones Colectivas.</t>
  </si>
  <si>
    <t xml:space="preserve">Realizar acciones, intervenciones y procedimientos colectivos </t>
  </si>
  <si>
    <t>Vigilancia en salud publica y del laboratorio departamental.</t>
  </si>
  <si>
    <t xml:space="preserve">Realizar  la vigilancia sanitaria a 300 establecimientos de consumo (Aguas, Alimentos y Bebidas Alcohólicas) </t>
  </si>
  <si>
    <t xml:space="preserve">Compra de reactivos, insumos y medios </t>
  </si>
  <si>
    <t>Compra de equipos de laboratorio</t>
  </si>
  <si>
    <t xml:space="preserve">Fortalecer el recurso humano de la unidad de vigilancia de interes en salud publica </t>
  </si>
  <si>
    <t>Fortalecer el recurso humano de la unidad de vigilancia del ambiente del consumo y factores de riesgo</t>
  </si>
  <si>
    <t>Fortalecer la infrastructura para el desarrollo de las actividades de laboratorio</t>
  </si>
  <si>
    <t>crear diez (10) y fortalecer noventa (90) Comités de Vigilancia 
Epidemiológica  Comunitaria 
(COVECOM) municipales.</t>
  </si>
  <si>
    <t>Actualizacion de mapa social por cada uno de los COVECOM para la priorizacion de la gestion interinstitucional</t>
  </si>
  <si>
    <t>Activación y Mantenimiento de 100 COVECOM en 11  municipios del Departamento</t>
  </si>
  <si>
    <t>Consolidar y analisar la notificación comunitaria de 11 municipios del Departamento del Quindío</t>
  </si>
  <si>
    <t>Sostener 83 Unidades Primarias Generadoras de Datos (UPGD) que integran el sistema de Vigilancia en Salud Publica</t>
  </si>
  <si>
    <t>Desarrollo del  plan de asesoria y asistencia técnica dirigido a municipios e institucionnes de la red notificadora departamental  para la adherencia a protocolos de vigilancia en salud pública de los eventos de interes.</t>
  </si>
  <si>
    <t>capacitacion al personal operario del SIVIGILA en los 12 municipios del departamento</t>
  </si>
  <si>
    <t>Apoyo en los procesos de ajuste y depuracion de la informacion de interes en salud publica en los 12 municipios del departamento.</t>
  </si>
  <si>
    <t>Desarrollo de la busqueda activa institucional en los 12 municipios del departamento.</t>
  </si>
  <si>
    <t>Realizar seguimiento al proceso de gestión del riesgo individual, frente a las acciones de protección específica y deteccion temprana desde el reporte del anexo tecnico de la resolucion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</si>
  <si>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</si>
  <si>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</si>
  <si>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</si>
  <si>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 Mejorar los procesos de identificación de la población no sisbenizada y no afiliada.
</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</si>
  <si>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</si>
  <si>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</si>
  <si>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</si>
  <si>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</si>
  <si>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</si>
  <si>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</si>
  <si>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</si>
  <si>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Mejorar  los procesos de vigilancia y control para el acceso de los afiliados a la red de servicios de salud.</t>
  </si>
  <si>
    <t>Mantener la contratación con la red pública y privada (15)  para la atención de la población no afiliada.</t>
  </si>
  <si>
    <t>Fortalecimiento de la  gestión de la entidad territorial municipal</t>
  </si>
  <si>
    <t>Realizar asistencia Técnica  en los 12 municipios, en la capacidad de gestión en salud</t>
  </si>
  <si>
    <t>Apoyo tecnico en los procesos de financiacion a los municpios para ejercer procesos de afiliacion y atencion al SGSS</t>
  </si>
  <si>
    <t>Realizar asistencia técnica en la construcción y ejecución del plan bienal de inversiones, a catorce (14) Empresas sociales del estado (ESE) del departamento.</t>
  </si>
  <si>
    <t>Garantizar red de servicios en eventos de emergencias</t>
  </si>
  <si>
    <t xml:space="preserve">Ajustar los 14 planes de emergencia de las instituciones prestadoras de salud de todo el Departamento.  </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</si>
  <si>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</si>
  <si>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</si>
  <si>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implementacion del desarrollo en simulacros de atencion a emergencias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</si>
  <si>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</si>
  <si>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</si>
  <si>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</si>
  <si>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</si>
  <si>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</si>
  <si>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</si>
  <si>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</si>
  <si>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evaluacion y gestion de los procesos tecnicos Y administrativos de funcionamiento del CRUE</t>
  </si>
  <si>
    <t>regular y coordinar la prestacion de servicios de urgencias y emergencias en salud en el departamento</t>
  </si>
  <si>
    <t xml:space="preserve">realizar asistencia tecnica a los prestadores de servicios de salud </t>
  </si>
  <si>
    <t>Estandarizar e implementar  los formatos de reporte entre los actores involucrados</t>
  </si>
  <si>
    <t xml:space="preserve">reporte de informacion en tiempo real sobre la capacidad de resolutiva del servicio en salud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</si>
  <si>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</si>
  <si>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</si>
  <si>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</si>
  <si>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</si>
  <si>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 xml:space="preserve">Asegurar la totalidad de los estandares establecidos en el sistema de habilitacion 
</t>
  </si>
  <si>
    <t>Realizar capacitación del recurso humano de las IPS públicas en el establecimiento de planes de mejora.</t>
  </si>
  <si>
    <t>Realizar visitas de verificación de los requisitos de habilitación a 150 prestadores de servicios de salud.</t>
  </si>
  <si>
    <t xml:space="preserve">Garantizar eficiencia en el establecimiento de los indicadores de seguimiento a riesgo 
</t>
  </si>
  <si>
    <t>Fortalecimiento financiero de la red de servicios publica</t>
  </si>
  <si>
    <t>Evaluar semestralmente los indicadores de monitoreo del sistema de catorce (14) ESE´s del nivel I, II y III</t>
  </si>
  <si>
    <t>Seguimiento y apoyo al proceso de ejecucion y saneamiento a los aportes patronales de las IPS publicas</t>
  </si>
  <si>
    <t>Seguimiento y apoyo al proceso financiero de las IPS publicas</t>
  </si>
  <si>
    <t>Seguimiento trimestral a los programas de saneamiento fiscal y financiero</t>
  </si>
  <si>
    <t>Gestión Posible</t>
  </si>
  <si>
    <t>Apoyo y Fortalecimiento Institucional</t>
  </si>
  <si>
    <t>Evaluar los municipios de Armenia y Calarcá que se encuentran  certificados en salud</t>
  </si>
  <si>
    <t>Fortaleza en la planificacion, seguimiento y evaluacion de objetivos de S.D.S</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</si>
  <si>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</si>
  <si>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</si>
  <si>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 xml:space="preserve">Incrementar el porcentaje de apoyo de la dirección estratégica en los procesos administrativos y misionales de la secretaria de salud
</t>
  </si>
  <si>
    <t>Realizar actividades de planeacion para la S.D.S aplicando los lineamientos normativos vigentes</t>
  </si>
  <si>
    <t>Realizar seguimiento a los diferentes instrumentos de planificacion de la S.D.S</t>
  </si>
  <si>
    <t>Definir mecanismos para la gestion de la informacion en la S.D.S</t>
  </si>
  <si>
    <t>Establecer mecanismos eficientes de respuesta al usuario</t>
  </si>
  <si>
    <t>Verificación, seguimiento y control trimestral a la ejecución presupuestal de los recursos del Sector Salud</t>
  </si>
  <si>
    <t>Evaluar la oportunidad de las respuestas a los organismos de control</t>
  </si>
  <si>
    <t xml:space="preserve">Apoyar  y fortalecer veintitrés (23) ligas deportivas   </t>
  </si>
  <si>
    <t>Apoyo al deporte asociado en el Departamento del Quindio</t>
  </si>
  <si>
    <t xml:space="preserve">Realizar acompañamiento y asesorìa a las ligas y clubes del departamento </t>
  </si>
  <si>
    <t>Apoyo a las ligas en los eventos deportivos de carácter federal</t>
  </si>
  <si>
    <t>Apoyo a deportistas de alto logros y reserva deportiva</t>
  </si>
  <si>
    <t>Apoyar 13 ligas de los eventos deportivos de carácter federado nacional y departamental</t>
  </si>
  <si>
    <t xml:space="preserve">Apoyo  logistico a las 13 ligas estrategicas </t>
  </si>
  <si>
    <t>Desarrollar cuatro (4) juegos Intercolegiados  en sus diferentes fases.</t>
  </si>
  <si>
    <t>Apoyo a los juegos intercolegiados en el Deparrtamento del Quindìo</t>
  </si>
  <si>
    <t xml:space="preserve">Acompañamiento a la fase departamental y nacional de los juegos intercolegiados </t>
  </si>
  <si>
    <t>Asesorar  los doce (12) municipios del departamento del Quindío asesorados mediante   solicitudes de carácter técnico, administrativo y financiero para   las escuelas deportivas,  según los requerimientos.</t>
  </si>
  <si>
    <t>Apoyo al Deporte formativo, deporte social comunitario y juegos  tradicionales en el Departamento del Quindío</t>
  </si>
  <si>
    <t>Realizacion de eventos deportivos en el departamento</t>
  </si>
  <si>
    <t>Desarrollar  4 eventos de deporte social y comunitario.</t>
  </si>
  <si>
    <t>Apoyar  técnicamente un 1  evento de  Juegos Comunales en la fase Departamental</t>
  </si>
  <si>
    <t>Realizacion de los juegos comunales en el departamento</t>
  </si>
  <si>
    <t>Apoyar de forma articulada el desarrollo del programa (1) "Campamentos Juveniles"</t>
  </si>
  <si>
    <t xml:space="preserve"> Apoyo a la Recreación,  para el Bien Común en el Departamento del Quindío</t>
  </si>
  <si>
    <t>Brindar apoyo tecnico y logistico a campamentos juveniles</t>
  </si>
  <si>
    <t>Apoyo logistico y tecnico al adulto mayor</t>
  </si>
  <si>
    <t>Crear y desarrollar una estrategia para articular la actividad recreativa social comunitaria desde la primera infancia hasta las personas mayores.</t>
  </si>
  <si>
    <t>Apoyo logistico tecnico</t>
  </si>
  <si>
    <t xml:space="preserve">implementar un (1) programa que permita ejecutar proyectos  de actividad física para la promoción de hábitos y estilos de vida saludables </t>
  </si>
  <si>
    <t>Capacitaciones en actividad fisica</t>
  </si>
  <si>
    <t>Apoyar doce (12) municipios en proyectos deportivos, recreactivos y de actividad fisica</t>
  </si>
  <si>
    <t>Apoyo a proyectos deportivos, recreativos y de actividad fisica, en el Departamento del Quindìo</t>
  </si>
  <si>
    <t>Brindar acompañamiento tecnico a los municipios</t>
  </si>
  <si>
    <t xml:space="preserve">OLGA LUCIA FERNANDEZ CARDENAS
Gerente General
</t>
  </si>
  <si>
    <t>TIEMPO Y RESPONSABLE</t>
  </si>
  <si>
    <t>60  Y MAS</t>
  </si>
  <si>
    <t>COMUNIDAD AFRO Y LGBTI</t>
  </si>
  <si>
    <t>COMUNIDAD INDIGENA</t>
  </si>
  <si>
    <t>0311_2</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</si>
  <si>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</si>
  <si>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</si>
  <si>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t>
  </si>
  <si>
    <t>Difusion de oferta de bienes y servicios</t>
  </si>
  <si>
    <t>Estudios de preinversión, (incluye Licencias, Permisos, Formulación, Impresiones, Pólizas, Suministros y Transporte)</t>
  </si>
  <si>
    <t xml:space="preserve">Desarrollo de Programas y Proyectos, en los componentes de vivienda, infraestructura, equipamiento colectivo y comunitario.
</t>
  </si>
  <si>
    <t>Construccion y/o mejoramiento de escenarios deportivos</t>
  </si>
  <si>
    <t>Mejoramiento de instituciones educativas</t>
  </si>
  <si>
    <t>Apoyar la construcción, el mantenimiento, el mejoramiento y/o la rehabilitación de la infraestructura de dos (2) equipamientos públicos y colectivos del Departamento del Quindío.</t>
  </si>
  <si>
    <t>Prestacion de Servicios Técnicos profesionales y consultoria con calidad</t>
  </si>
  <si>
    <t>Mejora de la Infraestructura Vial del Departamento del Quindío</t>
  </si>
  <si>
    <t>HERNAN MAURICIO CAÑAS PIEDRAHITA.</t>
  </si>
  <si>
    <t>Gerente General - ProviQuindío.</t>
  </si>
  <si>
    <t>Proyectó: Diego Fernando Ramirez Restrepo</t>
  </si>
  <si>
    <t>Profesional Universitario - Contratista.</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</si>
  <si>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</si>
  <si>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</si>
  <si>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</si>
  <si>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</si>
  <si>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</si>
  <si>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Realizar inventario, diagnostico situacional y diseño del programa de señalización vial</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</si>
  <si>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</si>
  <si>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</si>
  <si>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</si>
  <si>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</si>
  <si>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Campañas de difusión y sensibilización a la población del Programa Nacional de ciclorutas</t>
  </si>
  <si>
    <t>Quindío Ejemplar y Legal</t>
  </si>
  <si>
    <t>Realizar en el Departamento y  los doce (12) municipios  del Quindío  procesos de sensibilización, seguimiento  y evaluación en la aplicabilidad de los componentes   del Índice de Transparencia.</t>
  </si>
  <si>
    <t>Realización procesos de capacitación,  asistencia técnica, seguimiento  y evaluación en la aplicabilidad de los componentes   del Índice de Transparencia en el Departamento del Quindio</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</si>
  <si>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</si>
  <si>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</si>
  <si>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 xml:space="preserve"> 15/02/2017</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</si>
  <si>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</si>
  <si>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</si>
  <si>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</si>
  <si>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</si>
  <si>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</si>
  <si>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</si>
  <si>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</si>
  <si>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</si>
  <si>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</si>
  <si>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</si>
  <si>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</si>
  <si>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</si>
  <si>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</si>
  <si>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</si>
  <si>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</si>
  <si>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</si>
  <si>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 xml:space="preserve">Realización procesos de Rendición Publica de Cuentas Departamentales enlos  entes territoriales municipales del Departamento del Quindio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</si>
  <si>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</si>
  <si>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</si>
  <si>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</si>
  <si>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</si>
  <si>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</si>
  <si>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 xml:space="preserve">Diseño y edición periodico </t>
  </si>
  <si>
    <t xml:space="preserve">Sonido  Rendición de Cuentas </t>
  </si>
  <si>
    <t xml:space="preserve">2.400 refrigerios para el proceso de Rendición Pública de Cuentas </t>
  </si>
  <si>
    <t>Poder Ciudadano</t>
  </si>
  <si>
    <t xml:space="preserve">Fortalecer  técnica y logísticamente al  Consejo Territorial de Planeación  Departamental  </t>
  </si>
  <si>
    <t>Asistencia al Consejo Territorial de Planeación del Departamento del Quindío.</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</si>
  <si>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</si>
  <si>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</si>
  <si>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 xml:space="preserve"> XI Encuentro CTP, traslados de ida y vuelta desde su lugar de origen Plaza de Bolívar del Municipio de Armenia hasta el Municipio de Circasia, (Suministro de alimentación, alojamiento )</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</si>
  <si>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</si>
  <si>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</si>
  <si>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Traslados aéreos, terrestres e internos, alojamiento y alimentación para Consejeros del Sistema Nacional de Planeación en los días que sean acordados por el contratante.</t>
  </si>
  <si>
    <t xml:space="preserve">Fortalecer el Consejo Territorial de Planeación Departamental, a través   de la estrategia de comunicaciones </t>
  </si>
  <si>
    <t>Comunicación externa , radio de interés público y comunitaria</t>
  </si>
  <si>
    <t>Comunicación externa , prensa escrita</t>
  </si>
  <si>
    <t xml:space="preserve"> Comunicación externa televisión</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</si>
  <si>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</si>
  <si>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</si>
  <si>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</si>
  <si>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Impresos</t>
  </si>
  <si>
    <t>Gestión Territorial</t>
  </si>
  <si>
    <t>Diseñar e implementar el Plan de Ordenamiento del Departamento del Quindio.</t>
  </si>
  <si>
    <t xml:space="preserve"> Diseño e implementación instrumentos de  planificación para el  ordenamiento  territorial, social y económico del  Departamento del Quindio</t>
  </si>
  <si>
    <t xml:space="preserve">Diseñar e implementar el Plan de Ordenamiento del Departamento del Quindio( I- Fase)
</t>
  </si>
  <si>
    <t>Fortalecimiento de las Directrices MOD</t>
  </si>
  <si>
    <t>31/06/2017</t>
  </si>
  <si>
    <t>Compilacion, Alimentacion y analisis permanente del MOD, producidos Vs MOD</t>
  </si>
  <si>
    <t>Analisis de Informacion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</si>
  <si>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</si>
  <si>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</si>
  <si>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</si>
  <si>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</si>
  <si>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</si>
  <si>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</si>
  <si>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</si>
  <si>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</si>
  <si>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Adoptar dos (2) mecanismo de integracion regional  y  de asociatividad  entre los municipios.</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</si>
  <si>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</si>
  <si>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</si>
  <si>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</si>
  <si>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 xml:space="preserve">Brindar capacitación y asistencia técnica proyectos Sistema General de Regalias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</si>
  <si>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</si>
  <si>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 xml:space="preserve">Asistencia técnica en la formulación, ajuste, seguimiento y  evaluación de proyectos del presupuesto general del departamento </t>
  </si>
  <si>
    <t xml:space="preserve">Realizacion de estduios de prefactibilidad para lagestión  de recursos de cofinanciación </t>
  </si>
  <si>
    <t xml:space="preserve">Asistencia técnica   proyectos de cooperación a través de la Casa Delegada </t>
  </si>
  <si>
    <t xml:space="preserve">Actualizar el Sistema Integrado de Gestión Administrativa SIGA del departamento del Quindío </t>
  </si>
  <si>
    <t xml:space="preserve">Actualizar y/o  ajustar el Sistema Integrado de Gestión Administrativa SIGA del Departamento del Quindío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</si>
  <si>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</si>
  <si>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</si>
  <si>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20-88</t>
  </si>
  <si>
    <t xml:space="preserve">Ordinarios </t>
  </si>
  <si>
    <t>Brindar asistencia técnica en los procesos de    ajuste y actualización procedimientos    Sistema Integrado de Gestión Administrativa</t>
  </si>
  <si>
    <t xml:space="preserve"> 46  Asistencia Procesos Estratégicos  ( Gestión Gerencial y Planificación</t>
  </si>
  <si>
    <t xml:space="preserve">89 Asistencia Técnica Procesos Misionales ( Salud  y Educación) </t>
  </si>
  <si>
    <t xml:space="preserve">Rrevisión, consolidación y ajustes  de   procesos </t>
  </si>
  <si>
    <t xml:space="preserve">750 Fotocopias </t>
  </si>
  <si>
    <t xml:space="preserve">Implementar el Comité  de Planificación  Departamental   </t>
  </si>
  <si>
    <t>Asistencia  técnica, seguimiento y evaluación  de la gestión  territorial en los  munipicios del Departamento del  Quindío.</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</si>
  <si>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</si>
  <si>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</si>
  <si>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</si>
  <si>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</si>
  <si>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</si>
  <si>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</si>
  <si>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</si>
  <si>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</si>
  <si>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</si>
  <si>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</si>
  <si>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 Servicios Profesionales ) Capacitación , Asistencia técnica, seguimiento y evaluación  Sistema de Selección de Benficiarios de Programas Sociales SISBEN </t>
  </si>
  <si>
    <t>Apoyo a la gestión  (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</si>
  <si>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</si>
  <si>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</si>
  <si>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</si>
  <si>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Transporte</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</si>
  <si>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</si>
  <si>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</si>
  <si>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</si>
  <si>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</si>
  <si>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 xml:space="preserve">PROGRAMACIÓN PLAN DE ACCIÓN  VIGENCIA 2017 </t>
  </si>
  <si>
    <t>0304 - 5 - 3 1 5 28 89 17 1 - 20</t>
  </si>
  <si>
    <t>Apoyo a la estrategia de Gobierno en linea en el Departamento del Quindio</t>
  </si>
  <si>
    <t>0304 - 5 - 3 1 5 28 89 17 2 - 20</t>
  </si>
  <si>
    <t>Formular e implementar un programa de seguridad y salud en el trabajo</t>
  </si>
  <si>
    <t>Realizar 15 actividades de seguridad y salud en el trabajo</t>
  </si>
  <si>
    <t>Formular e implementar  un plan institucional de capacitación</t>
  </si>
  <si>
    <t>Gestionar el desarrollo de 20 procesos de capacitación , priorizados en el pic</t>
  </si>
  <si>
    <t>Formular e implementar el plan de bienestar social</t>
  </si>
  <si>
    <t>Gestionar el desarrollo de 20 actividades de bienestar social</t>
  </si>
  <si>
    <t xml:space="preserve">Ejecutar el 95% del programa de seguridad y salud en el trabajo,del plan de bienestar social y el plan institucional de capacitación, formulado para la vigencia  2017 . 
</t>
  </si>
  <si>
    <t>0304 - 5 - 3 1 5 28 89 17 3 - 20</t>
  </si>
  <si>
    <t>0304 - 5 - 3 1 5 28 89 17 4 - 20</t>
  </si>
  <si>
    <t>0304 - 5 - 3 1 5 28 89 17 5 - 20</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</si>
  <si>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</si>
  <si>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</si>
  <si>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 Implementar un programa de actualización y registro de los bienes de propiedad del departamento   </t>
  </si>
  <si>
    <t xml:space="preserve">Realizar un (1) estudio de modernización administrativa en el departamento   </t>
  </si>
  <si>
    <t xml:space="preserve"> Implementar un (1) programa de modernización de la gestión documental en el departamento  </t>
  </si>
  <si>
    <t xml:space="preserve">.Adquisición software para la sistematización de las historias laborales del fondo territorial de pensiones del departamento </t>
  </si>
  <si>
    <r>
      <t xml:space="preserve">Realizar  4 procesos de fiscalizaciòn  en los impuestos de </t>
    </r>
    <r>
      <rPr>
        <sz val="10"/>
        <color theme="1"/>
        <rFont val="Arial"/>
        <family val="2"/>
      </rPr>
      <t xml:space="preserve">vehículos automotores,I.S.V.A, registro, emtampilla y  al consumo y el monopolio de licores destilados y alcoholes potables en el Deprtamento del Quindio  </t>
    </r>
  </si>
  <si>
    <t xml:space="preserve">0307 - 5 - 3 1 5 28 88 17 16 - 15  /  0307 - 5 - 3 1 5 28 88 17 16 - 20  /  0307 - 5 - 3 1 5 28 88 17 16 - 56  </t>
  </si>
  <si>
    <t xml:space="preserve"> 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vigencia 2017  
</t>
  </si>
  <si>
    <t>Nro.</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</si>
  <si>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</si>
  <si>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 xml:space="preserve">Adoptar el nuevo modelo de informaciòn Financiera determinado por las Normas Internacionales de Contabilidad
</t>
  </si>
  <si>
    <t xml:space="preserve">Implementar un programa para el cumplimiento de las políticas y prácticas contables para la administración departamental  </t>
  </si>
  <si>
    <t>Elaborar el diagnóstico del sistema de información tributario y financiero</t>
  </si>
  <si>
    <t xml:space="preserve">Integrar los Sistemas de Informaciòn Financiera del Departamento del Quindìo </t>
  </si>
  <si>
    <t>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t>
  </si>
  <si>
    <t xml:space="preserve">Incrementar los niveles de desarrollo en el deporte formativo y competitivo del departamento del quindio </t>
  </si>
  <si>
    <t>Fortalecer los procesos con deportistas de altos logros</t>
  </si>
  <si>
    <t>Nuevo iva de licores cedido 30% deporte</t>
  </si>
  <si>
    <t>Iva Telefonia Movil</t>
  </si>
  <si>
    <t>Coldeportes</t>
  </si>
  <si>
    <t>Olga Lucia Fernandez Cardenas- Gerente</t>
  </si>
  <si>
    <t>Generar espacios de  competencia para las instituciones educativas, aumentando así el porcentaje de utilización de escenarios deportivos y disminuyendo los índices de sedentarismo</t>
  </si>
  <si>
    <t>Fortalecer programas y actividades deportivas</t>
  </si>
  <si>
    <t>Inclusion Social</t>
  </si>
  <si>
    <t>Deporte Asociado</t>
  </si>
  <si>
    <t>Ligas deportivas del departamento del Quindío</t>
  </si>
  <si>
    <t xml:space="preserve">Apoyo a eventos deportivos </t>
  </si>
  <si>
    <t xml:space="preserve">Juegos intercolegiados </t>
  </si>
  <si>
    <t>Deporte formativo, deporte social comunitario y juegos  tradicionales.</t>
  </si>
  <si>
    <t>Generar espacios recreo-deportivos,  aumentando el porcentaje de utilización de escenarios deportivos y disminuyendo los índices de consumo de estupefaciente</t>
  </si>
  <si>
    <t>Fortalecer los espacios recreodeportivos</t>
  </si>
  <si>
    <t>Disminuir los indices de consumo de estupefacientes en los municipios del departamento a través  del desarrollo de espacios recreodeportivos</t>
  </si>
  <si>
    <t>Fortalecer una cultura recreo-deportiva en la poblacion</t>
  </si>
  <si>
    <t>Disminuir los  índices en el consumo de estupefacientes  y sedentarismo en los municipios del departamento a traves de programa de actividad fisica y habitos saludables</t>
  </si>
  <si>
    <t xml:space="preserve"> Recreación,  para el Bien Común</t>
  </si>
  <si>
    <t>Si Recreación y actividad física para ti</t>
  </si>
  <si>
    <t>Actividad física, hábitos y estilos de vida saludables</t>
  </si>
  <si>
    <t>Fomentar estilos de vida saludable y actividad fisica</t>
  </si>
  <si>
    <t>Deporte, recreación, actividad fisica en los municipios del departamento del Quindío</t>
  </si>
  <si>
    <t>Implementación y apoyo a los proyectos deportivos, recreativos y de actividad fisica en los municipios del Departamento del Quindío</t>
  </si>
  <si>
    <t>Altos índices en el consumo de estupefacientes en los municipios del departamento, conllevando a otras problemáticas sociales</t>
  </si>
  <si>
    <t>Fortalecer la articulacion interinstitucional</t>
  </si>
  <si>
    <t>Fernado Baena Villareal- Director</t>
  </si>
  <si>
    <t xml:space="preserve">Otros (iva telefonia móvil  - registro)  </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</si>
  <si>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</si>
  <si>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</si>
  <si>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Generear oportunidadesinstitucionales a través de procesos de gestion orientados a insentivar programas de movilidad sostenible en la jurisdiccion del I.D.T.Q</t>
  </si>
  <si>
    <t>Infraestructura Sostenible para la Paz</t>
  </si>
  <si>
    <t>Nro</t>
  </si>
  <si>
    <t>HERNAN MAURICIO CAÑAS  GERENTE</t>
  </si>
  <si>
    <t xml:space="preserve">Apoyo en la formulación y ejecucion de proyectos de vivienda, infraestructura y equipamientos colectivos y comunitarios en el Departamento del Quindio </t>
  </si>
  <si>
    <t>Establecer y socializar veinte (20)  políticas desde la cultura de la legalidad y  la prevención de daño antijurídico en  el Departamento.</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</si>
  <si>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</si>
  <si>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</si>
  <si>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</si>
  <si>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</si>
  <si>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</si>
  <si>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</si>
  <si>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</si>
  <si>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</si>
  <si>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</si>
  <si>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Secretario de Representación Judicial y Defensa</t>
  </si>
  <si>
    <t>Buen Gobierno</t>
  </si>
  <si>
    <t>Quindio Transparente y Legal</t>
  </si>
  <si>
    <t>Quindio Ejemplar y Legal</t>
  </si>
  <si>
    <t>Estampilla Pro Desarrollo</t>
  </si>
  <si>
    <t>Otros (Telefonia Movil-Registro)</t>
  </si>
  <si>
    <t>Km</t>
  </si>
  <si>
    <t>Fondo Rentas</t>
  </si>
  <si>
    <t xml:space="preserve"> Cofinanciacion convenios interadministrativos</t>
  </si>
  <si>
    <t>0317 - 5 - 3 1 5 26 83 17 131 - 20</t>
  </si>
  <si>
    <t>Jamer Chaquip Giraldo Molina  Secretario De Representación Judicial  Y Defensa</t>
  </si>
  <si>
    <t>QUINDIO TRANSPARENTE Y LEGAL</t>
  </si>
  <si>
    <t>QUINDIO EJEMPLAR Y LEGAL</t>
  </si>
  <si>
    <t xml:space="preserve">Realizar 40 eventos  de sensibilización en transparencia , participación, buen gobierno y valores éticos y morales  </t>
  </si>
  <si>
    <t>Desarrollar y fortalecer la cultura de la transparencia, participación, buen gobierno  y valores éticos y morales en el Departamento del Quindio</t>
  </si>
  <si>
    <t xml:space="preserve">Aumento de conocimiento en temas de transparencia, Etica y Buen Gobierno
</t>
  </si>
  <si>
    <t xml:space="preserve">Incremento de formadores éticos con vivencias y prácticas reconocidas a nivel de la sociedad y del departamento 
</t>
  </si>
  <si>
    <t xml:space="preserve">Mejorar la motivación de los ciudadanos ante las buenas prácticas  de los funcionarios en las instituciones 
</t>
  </si>
  <si>
    <t>Implementar una (1) sala de transparencia "Urna de Cristal" en el Departamento</t>
  </si>
  <si>
    <t>Implementacion de una (1) sala de transparencia "Urna de Cristal" en el Departamento del Quindio</t>
  </si>
  <si>
    <t xml:space="preserve">Aumentar el conocimiento de la ciudadanía de los procesos precontractuales de la administración departamental
</t>
  </si>
  <si>
    <t xml:space="preserve">Apoyo Técnico, Logistico, profesional y especializado de un equipo interdisciplinario en la  implementación y ejecución del proyecto.
</t>
  </si>
  <si>
    <t xml:space="preserve">Fortalecer participación de la ciudadanía en los procesos precontractuales
</t>
  </si>
  <si>
    <t>Montaje tecnológico y administrativo para la implemetación de la estrategia Urna de Cristal</t>
  </si>
  <si>
    <t xml:space="preserve">Adaptacion de los canales de internet para el espacio de Urna </t>
  </si>
  <si>
    <t>Diseño y montaje del Micrositio</t>
  </si>
  <si>
    <t xml:space="preserve">MODERNIZACIÓN TECNOLOGICA Y ADMINISTRATIVA </t>
  </si>
  <si>
    <t xml:space="preserve">Desarrollar e implementar una (1) estrategía de comunicaciones  </t>
  </si>
  <si>
    <t>Implementación de  la estrategia de comunicaciones para  la divulgación de  los programas, proyectos,  actividades y servicios del Departamento del Quindío</t>
  </si>
  <si>
    <t>Elevar el índice de transparencia en la administración departamental, mediante un proceso de formación incluyente  con énfasis en valores éticos , morales y ciudadanos , para aumentar la confianza en la administración gubernamental del Quindío</t>
  </si>
  <si>
    <t>Fortalecimiento de cultura de la transparencia, participación, buen gobierno y valores eticos y morales en el departamento del quindio</t>
  </si>
  <si>
    <t>Fortalecimiento institucional por medio del buen gobierno</t>
  </si>
  <si>
    <t xml:space="preserve">Promoción en la participación ciudadana </t>
  </si>
  <si>
    <t>Formulación y seguimiento de los indicadores "buen gobierno"</t>
  </si>
  <si>
    <t>Dialogos sociales en los diferentes sectores del deparamento</t>
  </si>
  <si>
    <t>Adquisición de bienes y servicios</t>
  </si>
  <si>
    <t>Proyección estratégica</t>
  </si>
  <si>
    <t>0313 - 5 - 3 1 5 26 83 17 82 - 20</t>
  </si>
  <si>
    <t>0313 - 5 - 3 1 5 26 83 17 83 - 20</t>
  </si>
  <si>
    <t>0313 - 5 - 3 1 5 28 89 17 81 - 20</t>
  </si>
  <si>
    <t>Administracion profesional de la Oficina de Urna de Cristal</t>
  </si>
  <si>
    <t>Mejorar el nivel de credibilidad en la transparencia  de la contratación  pública en el Departamento.</t>
  </si>
  <si>
    <t>Carlos Alberto Gomez Chacon Secretario Privado</t>
  </si>
  <si>
    <t>conocer los programas y proyectos  de la gobernación</t>
  </si>
  <si>
    <t xml:space="preserve"> Implementación  de la estrategia de comunicaciones de la administración departamental</t>
  </si>
  <si>
    <t xml:space="preserve">Difusión    de los programas y proyectos de la  oferta institucional,  ejecutorias y evaluación del impacto social  </t>
  </si>
  <si>
    <t>Planificación   institucional en la divulgación  de los programas y proyectos</t>
  </si>
  <si>
    <t xml:space="preserve">Pre, pro, post producción del programa institucional  de televisión para  la divulgación de los programas y proyectos de la administración departamental </t>
  </si>
  <si>
    <t xml:space="preserve">Campañas en medios de comunicación, programas y proyectos de la administración departamental </t>
  </si>
  <si>
    <t xml:space="preserve">Realizar  campañas institucionales para dar a conocer los programas y proyectos  de la gobernación
</t>
  </si>
  <si>
    <t xml:space="preserve">Dar a conocer a la población  los programas y proyectos  institucionales de la gobernación
</t>
  </si>
  <si>
    <t>Cobertura Educativa</t>
  </si>
  <si>
    <t>Acceso y Pemanencia</t>
  </si>
  <si>
    <t>Implementar un (1) plan, programa y/o proyecto para el acceso de niños, niñas y jóvenes en las instituciones educativas</t>
  </si>
  <si>
    <t>Número</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</si>
  <si>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</si>
  <si>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</si>
  <si>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</si>
  <si>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</si>
  <si>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</si>
  <si>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ALVARO ARIAS VELASQUEZ, 
Secretario de Educación</t>
  </si>
  <si>
    <t>Matriculatón</t>
  </si>
  <si>
    <t>Implementar el Programa de Alimentación Escolar (PAE) en el departamento del Quindío</t>
  </si>
  <si>
    <t xml:space="preserve">1404 - 5 - 3 1 3 5 16 1 84 - 81
   0314 - 5 - 3 1 3 5 16 1 84 - 20     0314 - 5 - 3 1 3 5 16 1 84 - 35     </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</si>
  <si>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</si>
  <si>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</si>
  <si>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Recurso Fondo de Educación PAE</t>
  </si>
  <si>
    <t>Contratación Equipo PAE</t>
  </si>
  <si>
    <t>Implementar el programa de transporte escolar en el departamento del Quindio</t>
  </si>
  <si>
    <t xml:space="preserve">  0314 - 5 - 3 1 3 5 16 1 84 - 35</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</si>
  <si>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</si>
  <si>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</si>
  <si>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Educación inclusiva con acceso y permanencia para poblaciones vulnerables - diferenciales</t>
  </si>
  <si>
    <t>Atender cuatro mil quinientos (4.500)  personas de la población adulta del departamento (jóvenes y adultos, madres cabeza de hogar)</t>
  </si>
  <si>
    <t>0314-5-313517186-20
1404-5-313517186-25</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</si>
  <si>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</si>
  <si>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</si>
  <si>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poblacion adulta en  el departamento del quindio.</t>
  </si>
  <si>
    <t xml:space="preserve">Matriculatón
</t>
  </si>
  <si>
    <t>ALVARO ARIAS VELASQUEZ
Secretario de Educación</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</si>
  <si>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</si>
  <si>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</si>
  <si>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</si>
  <si>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</si>
  <si>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</si>
  <si>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</si>
  <si>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 xml:space="preserve">Atender dos mil quinientos setenta estudiantes (2570) en condición de población  victima del conflicto, residentes en el departamento del Quindío </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</si>
  <si>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</si>
  <si>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</si>
  <si>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</si>
  <si>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</si>
  <si>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</si>
  <si>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Contratación Interpretes de Señas</t>
  </si>
  <si>
    <t>SGP EDUCACIÓN</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</si>
  <si>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</si>
  <si>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</si>
  <si>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</si>
  <si>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</si>
  <si>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1404-5-313518187-25</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</si>
  <si>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</si>
  <si>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</si>
  <si>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</si>
  <si>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</si>
  <si>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SGP</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</si>
  <si>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</si>
  <si>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</si>
  <si>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</si>
  <si>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</si>
  <si>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</si>
  <si>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</si>
  <si>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</si>
  <si>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</si>
  <si>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</si>
  <si>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</si>
  <si>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</si>
  <si>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0314-5-313619189-20</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</si>
  <si>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</si>
  <si>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</si>
  <si>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</si>
  <si>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0314-5-313619189-35</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</si>
  <si>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</si>
  <si>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</si>
  <si>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</si>
  <si>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1404-5-313619189-80</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</si>
  <si>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</si>
  <si>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</si>
  <si>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</si>
  <si>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</si>
  <si>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</si>
  <si>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</si>
  <si>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</si>
  <si>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0314-5-313620190-20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</si>
  <si>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</si>
  <si>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</si>
  <si>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</si>
  <si>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</si>
  <si>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</si>
  <si>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</si>
  <si>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</si>
  <si>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</si>
  <si>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</si>
  <si>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</si>
  <si>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</si>
  <si>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</si>
  <si>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</si>
  <si>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</si>
  <si>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</si>
  <si>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</si>
  <si>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</si>
  <si>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Conformar y dotar grupos culturales artísticos en instituciones educativas</t>
  </si>
  <si>
    <t>Proceso Precontractual de Compra de Instrumentos Músicales para conformar Grupos Artísticos</t>
  </si>
  <si>
    <t>Implementar el proyecto PRAE en treinta y seis (36)  instituciones educativas del departamento</t>
  </si>
  <si>
    <t>Implementar el proyecto PRAE en instituciones educativas del departamento</t>
  </si>
  <si>
    <t>Contratación Profesional - PRAES</t>
  </si>
  <si>
    <t>Realizar eventos académicos, investigativos y culturales, liderados por la Secretaría de Educación Departamental para el fortalecimiento de la calidad educativa, la convivencia, la paz, la formación ciudadana y pensamiento ambiental</t>
  </si>
  <si>
    <t>Encuentro Cultural de Étnoeducación</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</si>
  <si>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</si>
  <si>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</si>
  <si>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</si>
  <si>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</si>
  <si>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</si>
  <si>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Implementar el programa de jornada única</t>
  </si>
  <si>
    <t>Inicio clases Jornada Unica
Reunión rectores Jornada Única</t>
  </si>
  <si>
    <t xml:space="preserve">Mantener, adecuar y/o construir la infraestructura ciento treinta (130) sedes de las instituciones educativas  </t>
  </si>
  <si>
    <t>Mejorar las condiciones de infraestructura y de elementos pedagógicos para la implementación de la jornada única y ambientes escolares para la Paz</t>
  </si>
  <si>
    <t>Inicio Procesos de Tranferencia de Recursos para Pequeñas Intervenciones</t>
  </si>
  <si>
    <t xml:space="preserve">Dotar cincuenta y cuatro (54) instituciones educativas con material didáctico, mobiliario escolar y/o infraestructura tecnológica  </t>
  </si>
  <si>
    <t>Dotar Instituciones Educativas de material didáctico, mobiliario escolar y/o infraestructura tecnológica</t>
  </si>
  <si>
    <t>POR DENIFIR, META NO CUENTA CON RECURSOS ECONOMICOS</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</si>
  <si>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</si>
  <si>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</si>
  <si>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</si>
  <si>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</si>
  <si>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</si>
  <si>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</si>
  <si>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</si>
  <si>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</si>
  <si>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</si>
  <si>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</si>
  <si>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0314-5-313621191-20</t>
  </si>
  <si>
    <t xml:space="preserve"> Dotar sedes educativas del Departamento del Quindío con la colección semilla</t>
  </si>
  <si>
    <t>Inicio Proceso de Compra Colección Semilla</t>
  </si>
  <si>
    <t>Apoyar los  procesos de capacitación  de quinientos (500) docentes del departamento</t>
  </si>
  <si>
    <t>1404-5-313621191-25</t>
  </si>
  <si>
    <t>Apoyar los  procesos de capacitación  de docentes de instituciones educativas del departamento del quindío en estrategias de lectura y escritur</t>
  </si>
  <si>
    <t>Contratacion Personal - Profesionales en:
-  Inglés
- Español y Literatura
- Convivencia Escolar 
- PRAES</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</si>
  <si>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</si>
  <si>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</si>
  <si>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</si>
  <si>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</si>
  <si>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</si>
  <si>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0314-5-313622193-35</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</si>
  <si>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</si>
  <si>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</si>
  <si>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</si>
  <si>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Reunión comité Territorial de Formación Docente - Capacitación
Reunión lideres SIMAT</t>
  </si>
  <si>
    <t>Pertinencia e Innovación</t>
  </si>
  <si>
    <t>Quindío Bilingüe</t>
  </si>
  <si>
    <t>Apoyar cincuenta y cinco (55) docentes licenciados en lenguas modernas formados en ingles con  dominio B2</t>
  </si>
  <si>
    <t>0314 - 5 - 3 1 3 7 23 1 94 - 35</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</si>
  <si>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</si>
  <si>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</si>
  <si>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</si>
  <si>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</si>
  <si>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</si>
  <si>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</si>
  <si>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</si>
  <si>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</si>
  <si>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</si>
  <si>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</si>
  <si>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</si>
  <si>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</si>
  <si>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</si>
  <si>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</si>
  <si>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</si>
  <si>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</si>
  <si>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</si>
  <si>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</si>
  <si>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0314 - 5 - 3 1 3 7 24 1 95 - 20 
 0314 - 5 - 3 1 3 7 24 1 95 - 35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</si>
  <si>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</si>
  <si>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</si>
  <si>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</si>
  <si>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</si>
  <si>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Fortalecer cincuenta (50)   instituciones educativas en competencias básicas</t>
  </si>
  <si>
    <t>Contratación para Capacitación y Logistica de Talleres de Referentes, Planeación Curricular, Evaluación de los Aprendizajes</t>
  </si>
  <si>
    <t>Reunión con Rectores de Universidades del Dpto del Quindío</t>
  </si>
  <si>
    <t>Implementar un Programa de Alimentación Escolar Universitario PAEU para estudiantes universitarios</t>
  </si>
  <si>
    <t>Iniaciar el Proceso - Convenio - Fundación Providencia</t>
  </si>
  <si>
    <t>Implementar el programa de acceso y permanencia de la educación técnica, tecnologica y superior en el departamento del Quindío</t>
  </si>
  <si>
    <t>Iniciar con el Proceso Precontractual para Entrega de Becas a Estudianrtes Egresados de las I.E. Oficiales del Departamento</t>
  </si>
  <si>
    <t>Eficiencia Educativa</t>
  </si>
  <si>
    <t>Eficiencia y modernización administrativa</t>
  </si>
  <si>
    <t>Fortalecer, hacer seguimiento y auditar cuatro (4)  procesos certificados con que cuenta la Secretaria de Educación Departamental</t>
  </si>
  <si>
    <t>0314-5-313825196-20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</si>
  <si>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</si>
  <si>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</si>
  <si>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</si>
  <si>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</si>
  <si>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</si>
  <si>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</si>
  <si>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</si>
  <si>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</si>
  <si>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</si>
  <si>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 xml:space="preserve"> 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</si>
  <si>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</si>
  <si>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</si>
  <si>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</si>
  <si>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</si>
  <si>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</si>
  <si>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Funcionamiento y prestación de servicios del sector educativo del nivel central</t>
  </si>
  <si>
    <t>Realizar el pago oportuno al 100% de los funcionarios de la planta de  administrativos, docentes y directivos docentes del sector central</t>
  </si>
  <si>
    <t>Porcentaje</t>
  </si>
  <si>
    <t>1400 - 5 - 3 1 3 8 27 1  
1401 - 5 - 3 1 3 8 27 1</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</si>
  <si>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</si>
  <si>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</si>
  <si>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</si>
  <si>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</si>
  <si>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</si>
  <si>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</si>
  <si>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0314 - 5 - 3 1 3 8 28 1 100 - 20 0314 - 5 - 3 1 3 8 28 1 100 - 35</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</si>
  <si>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</si>
  <si>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</si>
  <si>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</si>
  <si>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</si>
  <si>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</si>
  <si>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Realizar (ocho) 8 eventos y actividades culturales y recreativas, desarrolladas para los funcionarios del servicio educativo del departamento del Quindío</t>
  </si>
  <si>
    <t>Celebración día del Administrativo.</t>
  </si>
  <si>
    <t xml:space="preserve">Educación Inicial Integral </t>
  </si>
  <si>
    <t>Implementar  un (1)  programa de educación integral  a la primera infancia</t>
  </si>
  <si>
    <t>0314-5-3131657101-20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</si>
  <si>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</si>
  <si>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</si>
  <si>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</si>
  <si>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t>0308 - 5 - 3 1 1 1 2 3 22 - 04 / 0308 - 5 - 3 1 1 1 2 3 22 - 27</t>
  </si>
  <si>
    <t>0308 - 5 - 3 1 1 1 2 3 26 - 27</t>
  </si>
  <si>
    <t>0308 - 5 - 3 1 1 1 2 3 27 - 27</t>
  </si>
  <si>
    <t>Km de vías del departamento mantenidas, mejoradas y/o rehabilitadas</t>
  </si>
  <si>
    <t>Numero de municipios con emergencias viales apoyados</t>
  </si>
  <si>
    <t>Numero de instituciones educativas mantenidas, mejoradas y/o rehabilitadas</t>
  </si>
  <si>
    <t>Numero de instituciones de salud mejoradas y/o apoyadas</t>
  </si>
  <si>
    <t>Número de escenarios deportivo o recreativo  apoyado</t>
  </si>
  <si>
    <t>Número de  equipamientos públcos  y colectivos rehabilitados</t>
  </si>
  <si>
    <t>Numero de obras físicas de infraestructura social apoyadas</t>
  </si>
  <si>
    <t>Numero de edificios públicos e infraestructura institucional apoyados</t>
  </si>
  <si>
    <t>Número de viviendas apoyadas</t>
  </si>
  <si>
    <t xml:space="preserve">Desarrollar tres (3) ejercicios de presupuesto participativo con la ciudadanía, para la priorización de recursos de infraestructura física en el departamento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</si>
  <si>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</si>
  <si>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</si>
  <si>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</si>
  <si>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Realizar vigilancia sanitaria de alimentos y bebidas en establecimientos y productos en los municipios competencia del departamento del Quindio</t>
  </si>
  <si>
    <t>Fondo Local de Salud - SGP</t>
  </si>
  <si>
    <t>CESAR AUGUSTO RINCON ZULUAGA  -   SECRETARIO DE SALUD DEPARTAMENTAL</t>
  </si>
  <si>
    <t xml:space="preserve">Cumplir con  el tiempo de la practica de la lactancia Materna exclusiva
</t>
  </si>
  <si>
    <t xml:space="preserve">Fortalecer la  atencion nutricional en poblaciones indigenas del departamento 
.
</t>
  </si>
  <si>
    <t>Realizar capacitacion a personal asistencia de las 11 IPS publica  en lineamientos vigentes de la atencion integrada de la desnutricion aguda moderada y severa en menores de 5 años  Resolución  5406/2016.</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</si>
  <si>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</si>
  <si>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</si>
  <si>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</si>
  <si>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</si>
  <si>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CESAR AUGUSTO RINCON ZULUAGA - SECRETARIO DE SALUD DEPARTAMENTAL</t>
  </si>
  <si>
    <t>Realizar levantamiento de 11 mapas de riesgo en el departamento para la vigilancia de la calidad del agua para consumo humano.</t>
  </si>
  <si>
    <t>Realizar autorizaciones sanitarias y certificaciones sanitarias para municipios y prestadores de servicios de acueducto.</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</si>
  <si>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</si>
  <si>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</si>
  <si>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</si>
  <si>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</si>
  <si>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Implementar programa del  control prenatal antes de la semana 12 de la edad gestacional</t>
  </si>
  <si>
    <t>1803 - 5 - 3 1 3 12 38 2 135 - 61</t>
  </si>
  <si>
    <t>Fortalecimiento, promoción de la salud y prevención primaria en salud mental en el Departamento del Quindío.</t>
  </si>
  <si>
    <t>Implementar los lineamientos  del Ministerio de Salud y Protección Social frente a la ajustes e implementación de política y el plan nacional de salud mental</t>
  </si>
  <si>
    <t xml:space="preserve">CESAR AUGUSTO RINCON ZULUAGA - SECRETARIO DE SALUD DEPARTAMENTAL </t>
  </si>
  <si>
    <t>Establecer lineamientos de planificación en la Atención primaria en Salud Mental (APS) en todos los municipios Quindiano</t>
  </si>
  <si>
    <t>Articular las políticas públicas de reducción de la oferta y reducción de la demanda de sustancias psicoactivas licitas e ilícitas.</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</si>
  <si>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</si>
  <si>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</si>
  <si>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</si>
  <si>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</si>
  <si>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a 20 instituciones educativas a la implementación de  la estrategia Tiendas Saludables</t>
  </si>
  <si>
    <t>Articular estrategias interinstitucionales que garanticen la integralidad en la atención de los usuarios</t>
  </si>
  <si>
    <t xml:space="preserve">Realizar asistencia 11 instituciones educativas  a la implementacion de la estrategia 4x4 </t>
  </si>
  <si>
    <t>Realizar capacitacion en lineamientos técnicos para la promoción de modos, condiciones y estilos de vida saludable.</t>
  </si>
  <si>
    <t>Adoptar guías y protocolos de atención de las enfermedades crónicas no transmisibles por parte de las EPS e IPS</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</si>
  <si>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</si>
  <si>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</si>
  <si>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</si>
  <si>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los protocolos para la prevenciÓn y control de las enfermedades transmisibles
</t>
  </si>
  <si>
    <t>Realizar promoción del uso de protocolos para enfermedades transmisibles</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</si>
  <si>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</si>
  <si>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</si>
  <si>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</si>
  <si>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1803 - 5 - 3 1 3 12 40 2 141 - 111</t>
  </si>
  <si>
    <t>Res. 781/15 Prev. y control enfermedades por Vect</t>
  </si>
  <si>
    <t>1803 - 5 - 3 1 3 12 40 2 141 - 118</t>
  </si>
  <si>
    <t>Res. 1288/2016 Promoción, prevención y control ETV</t>
  </si>
  <si>
    <t>1803 - 5 - 3 1 3 12 40 2 141 - 61</t>
  </si>
  <si>
    <t xml:space="preserve"> Fortalecer acciones para aumentar coberturas útiles de vacunación antirrábica en animales (perros y gatos). 
</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</si>
  <si>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</si>
  <si>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</si>
  <si>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1803 - 5 - 3 1 3 12 40 2 142 - 113</t>
  </si>
  <si>
    <t>Coordinar acciones para la gestión intersectorial</t>
  </si>
  <si>
    <t>Res.1030/2016 Campaña control lepra QuindÍo</t>
  </si>
  <si>
    <t>1803 - 5 - 3 1 3 12 40 2 142 - 114</t>
  </si>
  <si>
    <t>Res.1030/2016 campaña control lepra Quindío</t>
  </si>
  <si>
    <t>1803 - 5 - 3 1 3 12 40 2 142 - 61</t>
  </si>
  <si>
    <t>Realizar campañas de prevención y atención integral en afectados por tuberculosis</t>
  </si>
  <si>
    <t>Prevencion y atencion integral centrada en los afectados por tuberculosis</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</si>
  <si>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</si>
  <si>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</si>
  <si>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</si>
  <si>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</si>
  <si>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14 simulcros de atencion a emergencias en la red hospitalaria.</t>
  </si>
  <si>
    <t xml:space="preserve">Operar el Plan de Emergencias en Salud en el Departamento </t>
  </si>
  <si>
    <t xml:space="preserve">Actualizar, socializar e implementar  el plan integral  de emergencias de la secretaria desalud depatamental. </t>
  </si>
  <si>
    <t>Capacitar a los hospitales para la integracion de los planes de emergencia hospitalaria con el plan de emergencia de  Secretaria de salud</t>
  </si>
  <si>
    <t>Fortalecer el CRUE Departamental, como autoridad sanitaria, en la regulacion de la referencia y contrarreferencia, implementando los lineamientos RIAS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</si>
  <si>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</si>
  <si>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</si>
  <si>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</si>
  <si>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</si>
  <si>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 xml:space="preserve">Visitas a los 12 Municipios  del departamento del Quindio para la identificacion de las Empresas </t>
  </si>
  <si>
    <t>Sensibilizar a los Empleadores para fomentar la afiliación al SGRL a sus empleados conforme a Ley 1562 del 2012 y Decreto 1443  del 2015</t>
  </si>
  <si>
    <t xml:space="preserve">Implementar controles de cumplimiento por parte de los empleadores en lo reglamentado en el Sistema general de Riesgos Laborales. </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</si>
  <si>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</si>
  <si>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</si>
  <si>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</si>
  <si>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1803 - 5 - 3 1 3 12 43 2 146 - 61</t>
  </si>
  <si>
    <t xml:space="preserve"> Articular los sistemas de vigilancia relacionados al control sanitario</t>
  </si>
  <si>
    <t>1803 - 5 - 3 1 3 12 43 2 146 - 63</t>
  </si>
  <si>
    <t>Fondo de Estupefacientes</t>
  </si>
  <si>
    <t>0318 - 5 - 3 1 3 12 43 2 146 - 20</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</si>
  <si>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</si>
  <si>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</si>
  <si>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</si>
  <si>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 xml:space="preserve">Implementar programas de participación social que garanticen los derechos de los grupos vulnerables </t>
  </si>
  <si>
    <t>1803 - 5 - 3 1 3 12 44 2 148 - 61</t>
  </si>
  <si>
    <t>0318 - 5 - 3 1 3 12 44 2 148 - 20</t>
  </si>
  <si>
    <t>Consolidar los programas de atención a la primera infancia</t>
  </si>
  <si>
    <t>Fortalecer atención integral a poblaciones vulnerables</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</si>
  <si>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</si>
  <si>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</si>
  <si>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</si>
  <si>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</si>
  <si>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</si>
  <si>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</si>
  <si>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</si>
  <si>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</si>
  <si>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Optimizar los procesos contractuales desde el LSP y  la DTS
</t>
  </si>
  <si>
    <t>Adecuar infraestructura que de cumplimiento para el buen  funcionamiento del LSP</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</si>
  <si>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</si>
  <si>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</si>
  <si>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</si>
  <si>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</si>
  <si>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 xml:space="preserve">Fortalecer  la capacidad instalada en los niveles institucionales y municipales frente al desarrollo de los procesos de Vigilancia en Salud Pública </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</si>
  <si>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</si>
  <si>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</si>
  <si>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</si>
  <si>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Mejorar los procesos de identificación de la población no sisbenizada y no afiliada.</t>
  </si>
  <si>
    <t>Rentas cedidas subcuenta otros gastos en salud</t>
  </si>
  <si>
    <t>1801 - 5 - 3 1 3 13 48 2 153 - 64</t>
  </si>
  <si>
    <t xml:space="preserve"> Gestionar  recursos para cofinanciación de la afialicon  mpo y lugares de afiliación
</t>
  </si>
  <si>
    <r>
      <t>Gestionar recursos para cofinanciación de la afialico</t>
    </r>
    <r>
      <rPr>
        <sz val="10"/>
        <rFont val="Arial"/>
        <family val="2"/>
      </rPr>
      <t>n  MPO</t>
    </r>
    <r>
      <rPr>
        <sz val="10"/>
        <color theme="1"/>
        <rFont val="Arial"/>
        <family val="2"/>
      </rPr>
      <t xml:space="preserve"> y lugares de afiliación
</t>
    </r>
  </si>
  <si>
    <t>Ley 1393</t>
  </si>
  <si>
    <t>1801 - 5 - 3 1 3 13 48 2 153 - 71</t>
  </si>
  <si>
    <t>Rentas cedidas subcuenta régimen subsidiado</t>
  </si>
  <si>
    <t>1801 - 5 - 3 1 3 13 49 2 153 - 72</t>
  </si>
  <si>
    <t xml:space="preserve"> Aumentar la asistencia técnica a 12 Municipios del departamento,  en los procesos del régimen subsidiado</t>
  </si>
  <si>
    <t>Realizar asistencia técnica a 12 Municipios del departamento,  en los procesos del régimen subsidiado</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</si>
  <si>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</si>
  <si>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</si>
  <si>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</si>
  <si>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Resolución 971/2016 programa inimputables</t>
  </si>
  <si>
    <t>1802 - 5 - 3 1 3 14 50 2 154 - 58</t>
  </si>
  <si>
    <t>Rentas cedidas secretaria .de salud</t>
  </si>
  <si>
    <t>1802 - 5 - 3 1 3 14 50 2 154 - 59</t>
  </si>
  <si>
    <t>SGP salud prestación servicios C.S.F</t>
  </si>
  <si>
    <t>1802 - 5 - 3 1 3 14 50 2 154 - 60</t>
  </si>
  <si>
    <t xml:space="preserve">Fortalecer la contratación para la atención de la población no afiliada </t>
  </si>
  <si>
    <t>SGP salud aportes patronales S.S.F</t>
  </si>
  <si>
    <t>0318 - 5 - 3 1 3 14 50 2 154 - 35</t>
  </si>
  <si>
    <t>Fortalecier la construcción del Plan Bienal en las 14 Empresas sociales del estado (ESE)del departamento.</t>
  </si>
  <si>
    <t>Recurso destinado del Monopolio</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</si>
  <si>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</si>
  <si>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</si>
  <si>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</si>
  <si>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</si>
  <si>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Capacitar en los procesos de gestion tecnica en salud.</t>
  </si>
  <si>
    <t>Realizar procesos de verificacion a los12 Municipios del Departamento en los reportes de gestion financiera.</t>
  </si>
  <si>
    <t>Brindar apoyo en la gestión administrativa y financiera a los municipios del departamento</t>
  </si>
  <si>
    <t>1802 - 5 - 3 1 3 14 52 2 156 - 72</t>
  </si>
  <si>
    <t>Servicio de salud en alerta en el Departamento del Quindío</t>
  </si>
  <si>
    <t xml:space="preserve">Fortalecimiento de la red de urgencias y emergencias en el Departamento del Quindio </t>
  </si>
  <si>
    <t>1802 - 5 - 3 1 3 14 52 2 157 - 72</t>
  </si>
  <si>
    <t>0318 - 5 - 3 1 3 14 52 2 157 - 20</t>
  </si>
  <si>
    <t>1802 - 5 - 3 1 3 14 53 2 158 - 72</t>
  </si>
  <si>
    <t>1802 - 5 - 3 1 3 14 54 2 159 - 72</t>
  </si>
  <si>
    <t xml:space="preserve">Apoyar el  seguimiento al proceso de reporte, vigilancia y control en el manejo de los recursos de salud en el Departamento del Quindio
</t>
  </si>
  <si>
    <t>Fortalecer los procesos financieros  del sector salud en el departamento del Quindío</t>
  </si>
  <si>
    <t xml:space="preserve">Realizar los  procesos adecuados para la auditoria en el flujo de recursos de las IPS 
</t>
  </si>
  <si>
    <t>1804 - 5 - 3 1 3 15 55 2 160 - 72</t>
  </si>
  <si>
    <t>Apoyo Operativo a la inversión social en salud en el Departamento del Quindio</t>
  </si>
  <si>
    <t>N/A</t>
  </si>
  <si>
    <t xml:space="preserve">Adecuadas herramientas intersectoriales de educación comunitaria que fortalezcan los entornos saludables  </t>
  </si>
  <si>
    <t>Planes de mejoramiento instaurados  de Intervenciones Colectivas.</t>
  </si>
  <si>
    <t>Realizar auditoria a 8  planes de mejoramiento de Intervenciones Colectivas.</t>
  </si>
  <si>
    <t>vigilancia y control para el acceso de los afiliados a la red de servicios de salud</t>
  </si>
  <si>
    <t xml:space="preserve">Fortalecer la tención de la población no afiliada </t>
  </si>
  <si>
    <t>construcción del Plan Bienal en las 14 Empresas sociales del estado (ESE)del departamento.</t>
  </si>
  <si>
    <t>Fortalecer los procesos de implementacion, auditoria y seguimiento.</t>
  </si>
  <si>
    <t>Reformular el PAMEC de la Direccion Territorial de acuerdo a lo establecido en la Resolución 3960 de 2008.</t>
  </si>
  <si>
    <t xml:space="preserve">Realizar asistencia técnica para levantar el diagnóstico del estado de avance del programa PAMEC en la IPS públicas del Departamento. </t>
  </si>
  <si>
    <t>Seguimiento y evaluación al cumplimiento DE los planes de mejoramiento y estandarización de procesos  de habilitación de las EAPB.</t>
  </si>
  <si>
    <t xml:space="preserve">Realizar visitas de verificación de los requisitos de habilitación </t>
  </si>
  <si>
    <t>verificación  a 150 prestadores de servicios de salud.</t>
  </si>
  <si>
    <t>Evaluar los municipios certificados en salud</t>
  </si>
  <si>
    <t xml:space="preserve">Garantizar eficiencia en el establecimiento de los indicadores de seguimiento a riesgo </t>
  </si>
  <si>
    <t>control trimestral a la ejecución presupuestal de los recursos del Sector Salud</t>
  </si>
  <si>
    <t>Verificación a la ejecución presupuestal de los recursos del Sector Salud</t>
  </si>
  <si>
    <t>Quindío territorio vital</t>
  </si>
  <si>
    <t>Generación de entornos favorables y sostenibilidad ambiental</t>
  </si>
  <si>
    <t>0312-5-311111064-20</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</si>
  <si>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</si>
  <si>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</si>
  <si>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1Realización de actividades SIGAD. Analisis de la información ambiental de los doce municipios </t>
  </si>
  <si>
    <t>OR</t>
  </si>
  <si>
    <t>CARLOS ALBERTO SOTO RAVE SECRETARIODE AGRICULTURA, DESARROLLO RURAL Y MEDIO AMBIENTE</t>
  </si>
  <si>
    <t>Actualización  planes de manejo de áreas protegidas del departamento</t>
  </si>
  <si>
    <t>Adecuadar planificación para la sostenibilidad de los recursos naturales</t>
  </si>
  <si>
    <t>Gestión de la biodiversidad y sus servicios ecosistemicos PDGIB</t>
  </si>
  <si>
    <t>Realizar actividades de educación ambiental</t>
  </si>
  <si>
    <t xml:space="preserve">Acciones  de producción más limpia y Buenas  Prácticas Ambientales (BPA) en los sectores productivos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</si>
  <si>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</si>
  <si>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</si>
  <si>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</si>
  <si>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0312-5-311121067-20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</si>
  <si>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</si>
  <si>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</si>
  <si>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</si>
  <si>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</si>
  <si>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</si>
  <si>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</si>
  <si>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</si>
  <si>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</si>
  <si>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0312-5-311131068-20</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</si>
  <si>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</si>
  <si>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</si>
  <si>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</si>
  <si>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</si>
  <si>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Recuperación y mantenimiento de  las  zonas deterioradas en las áreas de protección.</t>
  </si>
  <si>
    <t>Adecuación, remodelación y construcción de las viviendas</t>
  </si>
  <si>
    <t>Conservar para la sostenibilidad ambiental dos (2) cuencas de los municipios con declaratoria de Paisaje Cultural Cafetero PCC</t>
  </si>
  <si>
    <t>0312-5-311131069-20</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</si>
  <si>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</si>
  <si>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</si>
  <si>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</si>
  <si>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 PCC</t>
  </si>
  <si>
    <t xml:space="preserve">Intervenir cuencas hidrograficas </t>
  </si>
  <si>
    <t xml:space="preserve">Promover la creación y adopción  en los doce (12) municipios del departamento, de herramientas para el estímulo de incentivos a la conservación </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</si>
  <si>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</si>
  <si>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</si>
  <si>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</si>
  <si>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</si>
  <si>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</si>
  <si>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</si>
  <si>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</si>
  <si>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</si>
  <si>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</si>
  <si>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</si>
  <si>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</si>
  <si>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0312-5-312241372-20</t>
  </si>
  <si>
    <t>Fortalecimiento e innovación empresarial de la caficultura en el Departamento del Quindío</t>
  </si>
  <si>
    <t>14.28</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</si>
  <si>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</si>
  <si>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</si>
  <si>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</si>
  <si>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Crear (6) seis grupos multiplicadores de conocimiento en emprendimiento y calidad del café  para jóvenes y mujeres rurales, campesinas y cafeteras</t>
  </si>
  <si>
    <t>14.29</t>
  </si>
  <si>
    <t>CAPACITACIÓN A PRODUCTORES EN PROCESOS QUE GENEREN VALOR AGREGADO AL CAFÉ, TOSTION, BARISMO Y CATACION</t>
  </si>
  <si>
    <t>Crear (1) portafolio de café origen Quindío a través de la valoración de 6000 predios</t>
  </si>
  <si>
    <t>57.15</t>
  </si>
  <si>
    <t>Bajo nivel de conocimiento de los productores en producción limpia y sostenible con énfasis en calidad sensorial del café</t>
  </si>
  <si>
    <t xml:space="preserve">CAPACITACIÓN  A JOVENES Y MUJERES RURALES EN ASOCIATIVIDAD, EMPRENDIMIENTO,  EN MEJORAMIENTO Y ASEGURAMIENTO DE LA CALIDAD  </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</si>
  <si>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</si>
  <si>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</si>
  <si>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</si>
  <si>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</si>
  <si>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</si>
  <si>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</si>
  <si>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</si>
  <si>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0312-5-312258176-20</t>
  </si>
  <si>
    <t>Creacion e implementacion de los centros agroindustriales para  la paz CAPAZ en el Deparamento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</si>
  <si>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</si>
  <si>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</si>
  <si>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</si>
  <si>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</si>
  <si>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</si>
  <si>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</si>
  <si>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</si>
  <si>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</si>
  <si>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</si>
  <si>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</si>
  <si>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</si>
  <si>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</si>
  <si>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312-5-312258177-20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</si>
  <si>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</si>
  <si>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</si>
  <si>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</si>
  <si>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</si>
  <si>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</si>
  <si>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312-5-312258175-20</t>
  </si>
  <si>
    <t>Implementacion de un instrumento para la Prevención de eventos naturales productos agricolas en e Departamento del Quindio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</si>
  <si>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</si>
  <si>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</si>
  <si>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</si>
  <si>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</si>
  <si>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0312-5-312261375-20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</si>
  <si>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</si>
  <si>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</si>
  <si>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</si>
  <si>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</si>
  <si>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</si>
  <si>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</si>
  <si>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</si>
  <si>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</si>
  <si>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8.17</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</si>
  <si>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</si>
  <si>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</si>
  <si>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</si>
  <si>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</si>
  <si>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</si>
  <si>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</si>
  <si>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</si>
  <si>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0312-5-312271378-20</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</si>
  <si>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</si>
  <si>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</si>
  <si>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</si>
  <si>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</si>
  <si>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</si>
  <si>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</si>
  <si>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</si>
  <si>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</si>
  <si>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 xml:space="preserve">ejecucion de instrumento de planificacion e informacion rural para la comercializacion de productos transables </t>
  </si>
  <si>
    <t>Fomento a la Agricultura Familiar Campesina, agricultura urbana y mercados campesinos para la soberanía y  Seguridad alimentaria</t>
  </si>
  <si>
    <t>Diseñar e implementar un (1) programa de agricultura familiar campesina</t>
  </si>
  <si>
    <t>0312-5-3131134879-20</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</si>
  <si>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</si>
  <si>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</si>
  <si>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</si>
  <si>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</si>
  <si>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</si>
  <si>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 xml:space="preserve">incrementar la disponibilidad de alimentos de la canasta familiar producidas en el Quindo a travez de la siembra de nuevas hectareas </t>
  </si>
  <si>
    <t>Mejorar el estado nutricional de 1795 niños menor de 5 años y de 1531 niños de 6 a 18 años  en riesgo de desnutrición en el departamento</t>
  </si>
  <si>
    <t xml:space="preserve">1795 -  1531 </t>
  </si>
  <si>
    <t>mejorar el estado nutricional de niños menores de 5 años y de niños de 5 a 18 años en riesgo de desnutricion en  el departamento</t>
  </si>
  <si>
    <t>Beneficiar a 2400 familias urbanas y periurbanas con parcelas de agricultura familiar para autoconsumo y comercio de excedentes</t>
  </si>
  <si>
    <t xml:space="preserve">establecer parcelas de agricultura familiar urbanas y priurbanas </t>
  </si>
  <si>
    <t>0311 - 5 - 3 1 2 2 8 13 51 - 20</t>
  </si>
  <si>
    <t>051</t>
  </si>
  <si>
    <t xml:space="preserve"> Carlos Alfonso Rodriguez Orozco                                    Secretaria de Turismo, Industria y Comercio.
</t>
  </si>
  <si>
    <t>0311 - 5 - 3 1 2 2 8 13 52 - 20</t>
  </si>
  <si>
    <t>052</t>
  </si>
  <si>
    <t>Fortalecimiento de  la   competitividad  a través de la  gestión de la innovación  y la tecnocología en el Departamento del Quindio</t>
  </si>
  <si>
    <t xml:space="preserve">Carlos Alfonso Rodriguez Orozco                                       Secretaria de Turismo, Industria y Comercio.
</t>
  </si>
  <si>
    <t xml:space="preserve">Apoyo a la formulacion del proyecto: red de conocimiento de agronegocios del departamento y su fortalecimiento a traves de un proyecto de I+D+I
</t>
  </si>
  <si>
    <t>0311 - 5 - 3 1 2 2 9 13 53 - 20</t>
  </si>
  <si>
    <t>053</t>
  </si>
  <si>
    <t xml:space="preserve">Apoyar con recursos financieros  u otros el fortalecimiento del emprendimiento, empresarismo y asociatividad en el Departamento del Quindio
</t>
  </si>
  <si>
    <t>.
Carlos Alfonso Rodriguez Orozco.                                     Secretaria de Turismo, Industria y Comercio</t>
  </si>
  <si>
    <t xml:space="preserve">Apoyar la existencia de un ecosistema  regional de emprendimiento en el Departamento del Quindio, a través de la elaboración de una propopuesta de alianzas estrátegicas  
</t>
  </si>
  <si>
    <t>0311 - 5 - 3 1 2 2 10 13 56 - 20</t>
  </si>
  <si>
    <t>056</t>
  </si>
  <si>
    <t>Carlos Alfonso Rodriguez Orozco.                                     Secretaria de Turismo, Industria y Comercio</t>
  </si>
  <si>
    <t>0311 - 5 - 3 1 2 3 11 13 59 - 20</t>
  </si>
  <si>
    <t>059</t>
  </si>
  <si>
    <t xml:space="preserve">Mejorar  el nivel de fortalecimiento y diseño de  nuevos  productos turisticos de naturaleza  en el departamento del Quindio
</t>
  </si>
  <si>
    <t>0311 - 5 - 3 1 2 3 12 13 60 - 20</t>
  </si>
  <si>
    <t>060</t>
  </si>
  <si>
    <t>Carlos Alfonso Rodriguez Orozco.                                           Secretaria de Turismo, Industria y Comercio</t>
  </si>
  <si>
    <t>0311 - 5 - 3 1 2 3 13 13 62 - 20</t>
  </si>
  <si>
    <t>062</t>
  </si>
  <si>
    <t>0311 - 5 - 3 1 2 3 13 13 62 - 52</t>
  </si>
  <si>
    <t>SGP Agua Potable SSF</t>
  </si>
  <si>
    <t>REINSERCION</t>
  </si>
  <si>
    <t>SEGURIDAD HUMANA COMO DINAMIZADOR DE LA VIDA, DIGNIDAD Y LIBERTAD EN EL QUINDÍO</t>
  </si>
  <si>
    <t>SEGURIDAD CIUDADANA PARA PREVENCIÓN Y CONTROL DEL DELITO</t>
  </si>
  <si>
    <t>028</t>
  </si>
  <si>
    <t>Construcción integral de la seguridad humana en el Departamento del Quindío</t>
  </si>
  <si>
    <t>Recurso ordinario</t>
  </si>
  <si>
    <t>Fondos de seguridad 5%</t>
  </si>
  <si>
    <t>Apoyo para iniciativas,actividades y/o proyectos productivos dirigido a la población de infancia y adolescencia</t>
  </si>
  <si>
    <t>Procesos de consultoria como requisito para interventorias, diseños, estudios de factibilidad, ambientales entre otros</t>
  </si>
  <si>
    <t>0309 - 5 - 3 1 4 23 75 18 28 - 20</t>
  </si>
  <si>
    <t>Cofinanciación para proyectos de movilidad y/o tecnología</t>
  </si>
  <si>
    <t>0309 - 5 - 3 1 4 23 75 18 28 - 42</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</si>
  <si>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</si>
  <si>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</si>
  <si>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</si>
  <si>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CONVIVENCIA, JUSTICIA Y CULTURA DE PAZ</t>
  </si>
  <si>
    <t xml:space="preserve">No. </t>
  </si>
  <si>
    <t>0309 - 5 - 3 1 4 23 76 18 29 - 20</t>
  </si>
  <si>
    <t>029</t>
  </si>
  <si>
    <t xml:space="preserve">Apoyo a la convivencia, justicia y cultura de paz en el Departamento del Quindío </t>
  </si>
  <si>
    <t xml:space="preserve">Intervenciones psicosociales, y/o de formación productiva integrales en los 11 barrios focalizados </t>
  </si>
  <si>
    <t>0309 - 5 - 3 1 4 23 76 18 29 - 42</t>
  </si>
  <si>
    <t>Seguimiento y ejecución de los objetivos del PISCC</t>
  </si>
  <si>
    <t>CONSTRUCCION DE PAZ Y RECONCILIACION EN EL QUINDÍO</t>
  </si>
  <si>
    <t>PLAN DE ACCIÓN TERRITORIAL PARA LAS VICTIMAS DEL CONFLICTO</t>
  </si>
  <si>
    <t>0309 - 5 - 3 1 4 24 78 14 30 - 20</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</si>
  <si>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</si>
  <si>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</si>
  <si>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</si>
  <si>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Procesos de apoyo para la implementación de la ley de víctimas (1448 de 2011) y sus decretos reglamentarios 
(Capacitación) </t>
  </si>
  <si>
    <t>PROTECCIÓN Y GARANTÍAS DE NO REPETICIÓN</t>
  </si>
  <si>
    <t>0309 - 5 - 3 1 4 24 79 14 32 - 20</t>
  </si>
  <si>
    <t>032</t>
  </si>
  <si>
    <t>Implementación del Plan Integral de prevención de vulneraciones de los Derechos Humanos DDHH e infracciones  al Derecho Internacional Humanitario DIH en el departamento del Quindio</t>
  </si>
  <si>
    <t>PREPARADOS PARA LA PAZ</t>
  </si>
  <si>
    <t>0309 - 5 - 3 1 4 24 80 14 34 - 20</t>
  </si>
  <si>
    <t>034</t>
  </si>
  <si>
    <t>Construcción de la Paz Territorial en el Departamento del Quindio</t>
  </si>
  <si>
    <t xml:space="preserve">1. Factores generadores  de expresión de valores,actidudes,tradiciones y patrones de comporatmiento de respeto a la vida,los DDHH y la libertad de expresón 
2. Creación de una cultura en DDHH e igualdad y no discriminación 
</t>
  </si>
  <si>
    <t>EL QUINDIO DEPARTAMENTO RESILIENTE</t>
  </si>
  <si>
    <t>QUINDIO PROTEGIENDO EL FUTURO</t>
  </si>
  <si>
    <t>0309 - 5 - 3 1 4 25 81 12 36 - 20</t>
  </si>
  <si>
    <t>036</t>
  </si>
  <si>
    <t xml:space="preserve">Administración del  riesgo mediante el conocimiento, la reducción y el manejo del desastre  en el Departamento del Quindio. </t>
  </si>
  <si>
    <t xml:space="preserve">1. Conocimiento de los riesgos en el departamento.
2. Diseñar modelos de reducción del riesgo en el departamento.
3. Fortalecer las instituciones  para el adecuado manejo de los desastres.  
</t>
  </si>
  <si>
    <t>Conocimiento manejo y reducción del riesgo en el departamento</t>
  </si>
  <si>
    <t>Apoyo en formacion y capacitación de gestión del riesgo</t>
  </si>
  <si>
    <t>Leventamiento de informacion relacionada con la  geología en areas vulnerables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</si>
  <si>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</si>
  <si>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</si>
  <si>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</si>
  <si>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</si>
  <si>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</si>
  <si>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FORTALECIMIENTO INSTITUCIONAL PARA LA GESTIÓN DEL RIESGO DE DESASTRES COMO UNA ESTRATEGIA DE DESARROLLO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</si>
  <si>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</si>
  <si>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</si>
  <si>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</si>
  <si>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</si>
  <si>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Articulación y coordinación para el manejo de desastres</t>
  </si>
  <si>
    <t>QUINDIO SI A LA PARTICIPACIÓN</t>
  </si>
  <si>
    <t>0309 - 5 - 3 1 5 27 85 16 39 - 20</t>
  </si>
  <si>
    <t>039</t>
  </si>
  <si>
    <t>Construcción de la participación ciudadana y control social en el Departamento del Quindio</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</si>
  <si>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</si>
  <si>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</si>
  <si>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Servicios de apoyo al funcionamiento y operatividad del consejo de participación ciudadana</t>
  </si>
  <si>
    <t>Servicios especializados en formulación de políticas públicas</t>
  </si>
  <si>
    <t>Servicios como apoyo a la participación</t>
  </si>
  <si>
    <t>Servicios como apoyo a la implementación de politíca pública de libertad religiosa</t>
  </si>
  <si>
    <t>0309 - 5 - 3 1 5 27 86 16 40 - 20</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</si>
  <si>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</si>
  <si>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</si>
  <si>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</si>
  <si>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</si>
  <si>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</si>
  <si>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VEEDURIAS Y RENDICIÓN DE CUENTAS</t>
  </si>
  <si>
    <t>No,</t>
  </si>
  <si>
    <t>0309 - 5 - 3 1 5 26 84 16 42 - 20</t>
  </si>
  <si>
    <t>042</t>
  </si>
  <si>
    <t xml:space="preserve">Fortalecimiento de las veedurias ciudadanas en el Departamento del Quindio </t>
  </si>
  <si>
    <t xml:space="preserve">1.  Conocimiento de la legislación que permite el ejercicio  del control social 
2.  Difusión masiva sobre  el ejercicio del control social 
</t>
  </si>
  <si>
    <t>Servicio como apoyo a las estrategías de fortalecimiento a las veedurias ciudadanas</t>
  </si>
  <si>
    <t>Educacion Para la Paz</t>
  </si>
  <si>
    <t>Arte para todos</t>
  </si>
  <si>
    <t xml:space="preserve">Emprendimiento Cultural </t>
  </si>
  <si>
    <t>Lectura, escritura y bibliotecas</t>
  </si>
  <si>
    <t>Patrimonio, paisaje cultural cafetero, ciudadanía y diversidad cultural</t>
  </si>
  <si>
    <t>Viviendo el patrimonio y el Paisaje Cultural Cafetero</t>
  </si>
  <si>
    <t>0310 - 5 - 3 1 3 9 29 5 45 - 33</t>
  </si>
  <si>
    <t>0310 - 5 - 3 1 3 9 29 5 46 - 20</t>
  </si>
  <si>
    <t>0310 - 5 - 3 1 3 9 29 5 46 - 39</t>
  </si>
  <si>
    <t>0310 - 5 - 3 1 3 9 29 5 46 - 41</t>
  </si>
  <si>
    <t>0310 - 5 - 3 1 3 9 31 5 48 - 20, 0310 - 5 - 3 1 3 9 31 5 48 - 34, 0310 - 5 - 3 1 3 9 31 5 48 - 83</t>
  </si>
  <si>
    <t xml:space="preserve">0310 - 5 - 3 1 3 9 30 5 47 - 39, 0310 - 5 - 3 1 3 9 30 5 47 - 40 </t>
  </si>
  <si>
    <t>0310 - 5 - 3 1 3 10 32 5 49 - 109, 0310 - 5 - 3 1 3 10 32 5 49 - 20, 0310 - 5 - 3 1 3 10 32 5 49 - 47, 0310 - 5 - 3 1 3 10 32 5 49 - 93</t>
  </si>
  <si>
    <t>Apoyar de forma articulada el programa nuevo comienzo "Otro Motivo para Vivir" (1).</t>
  </si>
  <si>
    <t>Diseñar e implementar Un (1) Sistema de Información geo referenciado para el ordenamiento social  y económico del territorio rural</t>
  </si>
  <si>
    <r>
      <rPr>
        <sz val="10"/>
        <color rgb="FFFF0000"/>
        <rFont val="Arial"/>
        <family val="2"/>
      </rPr>
      <t xml:space="preserve">   </t>
    </r>
    <r>
      <rPr>
        <sz val="10"/>
        <color theme="1"/>
        <rFont val="Arial"/>
        <family val="2"/>
      </rPr>
      <t xml:space="preserve">0314 - 5 - 3 1 3 5 16 1 84 - 20     0314 - 5 - 3 1 3 5 16 1 84 - 35     </t>
    </r>
  </si>
  <si>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</si>
  <si>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</si>
  <si>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</si>
  <si>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Diseñar un sistema que garantice  la calidad en la información de los esquemas y planes básicos para la toma de decisiones  y organización del territorio  físico espacial en 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</si>
  <si>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2017
 </t>
  </si>
  <si>
    <t xml:space="preserve">Aumentar  los índices eficacia y eficiencia  de la inversión social en el departamento del Quindío, a través  de procesos de capacitación, asistencia técnica, seguimiento y evaluación del gestión territorial, durante  la vigencia 2017 . 
</t>
  </si>
  <si>
    <t>0305 - 5 - 3 1 5 26 83 17 6 - 20</t>
  </si>
  <si>
    <t>0305 - 5 - 3 1 5 26 84 17 15 - 20</t>
  </si>
  <si>
    <t>0305 - 5 - 3 1 5 27 85 16 7 - 20</t>
  </si>
  <si>
    <t>0305 - 5 - 3 1 5 28 87 17 9 - 20</t>
  </si>
  <si>
    <t>0305 - 5 - 3 1 5 28 87 17 12 - 20</t>
  </si>
  <si>
    <t>0305 - 5 - 3 1 5 28 87 17 13 - 20</t>
  </si>
  <si>
    <t>0305 - 5 - 3 1 5 28 87 17 14 - 20</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</si>
  <si>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</si>
  <si>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</si>
  <si>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</si>
  <si>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N° de proyectos formulados y/o ejecutados </t>
  </si>
  <si>
    <t xml:space="preserve">N° de proyectos apoyados </t>
  </si>
  <si>
    <t xml:space="preserve">Un plan Ambiental Implementado y en Ejecución </t>
  </si>
  <si>
    <t xml:space="preserve">N° de proyectos ejecutados para el aseguramiento de la prestación de servicios </t>
  </si>
  <si>
    <t xml:space="preserve">N° de proyectos ejecutados </t>
  </si>
  <si>
    <t xml:space="preserve">Apoyo con la realización de los planes de acción y
Caracterización en pro de la construcción de la política
publica de familia
</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</si>
  <si>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</si>
  <si>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</si>
  <si>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</si>
  <si>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Desarrollar  acciones encaminadas a la atención integral  de los adolescentes y jóvenes del Departamento del Quindio</t>
  </si>
  <si>
    <t>Desarrollar  e implementar  estrategias  de prevención  del consumo de sustancias psico activas  (SPA)  en  adolescentes y jóvenes del departamento, Con el fin de  sensibilizar  la población frente  a  los daños colaterales generados por  el consumo.</t>
  </si>
  <si>
    <t xml:space="preserve">implementar  programa departamental  para la atención y acompañamiento a la población migrante y de repatriación, acorde al Plan de Acompañamiento al Ciudadano Migrante, en el marco de la Ley 1565/2011. </t>
  </si>
  <si>
    <t>31/12/0217</t>
  </si>
  <si>
    <t>Apoyar  a veinte  (20) deportistas en nivel de talento, de proyección y de altos logros con el programa de incentivos económicos a deportistas</t>
  </si>
  <si>
    <t>Nuevo IVA de Licores Cedido 30% Deporte</t>
  </si>
  <si>
    <t>Brindar asesoria a los doce municipios del departamente</t>
  </si>
  <si>
    <t>Apoyo a la actividad fisica, salud y productiva en el Departamento del Quindio.</t>
  </si>
  <si>
    <t>Generación de entornos favorables y sostenibilidad ambiental para el Departamento del Quindío</t>
  </si>
  <si>
    <t xml:space="preserve">CODIGO:  F-PLA-06 VERSIÓN: 05               FECHA:   1 Ago 2016 PÁGINA: 1 de 1 </t>
  </si>
  <si>
    <t>F-PLA-06</t>
  </si>
  <si>
    <t xml:space="preserve">CODIGO:  F-PLA-06                 VERSIÓN: 05                               FECHA: 1 Ago 2016                   PÁGINA: 1 de 1 </t>
  </si>
  <si>
    <t xml:space="preserve">PROGRAMACION PLAN DE ACCIÓN    </t>
  </si>
  <si>
    <t xml:space="preserve">CODIGO:  F-PLA-06                            VERSIÓN: 05                                           FECHA: 1 Agosto 2016                     PÁGINA: 1 de 1 </t>
  </si>
  <si>
    <t xml:space="preserve">CODIGO:  F-PLA-06         VERSIÓN: 05                    FECHA: 1 Agosto 2016    PÁGINA: 1 de 1 </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</si>
  <si>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</si>
  <si>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</si>
  <si>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Realizar seguimiento, control y evaluación de las metas estratégicas Plan de Desarrollo Deptartamental y la política pública de infancia y adolescecia para el periodo 2016, con el fin de fortalecer los procesos de planificación del Departamento y mejorar los índices de eficacia y eficiencia de la inversión social.</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</si>
  <si>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</si>
  <si>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Definición de metas estratégicas por  el gobierno departamental a diciembre 2017</t>
  </si>
  <si>
    <t>Seguimiento, control  y evaluación de metas estratégicas periódo administrativo 2017</t>
  </si>
  <si>
    <t>Implementación  del tablero de  control con metodología y tecnología</t>
  </si>
  <si>
    <t>CATALINA GOMEZ RESTREPO</t>
  </si>
  <si>
    <t>SECRETARIA ADMINISTRATIVA</t>
  </si>
  <si>
    <t xml:space="preserve">ALVARO ARIAS YOUNG </t>
  </si>
  <si>
    <t xml:space="preserve">SECRETARIO DE PLANEACION DEPARTAMENTAL </t>
  </si>
  <si>
    <t>HECTOR ALBERTO MARIN RIOS</t>
  </si>
  <si>
    <t>Secretario del Interior</t>
  </si>
  <si>
    <t>JAMES GONZALEZ MATA</t>
  </si>
  <si>
    <t xml:space="preserve"> SECRETARIO DE CULTURA</t>
  </si>
  <si>
    <t>CARLOS ALFONSO RODRIGUEZ  OROZCO</t>
  </si>
  <si>
    <t>SECRETARIO DE TURISMO, INDUSTRIA Y COMERCIO</t>
  </si>
  <si>
    <t>CARLOS ALBERTO SOTO RAVE</t>
  </si>
  <si>
    <t xml:space="preserve"> SECRETARIO DE AGRICULTURA, DESARROLLO RURAL Y MEDIO AMBIENTE</t>
  </si>
  <si>
    <t>CARLOS ALBERTO GÓMEZ CHACÓN</t>
  </si>
  <si>
    <t xml:space="preserve"> DIRECTOR OFICINA PRIVADA</t>
  </si>
  <si>
    <t>ALVARO ARIAS VELASQUEZ</t>
  </si>
  <si>
    <t>SECRETARIO DE EDUCACION DEPARTAMENTAL</t>
  </si>
  <si>
    <t xml:space="preserve">CESAR AUGUSTO RINCON ZULUAGA </t>
  </si>
  <si>
    <t>SECRETARIA DE SALUD DEPARTAMENTAL</t>
  </si>
  <si>
    <t>FERNANDO BAENA VILLAREAL</t>
  </si>
  <si>
    <t>INSTITUTO DEPARTAMENTAL DE TRANSITO</t>
  </si>
  <si>
    <t>Catalina Gomez Restrepo Secretario Administrativo</t>
  </si>
  <si>
    <t>Hector Alberto Marin Rios Secretario del Interior</t>
  </si>
  <si>
    <t xml:space="preserve">Hector Alberto Marin Rios Secretario del Interior
</t>
  </si>
  <si>
    <t>Sostenibilidad de la produccion, mediante estrategias de mitigacion, para contrarrestar eventos y riesgos naturales en el sector agropecuario</t>
  </si>
  <si>
    <t>Fortalecer cuarenta y siete (47) instituciones educativas con el programa de articulación con la educación superior y Educacion para el Trabajo y Desarrollo  Humano ETDH</t>
  </si>
  <si>
    <t>Apoyar 2 programas  de saneamiento fiscal y financiero a las IPS categorizadas en riesgo por el Ministerio de Salud</t>
  </si>
  <si>
    <t>Fortalecimiento de la red de prestación de servicios pública  del Departamento del Quindío</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</si>
</sst>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2" formatCode="_-&quot;$&quot;* #,##0_-;\-&quot;$&quot;* #,##0_-;_-&quot;$&quot;* &quot;-&quot;_-;_-@_-"/>
    <numFmt numFmtId="41" formatCode="_-* #,##0_-;\-* #,##0_-;_-*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quot;$&quot;\ #,##0"/>
    <numFmt numFmtId="170" formatCode="dd/mm/yyyy;@"/>
    <numFmt numFmtId="171" formatCode="_ [$€-2]\ * #,##0.00_ ;_ [$€-2]\ * \-#,##0.00_ ;_ [$€-2]\ * &quot;-&quot;??_ "/>
    <numFmt numFmtId="172" formatCode="d/mm/yyyy;@"/>
    <numFmt numFmtId="173" formatCode="dd/mm/yy;@"/>
    <numFmt numFmtId="174" formatCode="0_ ;\-0\ "/>
    <numFmt numFmtId="175" formatCode="_-[$$-240A]* #,##0_-;\-[$$-240A]* #,##0_-;_-[$$-240A]* &quot;-&quot;_-;_-@_-"/>
    <numFmt numFmtId="176" formatCode="#,##0.00;[Red]#,##0.00"/>
    <numFmt numFmtId="177" formatCode="#,##0;[Red]#,##0"/>
    <numFmt numFmtId="178" formatCode="_-* #,##0.00\ &quot;€&quot;_-;\-* #,##0.00\ &quot;€&quot;_-;_-* &quot;-&quot;??\ &quot;€&quot;_-;_-@_-"/>
    <numFmt numFmtId="179" formatCode="0;[Red]0"/>
    <numFmt numFmtId="180" formatCode="&quot;$&quot;\ #,##0.00"/>
    <numFmt numFmtId="181" formatCode="_(* #,##0_);_(* \(#,##0\);_(* &quot;-&quot;??_);_(@_)"/>
    <numFmt numFmtId="182" formatCode="00"/>
    <numFmt numFmtId="183" formatCode="&quot;$&quot;#,##0.00"/>
    <numFmt numFmtId="184" formatCode="_-* #,##0_-;\-* #,##0_-;_-* &quot;-&quot;??_-;_-@_-"/>
    <numFmt numFmtId="185" formatCode="#,##0.000"/>
    <numFmt numFmtId="186" formatCode="#,##0.00_ ;\-#,##0.00\ "/>
    <numFmt numFmtId="187" formatCode="_(&quot;$&quot;\ * #,##0_);_(&quot;$&quot;\ * \(#,##0\);_(&quot;$&quot;\ * &quot;-&quot;??_);_(@_)"/>
    <numFmt numFmtId="188" formatCode="#,##0_ ;\-#,##0\ "/>
    <numFmt numFmtId="189" formatCode="_-[$$-240A]* #,##0.00_-;\-[$$-240A]* #,##0.00_-;_-[$$-240A]* &quot;-&quot;??_-;_-@_-"/>
    <numFmt numFmtId="190" formatCode="_ &quot;$&quot;\ * #,##0.00_ ;_ &quot;$&quot;\ * \-#,##0.00_ ;_ &quot;$&quot;\ * &quot;-&quot;??_ ;_ @_ "/>
    <numFmt numFmtId="191" formatCode="_ * #,##0.00_ ;_ * \-#,##0.00_ ;_ * &quot;-&quot;??_ ;_ @_ "/>
    <numFmt numFmtId="192" formatCode="_([$$-240A]\ * #,##0_);_([$$-240A]\ * \(#,##0\);_([$$-240A]\ * &quot;-&quot;_);_(@_)"/>
    <numFmt numFmtId="193" formatCode="[$€-2]\ #,##0.00"/>
    <numFmt numFmtId="194" formatCode="0.0%"/>
    <numFmt numFmtId="195" formatCode="_-* #,##0.00\ _€_-;\-* #,##0.00\ _€_-;_-* &quot;-&quot;??\ _€_-;_-@_-"/>
    <numFmt numFmtId="196" formatCode="&quot;$&quot;#,##0"/>
    <numFmt numFmtId="197" formatCode="0.000"/>
    <numFmt numFmtId="198" formatCode="_-* #,##0.00_-;\-* #,##0.00_-;_-* &quot;-&quot;_-;_-@_-"/>
  </numFmts>
  <fonts count="42" x14ac:knownFonts="1">
    <font>
      <sz val="11"/>
      <color theme="1"/>
      <name val="Calibri"/>
      <family val="2"/>
      <scheme val="minor"/>
    </font>
    <font>
      <b/>
      <sz val="12"/>
      <color theme="1"/>
      <name val="Arial"/>
      <family val="2"/>
    </font>
    <font>
      <sz val="11"/>
      <color indexed="8"/>
      <name val="Calibri"/>
      <family val="2"/>
    </font>
    <font>
      <sz val="10"/>
      <name val="Arial"/>
      <family val="2"/>
    </font>
    <font>
      <sz val="11"/>
      <color theme="1"/>
      <name val="Calibri"/>
      <family val="2"/>
      <scheme val="minor"/>
    </font>
    <font>
      <sz val="12"/>
      <color theme="1"/>
      <name val="Arial"/>
      <family val="2"/>
    </font>
    <font>
      <sz val="12"/>
      <color theme="1"/>
      <name val="Calibri"/>
      <family val="2"/>
      <scheme val="minor"/>
    </font>
    <font>
      <b/>
      <sz val="12"/>
      <color indexed="8"/>
      <name val="Arial"/>
      <family val="2"/>
    </font>
    <font>
      <sz val="12"/>
      <color rgb="FF000000"/>
      <name val="Arial"/>
      <family val="2"/>
    </font>
    <font>
      <sz val="12"/>
      <name val="Arial"/>
      <family val="2"/>
    </font>
    <font>
      <i/>
      <sz val="12"/>
      <color theme="1"/>
      <name val="Arial"/>
      <family val="2"/>
    </font>
    <font>
      <b/>
      <sz val="11"/>
      <color theme="1"/>
      <name val="Arial"/>
      <family val="2"/>
    </font>
    <font>
      <sz val="11"/>
      <color theme="1"/>
      <name val="Arial"/>
      <family val="2"/>
    </font>
    <font>
      <sz val="11"/>
      <color rgb="FF000000"/>
      <name val="Calibri"/>
      <family val="2"/>
    </font>
    <font>
      <sz val="10"/>
      <name val="Arial Narrow"/>
      <family val="2"/>
    </font>
    <font>
      <b/>
      <sz val="14"/>
      <color theme="1"/>
      <name val="Arial"/>
      <family val="2"/>
    </font>
    <font>
      <b/>
      <sz val="11"/>
      <color indexed="8"/>
      <name val="Arial"/>
      <family val="2"/>
    </font>
    <font>
      <sz val="10"/>
      <color theme="1"/>
      <name val="Arial"/>
      <family val="2"/>
    </font>
    <font>
      <sz val="10"/>
      <color rgb="FF000000"/>
      <name val="Arial"/>
      <family val="2"/>
    </font>
    <font>
      <sz val="10"/>
      <color theme="1"/>
      <name val="Calibri"/>
      <family val="2"/>
      <scheme val="minor"/>
    </font>
    <font>
      <sz val="11"/>
      <color rgb="FF000000"/>
      <name val="Arial"/>
      <family val="2"/>
    </font>
    <font>
      <sz val="11"/>
      <name val="Arial"/>
      <family val="2"/>
    </font>
    <font>
      <b/>
      <sz val="10"/>
      <color theme="1"/>
      <name val="Arial"/>
      <family val="2"/>
    </font>
    <font>
      <b/>
      <sz val="10"/>
      <color indexed="8"/>
      <name val="Arial"/>
      <family val="2"/>
    </font>
    <font>
      <sz val="9"/>
      <color rgb="FF000000"/>
      <name val="Arial Narrow"/>
      <family val="2"/>
    </font>
    <font>
      <b/>
      <sz val="12"/>
      <color rgb="FF000000"/>
      <name val="Arial Narrow"/>
      <family val="2"/>
    </font>
    <font>
      <b/>
      <sz val="9"/>
      <color rgb="FF000000"/>
      <name val="Arial Narrow"/>
      <family val="2"/>
    </font>
    <font>
      <sz val="10"/>
      <color rgb="FF000000"/>
      <name val="Arial Narrow"/>
      <family val="2"/>
    </font>
    <font>
      <b/>
      <sz val="10"/>
      <color rgb="FF000000"/>
      <name val="Arial Narrow"/>
      <family val="2"/>
    </font>
    <font>
      <b/>
      <sz val="11"/>
      <color rgb="FF000000"/>
      <name val="Arial Narrow"/>
      <family val="2"/>
    </font>
    <font>
      <sz val="11"/>
      <color rgb="FF000000"/>
      <name val="Arial Narrow"/>
      <family val="2"/>
    </font>
    <font>
      <sz val="9"/>
      <color rgb="FF000000"/>
      <name val="Tahoma"/>
      <family val="2"/>
    </font>
    <font>
      <sz val="11"/>
      <color indexed="8"/>
      <name val="Arial"/>
      <family val="2"/>
    </font>
    <font>
      <sz val="11"/>
      <color rgb="FF000000"/>
      <name val="Calibri"/>
      <family val="2"/>
      <scheme val="minor"/>
    </font>
    <font>
      <sz val="14"/>
      <color theme="1"/>
      <name val="Arial"/>
      <family val="2"/>
    </font>
    <font>
      <b/>
      <sz val="10"/>
      <color rgb="FFFF0000"/>
      <name val="Arial"/>
      <family val="2"/>
    </font>
    <font>
      <sz val="10"/>
      <color rgb="FFFF0000"/>
      <name val="Arial"/>
      <family val="2"/>
    </font>
    <font>
      <b/>
      <sz val="11"/>
      <name val="Arial"/>
      <family val="2"/>
    </font>
    <font>
      <sz val="11"/>
      <color indexed="10"/>
      <name val="Arial"/>
      <family val="2"/>
    </font>
    <font>
      <sz val="11"/>
      <color rgb="FFFF0000"/>
      <name val="Arial"/>
      <family val="2"/>
    </font>
    <font>
      <b/>
      <sz val="10"/>
      <color theme="1"/>
      <name val="Arial Narrow"/>
      <family val="2"/>
    </font>
    <font>
      <sz val="10"/>
      <color theme="1"/>
      <name val="Arial Narrow"/>
      <family val="2"/>
    </font>
  </fonts>
  <fills count="17">
    <fill>
      <patternFill patternType="none"/>
    </fill>
    <fill>
      <patternFill patternType="gray125"/>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4" tint="0.39997558519241921"/>
        <bgColor indexed="64"/>
      </patternFill>
    </fill>
  </fills>
  <borders count="53">
    <border>
      <left/>
      <right/>
      <top/>
      <bottom/>
      <diagonal/>
    </border>
    <border>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auto="1"/>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1">
    <xf numFmtId="0" fontId="0" fillId="0" borderId="0"/>
    <xf numFmtId="178"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3" fillId="0" borderId="0"/>
    <xf numFmtId="167" fontId="4" fillId="0" borderId="0" applyFont="0" applyFill="0" applyBorder="0" applyAlignment="0" applyProtection="0"/>
    <xf numFmtId="9" fontId="4" fillId="0" borderId="0" applyFont="0" applyFill="0" applyBorder="0" applyAlignment="0" applyProtection="0"/>
    <xf numFmtId="171" fontId="4" fillId="0" borderId="0"/>
    <xf numFmtId="166" fontId="4" fillId="0" borderId="0" applyFont="0" applyFill="0" applyBorder="0" applyAlignment="0" applyProtection="0"/>
    <xf numFmtId="164" fontId="4" fillId="0" borderId="0" applyFont="0" applyFill="0" applyBorder="0" applyAlignment="0" applyProtection="0"/>
    <xf numFmtId="0" fontId="4" fillId="0" borderId="0"/>
    <xf numFmtId="167" fontId="2" fillId="0" borderId="0" applyFont="0" applyFill="0" applyBorder="0" applyAlignment="0" applyProtection="0"/>
    <xf numFmtId="42" fontId="3" fillId="0" borderId="0" applyFont="0" applyFill="0" applyBorder="0" applyAlignment="0" applyProtection="0"/>
    <xf numFmtId="0" fontId="3" fillId="0" borderId="0"/>
    <xf numFmtId="171" fontId="3" fillId="0" borderId="0" applyFont="0" applyFill="0" applyBorder="0" applyAlignment="0" applyProtection="0"/>
    <xf numFmtId="190" fontId="13" fillId="0" borderId="0"/>
    <xf numFmtId="165" fontId="2"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71" fontId="4" fillId="0" borderId="0"/>
    <xf numFmtId="171" fontId="3" fillId="0" borderId="0"/>
    <xf numFmtId="171" fontId="2" fillId="0" borderId="0"/>
    <xf numFmtId="171" fontId="3" fillId="0" borderId="0"/>
    <xf numFmtId="171" fontId="3" fillId="0" borderId="0"/>
    <xf numFmtId="171" fontId="3" fillId="0" borderId="0"/>
    <xf numFmtId="171" fontId="3" fillId="0" borderId="0"/>
    <xf numFmtId="171" fontId="3" fillId="0" borderId="0"/>
    <xf numFmtId="171" fontId="14"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4" fillId="0" borderId="0" applyFont="0" applyFill="0" applyBorder="0" applyAlignment="0" applyProtection="0"/>
    <xf numFmtId="195"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2" fontId="3" fillId="0" borderId="0" applyFont="0" applyFill="0" applyBorder="0" applyAlignment="0" applyProtection="0"/>
    <xf numFmtId="41" fontId="2" fillId="0" borderId="0" applyFont="0" applyFill="0" applyBorder="0" applyAlignment="0" applyProtection="0"/>
    <xf numFmtId="41" fontId="4" fillId="0" borderId="0" applyFont="0" applyFill="0" applyBorder="0" applyAlignment="0" applyProtection="0"/>
    <xf numFmtId="171" fontId="4" fillId="0" borderId="0"/>
  </cellStyleXfs>
  <cellXfs count="3320">
    <xf numFmtId="0" fontId="0" fillId="0" borderId="0" xfId="0"/>
    <xf numFmtId="0" fontId="1" fillId="4" borderId="0" xfId="0" applyFont="1" applyFill="1"/>
    <xf numFmtId="1" fontId="5" fillId="4" borderId="4" xfId="0" applyNumberFormat="1" applyFont="1" applyFill="1" applyBorder="1" applyAlignment="1">
      <alignment horizontal="center" vertical="center" wrapText="1"/>
    </xf>
    <xf numFmtId="0" fontId="5" fillId="4" borderId="0" xfId="0" applyFont="1" applyFill="1"/>
    <xf numFmtId="0" fontId="5" fillId="4" borderId="0" xfId="0" applyFont="1" applyFill="1" applyBorder="1"/>
    <xf numFmtId="0" fontId="1" fillId="0" borderId="15" xfId="0" applyFont="1" applyFill="1" applyBorder="1" applyAlignment="1">
      <alignment vertical="center"/>
    </xf>
    <xf numFmtId="0" fontId="1" fillId="0" borderId="15" xfId="0" applyFont="1" applyFill="1" applyBorder="1" applyAlignment="1">
      <alignment horizontal="center" vertical="center"/>
    </xf>
    <xf numFmtId="0" fontId="5" fillId="0" borderId="0" xfId="0" applyFont="1"/>
    <xf numFmtId="0" fontId="1" fillId="0" borderId="15" xfId="0" applyFont="1" applyFill="1" applyBorder="1" applyAlignment="1">
      <alignment horizontal="left" vertical="center"/>
    </xf>
    <xf numFmtId="3" fontId="7" fillId="0" borderId="15" xfId="0" applyNumberFormat="1" applyFont="1" applyFill="1" applyBorder="1" applyAlignment="1">
      <alignment horizontal="center" vertical="center" wrapText="1"/>
    </xf>
    <xf numFmtId="0" fontId="1" fillId="0" borderId="5" xfId="0" applyFont="1" applyBorder="1" applyAlignment="1">
      <alignment vertical="center"/>
    </xf>
    <xf numFmtId="3" fontId="1" fillId="0" borderId="5" xfId="0" applyNumberFormat="1" applyFont="1" applyBorder="1" applyAlignment="1">
      <alignment horizontal="center" vertical="center"/>
    </xf>
    <xf numFmtId="1" fontId="1" fillId="2" borderId="12" xfId="0" applyNumberFormat="1" applyFont="1" applyFill="1" applyBorder="1" applyAlignment="1">
      <alignment horizontal="center" vertical="center" wrapText="1"/>
    </xf>
    <xf numFmtId="0" fontId="1" fillId="3" borderId="10" xfId="0" applyFont="1" applyFill="1" applyBorder="1" applyAlignment="1">
      <alignment vertical="center"/>
    </xf>
    <xf numFmtId="0" fontId="1" fillId="3" borderId="10" xfId="0" applyFont="1" applyFill="1" applyBorder="1" applyAlignment="1">
      <alignment horizontal="center" vertical="center"/>
    </xf>
    <xf numFmtId="168" fontId="1" fillId="3" borderId="10" xfId="0" applyNumberFormat="1" applyFont="1" applyFill="1" applyBorder="1" applyAlignment="1">
      <alignment horizontal="center" vertical="center"/>
    </xf>
    <xf numFmtId="3" fontId="1" fillId="3" borderId="10" xfId="0" applyNumberFormat="1" applyFont="1" applyFill="1" applyBorder="1" applyAlignment="1">
      <alignment horizontal="center" vertical="center"/>
    </xf>
    <xf numFmtId="1" fontId="1" fillId="3" borderId="10" xfId="0" applyNumberFormat="1" applyFont="1" applyFill="1" applyBorder="1" applyAlignment="1">
      <alignment horizontal="center" vertical="center"/>
    </xf>
    <xf numFmtId="170" fontId="1" fillId="3" borderId="10" xfId="0" applyNumberFormat="1" applyFont="1" applyFill="1" applyBorder="1" applyAlignment="1">
      <alignment vertical="center"/>
    </xf>
    <xf numFmtId="0" fontId="1" fillId="3" borderId="11" xfId="0" applyFont="1" applyFill="1" applyBorder="1" applyAlignment="1">
      <alignment horizontal="center" vertical="center"/>
    </xf>
    <xf numFmtId="0" fontId="5" fillId="0" borderId="0" xfId="0" applyFont="1" applyBorder="1"/>
    <xf numFmtId="1" fontId="1" fillId="4" borderId="4" xfId="0" applyNumberFormat="1" applyFont="1" applyFill="1" applyBorder="1" applyAlignment="1">
      <alignment horizontal="center" vertical="center" wrapText="1"/>
    </xf>
    <xf numFmtId="0" fontId="1" fillId="5" borderId="9" xfId="0" applyFont="1" applyFill="1" applyBorder="1" applyAlignment="1">
      <alignment vertical="center"/>
    </xf>
    <xf numFmtId="0" fontId="1" fillId="5" borderId="5" xfId="0" applyFont="1" applyFill="1" applyBorder="1" applyAlignment="1">
      <alignment vertical="center"/>
    </xf>
    <xf numFmtId="0" fontId="1" fillId="5" borderId="5" xfId="0" applyFont="1" applyFill="1" applyBorder="1" applyAlignment="1">
      <alignment horizontal="center" vertical="center"/>
    </xf>
    <xf numFmtId="3" fontId="1" fillId="5" borderId="5" xfId="0" applyNumberFormat="1" applyFont="1" applyFill="1" applyBorder="1" applyAlignment="1">
      <alignment horizontal="center" vertical="center"/>
    </xf>
    <xf numFmtId="1" fontId="1" fillId="5" borderId="5" xfId="0" applyNumberFormat="1" applyFont="1" applyFill="1" applyBorder="1" applyAlignment="1">
      <alignment horizontal="center" vertical="center"/>
    </xf>
    <xf numFmtId="170" fontId="1" fillId="5" borderId="5" xfId="0" applyNumberFormat="1" applyFont="1" applyFill="1" applyBorder="1" applyAlignment="1">
      <alignment vertical="center"/>
    </xf>
    <xf numFmtId="0" fontId="1" fillId="5" borderId="6" xfId="0" applyFont="1" applyFill="1" applyBorder="1" applyAlignment="1">
      <alignment horizontal="center" vertical="center"/>
    </xf>
    <xf numFmtId="0" fontId="1" fillId="6" borderId="9" xfId="0" applyFont="1" applyFill="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vertical="center"/>
    </xf>
    <xf numFmtId="3" fontId="1" fillId="6" borderId="10" xfId="0" applyNumberFormat="1" applyFont="1" applyFill="1" applyBorder="1" applyAlignment="1">
      <alignment horizontal="center" vertical="center"/>
    </xf>
    <xf numFmtId="1" fontId="1" fillId="6" borderId="10" xfId="0" applyNumberFormat="1" applyFont="1" applyFill="1" applyBorder="1" applyAlignment="1">
      <alignment horizontal="center" vertical="center"/>
    </xf>
    <xf numFmtId="170" fontId="1" fillId="6" borderId="10" xfId="0" applyNumberFormat="1" applyFont="1" applyFill="1" applyBorder="1" applyAlignment="1">
      <alignment vertical="center"/>
    </xf>
    <xf numFmtId="0" fontId="5" fillId="7" borderId="15" xfId="0" applyFont="1" applyFill="1" applyBorder="1"/>
    <xf numFmtId="0" fontId="5" fillId="7" borderId="0" xfId="0" applyFont="1" applyFill="1" applyBorder="1"/>
    <xf numFmtId="0" fontId="5" fillId="4" borderId="0" xfId="0" applyFont="1" applyFill="1" applyAlignment="1">
      <alignment horizontal="left"/>
    </xf>
    <xf numFmtId="0" fontId="1" fillId="6" borderId="15" xfId="0" applyFont="1" applyFill="1" applyBorder="1" applyAlignment="1">
      <alignment horizontal="left" vertical="center"/>
    </xf>
    <xf numFmtId="0" fontId="1" fillId="6" borderId="15" xfId="0" applyFont="1" applyFill="1" applyBorder="1" applyAlignment="1">
      <alignment vertical="center"/>
    </xf>
    <xf numFmtId="3" fontId="1" fillId="6" borderId="15" xfId="0" applyNumberFormat="1" applyFont="1" applyFill="1" applyBorder="1" applyAlignment="1">
      <alignment horizontal="center" vertical="center"/>
    </xf>
    <xf numFmtId="0" fontId="1" fillId="6" borderId="15" xfId="0" applyFont="1" applyFill="1" applyBorder="1" applyAlignment="1">
      <alignment horizontal="center" vertical="center"/>
    </xf>
    <xf numFmtId="171" fontId="8" fillId="0" borderId="0" xfId="0" applyNumberFormat="1" applyFont="1" applyFill="1" applyBorder="1"/>
    <xf numFmtId="0" fontId="5" fillId="4" borderId="0" xfId="0" applyFont="1" applyFill="1" applyBorder="1" applyAlignment="1">
      <alignment horizontal="left"/>
    </xf>
    <xf numFmtId="0" fontId="5" fillId="7" borderId="11" xfId="0" applyFont="1" applyFill="1" applyBorder="1" applyAlignment="1">
      <alignment horizontal="left"/>
    </xf>
    <xf numFmtId="0" fontId="5" fillId="7" borderId="15" xfId="0" applyFont="1" applyFill="1" applyBorder="1" applyAlignment="1">
      <alignment horizontal="left"/>
    </xf>
    <xf numFmtId="0" fontId="5" fillId="7" borderId="0" xfId="0" applyFont="1" applyFill="1" applyBorder="1" applyAlignment="1">
      <alignment horizontal="left"/>
    </xf>
    <xf numFmtId="0" fontId="5" fillId="0" borderId="0" xfId="0" applyFont="1" applyFill="1" applyBorder="1" applyAlignment="1">
      <alignment horizontal="center" vertical="center" wrapText="1"/>
    </xf>
    <xf numFmtId="0" fontId="5" fillId="4" borderId="0" xfId="0" applyFont="1" applyFill="1" applyBorder="1" applyAlignment="1">
      <alignment horizontal="justify" vertical="center" wrapText="1"/>
    </xf>
    <xf numFmtId="169" fontId="5" fillId="4" borderId="0" xfId="0" applyNumberFormat="1" applyFont="1" applyFill="1" applyBorder="1" applyAlignment="1">
      <alignment horizontal="justify" vertical="center" wrapText="1"/>
    </xf>
    <xf numFmtId="1" fontId="5" fillId="4" borderId="0" xfId="0" applyNumberFormat="1" applyFont="1" applyFill="1" applyBorder="1" applyAlignment="1">
      <alignment horizontal="center" vertical="center" wrapText="1"/>
    </xf>
    <xf numFmtId="0" fontId="5" fillId="4" borderId="0" xfId="0" applyFont="1" applyFill="1" applyBorder="1" applyAlignment="1">
      <alignment horizontal="left" vertical="center" textRotation="180" wrapText="1"/>
    </xf>
    <xf numFmtId="49" fontId="5" fillId="4" borderId="0" xfId="0" applyNumberFormat="1" applyFont="1" applyFill="1" applyBorder="1" applyAlignment="1">
      <alignment horizontal="left" vertical="center" textRotation="180" wrapText="1"/>
    </xf>
    <xf numFmtId="172" fontId="5" fillId="0" borderId="0" xfId="0" applyNumberFormat="1" applyFont="1" applyFill="1" applyBorder="1" applyAlignment="1">
      <alignment vertical="center" textRotation="180" wrapText="1"/>
    </xf>
    <xf numFmtId="1" fontId="5" fillId="0" borderId="0" xfId="0" applyNumberFormat="1" applyFont="1" applyFill="1" applyBorder="1" applyAlignment="1">
      <alignment vertical="center" textRotation="180" wrapText="1"/>
    </xf>
    <xf numFmtId="0" fontId="5" fillId="0" borderId="0" xfId="0" applyFont="1" applyBorder="1" applyAlignment="1">
      <alignment horizontal="left"/>
    </xf>
    <xf numFmtId="0" fontId="5" fillId="4" borderId="0" xfId="0" applyFont="1" applyFill="1" applyAlignment="1">
      <alignment horizontal="justify" vertical="center"/>
    </xf>
    <xf numFmtId="0" fontId="5" fillId="4" borderId="0" xfId="0" applyFont="1" applyFill="1" applyAlignment="1">
      <alignment horizontal="center"/>
    </xf>
    <xf numFmtId="168" fontId="5" fillId="4" borderId="0" xfId="0" applyNumberFormat="1" applyFont="1" applyFill="1" applyAlignment="1">
      <alignment horizontal="center" vertical="center"/>
    </xf>
    <xf numFmtId="3" fontId="5" fillId="4" borderId="0" xfId="0" applyNumberFormat="1" applyFont="1" applyFill="1" applyAlignment="1">
      <alignment horizontal="center" vertical="center"/>
    </xf>
    <xf numFmtId="1" fontId="5" fillId="4" borderId="0" xfId="0" applyNumberFormat="1" applyFont="1" applyFill="1" applyAlignment="1">
      <alignment horizontal="center" vertical="center"/>
    </xf>
    <xf numFmtId="0" fontId="5" fillId="4" borderId="0" xfId="0" applyFont="1" applyFill="1" applyAlignment="1">
      <alignment horizontal="center" vertical="center"/>
    </xf>
    <xf numFmtId="169" fontId="5" fillId="4" borderId="0" xfId="0" applyNumberFormat="1" applyFont="1" applyFill="1" applyAlignment="1">
      <alignment horizontal="center" vertical="center"/>
    </xf>
    <xf numFmtId="169" fontId="5" fillId="4"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textRotation="180" wrapText="1"/>
    </xf>
    <xf numFmtId="170" fontId="5" fillId="0" borderId="0" xfId="0" applyNumberFormat="1" applyFont="1" applyFill="1" applyAlignment="1">
      <alignment horizontal="right" vertical="center"/>
    </xf>
    <xf numFmtId="170" fontId="5" fillId="0" borderId="0" xfId="0" applyNumberFormat="1" applyFont="1" applyAlignment="1">
      <alignment horizontal="center"/>
    </xf>
    <xf numFmtId="1" fontId="5" fillId="0" borderId="0" xfId="0" applyNumberFormat="1" applyFont="1"/>
    <xf numFmtId="0" fontId="5" fillId="0" borderId="0" xfId="0" applyFont="1" applyFill="1"/>
    <xf numFmtId="0" fontId="5" fillId="0" borderId="0" xfId="0" applyFont="1" applyFill="1" applyAlignment="1">
      <alignment horizontal="right" vertical="center"/>
    </xf>
    <xf numFmtId="173" fontId="5" fillId="0" borderId="0" xfId="0" applyNumberFormat="1" applyFont="1" applyAlignment="1">
      <alignment horizontal="center"/>
    </xf>
    <xf numFmtId="0" fontId="5" fillId="4" borderId="0" xfId="0" applyFont="1" applyFill="1" applyAlignment="1"/>
    <xf numFmtId="1" fontId="1" fillId="3" borderId="9" xfId="0" applyNumberFormat="1" applyFont="1" applyFill="1" applyBorder="1" applyAlignment="1">
      <alignment horizontal="center" vertical="center" wrapText="1"/>
    </xf>
    <xf numFmtId="169" fontId="1" fillId="3" borderId="10" xfId="0" applyNumberFormat="1" applyFont="1" applyFill="1" applyBorder="1" applyAlignment="1">
      <alignment horizontal="center" vertical="center"/>
    </xf>
    <xf numFmtId="0" fontId="1" fillId="3" borderId="11" xfId="0" applyFont="1" applyFill="1" applyBorder="1" applyAlignment="1">
      <alignment horizontal="justify" vertical="center"/>
    </xf>
    <xf numFmtId="1" fontId="1" fillId="5" borderId="7" xfId="0" applyNumberFormat="1" applyFont="1" applyFill="1" applyBorder="1" applyAlignment="1">
      <alignment horizontal="center" vertical="center"/>
    </xf>
    <xf numFmtId="169" fontId="1" fillId="5" borderId="5" xfId="0" applyNumberFormat="1" applyFont="1" applyFill="1" applyBorder="1" applyAlignment="1">
      <alignment horizontal="center" vertical="center"/>
    </xf>
    <xf numFmtId="0" fontId="1" fillId="5" borderId="6" xfId="0" applyFont="1" applyFill="1" applyBorder="1" applyAlignment="1">
      <alignment horizontal="justify" vertical="center"/>
    </xf>
    <xf numFmtId="1" fontId="1" fillId="6" borderId="9" xfId="0" applyNumberFormat="1" applyFont="1" applyFill="1" applyBorder="1" applyAlignment="1">
      <alignment horizontal="center" vertical="center" wrapText="1"/>
    </xf>
    <xf numFmtId="169" fontId="1" fillId="6" borderId="10" xfId="0" applyNumberFormat="1" applyFont="1" applyFill="1" applyBorder="1" applyAlignment="1">
      <alignment horizontal="center" vertical="center"/>
    </xf>
    <xf numFmtId="0" fontId="1" fillId="6" borderId="11" xfId="0" applyFont="1" applyFill="1" applyBorder="1" applyAlignment="1">
      <alignment horizontal="justify" vertical="center"/>
    </xf>
    <xf numFmtId="1" fontId="5" fillId="4" borderId="37"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4" borderId="0" xfId="0" applyFont="1" applyFill="1" applyAlignment="1">
      <alignment horizontal="left" vertical="center"/>
    </xf>
    <xf numFmtId="0" fontId="1" fillId="0" borderId="7" xfId="0" applyFont="1" applyBorder="1" applyAlignment="1">
      <alignment horizontal="left" vertical="center"/>
    </xf>
    <xf numFmtId="0" fontId="1" fillId="5" borderId="5" xfId="0" applyFont="1" applyFill="1" applyBorder="1" applyAlignment="1">
      <alignment horizontal="left" vertical="center"/>
    </xf>
    <xf numFmtId="0" fontId="5" fillId="4" borderId="0" xfId="0" applyFont="1" applyFill="1" applyBorder="1" applyAlignment="1">
      <alignment horizontal="left" vertical="center" wrapText="1"/>
    </xf>
    <xf numFmtId="0" fontId="1" fillId="0" borderId="5" xfId="0" applyFont="1" applyBorder="1" applyAlignment="1">
      <alignment horizontal="left" vertical="center"/>
    </xf>
    <xf numFmtId="169" fontId="5" fillId="4" borderId="0" xfId="0" applyNumberFormat="1" applyFont="1" applyFill="1" applyBorder="1" applyAlignment="1">
      <alignment horizontal="left" vertical="center" wrapText="1"/>
    </xf>
    <xf numFmtId="169" fontId="5" fillId="4" borderId="0" xfId="0" applyNumberFormat="1" applyFont="1" applyFill="1" applyBorder="1" applyAlignment="1">
      <alignment horizontal="center" vertical="center" wrapText="1"/>
    </xf>
    <xf numFmtId="3" fontId="7" fillId="8" borderId="15" xfId="0" applyNumberFormat="1" applyFont="1" applyFill="1" applyBorder="1" applyAlignment="1">
      <alignment horizontal="left" vertical="center" wrapText="1"/>
    </xf>
    <xf numFmtId="0" fontId="1" fillId="6" borderId="8" xfId="0" applyFont="1" applyFill="1" applyBorder="1" applyAlignment="1">
      <alignment horizontal="center" vertical="center"/>
    </xf>
    <xf numFmtId="0" fontId="1" fillId="6" borderId="8" xfId="0" applyFont="1" applyFill="1" applyBorder="1" applyAlignment="1">
      <alignment horizontal="left" vertical="center"/>
    </xf>
    <xf numFmtId="3" fontId="5" fillId="4" borderId="15" xfId="0" applyNumberFormat="1" applyFont="1" applyFill="1" applyBorder="1" applyAlignment="1">
      <alignment horizontal="left" wrapText="1"/>
    </xf>
    <xf numFmtId="187" fontId="5" fillId="4" borderId="0" xfId="9" applyNumberFormat="1" applyFont="1" applyFill="1" applyAlignment="1">
      <alignment horizontal="center" vertical="center"/>
    </xf>
    <xf numFmtId="0" fontId="5" fillId="0" borderId="0" xfId="0" applyFont="1" applyAlignment="1">
      <alignment horizontal="left" vertical="center"/>
    </xf>
    <xf numFmtId="0" fontId="5" fillId="0" borderId="0" xfId="0" applyFont="1" applyFill="1" applyBorder="1"/>
    <xf numFmtId="0" fontId="5" fillId="0" borderId="0" xfId="0" applyFont="1" applyFill="1" applyAlignment="1">
      <alignment horizontal="left"/>
    </xf>
    <xf numFmtId="0" fontId="5" fillId="0" borderId="0" xfId="0" applyFont="1" applyFill="1" applyAlignment="1">
      <alignment horizontal="center"/>
    </xf>
    <xf numFmtId="173"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center" vertical="center"/>
    </xf>
    <xf numFmtId="0" fontId="5" fillId="0" borderId="0" xfId="0" applyFont="1" applyFill="1" applyAlignment="1">
      <alignment horizontal="justify" vertical="center"/>
    </xf>
    <xf numFmtId="0" fontId="1" fillId="0" borderId="0" xfId="0" applyFont="1" applyFill="1"/>
    <xf numFmtId="0" fontId="10" fillId="0" borderId="0" xfId="0" applyFont="1" applyFill="1"/>
    <xf numFmtId="0" fontId="5" fillId="0" borderId="15" xfId="0" applyFont="1" applyFill="1" applyBorder="1" applyAlignment="1">
      <alignment horizontal="center" vertical="center" wrapText="1"/>
    </xf>
    <xf numFmtId="0" fontId="5" fillId="0" borderId="0" xfId="0" applyFont="1" applyAlignment="1">
      <alignment horizontal="center"/>
    </xf>
    <xf numFmtId="3" fontId="5" fillId="4" borderId="15" xfId="0" applyNumberFormat="1" applyFont="1" applyFill="1" applyBorder="1" applyAlignment="1">
      <alignment horizontal="center" vertical="center" wrapText="1"/>
    </xf>
    <xf numFmtId="2" fontId="5" fillId="4" borderId="15"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1" fillId="3" borderId="10" xfId="0" applyFont="1" applyFill="1" applyBorder="1" applyAlignment="1">
      <alignment horizontal="left" vertical="center"/>
    </xf>
    <xf numFmtId="0" fontId="12" fillId="0" borderId="0" xfId="0" applyFont="1"/>
    <xf numFmtId="0" fontId="11" fillId="0" borderId="7"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1" fontId="11" fillId="3" borderId="10" xfId="0" applyNumberFormat="1" applyFont="1" applyFill="1" applyBorder="1" applyAlignment="1">
      <alignment horizontal="left" vertical="center" wrapText="1"/>
    </xf>
    <xf numFmtId="0" fontId="11" fillId="3" borderId="10" xfId="0" applyFont="1" applyFill="1" applyBorder="1" applyAlignment="1">
      <alignment vertical="center"/>
    </xf>
    <xf numFmtId="0" fontId="11" fillId="3" borderId="10" xfId="0" applyFont="1" applyFill="1" applyBorder="1" applyAlignment="1">
      <alignment horizontal="justify" vertical="center"/>
    </xf>
    <xf numFmtId="0" fontId="11" fillId="3" borderId="10" xfId="0" applyFont="1" applyFill="1" applyBorder="1" applyAlignment="1">
      <alignment horizontal="center" vertical="center"/>
    </xf>
    <xf numFmtId="168" fontId="11" fillId="3" borderId="10" xfId="0" applyNumberFormat="1" applyFont="1" applyFill="1" applyBorder="1" applyAlignment="1">
      <alignment horizontal="center" vertical="center"/>
    </xf>
    <xf numFmtId="169" fontId="11" fillId="3" borderId="10" xfId="0" applyNumberFormat="1" applyFont="1" applyFill="1" applyBorder="1" applyAlignment="1">
      <alignment vertical="center"/>
    </xf>
    <xf numFmtId="169" fontId="11" fillId="3" borderId="10"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70" fontId="11" fillId="3" borderId="10" xfId="0" applyNumberFormat="1" applyFont="1" applyFill="1" applyBorder="1" applyAlignment="1">
      <alignment vertical="center"/>
    </xf>
    <xf numFmtId="0" fontId="11" fillId="3" borderId="11" xfId="0" applyFont="1" applyFill="1" applyBorder="1" applyAlignment="1">
      <alignment horizontal="justify" vertical="center"/>
    </xf>
    <xf numFmtId="0" fontId="12" fillId="0" borderId="0" xfId="0" applyFont="1" applyBorder="1"/>
    <xf numFmtId="0" fontId="11" fillId="5" borderId="5" xfId="0" applyFont="1" applyFill="1" applyBorder="1" applyAlignment="1">
      <alignment vertical="center"/>
    </xf>
    <xf numFmtId="0" fontId="11" fillId="5" borderId="5" xfId="0" applyFont="1" applyFill="1" applyBorder="1" applyAlignment="1">
      <alignment horizontal="justify" vertical="center"/>
    </xf>
    <xf numFmtId="0" fontId="11" fillId="5" borderId="5" xfId="0" applyFont="1" applyFill="1" applyBorder="1" applyAlignment="1">
      <alignment horizontal="center" vertical="center"/>
    </xf>
    <xf numFmtId="168" fontId="11" fillId="5" borderId="5" xfId="0" applyNumberFormat="1" applyFont="1" applyFill="1" applyBorder="1" applyAlignment="1">
      <alignment horizontal="center" vertical="center"/>
    </xf>
    <xf numFmtId="169" fontId="11" fillId="5" borderId="5" xfId="0" applyNumberFormat="1" applyFont="1" applyFill="1" applyBorder="1" applyAlignment="1">
      <alignment vertical="center"/>
    </xf>
    <xf numFmtId="169" fontId="11" fillId="5" borderId="5" xfId="0" applyNumberFormat="1" applyFont="1" applyFill="1" applyBorder="1" applyAlignment="1">
      <alignment horizontal="center" vertical="center"/>
    </xf>
    <xf numFmtId="1" fontId="11" fillId="5" borderId="5" xfId="0" applyNumberFormat="1" applyFont="1" applyFill="1" applyBorder="1" applyAlignment="1">
      <alignment horizontal="center" vertical="center"/>
    </xf>
    <xf numFmtId="170" fontId="11" fillId="5" borderId="5" xfId="0" applyNumberFormat="1" applyFont="1" applyFill="1" applyBorder="1" applyAlignment="1">
      <alignment vertical="center"/>
    </xf>
    <xf numFmtId="0" fontId="11" fillId="5" borderId="6" xfId="0" applyFont="1" applyFill="1" applyBorder="1" applyAlignment="1">
      <alignment horizontal="justify" vertical="center"/>
    </xf>
    <xf numFmtId="0" fontId="12" fillId="4" borderId="0" xfId="0" applyFont="1" applyFill="1"/>
    <xf numFmtId="0" fontId="11" fillId="6" borderId="10" xfId="0" applyFont="1" applyFill="1" applyBorder="1" applyAlignment="1">
      <alignment vertical="center"/>
    </xf>
    <xf numFmtId="0" fontId="11" fillId="6" borderId="10" xfId="0" applyFont="1" applyFill="1" applyBorder="1" applyAlignment="1">
      <alignment horizontal="justify" vertical="center"/>
    </xf>
    <xf numFmtId="0" fontId="11" fillId="6" borderId="10" xfId="0" applyFont="1" applyFill="1" applyBorder="1" applyAlignment="1">
      <alignment horizontal="center" vertical="center"/>
    </xf>
    <xf numFmtId="168" fontId="11" fillId="6" borderId="10" xfId="0" applyNumberFormat="1" applyFont="1" applyFill="1" applyBorder="1" applyAlignment="1">
      <alignment horizontal="center" vertical="center"/>
    </xf>
    <xf numFmtId="169" fontId="11" fillId="6" borderId="10" xfId="0" applyNumberFormat="1" applyFont="1" applyFill="1" applyBorder="1" applyAlignment="1">
      <alignment vertical="center"/>
    </xf>
    <xf numFmtId="169" fontId="11" fillId="6" borderId="10" xfId="0" applyNumberFormat="1" applyFont="1" applyFill="1" applyBorder="1" applyAlignment="1">
      <alignment horizontal="center" vertical="center"/>
    </xf>
    <xf numFmtId="1" fontId="11" fillId="6" borderId="10" xfId="0" applyNumberFormat="1" applyFont="1" applyFill="1" applyBorder="1" applyAlignment="1">
      <alignment horizontal="center" vertical="center"/>
    </xf>
    <xf numFmtId="170" fontId="11" fillId="6" borderId="10" xfId="0" applyNumberFormat="1" applyFont="1" applyFill="1" applyBorder="1" applyAlignment="1">
      <alignment vertical="center"/>
    </xf>
    <xf numFmtId="0" fontId="11" fillId="6" borderId="11" xfId="0" applyFont="1" applyFill="1" applyBorder="1" applyAlignment="1">
      <alignment horizontal="justify" vertical="center"/>
    </xf>
    <xf numFmtId="0" fontId="12" fillId="4" borderId="7" xfId="0" applyFont="1" applyFill="1" applyBorder="1" applyAlignment="1">
      <alignment horizontal="justify" vertical="center" wrapText="1"/>
    </xf>
    <xf numFmtId="169" fontId="12" fillId="4" borderId="15" xfId="0" applyNumberFormat="1" applyFont="1" applyFill="1" applyBorder="1" applyAlignment="1">
      <alignment horizontal="center" vertical="center" wrapText="1"/>
    </xf>
    <xf numFmtId="1" fontId="12" fillId="0" borderId="0" xfId="0" applyNumberFormat="1" applyFont="1"/>
    <xf numFmtId="0" fontId="12" fillId="4" borderId="0" xfId="0" applyFont="1" applyFill="1" applyBorder="1"/>
    <xf numFmtId="169" fontId="12" fillId="4" borderId="14" xfId="0" applyNumberFormat="1" applyFont="1" applyFill="1" applyBorder="1" applyAlignment="1">
      <alignment vertical="center"/>
    </xf>
    <xf numFmtId="0" fontId="12" fillId="4" borderId="0" xfId="0" applyFont="1" applyFill="1" applyBorder="1" applyAlignment="1">
      <alignment horizontal="center" vertical="center"/>
    </xf>
    <xf numFmtId="0" fontId="12" fillId="4" borderId="0" xfId="0" applyFont="1" applyFill="1" applyAlignment="1">
      <alignment horizontal="justify" vertical="center"/>
    </xf>
    <xf numFmtId="0" fontId="12" fillId="4" borderId="0" xfId="0" applyFont="1" applyFill="1" applyAlignment="1">
      <alignment horizontal="center"/>
    </xf>
    <xf numFmtId="168" fontId="12" fillId="4" borderId="0" xfId="0" applyNumberFormat="1" applyFont="1" applyFill="1" applyAlignment="1">
      <alignment horizontal="center" vertical="center"/>
    </xf>
    <xf numFmtId="169" fontId="12" fillId="4" borderId="0" xfId="0" applyNumberFormat="1" applyFont="1" applyFill="1" applyAlignment="1">
      <alignment vertical="center"/>
    </xf>
    <xf numFmtId="169" fontId="12" fillId="4" borderId="0" xfId="0" applyNumberFormat="1" applyFont="1" applyFill="1" applyAlignment="1">
      <alignment horizontal="center" vertical="center"/>
    </xf>
    <xf numFmtId="1" fontId="12" fillId="4" borderId="0" xfId="0" applyNumberFormat="1" applyFont="1" applyFill="1" applyAlignment="1">
      <alignment horizontal="center" vertical="center"/>
    </xf>
    <xf numFmtId="0" fontId="12" fillId="4" borderId="0" xfId="0" applyFont="1" applyFill="1" applyAlignment="1">
      <alignment horizontal="center" vertical="center"/>
    </xf>
    <xf numFmtId="170" fontId="12" fillId="0" borderId="0" xfId="0" applyNumberFormat="1" applyFont="1" applyFill="1" applyAlignment="1">
      <alignment horizontal="right" vertical="center"/>
    </xf>
    <xf numFmtId="170" fontId="12" fillId="0" borderId="0" xfId="0" applyNumberFormat="1" applyFont="1" applyAlignment="1">
      <alignment horizontal="center"/>
    </xf>
    <xf numFmtId="0" fontId="12" fillId="0" borderId="0" xfId="0" applyFont="1" applyAlignment="1">
      <alignment horizontal="justify" vertical="center"/>
    </xf>
    <xf numFmtId="164" fontId="5" fillId="4" borderId="0" xfId="10" applyFont="1" applyFill="1"/>
    <xf numFmtId="0" fontId="1" fillId="2" borderId="15" xfId="0" applyFont="1" applyFill="1" applyBorder="1" applyAlignment="1">
      <alignment horizontal="center" vertical="center" textRotation="180" wrapText="1"/>
    </xf>
    <xf numFmtId="49" fontId="1" fillId="2" borderId="15" xfId="0" applyNumberFormat="1" applyFont="1" applyFill="1" applyBorder="1" applyAlignment="1">
      <alignment horizontal="center" vertical="center" textRotation="180"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5" fillId="0" borderId="0" xfId="0" applyFont="1" applyAlignment="1">
      <alignment horizontal="left"/>
    </xf>
    <xf numFmtId="0" fontId="17" fillId="0" borderId="15" xfId="0" applyFont="1" applyFill="1" applyBorder="1" applyAlignment="1">
      <alignment horizontal="center" vertical="center" wrapText="1"/>
    </xf>
    <xf numFmtId="0" fontId="17" fillId="0" borderId="15" xfId="0" applyFont="1" applyFill="1" applyBorder="1" applyAlignment="1">
      <alignment horizontal="justify" vertical="center" wrapText="1"/>
    </xf>
    <xf numFmtId="173" fontId="17" fillId="4"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justify" vertical="center" wrapText="1"/>
    </xf>
    <xf numFmtId="0" fontId="17" fillId="4" borderId="15"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0" borderId="13" xfId="0" applyFont="1" applyFill="1" applyBorder="1" applyAlignment="1">
      <alignment vertical="center" wrapText="1"/>
    </xf>
    <xf numFmtId="0" fontId="12" fillId="0" borderId="15" xfId="0" applyFont="1" applyFill="1" applyBorder="1" applyAlignment="1">
      <alignment vertical="center" wrapText="1"/>
    </xf>
    <xf numFmtId="0" fontId="12" fillId="0" borderId="15" xfId="0" applyFont="1" applyFill="1" applyBorder="1" applyAlignment="1">
      <alignment horizontal="left" vertical="center" wrapText="1"/>
    </xf>
    <xf numFmtId="1" fontId="12" fillId="0" borderId="15" xfId="0" applyNumberFormat="1" applyFont="1" applyFill="1" applyBorder="1" applyAlignment="1">
      <alignment horizontal="center" vertical="center"/>
    </xf>
    <xf numFmtId="164" fontId="12" fillId="0" borderId="15" xfId="10" applyFont="1" applyFill="1" applyBorder="1" applyAlignment="1">
      <alignment vertical="center"/>
    </xf>
    <xf numFmtId="187" fontId="12" fillId="0" borderId="15" xfId="9" applyNumberFormat="1" applyFont="1" applyFill="1" applyBorder="1" applyAlignment="1">
      <alignment horizontal="center" vertical="center"/>
    </xf>
    <xf numFmtId="41" fontId="12" fillId="4" borderId="15" xfId="41" applyFont="1" applyFill="1" applyBorder="1" applyAlignment="1">
      <alignment horizontal="justify" vertical="center" wrapText="1"/>
    </xf>
    <xf numFmtId="41" fontId="12" fillId="4" borderId="15" xfId="41" applyFont="1" applyFill="1" applyBorder="1" applyAlignment="1">
      <alignment horizontal="center" vertical="center" wrapText="1"/>
    </xf>
    <xf numFmtId="173" fontId="12" fillId="4" borderId="15" xfId="0" applyNumberFormat="1" applyFont="1" applyFill="1" applyBorder="1" applyAlignment="1">
      <alignment horizontal="center" vertical="center" wrapText="1"/>
    </xf>
    <xf numFmtId="3" fontId="12" fillId="4" borderId="15" xfId="0" applyNumberFormat="1" applyFont="1" applyFill="1" applyBorder="1" applyAlignment="1">
      <alignment horizontal="left" vertical="center" wrapText="1"/>
    </xf>
    <xf numFmtId="0" fontId="12" fillId="0" borderId="15" xfId="0" applyFont="1" applyFill="1" applyBorder="1" applyAlignment="1">
      <alignment horizontal="center" vertical="center" wrapText="1"/>
    </xf>
    <xf numFmtId="0" fontId="20" fillId="11" borderId="15" xfId="0" applyFont="1" applyFill="1" applyBorder="1" applyAlignment="1">
      <alignment horizontal="justify" vertical="center" wrapText="1"/>
    </xf>
    <xf numFmtId="187" fontId="12" fillId="4" borderId="11" xfId="9" applyNumberFormat="1" applyFont="1" applyFill="1" applyBorder="1" applyAlignment="1">
      <alignment horizontal="center" vertical="center" wrapText="1"/>
    </xf>
    <xf numFmtId="187" fontId="12" fillId="4" borderId="11" xfId="9" applyNumberFormat="1" applyFont="1" applyFill="1" applyBorder="1" applyAlignment="1">
      <alignment horizontal="center" vertical="center"/>
    </xf>
    <xf numFmtId="0" fontId="0" fillId="0" borderId="0" xfId="0" applyFont="1" applyAlignment="1">
      <alignment horizontal="center" vertical="center" wrapText="1"/>
    </xf>
    <xf numFmtId="0" fontId="12" fillId="0" borderId="13" xfId="0" applyFont="1" applyBorder="1"/>
    <xf numFmtId="0" fontId="21" fillId="4" borderId="15" xfId="0" applyFont="1" applyFill="1" applyBorder="1" applyAlignment="1">
      <alignment horizontal="center" vertical="center" wrapText="1"/>
    </xf>
    <xf numFmtId="187" fontId="12" fillId="4" borderId="15" xfId="9" applyNumberFormat="1" applyFont="1" applyFill="1" applyBorder="1" applyAlignment="1">
      <alignment horizontal="center" vertical="center" wrapText="1"/>
    </xf>
    <xf numFmtId="9" fontId="12" fillId="4" borderId="15" xfId="7" applyFont="1" applyFill="1" applyBorder="1" applyAlignment="1">
      <alignment vertical="center" wrapText="1"/>
    </xf>
    <xf numFmtId="0" fontId="22" fillId="0" borderId="2" xfId="0" applyFont="1" applyBorder="1"/>
    <xf numFmtId="0" fontId="22" fillId="0" borderId="3" xfId="0" applyFont="1" applyBorder="1"/>
    <xf numFmtId="0" fontId="17" fillId="0" borderId="0" xfId="0" applyFont="1" applyFill="1"/>
    <xf numFmtId="0" fontId="17" fillId="0" borderId="0" xfId="0" applyFont="1"/>
    <xf numFmtId="0" fontId="22" fillId="0" borderId="4" xfId="0" applyFont="1" applyBorder="1" applyAlignment="1">
      <alignment horizontal="left"/>
    </xf>
    <xf numFmtId="182" fontId="22" fillId="0" borderId="1" xfId="0" applyNumberFormat="1" applyFont="1" applyBorder="1" applyAlignment="1">
      <alignment horizontal="left"/>
    </xf>
    <xf numFmtId="0" fontId="22" fillId="0" borderId="4" xfId="0" applyFont="1" applyBorder="1"/>
    <xf numFmtId="17" fontId="22" fillId="0" borderId="1" xfId="0" applyNumberFormat="1" applyFont="1" applyBorder="1" applyAlignment="1">
      <alignment horizontal="left"/>
    </xf>
    <xf numFmtId="0" fontId="22" fillId="0" borderId="5" xfId="0" applyFont="1" applyBorder="1" applyAlignment="1">
      <alignment horizontal="center" vertical="center"/>
    </xf>
    <xf numFmtId="0" fontId="22" fillId="0" borderId="7" xfId="0" applyFont="1" applyBorder="1" applyAlignment="1">
      <alignment vertical="center"/>
    </xf>
    <xf numFmtId="0" fontId="22" fillId="0" borderId="5" xfId="0" applyFont="1" applyBorder="1" applyAlignment="1">
      <alignment vertical="center"/>
    </xf>
    <xf numFmtId="3" fontId="23" fillId="8" borderId="6" xfId="0" applyNumberFormat="1" applyFont="1" applyFill="1" applyBorder="1" applyAlignment="1">
      <alignment horizontal="left"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1" fontId="22" fillId="3" borderId="10" xfId="0" applyNumberFormat="1" applyFont="1" applyFill="1" applyBorder="1" applyAlignment="1">
      <alignment horizontal="left" vertical="center" wrapText="1"/>
    </xf>
    <xf numFmtId="0" fontId="22" fillId="3" borderId="10" xfId="0" applyFont="1" applyFill="1" applyBorder="1" applyAlignment="1">
      <alignment vertical="center"/>
    </xf>
    <xf numFmtId="1" fontId="22" fillId="3" borderId="10" xfId="0" applyNumberFormat="1" applyFont="1" applyFill="1" applyBorder="1" applyAlignment="1">
      <alignment vertical="center"/>
    </xf>
    <xf numFmtId="0" fontId="22" fillId="3" borderId="10" xfId="0" applyFont="1" applyFill="1" applyBorder="1" applyAlignment="1">
      <alignment horizontal="justify" vertical="center"/>
    </xf>
    <xf numFmtId="0" fontId="22" fillId="3" borderId="10" xfId="0" applyFont="1" applyFill="1" applyBorder="1" applyAlignment="1">
      <alignment horizontal="center" vertical="center"/>
    </xf>
    <xf numFmtId="0" fontId="17" fillId="3" borderId="11" xfId="0" applyFont="1" applyFill="1" applyBorder="1" applyAlignment="1">
      <alignment vertical="center"/>
    </xf>
    <xf numFmtId="181" fontId="17" fillId="0" borderId="0" xfId="3" applyNumberFormat="1" applyFont="1" applyFill="1" applyBorder="1" applyAlignment="1">
      <alignment horizontal="justify" vertical="center"/>
    </xf>
    <xf numFmtId="0" fontId="17" fillId="0" borderId="0" xfId="0" applyFont="1" applyBorder="1"/>
    <xf numFmtId="1" fontId="22" fillId="5" borderId="10" xfId="0" applyNumberFormat="1" applyFont="1" applyFill="1" applyBorder="1" applyAlignment="1">
      <alignment horizontal="justify" vertical="center" wrapText="1"/>
    </xf>
    <xf numFmtId="1" fontId="22" fillId="5" borderId="10" xfId="0" applyNumberFormat="1" applyFont="1" applyFill="1" applyBorder="1" applyAlignment="1">
      <alignment vertical="center"/>
    </xf>
    <xf numFmtId="0" fontId="22" fillId="5" borderId="10" xfId="0" applyFont="1" applyFill="1" applyBorder="1" applyAlignment="1">
      <alignment vertical="center"/>
    </xf>
    <xf numFmtId="0" fontId="22" fillId="5" borderId="10" xfId="0" applyFont="1" applyFill="1" applyBorder="1" applyAlignment="1">
      <alignment horizontal="justify" vertical="center"/>
    </xf>
    <xf numFmtId="0" fontId="22" fillId="5" borderId="10" xfId="0" applyFont="1" applyFill="1" applyBorder="1" applyAlignment="1">
      <alignment horizontal="center" vertical="center"/>
    </xf>
    <xf numFmtId="0" fontId="17" fillId="5" borderId="11" xfId="0" applyFont="1" applyFill="1" applyBorder="1" applyAlignment="1">
      <alignment vertical="center"/>
    </xf>
    <xf numFmtId="1" fontId="22" fillId="10" borderId="15" xfId="0" applyNumberFormat="1" applyFont="1" applyFill="1" applyBorder="1" applyAlignment="1">
      <alignment horizontal="justify" vertical="center" wrapText="1"/>
    </xf>
    <xf numFmtId="0" fontId="22" fillId="10" borderId="10" xfId="0" applyFont="1" applyFill="1" applyBorder="1" applyAlignment="1">
      <alignment vertical="center"/>
    </xf>
    <xf numFmtId="0" fontId="22" fillId="10" borderId="8" xfId="0" applyFont="1" applyFill="1" applyBorder="1" applyAlignment="1">
      <alignment vertical="center"/>
    </xf>
    <xf numFmtId="0" fontId="22" fillId="10" borderId="8" xfId="0" applyFont="1" applyFill="1" applyBorder="1" applyAlignment="1">
      <alignment horizontal="justify" vertical="center"/>
    </xf>
    <xf numFmtId="0" fontId="22" fillId="10" borderId="8" xfId="0" applyFont="1" applyFill="1" applyBorder="1" applyAlignment="1">
      <alignment horizontal="center" vertical="center"/>
    </xf>
    <xf numFmtId="0" fontId="17" fillId="10" borderId="3" xfId="0" applyFont="1" applyFill="1" applyBorder="1" applyAlignment="1">
      <alignment vertical="center"/>
    </xf>
    <xf numFmtId="0" fontId="18" fillId="0" borderId="15" xfId="0" applyFont="1" applyFill="1" applyBorder="1" applyAlignment="1">
      <alignment horizontal="justify" vertical="center" wrapText="1" readingOrder="2"/>
    </xf>
    <xf numFmtId="183" fontId="17" fillId="0" borderId="15" xfId="0" applyNumberFormat="1" applyFont="1" applyFill="1" applyBorder="1" applyAlignment="1">
      <alignment horizontal="right" vertical="center" wrapText="1"/>
    </xf>
    <xf numFmtId="173" fontId="17" fillId="0" borderId="15"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0" fontId="17" fillId="4" borderId="0" xfId="0" applyFont="1" applyFill="1"/>
    <xf numFmtId="0" fontId="17" fillId="4" borderId="0" xfId="0" applyFont="1" applyFill="1" applyAlignment="1">
      <alignment horizontal="center"/>
    </xf>
    <xf numFmtId="0" fontId="17" fillId="4" borderId="0" xfId="0" applyFont="1" applyFill="1" applyAlignment="1"/>
    <xf numFmtId="3" fontId="17" fillId="4" borderId="0" xfId="0" applyNumberFormat="1" applyFont="1" applyFill="1" applyAlignment="1">
      <alignment horizontal="center" vertical="center"/>
    </xf>
    <xf numFmtId="169" fontId="22" fillId="4" borderId="0" xfId="0" applyNumberFormat="1" applyFont="1" applyFill="1"/>
    <xf numFmtId="0" fontId="17" fillId="4" borderId="0" xfId="0" applyFont="1" applyFill="1" applyAlignment="1">
      <alignment horizontal="justify" vertical="center"/>
    </xf>
    <xf numFmtId="183" fontId="17" fillId="4" borderId="0" xfId="0" applyNumberFormat="1" applyFont="1" applyFill="1" applyAlignment="1">
      <alignment horizontal="right" vertical="center"/>
    </xf>
    <xf numFmtId="0" fontId="17" fillId="0" borderId="0" xfId="0" applyFont="1" applyFill="1" applyAlignment="1">
      <alignment horizontal="right" vertical="center"/>
    </xf>
    <xf numFmtId="173" fontId="17" fillId="0" borderId="0" xfId="0" applyNumberFormat="1" applyFont="1" applyAlignment="1">
      <alignment horizontal="center"/>
    </xf>
    <xf numFmtId="0" fontId="17" fillId="0" borderId="0" xfId="0" applyFont="1" applyAlignment="1">
      <alignment horizontal="left"/>
    </xf>
    <xf numFmtId="169" fontId="17" fillId="4" borderId="0" xfId="0" applyNumberFormat="1" applyFont="1" applyFill="1"/>
    <xf numFmtId="0" fontId="17" fillId="0" borderId="0" xfId="0" applyFont="1" applyBorder="1" applyAlignment="1">
      <alignment horizontal="center"/>
    </xf>
    <xf numFmtId="9" fontId="17" fillId="0" borderId="15" xfId="7" applyFont="1" applyFill="1" applyBorder="1" applyAlignment="1">
      <alignment horizontal="center" vertical="center" wrapText="1"/>
    </xf>
    <xf numFmtId="0" fontId="22" fillId="0" borderId="15" xfId="0" applyFont="1" applyFill="1" applyBorder="1" applyAlignment="1">
      <alignment vertical="center"/>
    </xf>
    <xf numFmtId="0" fontId="22" fillId="0" borderId="15" xfId="0" applyFont="1" applyFill="1" applyBorder="1" applyAlignment="1">
      <alignment horizontal="left" vertical="center"/>
    </xf>
    <xf numFmtId="1" fontId="22" fillId="2" borderId="12" xfId="0" applyNumberFormat="1" applyFont="1" applyFill="1" applyBorder="1" applyAlignment="1">
      <alignment horizontal="center" vertical="center" wrapText="1"/>
    </xf>
    <xf numFmtId="1" fontId="22" fillId="3" borderId="2" xfId="0" applyNumberFormat="1" applyFont="1" applyFill="1" applyBorder="1" applyAlignment="1">
      <alignment horizontal="left" vertical="center" wrapText="1"/>
    </xf>
    <xf numFmtId="0" fontId="22" fillId="3" borderId="8" xfId="0" applyFont="1" applyFill="1" applyBorder="1" applyAlignment="1">
      <alignment vertical="center"/>
    </xf>
    <xf numFmtId="0" fontId="22" fillId="3" borderId="8" xfId="0" applyFont="1" applyFill="1" applyBorder="1" applyAlignment="1">
      <alignment horizontal="justify" vertical="center"/>
    </xf>
    <xf numFmtId="0" fontId="22" fillId="3" borderId="8" xfId="0" applyFont="1" applyFill="1" applyBorder="1" applyAlignment="1">
      <alignment horizontal="center" vertical="center"/>
    </xf>
    <xf numFmtId="168" fontId="22" fillId="3" borderId="8" xfId="0" applyNumberFormat="1" applyFont="1" applyFill="1" applyBorder="1" applyAlignment="1">
      <alignment horizontal="center" vertical="center"/>
    </xf>
    <xf numFmtId="169" fontId="22" fillId="3" borderId="8" xfId="0" applyNumberFormat="1" applyFont="1" applyFill="1" applyBorder="1" applyAlignment="1">
      <alignment vertical="center"/>
    </xf>
    <xf numFmtId="169" fontId="22" fillId="3" borderId="8" xfId="0" applyNumberFormat="1" applyFont="1" applyFill="1" applyBorder="1" applyAlignment="1">
      <alignment horizontal="center" vertical="center"/>
    </xf>
    <xf numFmtId="1" fontId="22" fillId="3" borderId="8" xfId="0" applyNumberFormat="1" applyFont="1" applyFill="1" applyBorder="1" applyAlignment="1">
      <alignment horizontal="center" vertical="center"/>
    </xf>
    <xf numFmtId="170" fontId="22" fillId="3" borderId="8" xfId="0" applyNumberFormat="1" applyFont="1" applyFill="1" applyBorder="1" applyAlignment="1">
      <alignment vertical="center"/>
    </xf>
    <xf numFmtId="0" fontId="22" fillId="3" borderId="3" xfId="0" applyFont="1" applyFill="1" applyBorder="1" applyAlignment="1">
      <alignment horizontal="justify" vertical="center"/>
    </xf>
    <xf numFmtId="1" fontId="22" fillId="5" borderId="15" xfId="0" applyNumberFormat="1" applyFont="1" applyFill="1" applyBorder="1" applyAlignment="1">
      <alignment horizontal="center" vertical="center"/>
    </xf>
    <xf numFmtId="0" fontId="22" fillId="5" borderId="15" xfId="0" applyFont="1" applyFill="1" applyBorder="1" applyAlignment="1">
      <alignment vertical="center"/>
    </xf>
    <xf numFmtId="0" fontId="22" fillId="5" borderId="15" xfId="0" applyFont="1" applyFill="1" applyBorder="1" applyAlignment="1">
      <alignment horizontal="justify" vertical="center"/>
    </xf>
    <xf numFmtId="0" fontId="22" fillId="5" borderId="15" xfId="0" applyFont="1" applyFill="1" applyBorder="1" applyAlignment="1">
      <alignment horizontal="center" vertical="center"/>
    </xf>
    <xf numFmtId="168" fontId="22" fillId="5" borderId="15" xfId="0" applyNumberFormat="1" applyFont="1" applyFill="1" applyBorder="1" applyAlignment="1">
      <alignment horizontal="center" vertical="center"/>
    </xf>
    <xf numFmtId="169" fontId="22" fillId="5" borderId="15" xfId="0" applyNumberFormat="1" applyFont="1" applyFill="1" applyBorder="1" applyAlignment="1">
      <alignment vertical="center"/>
    </xf>
    <xf numFmtId="169" fontId="22" fillId="5" borderId="15" xfId="0" applyNumberFormat="1" applyFont="1" applyFill="1" applyBorder="1" applyAlignment="1">
      <alignment horizontal="center" vertical="center"/>
    </xf>
    <xf numFmtId="170" fontId="22" fillId="5" borderId="15" xfId="0" applyNumberFormat="1" applyFont="1" applyFill="1" applyBorder="1" applyAlignment="1">
      <alignment vertical="center"/>
    </xf>
    <xf numFmtId="1" fontId="22" fillId="6" borderId="12" xfId="0" applyNumberFormat="1" applyFont="1" applyFill="1" applyBorder="1" applyAlignment="1">
      <alignment horizontal="center" wrapText="1"/>
    </xf>
    <xf numFmtId="0" fontId="19" fillId="0" borderId="15" xfId="0" applyFont="1" applyFill="1" applyBorder="1" applyAlignment="1">
      <alignment horizontal="justify" vertical="center" wrapText="1"/>
    </xf>
    <xf numFmtId="180" fontId="17" fillId="4" borderId="15" xfId="0" applyNumberFormat="1" applyFont="1" applyFill="1" applyBorder="1" applyAlignment="1">
      <alignment horizontal="center" vertical="center" wrapText="1"/>
    </xf>
    <xf numFmtId="1" fontId="22" fillId="6" borderId="15" xfId="0" applyNumberFormat="1" applyFont="1" applyFill="1" applyBorder="1" applyAlignment="1">
      <alignment horizontal="center" vertical="center" wrapText="1"/>
    </xf>
    <xf numFmtId="1" fontId="17" fillId="4" borderId="15" xfId="0" applyNumberFormat="1" applyFont="1" applyFill="1" applyBorder="1" applyAlignment="1">
      <alignment vertical="center" wrapText="1"/>
    </xf>
    <xf numFmtId="0" fontId="17" fillId="4" borderId="0" xfId="0" applyFont="1" applyFill="1" applyBorder="1" applyAlignment="1">
      <alignment horizontal="center" vertical="center"/>
    </xf>
    <xf numFmtId="1" fontId="17" fillId="4" borderId="0" xfId="0" applyNumberFormat="1" applyFont="1" applyFill="1" applyBorder="1" applyAlignment="1">
      <alignment horizontal="center" vertical="center"/>
    </xf>
    <xf numFmtId="0" fontId="17" fillId="4" borderId="0" xfId="0" applyFont="1" applyFill="1" applyBorder="1" applyAlignment="1">
      <alignment horizontal="center" vertical="center" wrapText="1"/>
    </xf>
    <xf numFmtId="0" fontId="17" fillId="4" borderId="0" xfId="0" applyFont="1" applyFill="1" applyBorder="1" applyAlignment="1">
      <alignment horizontal="justify" vertical="center"/>
    </xf>
    <xf numFmtId="168" fontId="17" fillId="4" borderId="0" xfId="0" applyNumberFormat="1" applyFont="1" applyFill="1" applyBorder="1" applyAlignment="1">
      <alignment horizontal="center" vertical="center"/>
    </xf>
    <xf numFmtId="169" fontId="17" fillId="4" borderId="0" xfId="0" applyNumberFormat="1" applyFont="1" applyFill="1" applyBorder="1" applyAlignment="1">
      <alignment horizontal="center" vertical="center"/>
    </xf>
    <xf numFmtId="0" fontId="17" fillId="4" borderId="0" xfId="0" applyFont="1" applyFill="1" applyBorder="1"/>
    <xf numFmtId="0" fontId="17" fillId="4" borderId="0" xfId="0" applyFont="1" applyFill="1" applyBorder="1" applyAlignment="1">
      <alignment horizontal="center"/>
    </xf>
    <xf numFmtId="169" fontId="17" fillId="0" borderId="0" xfId="0" applyNumberFormat="1" applyFont="1" applyFill="1" applyBorder="1" applyAlignment="1">
      <alignment vertical="center"/>
    </xf>
    <xf numFmtId="169" fontId="17" fillId="4" borderId="0" xfId="0" applyNumberFormat="1" applyFont="1" applyFill="1" applyAlignment="1">
      <alignment horizontal="center" vertical="center"/>
    </xf>
    <xf numFmtId="168" fontId="17" fillId="4" borderId="0" xfId="0" applyNumberFormat="1" applyFont="1" applyFill="1" applyAlignment="1">
      <alignment horizontal="center" vertical="center"/>
    </xf>
    <xf numFmtId="169" fontId="17" fillId="4" borderId="0" xfId="0" applyNumberFormat="1" applyFont="1" applyFill="1" applyAlignment="1">
      <alignment vertical="center"/>
    </xf>
    <xf numFmtId="1"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22" fillId="4" borderId="0" xfId="0" applyFont="1" applyFill="1"/>
    <xf numFmtId="170" fontId="17" fillId="0" borderId="0" xfId="0" applyNumberFormat="1" applyFont="1" applyFill="1" applyAlignment="1">
      <alignment horizontal="right" vertical="center"/>
    </xf>
    <xf numFmtId="170" fontId="17" fillId="0" borderId="0" xfId="0" applyNumberFormat="1" applyFont="1" applyAlignment="1">
      <alignment horizontal="center"/>
    </xf>
    <xf numFmtId="0" fontId="17" fillId="0" borderId="0" xfId="0" applyFont="1" applyAlignment="1">
      <alignment horizontal="justify" vertical="center"/>
    </xf>
    <xf numFmtId="1" fontId="17" fillId="0" borderId="0" xfId="0" applyNumberFormat="1" applyFont="1"/>
    <xf numFmtId="0" fontId="22" fillId="6" borderId="9" xfId="0" applyFont="1" applyFill="1" applyBorder="1" applyAlignment="1">
      <alignment vertical="center"/>
    </xf>
    <xf numFmtId="0" fontId="22" fillId="6" borderId="10" xfId="0" applyFont="1" applyFill="1" applyBorder="1" applyAlignment="1">
      <alignment vertical="center"/>
    </xf>
    <xf numFmtId="0" fontId="22" fillId="6" borderId="10" xfId="0" applyFont="1" applyFill="1" applyBorder="1" applyAlignment="1">
      <alignment horizontal="justify" vertical="center"/>
    </xf>
    <xf numFmtId="0" fontId="17" fillId="4" borderId="0" xfId="0" applyFont="1" applyFill="1" applyBorder="1" applyAlignment="1">
      <alignment horizontal="justify"/>
    </xf>
    <xf numFmtId="0" fontId="17" fillId="4" borderId="0" xfId="0" applyFont="1" applyFill="1" applyAlignment="1">
      <alignment horizontal="justify"/>
    </xf>
    <xf numFmtId="0" fontId="22" fillId="0" borderId="5" xfId="0" applyFont="1" applyBorder="1" applyAlignment="1">
      <alignment horizontal="justify" vertical="center"/>
    </xf>
    <xf numFmtId="0" fontId="22" fillId="6" borderId="8" xfId="0" applyFont="1" applyFill="1" applyBorder="1" applyAlignment="1">
      <alignment horizontal="justify" vertical="center"/>
    </xf>
    <xf numFmtId="0" fontId="22" fillId="0" borderId="15" xfId="0" applyFont="1" applyFill="1" applyBorder="1" applyAlignment="1">
      <alignment horizontal="justify" vertical="center"/>
    </xf>
    <xf numFmtId="3" fontId="23" fillId="0" borderId="15" xfId="0" applyNumberFormat="1" applyFont="1" applyFill="1" applyBorder="1" applyAlignment="1">
      <alignment horizontal="justify" vertical="center" wrapText="1"/>
    </xf>
    <xf numFmtId="0" fontId="22" fillId="0" borderId="6" xfId="0" applyFont="1" applyBorder="1" applyAlignment="1">
      <alignment horizontal="justify" vertical="center"/>
    </xf>
    <xf numFmtId="0" fontId="22" fillId="6" borderId="11" xfId="0" applyFont="1" applyFill="1" applyBorder="1" applyAlignment="1">
      <alignment horizontal="justify" vertical="center"/>
    </xf>
    <xf numFmtId="169" fontId="17" fillId="4" borderId="0" xfId="0" applyNumberFormat="1" applyFont="1" applyFill="1" applyAlignment="1">
      <alignment horizontal="justify" vertical="center"/>
    </xf>
    <xf numFmtId="0" fontId="22" fillId="4" borderId="8" xfId="0" applyFont="1" applyFill="1" applyBorder="1" applyAlignment="1">
      <alignment vertical="center" wrapText="1"/>
    </xf>
    <xf numFmtId="0" fontId="22" fillId="4" borderId="0" xfId="0" applyFont="1" applyFill="1" applyBorder="1" applyAlignment="1">
      <alignment vertical="center" wrapText="1"/>
    </xf>
    <xf numFmtId="0" fontId="22" fillId="4" borderId="2"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vertical="center" wrapText="1"/>
    </xf>
    <xf numFmtId="0" fontId="22" fillId="4" borderId="1" xfId="0" applyFont="1" applyFill="1" applyBorder="1" applyAlignment="1">
      <alignment vertical="center" wrapText="1"/>
    </xf>
    <xf numFmtId="0" fontId="22" fillId="4" borderId="7" xfId="0" applyFont="1" applyFill="1" applyBorder="1" applyAlignment="1">
      <alignment vertical="center" wrapText="1"/>
    </xf>
    <xf numFmtId="0" fontId="22" fillId="4" borderId="5" xfId="0" applyFont="1" applyFill="1" applyBorder="1" applyAlignment="1">
      <alignment vertical="center" wrapText="1"/>
    </xf>
    <xf numFmtId="0" fontId="22" fillId="4" borderId="6" xfId="0" applyFont="1" applyFill="1" applyBorder="1" applyAlignment="1">
      <alignment vertical="center" wrapText="1"/>
    </xf>
    <xf numFmtId="0" fontId="22" fillId="4" borderId="2" xfId="0" applyFont="1" applyFill="1" applyBorder="1" applyAlignment="1">
      <alignment vertical="center" wrapText="1"/>
    </xf>
    <xf numFmtId="0" fontId="22" fillId="4" borderId="3" xfId="0" applyFont="1" applyFill="1" applyBorder="1" applyAlignment="1">
      <alignment vertical="center" wrapText="1"/>
    </xf>
    <xf numFmtId="1" fontId="22" fillId="4" borderId="2" xfId="0" applyNumberFormat="1" applyFont="1" applyFill="1" applyBorder="1" applyAlignment="1">
      <alignment vertical="center" wrapText="1"/>
    </xf>
    <xf numFmtId="1" fontId="22" fillId="4" borderId="4" xfId="0" applyNumberFormat="1" applyFont="1" applyFill="1" applyBorder="1" applyAlignment="1">
      <alignment vertical="center" wrapText="1"/>
    </xf>
    <xf numFmtId="0" fontId="5" fillId="0" borderId="8" xfId="0" applyFont="1" applyFill="1" applyBorder="1"/>
    <xf numFmtId="0" fontId="5" fillId="0" borderId="0" xfId="0" applyFont="1" applyFill="1" applyBorder="1" applyAlignment="1">
      <alignment wrapText="1"/>
    </xf>
    <xf numFmtId="0" fontId="22" fillId="3" borderId="15" xfId="0" applyFont="1" applyFill="1" applyBorder="1" applyAlignment="1">
      <alignment horizontal="center" vertical="center" wrapText="1"/>
    </xf>
    <xf numFmtId="0" fontId="17" fillId="0" borderId="15" xfId="0" applyFont="1" applyBorder="1"/>
    <xf numFmtId="0" fontId="22" fillId="12" borderId="15" xfId="0" applyFont="1" applyFill="1" applyBorder="1" applyAlignment="1">
      <alignment horizontal="center" vertical="center" wrapText="1"/>
    </xf>
    <xf numFmtId="0" fontId="22" fillId="6" borderId="15" xfId="0" applyFont="1" applyFill="1" applyBorder="1" applyAlignment="1">
      <alignment horizontal="center" vertical="center" wrapText="1"/>
    </xf>
    <xf numFmtId="188" fontId="17" fillId="0" borderId="0" xfId="0" applyNumberFormat="1" applyFont="1"/>
    <xf numFmtId="0" fontId="17" fillId="4" borderId="0" xfId="0" applyFont="1" applyFill="1" applyAlignment="1">
      <alignment horizontal="left"/>
    </xf>
    <xf numFmtId="0" fontId="17" fillId="4" borderId="0" xfId="0" applyFont="1" applyFill="1" applyAlignment="1">
      <alignment horizontal="left" vertical="center"/>
    </xf>
    <xf numFmtId="3" fontId="17" fillId="4" borderId="0" xfId="0" applyNumberFormat="1" applyFont="1" applyFill="1" applyAlignment="1">
      <alignment horizontal="justify" vertical="center"/>
    </xf>
    <xf numFmtId="0" fontId="17" fillId="0" borderId="0" xfId="0" applyFont="1" applyAlignment="1">
      <alignment horizontal="left" vertical="center"/>
    </xf>
    <xf numFmtId="0" fontId="17" fillId="4" borderId="15" xfId="0" applyFont="1" applyFill="1" applyBorder="1" applyAlignment="1">
      <alignment horizontal="left" vertical="center"/>
    </xf>
    <xf numFmtId="3" fontId="17" fillId="0" borderId="15" xfId="0" applyNumberFormat="1" applyFont="1" applyFill="1" applyBorder="1" applyAlignment="1">
      <alignment horizontal="center" vertical="center"/>
    </xf>
    <xf numFmtId="0" fontId="17" fillId="4" borderId="15" xfId="0" applyFont="1" applyFill="1" applyBorder="1" applyAlignment="1">
      <alignment horizontal="justify" vertical="center"/>
    </xf>
    <xf numFmtId="0" fontId="17" fillId="0" borderId="15" xfId="0" applyFont="1" applyFill="1" applyBorder="1" applyAlignment="1">
      <alignment horizontal="right" vertical="center"/>
    </xf>
    <xf numFmtId="173" fontId="17" fillId="0" borderId="15" xfId="0" applyNumberFormat="1" applyFont="1" applyBorder="1" applyAlignment="1">
      <alignment horizontal="center"/>
    </xf>
    <xf numFmtId="2" fontId="17" fillId="4" borderId="15" xfId="0" applyNumberFormat="1" applyFont="1" applyFill="1" applyBorder="1" applyAlignment="1">
      <alignment horizontal="justify" vertical="center" wrapText="1"/>
    </xf>
    <xf numFmtId="0" fontId="17" fillId="0" borderId="9" xfId="0" applyFont="1" applyBorder="1" applyAlignment="1">
      <alignment horizontal="left" vertical="center"/>
    </xf>
    <xf numFmtId="0" fontId="22" fillId="2" borderId="15" xfId="0" applyFont="1" applyFill="1" applyBorder="1" applyAlignment="1">
      <alignment horizontal="center" vertical="center" textRotation="180" wrapText="1"/>
    </xf>
    <xf numFmtId="49" fontId="22" fillId="2" borderId="15" xfId="0" applyNumberFormat="1" applyFont="1" applyFill="1" applyBorder="1" applyAlignment="1">
      <alignment horizontal="center" vertical="center" textRotation="180" wrapText="1"/>
    </xf>
    <xf numFmtId="0" fontId="12" fillId="0" borderId="15" xfId="0" applyFont="1" applyFill="1" applyBorder="1" applyAlignment="1">
      <alignment horizontal="center" vertical="center" wrapText="1"/>
    </xf>
    <xf numFmtId="41" fontId="12" fillId="4" borderId="12" xfId="41" applyFont="1" applyFill="1" applyBorder="1" applyAlignment="1">
      <alignment horizontal="center" vertical="center" wrapText="1"/>
    </xf>
    <xf numFmtId="41" fontId="12" fillId="4" borderId="13" xfId="41" applyFont="1" applyFill="1" applyBorder="1" applyAlignment="1">
      <alignment horizontal="center" vertical="center" wrapText="1"/>
    </xf>
    <xf numFmtId="41" fontId="12" fillId="4" borderId="14" xfId="41"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2" xfId="0" applyFont="1" applyFill="1" applyBorder="1" applyAlignment="1">
      <alignment horizontal="justify" vertical="center" wrapText="1"/>
    </xf>
    <xf numFmtId="0" fontId="12" fillId="0" borderId="15" xfId="0" applyFont="1" applyFill="1" applyBorder="1" applyAlignment="1">
      <alignment horizontal="center" vertical="center"/>
    </xf>
    <xf numFmtId="0" fontId="12"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64" fontId="12" fillId="0" borderId="12" xfId="10" applyFont="1" applyFill="1" applyBorder="1" applyAlignment="1">
      <alignment horizontal="center" vertical="center"/>
    </xf>
    <xf numFmtId="187" fontId="12" fillId="0" borderId="12" xfId="9" applyNumberFormat="1" applyFont="1" applyFill="1" applyBorder="1" applyAlignment="1">
      <alignment horizontal="center" vertical="center"/>
    </xf>
    <xf numFmtId="0" fontId="12" fillId="0" borderId="15" xfId="0" applyFont="1" applyFill="1" applyBorder="1" applyAlignment="1">
      <alignment horizontal="justify" vertical="center" wrapText="1"/>
    </xf>
    <xf numFmtId="188" fontId="12" fillId="4" borderId="15" xfId="0" applyNumberFormat="1" applyFont="1" applyFill="1" applyBorder="1" applyAlignment="1">
      <alignment horizontal="center" vertical="center" wrapText="1"/>
    </xf>
    <xf numFmtId="0" fontId="12" fillId="4" borderId="15" xfId="0" applyFont="1" applyFill="1" applyBorder="1" applyAlignment="1">
      <alignment horizontal="justify" vertical="center" wrapText="1"/>
    </xf>
    <xf numFmtId="0" fontId="11" fillId="3" borderId="1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2" fillId="0" borderId="12" xfId="0" applyFont="1" applyFill="1" applyBorder="1" applyAlignment="1">
      <alignment horizontal="center" vertical="center" wrapText="1"/>
    </xf>
    <xf numFmtId="171" fontId="24" fillId="0" borderId="0" xfId="0" applyNumberFormat="1" applyFont="1" applyFill="1" applyBorder="1"/>
    <xf numFmtId="3" fontId="26" fillId="14" borderId="15" xfId="0" applyNumberFormat="1" applyFont="1" applyFill="1" applyBorder="1" applyAlignment="1">
      <alignment vertical="center" wrapText="1"/>
    </xf>
    <xf numFmtId="171" fontId="24" fillId="14" borderId="0" xfId="0" applyNumberFormat="1" applyFont="1" applyFill="1" applyBorder="1"/>
    <xf numFmtId="2" fontId="27" fillId="14" borderId="0" xfId="0" applyNumberFormat="1" applyFont="1" applyFill="1" applyBorder="1" applyAlignment="1">
      <alignment horizontal="center" vertical="center" wrapText="1"/>
    </xf>
    <xf numFmtId="171" fontId="27" fillId="14" borderId="0" xfId="0" applyNumberFormat="1" applyFont="1" applyFill="1" applyBorder="1" applyAlignment="1">
      <alignment horizontal="center" vertical="center" wrapText="1"/>
    </xf>
    <xf numFmtId="180" fontId="27" fillId="14" borderId="0" xfId="0" applyNumberFormat="1" applyFont="1" applyFill="1" applyBorder="1" applyAlignment="1">
      <alignment horizontal="center" vertical="center" wrapText="1"/>
    </xf>
    <xf numFmtId="0" fontId="27" fillId="0" borderId="0" xfId="0" applyNumberFormat="1" applyFont="1" applyFill="1" applyBorder="1" applyAlignment="1">
      <alignment vertical="center" wrapText="1"/>
    </xf>
    <xf numFmtId="180" fontId="28" fillId="14" borderId="0" xfId="0" applyNumberFormat="1" applyFont="1" applyFill="1" applyBorder="1" applyAlignment="1">
      <alignment horizontal="center" vertical="center" wrapText="1"/>
    </xf>
    <xf numFmtId="2" fontId="27" fillId="14" borderId="0" xfId="0" applyNumberFormat="1" applyFont="1" applyFill="1" applyBorder="1" applyAlignment="1">
      <alignment horizontal="center" vertical="center"/>
    </xf>
    <xf numFmtId="173" fontId="27" fillId="14" borderId="0" xfId="0" applyNumberFormat="1" applyFont="1" applyFill="1" applyBorder="1" applyAlignment="1">
      <alignment horizontal="center" vertical="center" wrapText="1"/>
    </xf>
    <xf numFmtId="3" fontId="27" fillId="14" borderId="0" xfId="0" applyNumberFormat="1" applyFont="1" applyFill="1" applyBorder="1" applyAlignment="1">
      <alignment horizontal="center" vertical="center" wrapText="1"/>
    </xf>
    <xf numFmtId="171" fontId="24" fillId="14" borderId="0" xfId="0" applyNumberFormat="1" applyFont="1" applyFill="1" applyBorder="1" applyAlignment="1"/>
    <xf numFmtId="171" fontId="24" fillId="14" borderId="0" xfId="0" applyNumberFormat="1" applyFont="1" applyFill="1" applyBorder="1" applyAlignment="1">
      <alignment horizontal="center" vertical="center"/>
    </xf>
    <xf numFmtId="171" fontId="24" fillId="14" borderId="0" xfId="0" applyNumberFormat="1" applyFont="1" applyFill="1" applyBorder="1" applyAlignment="1">
      <alignment horizontal="justify" vertical="center"/>
    </xf>
    <xf numFmtId="171" fontId="30" fillId="0" borderId="0" xfId="0" applyNumberFormat="1" applyFont="1" applyFill="1" applyBorder="1" applyAlignment="1">
      <alignment horizontal="right" vertical="center"/>
    </xf>
    <xf numFmtId="173" fontId="24" fillId="0" borderId="0" xfId="0" applyNumberFormat="1" applyFont="1" applyFill="1" applyBorder="1" applyAlignment="1">
      <alignment horizontal="center"/>
    </xf>
    <xf numFmtId="171" fontId="24" fillId="0" borderId="0" xfId="0" applyNumberFormat="1" applyFont="1" applyFill="1" applyBorder="1" applyAlignment="1">
      <alignment horizontal="left"/>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12" borderId="10" xfId="0" applyFont="1" applyFill="1" applyBorder="1" applyAlignment="1">
      <alignment vertical="center" wrapText="1"/>
    </xf>
    <xf numFmtId="0" fontId="11" fillId="12" borderId="11" xfId="0" applyFont="1" applyFill="1" applyBorder="1" applyAlignment="1">
      <alignment vertical="center" wrapText="1"/>
    </xf>
    <xf numFmtId="0" fontId="11" fillId="6" borderId="10" xfId="0" applyFont="1" applyFill="1" applyBorder="1" applyAlignment="1">
      <alignment vertical="center" wrapText="1"/>
    </xf>
    <xf numFmtId="0" fontId="11" fillId="6" borderId="11" xfId="0" applyFont="1" applyFill="1" applyBorder="1" applyAlignment="1">
      <alignment vertical="center" wrapText="1"/>
    </xf>
    <xf numFmtId="0" fontId="11" fillId="6" borderId="3" xfId="0" applyFont="1" applyFill="1" applyBorder="1" applyAlignment="1">
      <alignment horizontal="center" vertical="center" wrapText="1"/>
    </xf>
    <xf numFmtId="0" fontId="17" fillId="0" borderId="0" xfId="0" applyFont="1" applyFill="1" applyBorder="1" applyAlignment="1">
      <alignment wrapText="1"/>
    </xf>
    <xf numFmtId="0" fontId="22" fillId="3" borderId="12"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6" borderId="11" xfId="0" applyFont="1" applyFill="1" applyBorder="1" applyAlignment="1">
      <alignment horizontal="center" vertical="center" wrapText="1"/>
    </xf>
    <xf numFmtId="189" fontId="17" fillId="0" borderId="15" xfId="0" applyNumberFormat="1" applyFont="1" applyFill="1" applyBorder="1" applyAlignment="1">
      <alignment horizontal="center" vertical="center" wrapText="1"/>
    </xf>
    <xf numFmtId="0" fontId="17" fillId="0" borderId="0" xfId="0" applyFont="1" applyFill="1" applyBorder="1"/>
    <xf numFmtId="0" fontId="17" fillId="0" borderId="5" xfId="0" applyFont="1" applyFill="1" applyBorder="1"/>
    <xf numFmtId="0" fontId="12" fillId="0" borderId="3" xfId="0" applyFont="1" applyFill="1" applyBorder="1" applyAlignment="1">
      <alignment vertical="center" wrapText="1"/>
    </xf>
    <xf numFmtId="0" fontId="17" fillId="0" borderId="15" xfId="0" applyFont="1" applyFill="1" applyBorder="1"/>
    <xf numFmtId="194" fontId="17" fillId="0" borderId="15" xfId="7" applyNumberFormat="1" applyFont="1" applyFill="1" applyBorder="1" applyAlignment="1">
      <alignment horizontal="center" vertical="center" wrapText="1"/>
    </xf>
    <xf numFmtId="175" fontId="17" fillId="0" borderId="15" xfId="0" applyNumberFormat="1" applyFont="1" applyFill="1" applyBorder="1" applyAlignment="1">
      <alignment vertical="center" wrapText="1"/>
    </xf>
    <xf numFmtId="0" fontId="17" fillId="3" borderId="10" xfId="0" applyFont="1" applyFill="1" applyBorder="1" applyAlignment="1">
      <alignment vertical="center"/>
    </xf>
    <xf numFmtId="0" fontId="17" fillId="5" borderId="10" xfId="0" applyFont="1" applyFill="1" applyBorder="1" applyAlignment="1">
      <alignment vertical="center"/>
    </xf>
    <xf numFmtId="0" fontId="17" fillId="10" borderId="36" xfId="0" applyFont="1" applyFill="1" applyBorder="1" applyAlignment="1">
      <alignment vertical="center"/>
    </xf>
    <xf numFmtId="1" fontId="11" fillId="2" borderId="12" xfId="0" applyNumberFormat="1" applyFont="1" applyFill="1" applyBorder="1" applyAlignment="1">
      <alignment horizontal="left" vertical="center" wrapText="1"/>
    </xf>
    <xf numFmtId="3" fontId="22" fillId="3" borderId="10" xfId="0" applyNumberFormat="1" applyFont="1" applyFill="1" applyBorder="1" applyAlignment="1">
      <alignment horizontal="left" vertical="center"/>
    </xf>
    <xf numFmtId="3" fontId="22" fillId="5" borderId="10" xfId="0" applyNumberFormat="1" applyFont="1" applyFill="1" applyBorder="1" applyAlignment="1">
      <alignment horizontal="left" vertical="center"/>
    </xf>
    <xf numFmtId="3" fontId="22" fillId="10" borderId="8" xfId="0" applyNumberFormat="1" applyFont="1" applyFill="1" applyBorder="1" applyAlignment="1">
      <alignment horizontal="left" vertical="center"/>
    </xf>
    <xf numFmtId="184" fontId="17" fillId="0" borderId="15" xfId="6" applyNumberFormat="1" applyFont="1" applyFill="1" applyBorder="1" applyAlignment="1">
      <alignment horizontal="left" vertical="center" wrapText="1"/>
    </xf>
    <xf numFmtId="183" fontId="17" fillId="4" borderId="0" xfId="0" applyNumberFormat="1" applyFont="1" applyFill="1" applyAlignment="1">
      <alignment horizontal="left" vertical="center"/>
    </xf>
    <xf numFmtId="0" fontId="27" fillId="0" borderId="6" xfId="0" applyNumberFormat="1" applyFont="1" applyFill="1" applyBorder="1" applyAlignment="1">
      <alignment horizontal="justify" vertical="center" wrapText="1" readingOrder="1"/>
    </xf>
    <xf numFmtId="171" fontId="27" fillId="14" borderId="15" xfId="0" applyNumberFormat="1" applyFont="1" applyFill="1" applyBorder="1" applyAlignment="1">
      <alignment horizontal="justify" vertical="center" wrapText="1"/>
    </xf>
    <xf numFmtId="164" fontId="27" fillId="14" borderId="15" xfId="10" applyFont="1" applyFill="1" applyBorder="1" applyAlignment="1">
      <alignment horizontal="center" vertical="center" wrapText="1"/>
    </xf>
    <xf numFmtId="0" fontId="27" fillId="0" borderId="15" xfId="0" applyNumberFormat="1" applyFont="1" applyFill="1" applyBorder="1" applyAlignment="1">
      <alignment horizontal="justify" vertical="center" wrapText="1"/>
    </xf>
    <xf numFmtId="0" fontId="12" fillId="15" borderId="1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0" borderId="12" xfId="0" applyFont="1" applyFill="1" applyBorder="1" applyAlignment="1">
      <alignment horizontal="justify" vertical="center" wrapText="1" readingOrder="2"/>
    </xf>
    <xf numFmtId="0" fontId="12" fillId="0" borderId="14" xfId="0" applyFont="1" applyFill="1" applyBorder="1" applyAlignment="1">
      <alignment horizontal="justify" vertical="center" wrapText="1" readingOrder="2"/>
    </xf>
    <xf numFmtId="0" fontId="20" fillId="0" borderId="15" xfId="0" applyFont="1" applyFill="1" applyBorder="1" applyAlignment="1">
      <alignment horizontal="justify" vertical="center" wrapText="1"/>
    </xf>
    <xf numFmtId="0" fontId="12" fillId="0" borderId="12" xfId="0" applyFont="1" applyFill="1" applyBorder="1" applyAlignment="1">
      <alignment horizontal="justify" vertical="center"/>
    </xf>
    <xf numFmtId="0" fontId="18" fillId="11" borderId="15" xfId="0" applyFont="1" applyFill="1" applyBorder="1" applyAlignment="1">
      <alignment horizontal="justify" vertical="center" wrapText="1"/>
    </xf>
    <xf numFmtId="1" fontId="22" fillId="2" borderId="13" xfId="0" applyNumberFormat="1" applyFont="1" applyFill="1" applyBorder="1" applyAlignment="1">
      <alignment horizontal="center" vertical="center" wrapText="1"/>
    </xf>
    <xf numFmtId="0" fontId="22" fillId="2" borderId="2" xfId="0" applyFont="1" applyFill="1" applyBorder="1" applyAlignment="1">
      <alignment horizontal="center" vertical="center" textRotation="180" wrapText="1"/>
    </xf>
    <xf numFmtId="49" fontId="22" fillId="2" borderId="2" xfId="0" applyNumberFormat="1" applyFont="1" applyFill="1" applyBorder="1" applyAlignment="1">
      <alignment horizontal="center" vertical="center" textRotation="180"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1" fontId="22" fillId="2" borderId="12" xfId="0" applyNumberFormat="1" applyFont="1" applyFill="1" applyBorder="1" applyAlignment="1">
      <alignment horizontal="center" vertical="center" wrapText="1"/>
    </xf>
    <xf numFmtId="3" fontId="23" fillId="0" borderId="15" xfId="0" applyNumberFormat="1" applyFont="1" applyFill="1" applyBorder="1" applyAlignment="1">
      <alignment horizontal="left" vertical="center" wrapText="1"/>
    </xf>
    <xf numFmtId="0" fontId="22" fillId="0" borderId="6" xfId="0" applyFont="1" applyBorder="1" applyAlignment="1">
      <alignment vertical="center"/>
    </xf>
    <xf numFmtId="168" fontId="22" fillId="3" borderId="10" xfId="0" applyNumberFormat="1" applyFont="1" applyFill="1" applyBorder="1" applyAlignment="1">
      <alignment horizontal="center" vertical="center"/>
    </xf>
    <xf numFmtId="169" fontId="22" fillId="3" borderId="10" xfId="0" applyNumberFormat="1" applyFont="1" applyFill="1" applyBorder="1" applyAlignment="1">
      <alignment vertical="center"/>
    </xf>
    <xf numFmtId="169" fontId="22" fillId="3" borderId="10" xfId="0" applyNumberFormat="1" applyFont="1" applyFill="1" applyBorder="1" applyAlignment="1">
      <alignment horizontal="center" vertical="center"/>
    </xf>
    <xf numFmtId="1" fontId="22" fillId="3" borderId="10" xfId="0" applyNumberFormat="1" applyFont="1" applyFill="1" applyBorder="1" applyAlignment="1">
      <alignment horizontal="center" vertical="center"/>
    </xf>
    <xf numFmtId="170" fontId="22" fillId="3" borderId="10" xfId="0" applyNumberFormat="1" applyFont="1" applyFill="1" applyBorder="1" applyAlignment="1">
      <alignment vertical="center"/>
    </xf>
    <xf numFmtId="0" fontId="22" fillId="3" borderId="11" xfId="0" applyFont="1" applyFill="1" applyBorder="1" applyAlignment="1">
      <alignment horizontal="justify" vertical="center"/>
    </xf>
    <xf numFmtId="1" fontId="22" fillId="4" borderId="2" xfId="0" applyNumberFormat="1" applyFont="1" applyFill="1" applyBorder="1" applyAlignment="1">
      <alignment horizontal="center" vertical="center" wrapText="1"/>
    </xf>
    <xf numFmtId="1" fontId="22" fillId="5" borderId="0" xfId="0" applyNumberFormat="1" applyFont="1" applyFill="1" applyBorder="1" applyAlignment="1">
      <alignment horizontal="center" vertical="center"/>
    </xf>
    <xf numFmtId="0" fontId="22" fillId="5" borderId="0" xfId="0" applyFont="1" applyFill="1" applyBorder="1" applyAlignment="1">
      <alignment vertical="center"/>
    </xf>
    <xf numFmtId="0" fontId="22" fillId="5" borderId="5" xfId="0" applyFont="1" applyFill="1" applyBorder="1" applyAlignment="1">
      <alignment vertical="center"/>
    </xf>
    <xf numFmtId="0" fontId="22" fillId="5" borderId="5" xfId="0" applyFont="1" applyFill="1" applyBorder="1" applyAlignment="1">
      <alignment horizontal="justify" vertical="center"/>
    </xf>
    <xf numFmtId="0" fontId="22" fillId="5" borderId="5" xfId="0" applyFont="1" applyFill="1" applyBorder="1" applyAlignment="1">
      <alignment horizontal="center" vertical="center"/>
    </xf>
    <xf numFmtId="168" fontId="22" fillId="5" borderId="5" xfId="0" applyNumberFormat="1" applyFont="1" applyFill="1" applyBorder="1" applyAlignment="1">
      <alignment horizontal="center" vertical="center"/>
    </xf>
    <xf numFmtId="169" fontId="22" fillId="5" borderId="5" xfId="0" applyNumberFormat="1" applyFont="1" applyFill="1" applyBorder="1" applyAlignment="1">
      <alignment vertical="center"/>
    </xf>
    <xf numFmtId="169" fontId="22" fillId="5" borderId="5" xfId="0" applyNumberFormat="1" applyFont="1" applyFill="1" applyBorder="1" applyAlignment="1">
      <alignment horizontal="center" vertical="center"/>
    </xf>
    <xf numFmtId="1" fontId="22" fillId="5" borderId="5" xfId="0" applyNumberFormat="1" applyFont="1" applyFill="1" applyBorder="1" applyAlignment="1">
      <alignment horizontal="center" vertical="center"/>
    </xf>
    <xf numFmtId="170" fontId="22" fillId="5" borderId="5" xfId="0" applyNumberFormat="1" applyFont="1" applyFill="1" applyBorder="1" applyAlignment="1">
      <alignment vertical="center"/>
    </xf>
    <xf numFmtId="0" fontId="22" fillId="5" borderId="6" xfId="0" applyFont="1" applyFill="1" applyBorder="1" applyAlignment="1">
      <alignment horizontal="justify" vertical="center"/>
    </xf>
    <xf numFmtId="1" fontId="22" fillId="4" borderId="4"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1" fontId="22" fillId="6" borderId="10" xfId="0" applyNumberFormat="1" applyFont="1" applyFill="1" applyBorder="1" applyAlignment="1">
      <alignment horizontal="left" vertical="center" wrapText="1" indent="1"/>
    </xf>
    <xf numFmtId="0" fontId="22" fillId="6" borderId="10" xfId="0" applyFont="1" applyFill="1" applyBorder="1" applyAlignment="1">
      <alignment horizontal="center" vertical="center"/>
    </xf>
    <xf numFmtId="168" fontId="22" fillId="6" borderId="10" xfId="0" applyNumberFormat="1" applyFont="1" applyFill="1" applyBorder="1" applyAlignment="1">
      <alignment horizontal="center" vertical="center"/>
    </xf>
    <xf numFmtId="169" fontId="22" fillId="6" borderId="10" xfId="0" applyNumberFormat="1" applyFont="1" applyFill="1" applyBorder="1" applyAlignment="1">
      <alignment vertical="center"/>
    </xf>
    <xf numFmtId="169" fontId="22" fillId="6" borderId="10" xfId="0" applyNumberFormat="1" applyFont="1" applyFill="1" applyBorder="1" applyAlignment="1">
      <alignment horizontal="center" vertical="center"/>
    </xf>
    <xf numFmtId="1" fontId="22" fillId="6" borderId="10" xfId="0" applyNumberFormat="1" applyFont="1" applyFill="1" applyBorder="1" applyAlignment="1">
      <alignment horizontal="center" vertical="center"/>
    </xf>
    <xf numFmtId="170" fontId="22" fillId="6" borderId="10" xfId="0" applyNumberFormat="1" applyFont="1" applyFill="1" applyBorder="1" applyAlignment="1">
      <alignment vertical="center"/>
    </xf>
    <xf numFmtId="1" fontId="17" fillId="4" borderId="4" xfId="0" applyNumberFormat="1"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7" xfId="0" applyFont="1" applyFill="1" applyBorder="1" applyAlignment="1">
      <alignment horizontal="justify" vertical="center" wrapText="1"/>
    </xf>
    <xf numFmtId="169" fontId="17" fillId="4" borderId="14" xfId="0" applyNumberFormat="1" applyFont="1" applyFill="1" applyBorder="1" applyAlignment="1">
      <alignment horizontal="center" vertical="center" wrapText="1"/>
    </xf>
    <xf numFmtId="0" fontId="18" fillId="4" borderId="15" xfId="0" applyFont="1" applyFill="1" applyBorder="1" applyAlignment="1">
      <alignment horizontal="justify" vertical="center" wrapText="1"/>
    </xf>
    <xf numFmtId="169" fontId="17" fillId="4" borderId="15" xfId="0" applyNumberFormat="1" applyFont="1" applyFill="1" applyBorder="1" applyAlignment="1">
      <alignment horizontal="center" vertical="center" wrapText="1"/>
    </xf>
    <xf numFmtId="0" fontId="17" fillId="4" borderId="7" xfId="0" applyFont="1" applyFill="1" applyBorder="1" applyAlignment="1">
      <alignment horizontal="justify" wrapText="1"/>
    </xf>
    <xf numFmtId="0" fontId="17" fillId="4" borderId="5" xfId="0" applyFont="1" applyFill="1" applyBorder="1"/>
    <xf numFmtId="0" fontId="17" fillId="4" borderId="4" xfId="0" applyFont="1" applyFill="1" applyBorder="1"/>
    <xf numFmtId="0" fontId="17" fillId="4" borderId="1" xfId="0" applyFont="1" applyFill="1" applyBorder="1"/>
    <xf numFmtId="0" fontId="17" fillId="4" borderId="2" xfId="0" applyFont="1" applyFill="1" applyBorder="1" applyAlignment="1">
      <alignment horizontal="center" vertical="center" wrapText="1"/>
    </xf>
    <xf numFmtId="0" fontId="22" fillId="4" borderId="4" xfId="0" applyFont="1" applyFill="1" applyBorder="1"/>
    <xf numFmtId="0" fontId="22" fillId="4" borderId="0" xfId="0" applyFont="1" applyFill="1" applyBorder="1"/>
    <xf numFmtId="0" fontId="17" fillId="4" borderId="7" xfId="0" applyFont="1" applyFill="1" applyBorder="1"/>
    <xf numFmtId="0" fontId="17" fillId="4" borderId="6" xfId="0" applyFont="1" applyFill="1" applyBorder="1"/>
    <xf numFmtId="0" fontId="17" fillId="4" borderId="7" xfId="0" applyFont="1" applyFill="1" applyBorder="1" applyAlignment="1">
      <alignment horizontal="center" vertical="center" wrapText="1"/>
    </xf>
    <xf numFmtId="1" fontId="22" fillId="6" borderId="9" xfId="0" applyNumberFormat="1" applyFont="1" applyFill="1" applyBorder="1" applyAlignment="1">
      <alignment horizontal="left" vertical="center" wrapText="1" indent="1"/>
    </xf>
    <xf numFmtId="0" fontId="17" fillId="4" borderId="3" xfId="0" applyFont="1" applyFill="1" applyBorder="1" applyAlignment="1">
      <alignment horizontal="center" vertical="center" wrapText="1"/>
    </xf>
    <xf numFmtId="169" fontId="17" fillId="4" borderId="11" xfId="0" applyNumberFormat="1" applyFont="1" applyFill="1" applyBorder="1" applyAlignment="1">
      <alignment horizontal="center" vertical="center" wrapText="1"/>
    </xf>
    <xf numFmtId="0" fontId="18" fillId="11" borderId="15" xfId="0" applyFont="1" applyFill="1" applyBorder="1" applyAlignment="1">
      <alignment horizontal="justify" vertical="center"/>
    </xf>
    <xf numFmtId="169" fontId="17" fillId="4" borderId="6" xfId="0" applyNumberFormat="1" applyFont="1" applyFill="1" applyBorder="1" applyAlignment="1">
      <alignment horizontal="center" vertical="center" wrapText="1"/>
    </xf>
    <xf numFmtId="0" fontId="17" fillId="4" borderId="4" xfId="0" applyFont="1" applyFill="1" applyBorder="1" applyAlignment="1">
      <alignment horizontal="justify" vertical="center"/>
    </xf>
    <xf numFmtId="0" fontId="17" fillId="4" borderId="1" xfId="0" applyFont="1" applyFill="1" applyBorder="1" applyAlignment="1">
      <alignment horizontal="justify" vertical="center"/>
    </xf>
    <xf numFmtId="0" fontId="17" fillId="4" borderId="7" xfId="0" applyFont="1" applyFill="1" applyBorder="1" applyAlignment="1">
      <alignment horizontal="justify" vertical="center"/>
    </xf>
    <xf numFmtId="0" fontId="17" fillId="4" borderId="5" xfId="0" applyFont="1" applyFill="1" applyBorder="1" applyAlignment="1">
      <alignment horizontal="justify" vertical="center"/>
    </xf>
    <xf numFmtId="0" fontId="17" fillId="4" borderId="6" xfId="0" applyFont="1" applyFill="1" applyBorder="1" applyAlignment="1">
      <alignment horizontal="justify" vertical="center"/>
    </xf>
    <xf numFmtId="169" fontId="22" fillId="4" borderId="15" xfId="0" applyNumberFormat="1" applyFont="1" applyFill="1" applyBorder="1" applyAlignment="1">
      <alignment vertical="center"/>
    </xf>
    <xf numFmtId="0" fontId="17" fillId="4" borderId="15" xfId="0" applyFont="1" applyFill="1" applyBorder="1"/>
    <xf numFmtId="183" fontId="22" fillId="4" borderId="15" xfId="0" applyNumberFormat="1" applyFont="1" applyFill="1" applyBorder="1" applyAlignment="1">
      <alignment horizontal="righ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4" borderId="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15" xfId="0" applyFont="1" applyFill="1" applyBorder="1" applyAlignment="1">
      <alignment horizontal="left" vertical="center" wrapText="1"/>
    </xf>
    <xf numFmtId="172" fontId="5" fillId="0" borderId="15" xfId="0" applyNumberFormat="1" applyFont="1" applyFill="1" applyBorder="1" applyAlignment="1">
      <alignment horizontal="center" vertical="center" textRotation="180" wrapText="1"/>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5" fillId="4" borderId="15" xfId="0" applyFont="1" applyFill="1" applyBorder="1" applyAlignment="1">
      <alignment horizontal="center" vertical="center" wrapText="1"/>
    </xf>
    <xf numFmtId="3" fontId="5" fillId="4" borderId="15" xfId="0" applyNumberFormat="1" applyFont="1" applyFill="1" applyBorder="1" applyAlignment="1">
      <alignment horizontal="left" vertical="center" wrapText="1"/>
    </xf>
    <xf numFmtId="0" fontId="5" fillId="0" borderId="0" xfId="0" applyFont="1" applyAlignment="1">
      <alignment horizontal="center" vertical="center"/>
    </xf>
    <xf numFmtId="0" fontId="1" fillId="4" borderId="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0" xfId="0" applyFont="1" applyAlignment="1">
      <alignment horizontal="left"/>
    </xf>
    <xf numFmtId="1" fontId="5" fillId="4" borderId="15" xfId="0" applyNumberFormat="1" applyFont="1" applyFill="1" applyBorder="1" applyAlignment="1">
      <alignment horizontal="center" vertical="center" wrapText="1"/>
    </xf>
    <xf numFmtId="0" fontId="15"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2" fillId="4" borderId="15" xfId="0" applyFont="1" applyFill="1" applyBorder="1" applyAlignment="1">
      <alignment horizontal="justify" vertical="center"/>
    </xf>
    <xf numFmtId="168" fontId="12" fillId="4" borderId="15" xfId="0" applyNumberFormat="1" applyFont="1" applyFill="1" applyBorder="1" applyAlignment="1">
      <alignment horizontal="center" vertical="center"/>
    </xf>
    <xf numFmtId="9" fontId="17" fillId="0" borderId="12" xfId="7" applyFont="1" applyFill="1" applyBorder="1" applyAlignment="1">
      <alignment horizontal="center" vertical="center" wrapText="1"/>
    </xf>
    <xf numFmtId="9" fontId="17" fillId="4" borderId="15" xfId="7" applyFont="1" applyFill="1" applyBorder="1" applyAlignment="1">
      <alignment horizontal="center" vertical="center" wrapText="1"/>
    </xf>
    <xf numFmtId="0" fontId="11" fillId="0" borderId="15" xfId="0" applyFont="1" applyFill="1" applyBorder="1" applyAlignment="1">
      <alignment vertical="center"/>
    </xf>
    <xf numFmtId="0" fontId="11" fillId="0" borderId="15" xfId="0" applyFont="1" applyFill="1" applyBorder="1" applyAlignment="1">
      <alignment horizontal="left" vertical="center"/>
    </xf>
    <xf numFmtId="3" fontId="16" fillId="0" borderId="15" xfId="0" applyNumberFormat="1" applyFont="1" applyFill="1" applyBorder="1" applyAlignment="1">
      <alignment horizontal="left" vertical="center" wrapText="1"/>
    </xf>
    <xf numFmtId="0" fontId="1" fillId="4" borderId="5" xfId="0" applyFont="1" applyFill="1" applyBorder="1" applyAlignment="1">
      <alignment horizontal="center" vertical="center"/>
    </xf>
    <xf numFmtId="0" fontId="17" fillId="0" borderId="0" xfId="11" applyFont="1" applyFill="1"/>
    <xf numFmtId="0" fontId="17" fillId="0" borderId="0" xfId="11" applyFont="1"/>
    <xf numFmtId="3" fontId="23" fillId="8" borderId="15" xfId="11" applyNumberFormat="1" applyFont="1" applyFill="1" applyBorder="1" applyAlignment="1">
      <alignment vertical="center" wrapText="1"/>
    </xf>
    <xf numFmtId="0" fontId="22" fillId="0" borderId="8" xfId="11" applyFont="1" applyBorder="1" applyAlignment="1">
      <alignment horizontal="center" vertical="center"/>
    </xf>
    <xf numFmtId="0" fontId="22" fillId="0" borderId="5" xfId="11" applyFont="1" applyBorder="1" applyAlignment="1">
      <alignment horizontal="center" vertical="center"/>
    </xf>
    <xf numFmtId="0" fontId="22" fillId="2" borderId="13" xfId="11" applyFont="1" applyFill="1" applyBorder="1" applyAlignment="1">
      <alignment horizontal="center" vertical="center" wrapText="1"/>
    </xf>
    <xf numFmtId="0" fontId="22" fillId="2" borderId="14" xfId="11" applyFont="1" applyFill="1" applyBorder="1" applyAlignment="1">
      <alignment horizontal="center" vertical="center" wrapText="1"/>
    </xf>
    <xf numFmtId="0" fontId="22" fillId="3" borderId="10" xfId="11" applyFont="1" applyFill="1" applyBorder="1" applyAlignment="1">
      <alignment horizontal="center" vertical="center" wrapText="1"/>
    </xf>
    <xf numFmtId="0" fontId="22" fillId="3" borderId="10" xfId="11" applyFont="1" applyFill="1" applyBorder="1" applyAlignment="1">
      <alignment vertical="center"/>
    </xf>
    <xf numFmtId="0" fontId="22" fillId="3" borderId="10" xfId="11" applyFont="1" applyFill="1" applyBorder="1" applyAlignment="1">
      <alignment horizontal="justify" vertical="center"/>
    </xf>
    <xf numFmtId="0" fontId="22" fillId="3" borderId="10" xfId="11" applyFont="1" applyFill="1" applyBorder="1" applyAlignment="1">
      <alignment horizontal="center" vertical="center"/>
    </xf>
    <xf numFmtId="0" fontId="17" fillId="3" borderId="10" xfId="11" applyFont="1" applyFill="1" applyBorder="1" applyAlignment="1">
      <alignment vertical="center"/>
    </xf>
    <xf numFmtId="181" fontId="22" fillId="3" borderId="10" xfId="6" applyNumberFormat="1" applyFont="1" applyFill="1" applyBorder="1" applyAlignment="1">
      <alignment vertical="center"/>
    </xf>
    <xf numFmtId="0" fontId="22" fillId="3" borderId="11" xfId="11" applyFont="1" applyFill="1" applyBorder="1" applyAlignment="1">
      <alignment vertical="center"/>
    </xf>
    <xf numFmtId="181" fontId="17" fillId="0" borderId="0" xfId="12" applyNumberFormat="1" applyFont="1" applyFill="1" applyBorder="1" applyAlignment="1">
      <alignment horizontal="justify" vertical="center"/>
    </xf>
    <xf numFmtId="0" fontId="17" fillId="0" borderId="0" xfId="11" applyFont="1" applyFill="1" applyBorder="1"/>
    <xf numFmtId="0" fontId="22" fillId="5" borderId="8" xfId="11" applyFont="1" applyFill="1" applyBorder="1" applyAlignment="1">
      <alignment horizontal="center" vertical="center"/>
    </xf>
    <xf numFmtId="0" fontId="22" fillId="5" borderId="8" xfId="11" applyFont="1" applyFill="1" applyBorder="1" applyAlignment="1">
      <alignment vertical="center"/>
    </xf>
    <xf numFmtId="0" fontId="22" fillId="5" borderId="10" xfId="11" applyFont="1" applyFill="1" applyBorder="1" applyAlignment="1">
      <alignment vertical="center"/>
    </xf>
    <xf numFmtId="0" fontId="22" fillId="5" borderId="10" xfId="11" applyFont="1" applyFill="1" applyBorder="1" applyAlignment="1">
      <alignment horizontal="justify" vertical="center"/>
    </xf>
    <xf numFmtId="0" fontId="22" fillId="5" borderId="10" xfId="11" applyFont="1" applyFill="1" applyBorder="1" applyAlignment="1">
      <alignment horizontal="center" vertical="center"/>
    </xf>
    <xf numFmtId="0" fontId="17" fillId="5" borderId="10" xfId="11" applyFont="1" applyFill="1" applyBorder="1" applyAlignment="1">
      <alignment vertical="center"/>
    </xf>
    <xf numFmtId="181" fontId="22" fillId="5" borderId="10" xfId="6" applyNumberFormat="1" applyFont="1" applyFill="1" applyBorder="1" applyAlignment="1">
      <alignment vertical="center"/>
    </xf>
    <xf numFmtId="0" fontId="22" fillId="5" borderId="11" xfId="11" applyFont="1" applyFill="1" applyBorder="1" applyAlignment="1">
      <alignment vertical="center"/>
    </xf>
    <xf numFmtId="0" fontId="22" fillId="0" borderId="4" xfId="11" applyFont="1" applyFill="1" applyBorder="1" applyAlignment="1">
      <alignment vertical="center" wrapText="1"/>
    </xf>
    <xf numFmtId="0" fontId="22" fillId="0" borderId="0" xfId="11" applyFont="1" applyFill="1" applyBorder="1" applyAlignment="1">
      <alignment vertical="center" wrapText="1"/>
    </xf>
    <xf numFmtId="0" fontId="22" fillId="0" borderId="1" xfId="11" applyFont="1" applyFill="1" applyBorder="1" applyAlignment="1">
      <alignment vertical="center" wrapText="1"/>
    </xf>
    <xf numFmtId="0" fontId="22" fillId="0" borderId="8" xfId="11" applyFont="1" applyFill="1" applyBorder="1" applyAlignment="1">
      <alignment vertical="center" wrapText="1"/>
    </xf>
    <xf numFmtId="0" fontId="22" fillId="0" borderId="3" xfId="11" applyFont="1" applyFill="1" applyBorder="1" applyAlignment="1">
      <alignment vertical="center" wrapText="1"/>
    </xf>
    <xf numFmtId="0" fontId="22" fillId="10" borderId="10" xfId="11" applyFont="1" applyFill="1" applyBorder="1" applyAlignment="1">
      <alignment horizontal="center" vertical="center" wrapText="1"/>
    </xf>
    <xf numFmtId="0" fontId="22" fillId="10" borderId="10" xfId="11" applyFont="1" applyFill="1" applyBorder="1" applyAlignment="1">
      <alignment vertical="center"/>
    </xf>
    <xf numFmtId="0" fontId="22" fillId="10" borderId="10" xfId="11" applyFont="1" applyFill="1" applyBorder="1" applyAlignment="1">
      <alignment horizontal="justify" vertical="center"/>
    </xf>
    <xf numFmtId="0" fontId="22" fillId="10" borderId="10" xfId="11" applyFont="1" applyFill="1" applyBorder="1" applyAlignment="1">
      <alignment horizontal="center" vertical="center"/>
    </xf>
    <xf numFmtId="0" fontId="17" fillId="10" borderId="10" xfId="11" applyFont="1" applyFill="1" applyBorder="1" applyAlignment="1">
      <alignment vertical="center"/>
    </xf>
    <xf numFmtId="181" fontId="22" fillId="10" borderId="10" xfId="6" applyNumberFormat="1" applyFont="1" applyFill="1" applyBorder="1" applyAlignment="1">
      <alignment vertical="center"/>
    </xf>
    <xf numFmtId="0" fontId="22" fillId="10" borderId="11" xfId="11" applyFont="1" applyFill="1" applyBorder="1" applyAlignment="1">
      <alignment vertical="center"/>
    </xf>
    <xf numFmtId="0" fontId="17" fillId="4" borderId="4" xfId="11" applyFont="1" applyFill="1" applyBorder="1" applyAlignment="1">
      <alignment vertical="center" wrapText="1"/>
    </xf>
    <xf numFmtId="0" fontId="17" fillId="4" borderId="0" xfId="11" applyFont="1" applyFill="1" applyBorder="1" applyAlignment="1">
      <alignment vertical="center" wrapText="1"/>
    </xf>
    <xf numFmtId="0" fontId="17" fillId="4" borderId="1" xfId="11" applyFont="1" applyFill="1" applyBorder="1" applyAlignment="1">
      <alignment vertical="center" wrapText="1"/>
    </xf>
    <xf numFmtId="0" fontId="17" fillId="4" borderId="2" xfId="11" applyFont="1" applyFill="1" applyBorder="1" applyAlignment="1">
      <alignment vertical="center" wrapText="1"/>
    </xf>
    <xf numFmtId="0" fontId="17" fillId="4" borderId="8" xfId="11" applyFont="1" applyFill="1" applyBorder="1" applyAlignment="1">
      <alignment vertical="center" wrapText="1"/>
    </xf>
    <xf numFmtId="0" fontId="17" fillId="4" borderId="3" xfId="11" applyFont="1" applyFill="1" applyBorder="1" applyAlignment="1">
      <alignment vertical="center" wrapText="1"/>
    </xf>
    <xf numFmtId="0" fontId="17" fillId="4" borderId="12" xfId="11" applyFont="1" applyFill="1" applyBorder="1" applyAlignment="1">
      <alignment horizontal="center" vertical="center" wrapText="1"/>
    </xf>
    <xf numFmtId="0" fontId="17" fillId="4" borderId="7" xfId="11" applyFont="1" applyFill="1" applyBorder="1" applyAlignment="1">
      <alignment horizontal="justify" vertical="center" wrapText="1"/>
    </xf>
    <xf numFmtId="42" fontId="3" fillId="0" borderId="9" xfId="13" applyFont="1" applyFill="1" applyBorder="1" applyAlignment="1">
      <alignment horizontal="center" vertical="center" wrapText="1"/>
    </xf>
    <xf numFmtId="0" fontId="17" fillId="4" borderId="0" xfId="11" applyFont="1" applyFill="1"/>
    <xf numFmtId="9" fontId="17" fillId="4" borderId="14" xfId="7" applyFont="1" applyFill="1" applyBorder="1" applyAlignment="1">
      <alignment horizontal="center" vertical="center" wrapText="1"/>
    </xf>
    <xf numFmtId="0" fontId="17" fillId="4" borderId="0" xfId="11" applyFont="1" applyFill="1" applyBorder="1" applyAlignment="1">
      <alignment horizontal="center" vertical="center" wrapText="1"/>
    </xf>
    <xf numFmtId="0" fontId="17" fillId="4" borderId="15" xfId="11" applyFont="1" applyFill="1" applyBorder="1" applyAlignment="1">
      <alignment horizontal="center" vertical="center" wrapText="1"/>
    </xf>
    <xf numFmtId="0" fontId="17" fillId="4" borderId="5" xfId="11" applyFont="1" applyFill="1" applyBorder="1" applyAlignment="1">
      <alignment vertical="center" wrapText="1"/>
    </xf>
    <xf numFmtId="0" fontId="17" fillId="4" borderId="6" xfId="11" applyFont="1" applyFill="1" applyBorder="1" applyAlignment="1">
      <alignment vertical="center" wrapText="1"/>
    </xf>
    <xf numFmtId="0" fontId="17" fillId="4" borderId="7" xfId="11" applyFont="1" applyFill="1" applyBorder="1" applyAlignment="1">
      <alignment vertical="center" wrapText="1"/>
    </xf>
    <xf numFmtId="0" fontId="17" fillId="0" borderId="1" xfId="11" applyFont="1" applyFill="1" applyBorder="1"/>
    <xf numFmtId="0" fontId="22" fillId="5" borderId="10" xfId="11" applyFont="1" applyFill="1" applyBorder="1" applyAlignment="1">
      <alignment horizontal="justify" vertical="center" wrapText="1"/>
    </xf>
    <xf numFmtId="0" fontId="22" fillId="5" borderId="9" xfId="11" applyFont="1" applyFill="1" applyBorder="1" applyAlignment="1">
      <alignment vertical="center"/>
    </xf>
    <xf numFmtId="1" fontId="22" fillId="5" borderId="10" xfId="11" applyNumberFormat="1" applyFont="1" applyFill="1" applyBorder="1" applyAlignment="1">
      <alignment horizontal="center" vertical="center"/>
    </xf>
    <xf numFmtId="0" fontId="22" fillId="10" borderId="10" xfId="11" applyFont="1" applyFill="1" applyBorder="1" applyAlignment="1">
      <alignment horizontal="justify" vertical="center" wrapText="1"/>
    </xf>
    <xf numFmtId="1" fontId="22" fillId="10" borderId="10" xfId="11" applyNumberFormat="1" applyFont="1" applyFill="1" applyBorder="1" applyAlignment="1">
      <alignment horizontal="center" vertical="center"/>
    </xf>
    <xf numFmtId="49" fontId="17" fillId="0" borderId="15" xfId="14" applyNumberFormat="1" applyFont="1" applyFill="1" applyBorder="1" applyAlignment="1">
      <alignment horizontal="justify" vertical="center" wrapText="1"/>
    </xf>
    <xf numFmtId="0" fontId="17" fillId="0" borderId="0" xfId="11" applyFont="1" applyFill="1" applyAlignment="1">
      <alignment wrapText="1"/>
    </xf>
    <xf numFmtId="0" fontId="17" fillId="0" borderId="0" xfId="11" applyFont="1" applyBorder="1"/>
    <xf numFmtId="0" fontId="22" fillId="4" borderId="4" xfId="11" applyFont="1" applyFill="1" applyBorder="1" applyAlignment="1">
      <alignment vertical="center" wrapText="1"/>
    </xf>
    <xf numFmtId="0" fontId="22" fillId="4" borderId="0" xfId="11" applyFont="1" applyFill="1" applyBorder="1" applyAlignment="1">
      <alignment vertical="center" wrapText="1"/>
    </xf>
    <xf numFmtId="0" fontId="22" fillId="4" borderId="1" xfId="11" applyFont="1" applyFill="1" applyBorder="1" applyAlignment="1">
      <alignment vertical="center" wrapText="1"/>
    </xf>
    <xf numFmtId="0" fontId="22" fillId="4" borderId="2" xfId="11" applyFont="1" applyFill="1" applyBorder="1" applyAlignment="1">
      <alignment vertical="center" wrapText="1"/>
    </xf>
    <xf numFmtId="0" fontId="22" fillId="4" borderId="8" xfId="11" applyFont="1" applyFill="1" applyBorder="1" applyAlignment="1">
      <alignment vertical="center" wrapText="1"/>
    </xf>
    <xf numFmtId="0" fontId="22" fillId="4" borderId="3" xfId="11" applyFont="1" applyFill="1" applyBorder="1" applyAlignment="1">
      <alignment vertical="center" wrapText="1"/>
    </xf>
    <xf numFmtId="0" fontId="22" fillId="4" borderId="7" xfId="11" applyFont="1" applyFill="1" applyBorder="1" applyAlignment="1">
      <alignment vertical="center" wrapText="1"/>
    </xf>
    <xf numFmtId="0" fontId="22" fillId="4" borderId="5" xfId="11" applyFont="1" applyFill="1" applyBorder="1" applyAlignment="1">
      <alignment vertical="center" wrapText="1"/>
    </xf>
    <xf numFmtId="0" fontId="22" fillId="4" borderId="6" xfId="11" applyFont="1" applyFill="1" applyBorder="1" applyAlignment="1">
      <alignment vertical="center" wrapText="1"/>
    </xf>
    <xf numFmtId="0" fontId="17" fillId="4" borderId="14" xfId="11" applyFont="1" applyFill="1" applyBorder="1" applyAlignment="1">
      <alignment horizontal="center" vertical="center" wrapText="1"/>
    </xf>
    <xf numFmtId="9" fontId="17" fillId="4" borderId="12" xfId="7" applyFont="1" applyFill="1" applyBorder="1" applyAlignment="1">
      <alignment horizontal="center" vertical="center" wrapText="1"/>
    </xf>
    <xf numFmtId="49" fontId="17" fillId="0" borderId="15" xfId="14" applyNumberFormat="1" applyFont="1" applyFill="1" applyBorder="1" applyAlignment="1">
      <alignment horizontal="justify" vertical="top" wrapText="1"/>
    </xf>
    <xf numFmtId="0" fontId="3" fillId="4" borderId="0" xfId="11" applyFont="1" applyFill="1"/>
    <xf numFmtId="0" fontId="3" fillId="13" borderId="0" xfId="11" applyFont="1" applyFill="1"/>
    <xf numFmtId="0" fontId="3" fillId="4" borderId="4" xfId="11" applyFont="1" applyFill="1" applyBorder="1" applyAlignment="1">
      <alignment vertical="center" wrapText="1"/>
    </xf>
    <xf numFmtId="0" fontId="3" fillId="4" borderId="0" xfId="11" applyFont="1" applyFill="1" applyBorder="1" applyAlignment="1">
      <alignment vertical="center" wrapText="1"/>
    </xf>
    <xf numFmtId="0" fontId="3" fillId="4" borderId="1" xfId="11" applyFont="1" applyFill="1" applyBorder="1" applyAlignment="1">
      <alignment vertical="center" wrapText="1"/>
    </xf>
    <xf numFmtId="0" fontId="3" fillId="4" borderId="2" xfId="11" applyFont="1" applyFill="1" applyBorder="1" applyAlignment="1">
      <alignment vertical="center" wrapText="1"/>
    </xf>
    <xf numFmtId="0" fontId="3" fillId="4" borderId="8" xfId="11" applyFont="1" applyFill="1" applyBorder="1" applyAlignment="1">
      <alignment vertical="center" wrapText="1"/>
    </xf>
    <xf numFmtId="0" fontId="3" fillId="4" borderId="3" xfId="11" applyFont="1" applyFill="1" applyBorder="1" applyAlignment="1">
      <alignment vertical="center" wrapText="1"/>
    </xf>
    <xf numFmtId="0" fontId="3" fillId="4" borderId="7" xfId="11" applyFont="1" applyFill="1" applyBorder="1" applyAlignment="1">
      <alignment vertical="center" wrapText="1"/>
    </xf>
    <xf numFmtId="0" fontId="3" fillId="4" borderId="5" xfId="11" applyFont="1" applyFill="1" applyBorder="1" applyAlignment="1">
      <alignment vertical="center" wrapText="1"/>
    </xf>
    <xf numFmtId="0" fontId="3" fillId="4" borderId="6" xfId="11" applyFont="1" applyFill="1" applyBorder="1" applyAlignment="1">
      <alignment vertical="center" wrapText="1"/>
    </xf>
    <xf numFmtId="0" fontId="17" fillId="4" borderId="4" xfId="11" applyFont="1" applyFill="1" applyBorder="1" applyAlignment="1">
      <alignment horizontal="justify" vertical="center" wrapText="1"/>
    </xf>
    <xf numFmtId="0" fontId="17" fillId="4" borderId="13" xfId="11" applyFont="1" applyFill="1" applyBorder="1" applyAlignment="1">
      <alignment horizontal="center" vertical="center" wrapText="1"/>
    </xf>
    <xf numFmtId="9" fontId="3" fillId="4" borderId="12" xfId="7" applyFont="1" applyFill="1" applyBorder="1" applyAlignment="1">
      <alignment horizontal="center" vertical="center" wrapText="1"/>
    </xf>
    <xf numFmtId="9" fontId="3" fillId="4" borderId="14" xfId="7" applyFont="1" applyFill="1" applyBorder="1" applyAlignment="1">
      <alignment horizontal="center" vertical="center" wrapText="1"/>
    </xf>
    <xf numFmtId="0" fontId="17" fillId="4" borderId="14" xfId="11" applyFont="1" applyFill="1" applyBorder="1" applyAlignment="1">
      <alignment horizontal="justify" vertical="center" wrapText="1"/>
    </xf>
    <xf numFmtId="0" fontId="17" fillId="0" borderId="4" xfId="11" applyFont="1" applyFill="1" applyBorder="1" applyAlignment="1">
      <alignment vertical="center" wrapText="1"/>
    </xf>
    <xf numFmtId="0" fontId="17" fillId="0" borderId="0" xfId="11" applyFont="1" applyFill="1" applyBorder="1" applyAlignment="1">
      <alignment vertical="center" wrapText="1"/>
    </xf>
    <xf numFmtId="0" fontId="17" fillId="0" borderId="1" xfId="11" applyFont="1" applyFill="1" applyBorder="1" applyAlignment="1">
      <alignment vertical="center" wrapText="1"/>
    </xf>
    <xf numFmtId="0" fontId="17" fillId="0" borderId="12" xfId="11" applyFont="1" applyFill="1" applyBorder="1" applyAlignment="1">
      <alignment horizontal="center" vertical="center" wrapText="1"/>
    </xf>
    <xf numFmtId="1" fontId="17" fillId="0" borderId="12" xfId="11" applyNumberFormat="1" applyFont="1" applyFill="1" applyBorder="1" applyAlignment="1">
      <alignment horizontal="center" vertical="center" wrapText="1"/>
    </xf>
    <xf numFmtId="0" fontId="17" fillId="0" borderId="13" xfId="11" applyFont="1" applyFill="1" applyBorder="1" applyAlignment="1">
      <alignment horizontal="center" vertical="center" wrapText="1"/>
    </xf>
    <xf numFmtId="1" fontId="17" fillId="0" borderId="13" xfId="11" applyNumberFormat="1" applyFont="1" applyFill="1" applyBorder="1" applyAlignment="1">
      <alignment horizontal="center" vertical="center" wrapText="1"/>
    </xf>
    <xf numFmtId="0" fontId="17" fillId="0" borderId="12" xfId="11" applyFont="1" applyFill="1" applyBorder="1" applyAlignment="1">
      <alignment horizontal="justify" vertical="center" wrapText="1"/>
    </xf>
    <xf numFmtId="0" fontId="17" fillId="0" borderId="14" xfId="11" applyFont="1" applyFill="1" applyBorder="1" applyAlignment="1">
      <alignment horizontal="center" vertical="center" wrapText="1"/>
    </xf>
    <xf numFmtId="0" fontId="17" fillId="0" borderId="14" xfId="11" applyFont="1" applyFill="1" applyBorder="1" applyAlignment="1">
      <alignment horizontal="justify" vertical="center" wrapText="1"/>
    </xf>
    <xf numFmtId="0" fontId="0" fillId="0" borderId="0" xfId="0" applyAlignment="1">
      <alignment horizontal="center" vertical="center" wrapText="1"/>
    </xf>
    <xf numFmtId="0" fontId="17" fillId="0" borderId="7" xfId="11" applyFont="1" applyFill="1" applyBorder="1" applyAlignment="1">
      <alignment vertical="center" wrapText="1"/>
    </xf>
    <xf numFmtId="0" fontId="17" fillId="0" borderId="5" xfId="11" applyFont="1" applyFill="1" applyBorder="1" applyAlignment="1">
      <alignment vertical="center" wrapText="1"/>
    </xf>
    <xf numFmtId="0" fontId="17" fillId="0" borderId="6" xfId="11" applyFont="1" applyFill="1" applyBorder="1" applyAlignment="1">
      <alignment vertical="center" wrapText="1"/>
    </xf>
    <xf numFmtId="164" fontId="17" fillId="0" borderId="14" xfId="10" applyFont="1" applyFill="1" applyBorder="1" applyAlignment="1">
      <alignment horizontal="center" vertical="center" wrapText="1"/>
    </xf>
    <xf numFmtId="1" fontId="17" fillId="0" borderId="14" xfId="11" applyNumberFormat="1" applyFont="1" applyFill="1" applyBorder="1" applyAlignment="1">
      <alignment horizontal="center" vertical="center" wrapText="1"/>
    </xf>
    <xf numFmtId="164" fontId="17" fillId="4" borderId="14" xfId="10" applyFont="1" applyFill="1" applyBorder="1" applyAlignment="1">
      <alignment horizontal="center" vertical="center" wrapText="1"/>
    </xf>
    <xf numFmtId="164" fontId="17" fillId="10" borderId="10" xfId="11" applyNumberFormat="1" applyFont="1" applyFill="1" applyBorder="1" applyAlignment="1">
      <alignment vertical="center"/>
    </xf>
    <xf numFmtId="1" fontId="17" fillId="4" borderId="12" xfId="11" applyNumberFormat="1" applyFont="1" applyFill="1" applyBorder="1" applyAlignment="1">
      <alignment vertical="center" wrapText="1"/>
    </xf>
    <xf numFmtId="1" fontId="17" fillId="4" borderId="13" xfId="11" applyNumberFormat="1" applyFont="1" applyFill="1" applyBorder="1" applyAlignment="1">
      <alignment vertical="center" wrapText="1"/>
    </xf>
    <xf numFmtId="1" fontId="17" fillId="4" borderId="13" xfId="11" applyNumberFormat="1" applyFont="1" applyFill="1" applyBorder="1" applyAlignment="1">
      <alignment horizontal="center" vertical="center" wrapText="1"/>
    </xf>
    <xf numFmtId="49" fontId="17" fillId="4" borderId="15" xfId="14" applyNumberFormat="1" applyFont="1" applyFill="1" applyBorder="1" applyAlignment="1">
      <alignment horizontal="justify" vertical="center" wrapText="1"/>
    </xf>
    <xf numFmtId="1" fontId="17" fillId="4" borderId="14" xfId="11" applyNumberFormat="1" applyFont="1" applyFill="1" applyBorder="1" applyAlignment="1">
      <alignment vertical="center" wrapText="1"/>
    </xf>
    <xf numFmtId="1" fontId="17" fillId="4" borderId="12" xfId="11" applyNumberFormat="1" applyFont="1" applyFill="1" applyBorder="1" applyAlignment="1">
      <alignment horizontal="center" vertical="center" wrapText="1"/>
    </xf>
    <xf numFmtId="1" fontId="17" fillId="4" borderId="14" xfId="11" applyNumberFormat="1" applyFont="1" applyFill="1" applyBorder="1" applyAlignment="1">
      <alignment horizontal="center" vertical="center" wrapText="1"/>
    </xf>
    <xf numFmtId="164" fontId="17" fillId="10" borderId="10" xfId="10" applyFont="1" applyFill="1" applyBorder="1" applyAlignment="1">
      <alignment vertical="center"/>
    </xf>
    <xf numFmtId="0" fontId="17" fillId="4" borderId="15" xfId="11" applyFont="1" applyFill="1" applyBorder="1" applyAlignment="1">
      <alignment vertical="center" wrapText="1"/>
    </xf>
    <xf numFmtId="0" fontId="17" fillId="13" borderId="0" xfId="11" applyFont="1" applyFill="1"/>
    <xf numFmtId="0" fontId="22" fillId="5" borderId="0" xfId="11" applyFont="1" applyFill="1" applyBorder="1" applyAlignment="1">
      <alignment horizontal="justify" vertical="center" wrapText="1"/>
    </xf>
    <xf numFmtId="0" fontId="22" fillId="5" borderId="0" xfId="11" applyFont="1" applyFill="1" applyBorder="1" applyAlignment="1">
      <alignment vertical="center"/>
    </xf>
    <xf numFmtId="0" fontId="22" fillId="5" borderId="5" xfId="11" applyFont="1" applyFill="1" applyBorder="1" applyAlignment="1">
      <alignment vertical="center"/>
    </xf>
    <xf numFmtId="0" fontId="22" fillId="5" borderId="5" xfId="11" applyFont="1" applyFill="1" applyBorder="1" applyAlignment="1">
      <alignment horizontal="justify" vertical="center"/>
    </xf>
    <xf numFmtId="0" fontId="22" fillId="5" borderId="5" xfId="11" applyFont="1" applyFill="1" applyBorder="1" applyAlignment="1">
      <alignment horizontal="center" vertical="center"/>
    </xf>
    <xf numFmtId="164" fontId="17" fillId="5" borderId="5" xfId="10" applyFont="1" applyFill="1" applyBorder="1" applyAlignment="1">
      <alignment vertical="center"/>
    </xf>
    <xf numFmtId="1" fontId="22" fillId="5" borderId="5" xfId="11" applyNumberFormat="1" applyFont="1" applyFill="1" applyBorder="1" applyAlignment="1">
      <alignment horizontal="center" vertical="center"/>
    </xf>
    <xf numFmtId="0" fontId="22" fillId="5" borderId="6" xfId="11" applyFont="1" applyFill="1" applyBorder="1" applyAlignment="1">
      <alignment vertical="center"/>
    </xf>
    <xf numFmtId="0" fontId="17" fillId="4" borderId="9" xfId="11" applyFont="1" applyFill="1" applyBorder="1" applyAlignment="1">
      <alignment vertical="center" wrapText="1"/>
    </xf>
    <xf numFmtId="0" fontId="17" fillId="4" borderId="10" xfId="11" applyFont="1" applyFill="1" applyBorder="1" applyAlignment="1">
      <alignment vertical="center" wrapText="1"/>
    </xf>
    <xf numFmtId="0" fontId="17" fillId="4" borderId="11" xfId="11" applyFont="1" applyFill="1" applyBorder="1" applyAlignment="1">
      <alignment vertical="center" wrapText="1"/>
    </xf>
    <xf numFmtId="0" fontId="17" fillId="4" borderId="11" xfId="11" applyFont="1" applyFill="1" applyBorder="1" applyAlignment="1">
      <alignment horizontal="center" vertical="center" wrapText="1"/>
    </xf>
    <xf numFmtId="0" fontId="17" fillId="4" borderId="9" xfId="11" applyFont="1" applyFill="1" applyBorder="1" applyAlignment="1">
      <alignment horizontal="center" vertical="center" wrapText="1"/>
    </xf>
    <xf numFmtId="0" fontId="17" fillId="4" borderId="15" xfId="11" applyFont="1" applyFill="1" applyBorder="1" applyAlignment="1">
      <alignment horizontal="justify" vertical="center" wrapText="1"/>
    </xf>
    <xf numFmtId="10" fontId="17" fillId="4" borderId="10" xfId="7" applyNumberFormat="1" applyFont="1" applyFill="1" applyBorder="1" applyAlignment="1">
      <alignment horizontal="center" vertical="center" wrapText="1"/>
    </xf>
    <xf numFmtId="0" fontId="17" fillId="4" borderId="11" xfId="11" applyFont="1" applyFill="1" applyBorder="1" applyAlignment="1">
      <alignment horizontal="justify" vertical="center" wrapText="1"/>
    </xf>
    <xf numFmtId="0" fontId="17" fillId="4" borderId="15" xfId="11" quotePrefix="1" applyFont="1" applyFill="1" applyBorder="1" applyAlignment="1">
      <alignment horizontal="justify" vertical="center" wrapText="1"/>
    </xf>
    <xf numFmtId="1" fontId="17" fillId="4" borderId="15" xfId="11" quotePrefix="1" applyNumberFormat="1" applyFont="1" applyFill="1" applyBorder="1" applyAlignment="1">
      <alignment horizontal="center" vertical="center" wrapText="1"/>
    </xf>
    <xf numFmtId="0" fontId="17" fillId="4" borderId="6" xfId="11" applyFont="1" applyFill="1" applyBorder="1" applyAlignment="1">
      <alignment horizontal="center" vertical="center" wrapText="1"/>
    </xf>
    <xf numFmtId="42" fontId="3" fillId="0" borderId="15" xfId="13" applyFont="1" applyFill="1" applyBorder="1" applyAlignment="1">
      <alignment horizontal="center" vertical="center" wrapText="1"/>
    </xf>
    <xf numFmtId="3" fontId="22" fillId="5" borderId="8" xfId="11" applyNumberFormat="1" applyFont="1" applyFill="1" applyBorder="1" applyAlignment="1">
      <alignment horizontal="justify" vertical="center" wrapText="1"/>
    </xf>
    <xf numFmtId="42" fontId="17" fillId="5" borderId="10" xfId="11" applyNumberFormat="1" applyFont="1" applyFill="1" applyBorder="1" applyAlignment="1">
      <alignment vertical="center"/>
    </xf>
    <xf numFmtId="0" fontId="22" fillId="10" borderId="8" xfId="11" applyFont="1" applyFill="1" applyBorder="1" applyAlignment="1">
      <alignment horizontal="justify" vertical="center" wrapText="1"/>
    </xf>
    <xf numFmtId="0" fontId="22" fillId="10" borderId="8" xfId="11" applyFont="1" applyFill="1" applyBorder="1" applyAlignment="1">
      <alignment vertical="center"/>
    </xf>
    <xf numFmtId="0" fontId="22" fillId="10" borderId="8" xfId="11" applyFont="1" applyFill="1" applyBorder="1" applyAlignment="1">
      <alignment horizontal="justify" vertical="center"/>
    </xf>
    <xf numFmtId="0" fontId="22" fillId="10" borderId="8" xfId="11" applyFont="1" applyFill="1" applyBorder="1" applyAlignment="1">
      <alignment horizontal="center" vertical="center"/>
    </xf>
    <xf numFmtId="0" fontId="17" fillId="10" borderId="8" xfId="11" applyFont="1" applyFill="1" applyBorder="1" applyAlignment="1">
      <alignment vertical="center"/>
    </xf>
    <xf numFmtId="1" fontId="22" fillId="10" borderId="8" xfId="11" applyNumberFormat="1" applyFont="1" applyFill="1" applyBorder="1" applyAlignment="1">
      <alignment horizontal="center" vertical="center"/>
    </xf>
    <xf numFmtId="0" fontId="22" fillId="10" borderId="3" xfId="11" applyFont="1" applyFill="1" applyBorder="1" applyAlignment="1">
      <alignment vertical="center"/>
    </xf>
    <xf numFmtId="0" fontId="17" fillId="0" borderId="15" xfId="11" applyFont="1" applyFill="1" applyBorder="1" applyAlignment="1">
      <alignment horizontal="center"/>
    </xf>
    <xf numFmtId="0" fontId="17" fillId="0" borderId="0" xfId="11" applyFont="1" applyFill="1" applyBorder="1" applyAlignment="1">
      <alignment horizontal="center"/>
    </xf>
    <xf numFmtId="0" fontId="17" fillId="4" borderId="12" xfId="11" applyFont="1" applyFill="1" applyBorder="1" applyAlignment="1">
      <alignment horizontal="justify" vertical="center" wrapText="1"/>
    </xf>
    <xf numFmtId="0" fontId="17" fillId="0" borderId="12" xfId="11" applyFont="1" applyFill="1" applyBorder="1" applyAlignment="1">
      <alignment horizontal="center" vertical="center"/>
    </xf>
    <xf numFmtId="42" fontId="3" fillId="0" borderId="14" xfId="13" applyFont="1" applyFill="1" applyBorder="1" applyAlignment="1">
      <alignment vertical="center" wrapText="1"/>
    </xf>
    <xf numFmtId="0" fontId="22" fillId="0" borderId="5" xfId="11" applyFont="1" applyFill="1" applyBorder="1" applyAlignment="1">
      <alignment vertical="center" wrapText="1"/>
    </xf>
    <xf numFmtId="0" fontId="22" fillId="0" borderId="6" xfId="11" applyFont="1" applyFill="1" applyBorder="1" applyAlignment="1">
      <alignment vertical="center" wrapText="1"/>
    </xf>
    <xf numFmtId="0" fontId="22" fillId="10" borderId="0" xfId="11" applyFont="1" applyFill="1" applyBorder="1" applyAlignment="1">
      <alignment horizontal="justify" vertical="center" wrapText="1"/>
    </xf>
    <xf numFmtId="0" fontId="22" fillId="10" borderId="0" xfId="11" applyFont="1" applyFill="1" applyBorder="1" applyAlignment="1">
      <alignment vertical="center"/>
    </xf>
    <xf numFmtId="0" fontId="22" fillId="10" borderId="5" xfId="11" applyFont="1" applyFill="1" applyBorder="1" applyAlignment="1">
      <alignment vertical="center"/>
    </xf>
    <xf numFmtId="0" fontId="22" fillId="10" borderId="5" xfId="11" applyFont="1" applyFill="1" applyBorder="1" applyAlignment="1">
      <alignment horizontal="justify" vertical="center"/>
    </xf>
    <xf numFmtId="0" fontId="17" fillId="4" borderId="4" xfId="11" applyFont="1" applyFill="1" applyBorder="1" applyAlignment="1">
      <alignment horizontal="center" vertical="center" wrapText="1"/>
    </xf>
    <xf numFmtId="0" fontId="17" fillId="4" borderId="1" xfId="11" applyFont="1" applyFill="1" applyBorder="1" applyAlignment="1">
      <alignment horizontal="center" vertical="center" wrapText="1"/>
    </xf>
    <xf numFmtId="0" fontId="17" fillId="4" borderId="8" xfId="11" applyFont="1" applyFill="1" applyBorder="1" applyAlignment="1">
      <alignment horizontal="center" vertical="center" wrapText="1"/>
    </xf>
    <xf numFmtId="0" fontId="17" fillId="4" borderId="3" xfId="11" applyFont="1" applyFill="1" applyBorder="1" applyAlignment="1">
      <alignment horizontal="center" vertical="center" wrapText="1"/>
    </xf>
    <xf numFmtId="166" fontId="3" fillId="0" borderId="15" xfId="9" applyFont="1" applyFill="1" applyBorder="1" applyAlignment="1">
      <alignment horizontal="center" vertical="center" wrapText="1"/>
    </xf>
    <xf numFmtId="0" fontId="3" fillId="0" borderId="15" xfId="14" quotePrefix="1" applyNumberFormat="1" applyFont="1" applyFill="1" applyBorder="1" applyAlignment="1">
      <alignment horizontal="justify" vertical="center" wrapText="1"/>
    </xf>
    <xf numFmtId="1" fontId="17" fillId="4" borderId="12" xfId="11" quotePrefix="1" applyNumberFormat="1" applyFont="1" applyFill="1" applyBorder="1" applyAlignment="1">
      <alignment horizontal="center" vertical="center" wrapText="1"/>
    </xf>
    <xf numFmtId="1" fontId="17" fillId="4" borderId="13" xfId="11" quotePrefix="1" applyNumberFormat="1" applyFont="1" applyFill="1" applyBorder="1" applyAlignment="1">
      <alignment horizontal="center" vertical="center" wrapText="1"/>
    </xf>
    <xf numFmtId="1" fontId="17" fillId="4" borderId="14" xfId="11" quotePrefix="1" applyNumberFormat="1" applyFont="1" applyFill="1" applyBorder="1" applyAlignment="1">
      <alignment horizontal="center" vertical="center" wrapText="1"/>
    </xf>
    <xf numFmtId="49" fontId="17" fillId="0" borderId="15" xfId="14" quotePrefix="1" applyNumberFormat="1" applyFont="1" applyFill="1" applyBorder="1" applyAlignment="1">
      <alignment horizontal="justify" vertical="center" wrapText="1"/>
    </xf>
    <xf numFmtId="0" fontId="17" fillId="4" borderId="12" xfId="11" applyFont="1" applyFill="1" applyBorder="1" applyAlignment="1">
      <alignment vertical="center" wrapText="1"/>
    </xf>
    <xf numFmtId="0" fontId="17" fillId="4" borderId="13" xfId="11" applyFont="1" applyFill="1" applyBorder="1" applyAlignment="1">
      <alignment vertical="center" wrapText="1"/>
    </xf>
    <xf numFmtId="49" fontId="3" fillId="0" borderId="12" xfId="14" quotePrefix="1" applyNumberFormat="1" applyFont="1" applyFill="1" applyBorder="1" applyAlignment="1">
      <alignment horizontal="justify" vertical="center" wrapText="1"/>
    </xf>
    <xf numFmtId="0" fontId="17" fillId="4" borderId="14" xfId="11" applyFont="1" applyFill="1" applyBorder="1" applyAlignment="1">
      <alignment vertical="center" wrapText="1"/>
    </xf>
    <xf numFmtId="181" fontId="22" fillId="10" borderId="10" xfId="6" applyNumberFormat="1" applyFont="1" applyFill="1" applyBorder="1" applyAlignment="1">
      <alignment vertical="center" textRotation="180" wrapText="1"/>
    </xf>
    <xf numFmtId="164" fontId="17" fillId="4" borderId="15" xfId="10" applyFont="1" applyFill="1" applyBorder="1" applyAlignment="1">
      <alignment horizontal="center" vertical="center" wrapText="1"/>
    </xf>
    <xf numFmtId="0" fontId="17" fillId="4" borderId="5" xfId="11" applyFont="1" applyFill="1" applyBorder="1" applyAlignment="1">
      <alignment horizontal="center" vertical="center" wrapText="1"/>
    </xf>
    <xf numFmtId="49" fontId="3" fillId="0" borderId="15" xfId="14" applyNumberFormat="1" applyFont="1" applyFill="1" applyBorder="1" applyAlignment="1">
      <alignment horizontal="justify" vertical="center" wrapText="1"/>
    </xf>
    <xf numFmtId="181" fontId="22" fillId="5" borderId="10" xfId="6" applyNumberFormat="1" applyFont="1" applyFill="1" applyBorder="1" applyAlignment="1">
      <alignment vertical="center" textRotation="180" wrapText="1"/>
    </xf>
    <xf numFmtId="0" fontId="22" fillId="10" borderId="5" xfId="11" applyFont="1" applyFill="1" applyBorder="1" applyAlignment="1">
      <alignment horizontal="center" vertical="center"/>
    </xf>
    <xf numFmtId="181" fontId="22" fillId="10" borderId="5" xfId="6" applyNumberFormat="1" applyFont="1" applyFill="1" applyBorder="1" applyAlignment="1">
      <alignment vertical="center" textRotation="180" wrapText="1"/>
    </xf>
    <xf numFmtId="0" fontId="17" fillId="4" borderId="0" xfId="11" applyFont="1" applyFill="1" applyBorder="1"/>
    <xf numFmtId="181" fontId="17" fillId="4" borderId="0" xfId="12" applyNumberFormat="1" applyFont="1" applyFill="1" applyBorder="1" applyAlignment="1">
      <alignment horizontal="justify" vertical="center"/>
    </xf>
    <xf numFmtId="0" fontId="17" fillId="0" borderId="15" xfId="11" applyFont="1" applyBorder="1"/>
    <xf numFmtId="0" fontId="17" fillId="4" borderId="0" xfId="11" applyFont="1" applyFill="1" applyAlignment="1">
      <alignment horizontal="justify"/>
    </xf>
    <xf numFmtId="0" fontId="17" fillId="4" borderId="0" xfId="11" applyFont="1" applyFill="1" applyAlignment="1">
      <alignment horizontal="center"/>
    </xf>
    <xf numFmtId="0" fontId="17" fillId="4" borderId="0" xfId="11" applyFont="1" applyFill="1" applyAlignment="1">
      <alignment horizontal="center" vertical="center"/>
    </xf>
    <xf numFmtId="164" fontId="17" fillId="4" borderId="0" xfId="11" applyNumberFormat="1" applyFont="1" applyFill="1"/>
    <xf numFmtId="0" fontId="17" fillId="4" borderId="0" xfId="11" applyFont="1" applyFill="1" applyAlignment="1">
      <alignment horizontal="justify" vertical="center"/>
    </xf>
    <xf numFmtId="181" fontId="17" fillId="0" borderId="0" xfId="6" applyNumberFormat="1" applyFont="1" applyFill="1"/>
    <xf numFmtId="0" fontId="17" fillId="0" borderId="0" xfId="11" applyFont="1" applyFill="1" applyAlignment="1">
      <alignment horizontal="right" vertical="center"/>
    </xf>
    <xf numFmtId="173" fontId="17" fillId="0" borderId="0" xfId="11" applyNumberFormat="1" applyFont="1" applyAlignment="1">
      <alignment horizontal="center"/>
    </xf>
    <xf numFmtId="0" fontId="17" fillId="0" borderId="0" xfId="11" applyFont="1" applyAlignment="1">
      <alignment horizontal="left"/>
    </xf>
    <xf numFmtId="0" fontId="17" fillId="0" borderId="15"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7" fillId="4" borderId="0" xfId="11" applyFont="1" applyFill="1" applyAlignment="1">
      <alignment wrapText="1"/>
    </xf>
    <xf numFmtId="0" fontId="17" fillId="4" borderId="15" xfId="11" applyFont="1" applyFill="1" applyBorder="1" applyAlignment="1">
      <alignment horizontal="left" vertical="center" wrapText="1"/>
    </xf>
    <xf numFmtId="0" fontId="17" fillId="4" borderId="15" xfId="11" quotePrefix="1" applyFont="1" applyFill="1" applyBorder="1" applyAlignment="1">
      <alignment vertical="center" wrapText="1"/>
    </xf>
    <xf numFmtId="187" fontId="3" fillId="0" borderId="15" xfId="9" quotePrefix="1" applyNumberFormat="1" applyFont="1" applyFill="1" applyBorder="1" applyAlignment="1">
      <alignment vertical="center" wrapText="1"/>
    </xf>
    <xf numFmtId="187" fontId="3" fillId="0" borderId="15" xfId="9" applyNumberFormat="1" applyFont="1" applyBorder="1" applyAlignment="1">
      <alignment horizontal="center" vertical="center" wrapText="1"/>
    </xf>
    <xf numFmtId="49" fontId="3" fillId="0" borderId="15" xfId="14" applyNumberFormat="1" applyFont="1" applyFill="1" applyBorder="1" applyAlignment="1">
      <alignment horizontal="left" vertical="center" wrapText="1"/>
    </xf>
    <xf numFmtId="187" fontId="3" fillId="0" borderId="15" xfId="9" applyNumberFormat="1" applyFont="1" applyFill="1" applyBorder="1" applyAlignment="1">
      <alignment horizontal="center" vertical="center" wrapText="1"/>
    </xf>
    <xf numFmtId="164" fontId="17" fillId="4" borderId="15" xfId="10" applyFont="1" applyFill="1" applyBorder="1" applyAlignment="1">
      <alignment vertical="center"/>
    </xf>
    <xf numFmtId="49" fontId="3" fillId="4" borderId="15" xfId="14" applyNumberFormat="1" applyFont="1" applyFill="1" applyBorder="1" applyAlignment="1">
      <alignment horizontal="justify" vertical="center" wrapText="1"/>
    </xf>
    <xf numFmtId="187" fontId="3" fillId="4" borderId="9" xfId="9" applyNumberFormat="1" applyFont="1" applyFill="1" applyBorder="1" applyAlignment="1">
      <alignment horizontal="center" vertical="center" wrapText="1"/>
    </xf>
    <xf numFmtId="0" fontId="3" fillId="4" borderId="15" xfId="14" applyFont="1" applyFill="1" applyBorder="1" applyAlignment="1">
      <alignment horizontal="justify" vertical="center" wrapText="1"/>
    </xf>
    <xf numFmtId="1" fontId="15" fillId="0" borderId="5" xfId="0" applyNumberFormat="1" applyFont="1" applyBorder="1" applyAlignment="1">
      <alignment vertical="center"/>
    </xf>
    <xf numFmtId="0" fontId="11" fillId="0" borderId="5" xfId="0" applyFont="1" applyBorder="1" applyAlignment="1">
      <alignment horizontal="justify" vertical="center"/>
    </xf>
    <xf numFmtId="1" fontId="11" fillId="5" borderId="14" xfId="0" applyNumberFormat="1" applyFont="1" applyFill="1" applyBorder="1" applyAlignment="1">
      <alignment horizontal="center" vertical="center"/>
    </xf>
    <xf numFmtId="0" fontId="12" fillId="4" borderId="15" xfId="0" applyFont="1" applyFill="1" applyBorder="1" applyAlignment="1">
      <alignment vertical="center" wrapText="1"/>
    </xf>
    <xf numFmtId="168" fontId="12" fillId="4" borderId="15" xfId="0" applyNumberFormat="1" applyFont="1" applyFill="1" applyBorder="1" applyAlignment="1">
      <alignment horizontal="center" vertical="center" wrapText="1"/>
    </xf>
    <xf numFmtId="181" fontId="32" fillId="4" borderId="9" xfId="43" applyNumberFormat="1" applyFont="1" applyFill="1" applyBorder="1" applyAlignment="1">
      <alignment horizontal="center" vertical="center" wrapText="1"/>
    </xf>
    <xf numFmtId="1" fontId="11" fillId="4" borderId="12" xfId="0" applyNumberFormat="1" applyFont="1" applyFill="1" applyBorder="1" applyAlignment="1">
      <alignment horizontal="justify" vertical="center" textRotation="180" wrapText="1"/>
    </xf>
    <xf numFmtId="0" fontId="33" fillId="4" borderId="15" xfId="0" applyFont="1" applyFill="1" applyBorder="1" applyAlignment="1">
      <alignment horizontal="justify" vertical="center" wrapText="1"/>
    </xf>
    <xf numFmtId="1" fontId="11" fillId="4" borderId="13" xfId="0" applyNumberFormat="1" applyFont="1" applyFill="1" applyBorder="1" applyAlignment="1">
      <alignment horizontal="justify" vertical="center" textRotation="180" wrapText="1"/>
    </xf>
    <xf numFmtId="0" fontId="33" fillId="4" borderId="15" xfId="0" applyFont="1" applyFill="1" applyBorder="1" applyAlignment="1">
      <alignment horizontal="justify" vertical="center"/>
    </xf>
    <xf numFmtId="3" fontId="12" fillId="4" borderId="12" xfId="3" applyNumberFormat="1" applyFont="1" applyFill="1" applyBorder="1" applyAlignment="1">
      <alignment vertical="center"/>
    </xf>
    <xf numFmtId="181" fontId="12" fillId="4" borderId="15" xfId="3" applyNumberFormat="1" applyFont="1" applyFill="1" applyBorder="1" applyAlignment="1">
      <alignment vertical="center"/>
    </xf>
    <xf numFmtId="1" fontId="11" fillId="4" borderId="12" xfId="0" applyNumberFormat="1" applyFont="1" applyFill="1" applyBorder="1" applyAlignment="1">
      <alignment vertical="center" textRotation="180" wrapText="1"/>
    </xf>
    <xf numFmtId="1" fontId="11" fillId="4" borderId="14" xfId="0" applyNumberFormat="1" applyFont="1" applyFill="1" applyBorder="1" applyAlignment="1">
      <alignment horizontal="justify" vertical="center" textRotation="180" wrapText="1"/>
    </xf>
    <xf numFmtId="1" fontId="11" fillId="4" borderId="14" xfId="0" applyNumberFormat="1" applyFont="1" applyFill="1" applyBorder="1" applyAlignment="1">
      <alignment vertical="center" textRotation="180" wrapText="1"/>
    </xf>
    <xf numFmtId="1" fontId="12" fillId="4" borderId="14" xfId="0" applyNumberFormat="1" applyFont="1" applyFill="1" applyBorder="1" applyAlignment="1">
      <alignment horizontal="center" vertical="center" textRotation="180" wrapText="1"/>
    </xf>
    <xf numFmtId="3" fontId="12" fillId="4" borderId="15" xfId="0" applyNumberFormat="1" applyFont="1" applyFill="1" applyBorder="1" applyAlignment="1">
      <alignment horizontal="right" vertical="center"/>
    </xf>
    <xf numFmtId="3" fontId="12" fillId="4" borderId="15" xfId="0" applyNumberFormat="1" applyFont="1" applyFill="1" applyBorder="1" applyAlignment="1">
      <alignment vertical="center" wrapText="1"/>
    </xf>
    <xf numFmtId="3" fontId="12" fillId="4" borderId="15" xfId="0" applyNumberFormat="1" applyFont="1" applyFill="1" applyBorder="1" applyAlignment="1">
      <alignment horizontal="center" vertical="center" wrapText="1"/>
    </xf>
    <xf numFmtId="1" fontId="12" fillId="4" borderId="14" xfId="0" applyNumberFormat="1" applyFont="1" applyFill="1" applyBorder="1" applyAlignment="1">
      <alignment vertical="center"/>
    </xf>
    <xf numFmtId="3" fontId="12" fillId="0" borderId="15" xfId="0" applyNumberFormat="1" applyFont="1" applyFill="1" applyBorder="1" applyAlignment="1">
      <alignment horizontal="center" vertical="center" wrapText="1"/>
    </xf>
    <xf numFmtId="1" fontId="12" fillId="4" borderId="13" xfId="0" applyNumberFormat="1" applyFont="1" applyFill="1" applyBorder="1" applyAlignment="1">
      <alignment horizontal="justify" vertical="center" textRotation="180" wrapText="1"/>
    </xf>
    <xf numFmtId="0" fontId="21" fillId="4" borderId="15" xfId="0" applyFont="1" applyFill="1" applyBorder="1" applyAlignment="1">
      <alignment horizontal="justify" vertical="center" wrapText="1"/>
    </xf>
    <xf numFmtId="181" fontId="21" fillId="0" borderId="9" xfId="43" applyNumberFormat="1" applyFont="1" applyFill="1" applyBorder="1" applyAlignment="1">
      <alignment vertical="center"/>
    </xf>
    <xf numFmtId="1" fontId="12" fillId="4" borderId="14" xfId="0" applyNumberFormat="1" applyFont="1" applyFill="1" applyBorder="1" applyAlignment="1">
      <alignment horizontal="justify" vertical="center" textRotation="180" wrapText="1"/>
    </xf>
    <xf numFmtId="1" fontId="11" fillId="5" borderId="6" xfId="0" applyNumberFormat="1" applyFont="1" applyFill="1" applyBorder="1" applyAlignment="1">
      <alignment horizontal="center" vertical="center"/>
    </xf>
    <xf numFmtId="169" fontId="12" fillId="4" borderId="12" xfId="0" applyNumberFormat="1" applyFont="1" applyFill="1" applyBorder="1" applyAlignment="1">
      <alignment vertical="center"/>
    </xf>
    <xf numFmtId="0" fontId="21" fillId="4" borderId="11" xfId="0" applyFont="1" applyFill="1" applyBorder="1" applyAlignment="1">
      <alignment horizontal="center" vertical="center" wrapText="1"/>
    </xf>
    <xf numFmtId="169" fontId="12" fillId="4" borderId="13" xfId="0" applyNumberFormat="1" applyFont="1" applyFill="1" applyBorder="1" applyAlignment="1">
      <alignment vertical="center"/>
    </xf>
    <xf numFmtId="169" fontId="12" fillId="4" borderId="12" xfId="0" applyNumberFormat="1" applyFont="1" applyFill="1" applyBorder="1" applyAlignment="1">
      <alignment horizontal="justify" vertical="center"/>
    </xf>
    <xf numFmtId="169" fontId="12" fillId="4" borderId="13" xfId="0" applyNumberFormat="1" applyFont="1" applyFill="1" applyBorder="1" applyAlignment="1">
      <alignment horizontal="justify" vertical="center"/>
    </xf>
    <xf numFmtId="169" fontId="12" fillId="4" borderId="14" xfId="0" applyNumberFormat="1" applyFont="1" applyFill="1" applyBorder="1" applyAlignment="1">
      <alignment horizontal="justify" vertical="center"/>
    </xf>
    <xf numFmtId="196" fontId="12" fillId="4" borderId="15" xfId="0" applyNumberFormat="1" applyFont="1" applyFill="1" applyBorder="1" applyAlignment="1">
      <alignment horizontal="center" vertical="center"/>
    </xf>
    <xf numFmtId="169" fontId="12" fillId="4" borderId="15" xfId="0" applyNumberFormat="1" applyFont="1" applyFill="1" applyBorder="1" applyAlignment="1">
      <alignment horizontal="justify" vertical="center"/>
    </xf>
    <xf numFmtId="3" fontId="12" fillId="4" borderId="15" xfId="0" applyNumberFormat="1" applyFont="1" applyFill="1" applyBorder="1" applyAlignment="1">
      <alignment horizontal="center" vertical="center"/>
    </xf>
    <xf numFmtId="14" fontId="12" fillId="4" borderId="15" xfId="0" applyNumberFormat="1" applyFont="1" applyFill="1" applyBorder="1" applyAlignment="1">
      <alignment horizontal="center" vertical="center"/>
    </xf>
    <xf numFmtId="169" fontId="12" fillId="4" borderId="15" xfId="0" applyNumberFormat="1" applyFont="1" applyFill="1" applyBorder="1" applyAlignment="1">
      <alignment horizontal="left" vertical="center" wrapText="1"/>
    </xf>
    <xf numFmtId="0" fontId="12" fillId="4" borderId="14" xfId="0" applyFont="1" applyFill="1" applyBorder="1" applyAlignment="1">
      <alignment vertical="center" wrapText="1"/>
    </xf>
    <xf numFmtId="0" fontId="12" fillId="4" borderId="41" xfId="0" applyFont="1" applyFill="1" applyBorder="1" applyAlignment="1">
      <alignment horizontal="center" vertical="center" wrapText="1"/>
    </xf>
    <xf numFmtId="0" fontId="12" fillId="4" borderId="15" xfId="0" applyNumberFormat="1" applyFont="1" applyFill="1" applyBorder="1" applyAlignment="1">
      <alignment horizontal="center" vertical="center"/>
    </xf>
    <xf numFmtId="196" fontId="21" fillId="4" borderId="15" xfId="43" applyNumberFormat="1" applyFont="1" applyFill="1" applyBorder="1" applyAlignment="1">
      <alignment horizontal="center" vertical="center"/>
    </xf>
    <xf numFmtId="0" fontId="21" fillId="4" borderId="15" xfId="0" applyFont="1" applyFill="1" applyBorder="1" applyAlignment="1">
      <alignment horizontal="justify" vertical="center"/>
    </xf>
    <xf numFmtId="0" fontId="21" fillId="4" borderId="12" xfId="0" applyFont="1" applyFill="1" applyBorder="1" applyAlignment="1">
      <alignment horizontal="center" vertical="center" wrapText="1"/>
    </xf>
    <xf numFmtId="0" fontId="12" fillId="4" borderId="12" xfId="0" applyFont="1" applyFill="1" applyBorder="1" applyAlignment="1">
      <alignment horizontal="justify" vertical="center"/>
    </xf>
    <xf numFmtId="196" fontId="21" fillId="4" borderId="12" xfId="43" applyNumberFormat="1" applyFont="1" applyFill="1" applyBorder="1" applyAlignment="1">
      <alignment horizontal="center" vertical="center"/>
    </xf>
    <xf numFmtId="4" fontId="12" fillId="4" borderId="15" xfId="0" applyNumberFormat="1" applyFont="1" applyFill="1" applyBorder="1" applyAlignment="1">
      <alignment horizontal="center" vertical="center"/>
    </xf>
    <xf numFmtId="196" fontId="21" fillId="0" borderId="15" xfId="43" applyNumberFormat="1" applyFont="1" applyFill="1" applyBorder="1" applyAlignment="1">
      <alignment horizontal="center" vertical="center"/>
    </xf>
    <xf numFmtId="181" fontId="21" fillId="4" borderId="15" xfId="43" applyNumberFormat="1" applyFont="1" applyFill="1" applyBorder="1" applyAlignment="1">
      <alignment horizontal="center" vertical="center"/>
    </xf>
    <xf numFmtId="181" fontId="21" fillId="4" borderId="9" xfId="43" applyNumberFormat="1" applyFont="1" applyFill="1" applyBorder="1" applyAlignment="1">
      <alignment horizontal="center" vertical="center"/>
    </xf>
    <xf numFmtId="0" fontId="12" fillId="4" borderId="15" xfId="0" applyNumberFormat="1" applyFont="1" applyFill="1" applyBorder="1" applyAlignment="1">
      <alignment horizontal="center" vertical="center" wrapText="1"/>
    </xf>
    <xf numFmtId="0" fontId="12" fillId="4" borderId="15" xfId="0" applyNumberFormat="1" applyFont="1" applyFill="1" applyBorder="1" applyAlignment="1">
      <alignment horizontal="justify" vertical="center" wrapText="1"/>
    </xf>
    <xf numFmtId="0" fontId="34" fillId="4" borderId="0" xfId="0" applyFont="1" applyFill="1" applyAlignment="1">
      <alignment horizontal="justify" vertical="center"/>
    </xf>
    <xf numFmtId="1" fontId="34" fillId="4" borderId="0" xfId="0" applyNumberFormat="1" applyFont="1" applyFill="1" applyAlignment="1">
      <alignment horizontal="center"/>
    </xf>
    <xf numFmtId="169" fontId="12" fillId="4" borderId="0" xfId="0" applyNumberFormat="1" applyFont="1" applyFill="1" applyAlignment="1">
      <alignment horizontal="justify" vertical="center"/>
    </xf>
    <xf numFmtId="0" fontId="12" fillId="0" borderId="0" xfId="0" applyFont="1" applyAlignment="1">
      <alignment horizontal="justify"/>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4" xfId="0" applyFont="1" applyBorder="1" applyAlignment="1">
      <alignment horizontal="justify" vertical="center" wrapText="1"/>
    </xf>
    <xf numFmtId="0" fontId="12" fillId="4" borderId="15" xfId="0" applyFont="1" applyFill="1" applyBorder="1" applyAlignment="1">
      <alignment horizontal="justify" vertical="center" wrapText="1"/>
    </xf>
    <xf numFmtId="0" fontId="12" fillId="0" borderId="15" xfId="0" applyFont="1" applyBorder="1" applyAlignment="1">
      <alignment horizontal="justify" vertical="center" wrapText="1"/>
    </xf>
    <xf numFmtId="0" fontId="12" fillId="4" borderId="15"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3" xfId="0" applyFont="1" applyFill="1" applyBorder="1" applyAlignment="1">
      <alignment horizontal="justify" vertical="center" wrapText="1"/>
    </xf>
    <xf numFmtId="0" fontId="12" fillId="4" borderId="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6" borderId="10" xfId="0" applyFont="1" applyFill="1" applyBorder="1" applyAlignment="1">
      <alignment horizontal="left" vertical="center" wrapText="1"/>
    </xf>
    <xf numFmtId="0" fontId="22" fillId="0" borderId="14" xfId="0" applyFont="1" applyBorder="1" applyAlignment="1">
      <alignment horizontal="left"/>
    </xf>
    <xf numFmtId="0" fontId="22" fillId="0" borderId="14" xfId="0" applyFont="1" applyBorder="1"/>
    <xf numFmtId="0" fontId="22" fillId="0" borderId="15" xfId="0" applyFont="1" applyBorder="1"/>
    <xf numFmtId="14" fontId="22" fillId="0" borderId="15" xfId="0" applyNumberFormat="1" applyFont="1" applyBorder="1" applyAlignment="1">
      <alignment horizontal="left"/>
    </xf>
    <xf numFmtId="0" fontId="22" fillId="0" borderId="15" xfId="0" applyFont="1" applyBorder="1" applyAlignment="1">
      <alignment vertical="center"/>
    </xf>
    <xf numFmtId="3" fontId="23" fillId="8" borderId="15" xfId="0" applyNumberFormat="1" applyFont="1" applyFill="1" applyBorder="1" applyAlignment="1">
      <alignment horizontal="left" vertical="center" wrapText="1"/>
    </xf>
    <xf numFmtId="0" fontId="22" fillId="0" borderId="0" xfId="0" applyFont="1" applyFill="1" applyBorder="1" applyAlignment="1">
      <alignment vertical="center"/>
    </xf>
    <xf numFmtId="0" fontId="22" fillId="0" borderId="0" xfId="0" applyFont="1" applyBorder="1" applyAlignment="1">
      <alignment horizontal="justify" vertical="center" wrapText="1"/>
    </xf>
    <xf numFmtId="0" fontId="17" fillId="0" borderId="0" xfId="0" applyFont="1" applyBorder="1" applyAlignment="1">
      <alignment vertical="center"/>
    </xf>
    <xf numFmtId="0" fontId="22" fillId="0" borderId="0" xfId="0" applyFont="1" applyBorder="1" applyAlignment="1">
      <alignment vertical="center"/>
    </xf>
    <xf numFmtId="171" fontId="17" fillId="0" borderId="0" xfId="8" applyFont="1"/>
    <xf numFmtId="0" fontId="22" fillId="3" borderId="10" xfId="0" applyFont="1" applyFill="1" applyBorder="1" applyAlignment="1">
      <alignment horizontal="justify" vertical="center" wrapText="1"/>
    </xf>
    <xf numFmtId="168" fontId="17" fillId="3" borderId="10" xfId="0" applyNumberFormat="1" applyFont="1" applyFill="1" applyBorder="1" applyAlignment="1">
      <alignment horizontal="center" vertical="center"/>
    </xf>
    <xf numFmtId="1" fontId="22" fillId="4" borderId="8" xfId="8" applyNumberFormat="1" applyFont="1" applyFill="1" applyBorder="1" applyAlignment="1">
      <alignment vertical="center" wrapText="1"/>
    </xf>
    <xf numFmtId="1" fontId="22" fillId="4" borderId="3" xfId="8" applyNumberFormat="1" applyFont="1" applyFill="1" applyBorder="1" applyAlignment="1">
      <alignment vertical="center" wrapText="1"/>
    </xf>
    <xf numFmtId="1" fontId="22" fillId="5" borderId="7" xfId="0" applyNumberFormat="1" applyFont="1" applyFill="1" applyBorder="1" applyAlignment="1">
      <alignment horizontal="center" vertical="center"/>
    </xf>
    <xf numFmtId="0" fontId="22" fillId="5" borderId="5" xfId="0" applyFont="1" applyFill="1" applyBorder="1" applyAlignment="1">
      <alignment horizontal="justify" vertical="center" wrapText="1"/>
    </xf>
    <xf numFmtId="168" fontId="17" fillId="5" borderId="5" xfId="0" applyNumberFormat="1" applyFont="1" applyFill="1" applyBorder="1" applyAlignment="1">
      <alignment horizontal="center" vertical="center"/>
    </xf>
    <xf numFmtId="1" fontId="22" fillId="4" borderId="0" xfId="8" applyNumberFormat="1" applyFont="1" applyFill="1" applyBorder="1" applyAlignment="1">
      <alignment vertical="center" wrapText="1"/>
    </xf>
    <xf numFmtId="1" fontId="22" fillId="4" borderId="1" xfId="8" applyNumberFormat="1" applyFont="1" applyFill="1" applyBorder="1" applyAlignment="1">
      <alignment vertical="center" wrapText="1"/>
    </xf>
    <xf numFmtId="0" fontId="22" fillId="6" borderId="10" xfId="0" applyFont="1" applyFill="1" applyBorder="1" applyAlignment="1">
      <alignment horizontal="justify" vertical="center" wrapText="1"/>
    </xf>
    <xf numFmtId="168" fontId="17" fillId="6" borderId="10" xfId="0" applyNumberFormat="1" applyFont="1" applyFill="1" applyBorder="1" applyAlignment="1">
      <alignment horizontal="center" vertical="center"/>
    </xf>
    <xf numFmtId="164" fontId="17" fillId="4" borderId="14" xfId="8" applyNumberFormat="1" applyFont="1" applyFill="1" applyBorder="1" applyAlignment="1">
      <alignment horizontal="center" vertical="center" wrapText="1"/>
    </xf>
    <xf numFmtId="3" fontId="17" fillId="0" borderId="7" xfId="8" applyNumberFormat="1" applyFont="1" applyFill="1" applyBorder="1" applyAlignment="1">
      <alignment horizontal="center" vertical="center" wrapText="1"/>
    </xf>
    <xf numFmtId="3" fontId="17" fillId="4" borderId="15" xfId="8" applyNumberFormat="1" applyFont="1" applyFill="1" applyBorder="1" applyAlignment="1">
      <alignment horizontal="center" vertical="center" wrapText="1"/>
    </xf>
    <xf numFmtId="171" fontId="17" fillId="0" borderId="0" xfId="8" applyFont="1" applyFill="1"/>
    <xf numFmtId="171" fontId="17" fillId="4" borderId="0" xfId="8" applyFont="1" applyFill="1"/>
    <xf numFmtId="171" fontId="17" fillId="4" borderId="15" xfId="8" applyFont="1" applyFill="1" applyBorder="1" applyAlignment="1">
      <alignment horizontal="justify" vertical="center" wrapText="1"/>
    </xf>
    <xf numFmtId="171" fontId="17" fillId="0" borderId="15" xfId="8" applyFont="1" applyFill="1" applyBorder="1" applyAlignment="1">
      <alignment horizontal="center" vertical="center" wrapText="1"/>
    </xf>
    <xf numFmtId="3" fontId="17" fillId="0" borderId="15" xfId="8" applyNumberFormat="1" applyFont="1" applyBorder="1" applyAlignment="1">
      <alignment horizontal="center" vertical="center"/>
    </xf>
    <xf numFmtId="4" fontId="3" fillId="4" borderId="7" xfId="8" applyNumberFormat="1" applyFont="1" applyFill="1" applyBorder="1" applyAlignment="1">
      <alignment horizontal="center" vertical="center" wrapText="1"/>
    </xf>
    <xf numFmtId="187" fontId="17" fillId="4" borderId="14" xfId="8" applyNumberFormat="1" applyFont="1" applyFill="1" applyBorder="1" applyAlignment="1">
      <alignment horizontal="center" vertical="center"/>
    </xf>
    <xf numFmtId="171" fontId="17" fillId="4" borderId="14" xfId="8" applyFont="1" applyFill="1" applyBorder="1" applyAlignment="1">
      <alignment horizontal="justify" vertical="center" wrapText="1"/>
    </xf>
    <xf numFmtId="173" fontId="17" fillId="4" borderId="15" xfId="8" applyNumberFormat="1" applyFont="1" applyFill="1" applyBorder="1" applyAlignment="1">
      <alignment horizontal="center" vertical="center" wrapText="1"/>
    </xf>
    <xf numFmtId="171" fontId="18" fillId="4" borderId="15" xfId="8" applyFont="1" applyFill="1" applyBorder="1" applyAlignment="1">
      <alignment horizontal="justify" vertical="center" wrapText="1"/>
    </xf>
    <xf numFmtId="3" fontId="17" fillId="0" borderId="15" xfId="8" applyNumberFormat="1" applyFont="1" applyBorder="1" applyAlignment="1">
      <alignment horizontal="center" vertical="center"/>
    </xf>
    <xf numFmtId="164" fontId="17" fillId="4" borderId="15" xfId="8" applyNumberFormat="1" applyFont="1" applyFill="1" applyBorder="1" applyAlignment="1">
      <alignment horizontal="center" vertical="center"/>
    </xf>
    <xf numFmtId="171" fontId="18" fillId="4" borderId="12" xfId="8" applyFont="1" applyFill="1" applyBorder="1" applyAlignment="1">
      <alignment horizontal="justify" vertical="center" wrapText="1"/>
    </xf>
    <xf numFmtId="164" fontId="17" fillId="4" borderId="14" xfId="8" applyNumberFormat="1" applyFont="1" applyFill="1" applyBorder="1" applyAlignment="1">
      <alignment horizontal="center" vertical="center"/>
    </xf>
    <xf numFmtId="0" fontId="22" fillId="6" borderId="8" xfId="0" applyFont="1" applyFill="1" applyBorder="1" applyAlignment="1">
      <alignment horizontal="center" vertical="center"/>
    </xf>
    <xf numFmtId="164" fontId="17" fillId="4" borderId="15" xfId="8" applyNumberFormat="1" applyFont="1" applyFill="1" applyBorder="1" applyAlignment="1">
      <alignment horizontal="center" vertical="center" wrapText="1"/>
    </xf>
    <xf numFmtId="1" fontId="22" fillId="0" borderId="12" xfId="8" applyNumberFormat="1" applyFont="1" applyFill="1" applyBorder="1" applyAlignment="1">
      <alignment horizontal="center" vertical="center" textRotation="180" wrapText="1"/>
    </xf>
    <xf numFmtId="1" fontId="22" fillId="0" borderId="13" xfId="8" applyNumberFormat="1" applyFont="1" applyFill="1" applyBorder="1" applyAlignment="1">
      <alignment horizontal="center" vertical="center" textRotation="180" wrapText="1"/>
    </xf>
    <xf numFmtId="171" fontId="17" fillId="4" borderId="13" xfId="8" applyFont="1" applyFill="1" applyBorder="1" applyAlignment="1">
      <alignment horizontal="center" vertical="center"/>
    </xf>
    <xf numFmtId="3" fontId="17" fillId="4" borderId="13" xfId="8" applyNumberFormat="1" applyFont="1" applyFill="1" applyBorder="1" applyAlignment="1">
      <alignment horizontal="center" vertical="center" wrapText="1"/>
    </xf>
    <xf numFmtId="164" fontId="17" fillId="4" borderId="12" xfId="8" applyNumberFormat="1" applyFont="1" applyFill="1" applyBorder="1" applyAlignment="1">
      <alignment horizontal="center" vertical="center" wrapText="1"/>
    </xf>
    <xf numFmtId="171" fontId="17" fillId="4" borderId="13" xfId="8" applyFont="1" applyFill="1" applyBorder="1" applyAlignment="1">
      <alignment horizontal="center" vertical="center" wrapText="1"/>
    </xf>
    <xf numFmtId="3" fontId="17" fillId="0" borderId="0" xfId="8" applyNumberFormat="1" applyFont="1" applyFill="1" applyBorder="1" applyAlignment="1">
      <alignment horizontal="center" vertical="center" wrapText="1"/>
    </xf>
    <xf numFmtId="164" fontId="17" fillId="4" borderId="15" xfId="8" applyNumberFormat="1" applyFont="1" applyFill="1" applyBorder="1" applyAlignment="1">
      <alignment vertical="center" wrapText="1"/>
    </xf>
    <xf numFmtId="164" fontId="17" fillId="4" borderId="14" xfId="8" applyNumberFormat="1" applyFont="1" applyFill="1" applyBorder="1" applyAlignment="1">
      <alignment vertical="center" wrapText="1"/>
    </xf>
    <xf numFmtId="1" fontId="3" fillId="4" borderId="15" xfId="16" applyNumberFormat="1" applyFont="1" applyFill="1" applyBorder="1" applyAlignment="1">
      <alignment horizontal="center" vertical="center" wrapText="1"/>
    </xf>
    <xf numFmtId="171" fontId="17" fillId="0" borderId="15" xfId="8" applyFont="1" applyBorder="1" applyAlignment="1">
      <alignment horizontal="justify" vertical="center" wrapText="1"/>
    </xf>
    <xf numFmtId="171" fontId="17" fillId="0" borderId="15" xfId="8" applyFont="1" applyFill="1" applyBorder="1" applyAlignment="1">
      <alignment horizontal="center" vertical="center"/>
    </xf>
    <xf numFmtId="1" fontId="17" fillId="0" borderId="15" xfId="8" applyNumberFormat="1" applyFont="1" applyBorder="1" applyAlignment="1">
      <alignment horizontal="center" vertical="center"/>
    </xf>
    <xf numFmtId="4" fontId="3" fillId="4" borderId="15" xfId="8" applyNumberFormat="1" applyFont="1" applyFill="1" applyBorder="1" applyAlignment="1">
      <alignment horizontal="center" vertical="center" wrapText="1"/>
    </xf>
    <xf numFmtId="187" fontId="17" fillId="4" borderId="7" xfId="8" applyNumberFormat="1" applyFont="1" applyFill="1" applyBorder="1" applyAlignment="1">
      <alignment horizontal="center" vertical="center" wrapText="1"/>
    </xf>
    <xf numFmtId="171" fontId="17" fillId="0" borderId="15" xfId="8" applyFont="1" applyFill="1" applyBorder="1" applyAlignment="1">
      <alignment horizontal="justify" vertical="center" wrapText="1"/>
    </xf>
    <xf numFmtId="3" fontId="17" fillId="4" borderId="14" xfId="8" applyNumberFormat="1" applyFont="1" applyFill="1" applyBorder="1" applyAlignment="1">
      <alignment horizontal="center" vertical="center" wrapText="1"/>
    </xf>
    <xf numFmtId="1" fontId="22" fillId="0" borderId="14" xfId="8" applyNumberFormat="1" applyFont="1" applyFill="1" applyBorder="1" applyAlignment="1">
      <alignment horizontal="center" vertical="center" textRotation="180" wrapText="1"/>
    </xf>
    <xf numFmtId="0" fontId="22" fillId="5" borderId="11" xfId="0" applyFont="1" applyFill="1" applyBorder="1" applyAlignment="1">
      <alignment horizontal="justify" vertical="center"/>
    </xf>
    <xf numFmtId="1" fontId="22" fillId="4" borderId="4" xfId="8" applyNumberFormat="1" applyFont="1" applyFill="1" applyBorder="1" applyAlignment="1">
      <alignment horizontal="center" vertical="center" wrapText="1"/>
    </xf>
    <xf numFmtId="1" fontId="22" fillId="4" borderId="0" xfId="8" applyNumberFormat="1" applyFont="1" applyFill="1" applyBorder="1" applyAlignment="1">
      <alignment horizontal="center" vertical="center" wrapText="1"/>
    </xf>
    <xf numFmtId="1" fontId="22" fillId="4" borderId="1" xfId="8" applyNumberFormat="1" applyFont="1" applyFill="1" applyBorder="1" applyAlignment="1">
      <alignment horizontal="center" vertical="center" wrapText="1"/>
    </xf>
    <xf numFmtId="0" fontId="22" fillId="6" borderId="8" xfId="0" applyFont="1" applyFill="1" applyBorder="1" applyAlignment="1">
      <alignment vertical="center"/>
    </xf>
    <xf numFmtId="169" fontId="22" fillId="6" borderId="11" xfId="0" applyNumberFormat="1" applyFont="1" applyFill="1" applyBorder="1" applyAlignment="1">
      <alignment horizontal="center" vertical="center"/>
    </xf>
    <xf numFmtId="1" fontId="17" fillId="0" borderId="12" xfId="8" applyNumberFormat="1" applyFont="1" applyFill="1" applyBorder="1" applyAlignment="1">
      <alignment horizontal="center" vertical="center" wrapText="1"/>
    </xf>
    <xf numFmtId="173" fontId="17" fillId="4" borderId="9" xfId="8" applyNumberFormat="1" applyFont="1" applyFill="1" applyBorder="1" applyAlignment="1">
      <alignment horizontal="center" vertical="center" wrapText="1"/>
    </xf>
    <xf numFmtId="1" fontId="17" fillId="0" borderId="13" xfId="8" applyNumberFormat="1" applyFont="1" applyFill="1" applyBorder="1" applyAlignment="1">
      <alignment horizontal="center" vertical="center" wrapText="1"/>
    </xf>
    <xf numFmtId="1" fontId="17" fillId="0" borderId="14" xfId="8" applyNumberFormat="1" applyFont="1" applyFill="1" applyBorder="1" applyAlignment="1">
      <alignment horizontal="center" vertical="center" wrapText="1"/>
    </xf>
    <xf numFmtId="164" fontId="17" fillId="4" borderId="15" xfId="8" applyNumberFormat="1" applyFont="1" applyFill="1" applyBorder="1" applyAlignment="1">
      <alignment horizontal="justify" vertical="center"/>
    </xf>
    <xf numFmtId="3" fontId="3" fillId="4" borderId="12" xfId="8" applyNumberFormat="1" applyFont="1" applyFill="1" applyBorder="1" applyAlignment="1">
      <alignment horizontal="center" vertical="center"/>
    </xf>
    <xf numFmtId="3" fontId="3" fillId="4" borderId="13" xfId="8" applyNumberFormat="1" applyFont="1" applyFill="1" applyBorder="1" applyAlignment="1">
      <alignment horizontal="center" vertical="center"/>
    </xf>
    <xf numFmtId="173" fontId="17" fillId="0" borderId="15" xfId="8" applyNumberFormat="1" applyFont="1" applyFill="1" applyBorder="1" applyAlignment="1">
      <alignment horizontal="center" vertical="center"/>
    </xf>
    <xf numFmtId="173" fontId="17" fillId="0" borderId="15" xfId="8" applyNumberFormat="1" applyFont="1" applyBorder="1" applyAlignment="1">
      <alignment horizontal="center" vertical="center"/>
    </xf>
    <xf numFmtId="3" fontId="3" fillId="4" borderId="14" xfId="8" applyNumberFormat="1" applyFont="1" applyFill="1" applyBorder="1" applyAlignment="1">
      <alignment horizontal="center" vertical="center"/>
    </xf>
    <xf numFmtId="192" fontId="17" fillId="4" borderId="15" xfId="8" applyNumberFormat="1" applyFont="1" applyFill="1" applyBorder="1" applyAlignment="1">
      <alignment horizontal="justify" vertical="center"/>
    </xf>
    <xf numFmtId="3" fontId="17" fillId="0" borderId="12" xfId="8" applyNumberFormat="1" applyFont="1" applyFill="1" applyBorder="1" applyAlignment="1">
      <alignment horizontal="center" vertical="center"/>
    </xf>
    <xf numFmtId="173" fontId="17" fillId="0" borderId="9" xfId="8" applyNumberFormat="1" applyFont="1" applyBorder="1" applyAlignment="1">
      <alignment horizontal="center" vertical="center"/>
    </xf>
    <xf numFmtId="3" fontId="17" fillId="0" borderId="13" xfId="8" applyNumberFormat="1" applyFont="1" applyFill="1" applyBorder="1" applyAlignment="1">
      <alignment horizontal="center" vertical="center"/>
    </xf>
    <xf numFmtId="3" fontId="17" fillId="0" borderId="14" xfId="8" applyNumberFormat="1" applyFont="1" applyFill="1" applyBorder="1" applyAlignment="1">
      <alignment horizontal="center" vertical="center"/>
    </xf>
    <xf numFmtId="37" fontId="17" fillId="0" borderId="12" xfId="8" applyNumberFormat="1" applyFont="1" applyFill="1" applyBorder="1" applyAlignment="1">
      <alignment horizontal="center" vertical="center"/>
    </xf>
    <xf numFmtId="37" fontId="17" fillId="0" borderId="13" xfId="8" applyNumberFormat="1" applyFont="1" applyFill="1" applyBorder="1" applyAlignment="1">
      <alignment horizontal="center" vertical="center"/>
    </xf>
    <xf numFmtId="171" fontId="18" fillId="0" borderId="15" xfId="8" applyFont="1" applyFill="1" applyBorder="1" applyAlignment="1">
      <alignment horizontal="justify" vertical="center" wrapText="1"/>
    </xf>
    <xf numFmtId="164" fontId="17" fillId="0" borderId="12" xfId="8" applyNumberFormat="1" applyFont="1" applyFill="1" applyBorder="1" applyAlignment="1">
      <alignment horizontal="center" vertical="center"/>
    </xf>
    <xf numFmtId="164" fontId="17" fillId="4" borderId="12" xfId="8" applyNumberFormat="1" applyFont="1" applyFill="1" applyBorder="1" applyAlignment="1">
      <alignment horizontal="center" vertical="center"/>
    </xf>
    <xf numFmtId="37" fontId="17" fillId="0" borderId="14" xfId="8" applyNumberFormat="1" applyFont="1" applyFill="1" applyBorder="1" applyAlignment="1">
      <alignment horizontal="center" vertical="center"/>
    </xf>
    <xf numFmtId="171" fontId="18" fillId="0" borderId="15" xfId="8" applyFont="1" applyBorder="1" applyAlignment="1">
      <alignment horizontal="justify" vertical="center" wrapText="1" readingOrder="2"/>
    </xf>
    <xf numFmtId="171" fontId="18" fillId="0" borderId="15" xfId="8" applyFont="1" applyFill="1" applyBorder="1" applyAlignment="1">
      <alignment horizontal="justify" vertical="center" wrapText="1" readingOrder="2"/>
    </xf>
    <xf numFmtId="171" fontId="17" fillId="0" borderId="12" xfId="8" applyFont="1" applyBorder="1" applyAlignment="1">
      <alignment horizontal="justify" vertical="center" wrapText="1"/>
    </xf>
    <xf numFmtId="171" fontId="3" fillId="0" borderId="12" xfId="8" applyFont="1" applyFill="1" applyBorder="1" applyAlignment="1">
      <alignment horizontal="center" vertical="center" wrapText="1"/>
    </xf>
    <xf numFmtId="3" fontId="17" fillId="4" borderId="15" xfId="8" applyNumberFormat="1" applyFont="1" applyFill="1" applyBorder="1" applyAlignment="1">
      <alignment horizontal="center" vertical="center"/>
    </xf>
    <xf numFmtId="4" fontId="17" fillId="0" borderId="15" xfId="8" applyNumberFormat="1" applyFont="1" applyFill="1" applyBorder="1" applyAlignment="1">
      <alignment horizontal="center" vertical="center"/>
    </xf>
    <xf numFmtId="192" fontId="17" fillId="4" borderId="15" xfId="8" applyNumberFormat="1" applyFont="1" applyFill="1" applyBorder="1" applyAlignment="1">
      <alignment vertical="center"/>
    </xf>
    <xf numFmtId="1" fontId="22" fillId="5" borderId="9" xfId="0" applyNumberFormat="1" applyFont="1" applyFill="1" applyBorder="1" applyAlignment="1">
      <alignment horizontal="center" vertical="center"/>
    </xf>
    <xf numFmtId="0" fontId="22" fillId="5" borderId="10" xfId="0" applyFont="1" applyFill="1" applyBorder="1" applyAlignment="1">
      <alignment horizontal="justify" vertical="center" wrapText="1"/>
    </xf>
    <xf numFmtId="168" fontId="17" fillId="5" borderId="10" xfId="0" applyNumberFormat="1" applyFont="1" applyFill="1" applyBorder="1" applyAlignment="1">
      <alignment horizontal="center" vertical="center"/>
    </xf>
    <xf numFmtId="169" fontId="22" fillId="5" borderId="10" xfId="0" applyNumberFormat="1" applyFont="1" applyFill="1" applyBorder="1" applyAlignment="1">
      <alignment vertical="center"/>
    </xf>
    <xf numFmtId="169" fontId="22" fillId="5" borderId="10" xfId="0" applyNumberFormat="1" applyFont="1" applyFill="1" applyBorder="1" applyAlignment="1">
      <alignment horizontal="center" vertical="center"/>
    </xf>
    <xf numFmtId="1" fontId="22" fillId="6" borderId="7" xfId="0" applyNumberFormat="1" applyFont="1" applyFill="1" applyBorder="1" applyAlignment="1">
      <alignment horizontal="left" vertical="center" wrapText="1" indent="1"/>
    </xf>
    <xf numFmtId="0" fontId="22" fillId="6" borderId="5" xfId="0" applyFont="1" applyFill="1" applyBorder="1" applyAlignment="1">
      <alignment vertical="center"/>
    </xf>
    <xf numFmtId="0" fontId="22" fillId="6" borderId="5" xfId="0" applyFont="1" applyFill="1" applyBorder="1" applyAlignment="1">
      <alignment horizontal="justify" vertical="center" wrapText="1"/>
    </xf>
    <xf numFmtId="168" fontId="17" fillId="6" borderId="5" xfId="0" applyNumberFormat="1" applyFont="1" applyFill="1" applyBorder="1" applyAlignment="1">
      <alignment horizontal="center" vertical="center"/>
    </xf>
    <xf numFmtId="169" fontId="22" fillId="6" borderId="5" xfId="0" applyNumberFormat="1" applyFont="1" applyFill="1" applyBorder="1" applyAlignment="1">
      <alignment vertical="center"/>
    </xf>
    <xf numFmtId="0" fontId="22" fillId="6" borderId="5" xfId="0" applyFont="1" applyFill="1" applyBorder="1" applyAlignment="1">
      <alignment horizontal="justify" vertical="center"/>
    </xf>
    <xf numFmtId="169" fontId="22" fillId="6" borderId="5" xfId="0" applyNumberFormat="1" applyFont="1" applyFill="1" applyBorder="1" applyAlignment="1">
      <alignment horizontal="center" vertical="center"/>
    </xf>
    <xf numFmtId="169" fontId="22" fillId="6" borderId="6" xfId="0" applyNumberFormat="1" applyFont="1" applyFill="1" applyBorder="1" applyAlignment="1">
      <alignment horizontal="center" vertical="center"/>
    </xf>
    <xf numFmtId="3" fontId="17" fillId="0" borderId="12" xfId="8" applyNumberFormat="1" applyFont="1" applyFill="1" applyBorder="1" applyAlignment="1">
      <alignment horizontal="center"/>
    </xf>
    <xf numFmtId="3" fontId="17" fillId="0" borderId="13" xfId="8" applyNumberFormat="1" applyFont="1" applyFill="1" applyBorder="1" applyAlignment="1">
      <alignment horizontal="center"/>
    </xf>
    <xf numFmtId="173" fontId="17" fillId="0" borderId="9" xfId="8" applyNumberFormat="1" applyFont="1" applyFill="1" applyBorder="1" applyAlignment="1">
      <alignment horizontal="center" vertical="center"/>
    </xf>
    <xf numFmtId="1" fontId="22" fillId="4" borderId="32" xfId="8" applyNumberFormat="1" applyFont="1" applyFill="1" applyBorder="1" applyAlignment="1">
      <alignment vertical="center" wrapText="1"/>
    </xf>
    <xf numFmtId="1" fontId="22" fillId="4" borderId="27" xfId="8" applyNumberFormat="1" applyFont="1" applyFill="1" applyBorder="1" applyAlignment="1">
      <alignment vertical="center" wrapText="1"/>
    </xf>
    <xf numFmtId="171" fontId="18" fillId="4" borderId="30" xfId="8" applyFont="1" applyFill="1" applyBorder="1" applyAlignment="1">
      <alignment horizontal="justify" vertical="center" wrapText="1"/>
    </xf>
    <xf numFmtId="164" fontId="17" fillId="4" borderId="30" xfId="8" applyNumberFormat="1" applyFont="1" applyFill="1" applyBorder="1" applyAlignment="1">
      <alignment horizontal="justify" vertical="center"/>
    </xf>
    <xf numFmtId="3" fontId="17" fillId="0" borderId="16" xfId="8" applyNumberFormat="1" applyFont="1" applyFill="1" applyBorder="1" applyAlignment="1">
      <alignment horizontal="center"/>
    </xf>
    <xf numFmtId="173" fontId="17" fillId="0" borderId="30" xfId="8" applyNumberFormat="1" applyFont="1" applyFill="1" applyBorder="1" applyAlignment="1">
      <alignment horizontal="center" vertical="center"/>
    </xf>
    <xf numFmtId="173" fontId="17" fillId="0" borderId="42" xfId="8" applyNumberFormat="1" applyFont="1" applyBorder="1" applyAlignment="1">
      <alignment horizontal="center" vertical="center"/>
    </xf>
    <xf numFmtId="1" fontId="17" fillId="0" borderId="14" xfId="8" applyNumberFormat="1" applyFont="1" applyBorder="1" applyAlignment="1">
      <alignment horizontal="center" vertical="center"/>
    </xf>
    <xf numFmtId="171" fontId="17" fillId="0" borderId="7" xfId="8" applyFont="1" applyBorder="1" applyAlignment="1">
      <alignment horizontal="left" vertical="center" wrapText="1"/>
    </xf>
    <xf numFmtId="171" fontId="17" fillId="0" borderId="6" xfId="8" applyFont="1" applyBorder="1" applyAlignment="1">
      <alignment horizontal="left" vertical="center" wrapText="1"/>
    </xf>
    <xf numFmtId="171" fontId="17" fillId="0" borderId="2" xfId="8" applyFont="1" applyBorder="1" applyAlignment="1">
      <alignment vertical="center" wrapText="1"/>
    </xf>
    <xf numFmtId="171" fontId="17" fillId="0" borderId="3" xfId="8" applyFont="1" applyBorder="1" applyAlignment="1">
      <alignment vertical="center" wrapText="1"/>
    </xf>
    <xf numFmtId="171" fontId="17" fillId="0" borderId="15" xfId="8" applyFont="1" applyFill="1" applyBorder="1" applyAlignment="1">
      <alignment horizontal="justify" vertical="center" wrapText="1" readingOrder="2"/>
    </xf>
    <xf numFmtId="171" fontId="17" fillId="0" borderId="12" xfId="8" applyFont="1" applyFill="1" applyBorder="1" applyAlignment="1">
      <alignment horizontal="center"/>
    </xf>
    <xf numFmtId="171" fontId="17" fillId="0" borderId="4" xfId="8" applyFont="1" applyBorder="1" applyAlignment="1">
      <alignment vertical="center" wrapText="1"/>
    </xf>
    <xf numFmtId="171" fontId="17" fillId="0" borderId="1" xfId="8" applyFont="1" applyBorder="1" applyAlignment="1">
      <alignment vertical="center" wrapText="1"/>
    </xf>
    <xf numFmtId="171" fontId="18" fillId="4" borderId="15" xfId="8" applyFont="1" applyFill="1" applyBorder="1" applyAlignment="1">
      <alignment horizontal="justify" vertical="center" wrapText="1" readingOrder="2"/>
    </xf>
    <xf numFmtId="171" fontId="17" fillId="0" borderId="13" xfId="8" applyFont="1" applyFill="1" applyBorder="1" applyAlignment="1">
      <alignment horizontal="center"/>
    </xf>
    <xf numFmtId="171" fontId="17" fillId="4" borderId="12" xfId="8" applyFont="1" applyFill="1" applyBorder="1" applyAlignment="1">
      <alignment horizontal="justify" vertical="center" wrapText="1"/>
    </xf>
    <xf numFmtId="173" fontId="17" fillId="0" borderId="12" xfId="8" applyNumberFormat="1" applyFont="1" applyFill="1" applyBorder="1" applyAlignment="1">
      <alignment horizontal="center" vertical="center"/>
    </xf>
    <xf numFmtId="173" fontId="17" fillId="0" borderId="2" xfId="8" applyNumberFormat="1" applyFont="1" applyBorder="1" applyAlignment="1">
      <alignment horizontal="center" vertical="center"/>
    </xf>
    <xf numFmtId="169" fontId="22" fillId="3" borderId="11" xfId="0" applyNumberFormat="1" applyFont="1" applyFill="1" applyBorder="1" applyAlignment="1">
      <alignment horizontal="center" vertical="center"/>
    </xf>
    <xf numFmtId="171" fontId="17" fillId="0" borderId="14" xfId="8" applyFont="1" applyFill="1" applyBorder="1" applyAlignment="1">
      <alignment horizontal="center"/>
    </xf>
    <xf numFmtId="171" fontId="17" fillId="0" borderId="0" xfId="8" applyFont="1" applyBorder="1"/>
    <xf numFmtId="171" fontId="17" fillId="4" borderId="0" xfId="8" applyFont="1" applyFill="1" applyBorder="1" applyAlignment="1">
      <alignment horizontal="justify" vertical="center" wrapText="1"/>
    </xf>
    <xf numFmtId="171" fontId="17" fillId="4" borderId="0" xfId="8" applyFont="1" applyFill="1" applyBorder="1"/>
    <xf numFmtId="171" fontId="17" fillId="0" borderId="0" xfId="8" applyFont="1" applyFill="1" applyBorder="1"/>
    <xf numFmtId="171" fontId="17" fillId="4" borderId="0" xfId="8" applyFont="1" applyFill="1" applyBorder="1" applyAlignment="1"/>
    <xf numFmtId="171" fontId="17" fillId="4" borderId="0" xfId="8" applyFont="1" applyFill="1" applyBorder="1" applyAlignment="1">
      <alignment horizontal="center" vertical="center"/>
    </xf>
    <xf numFmtId="180" fontId="22" fillId="4" borderId="0" xfId="8" applyNumberFormat="1" applyFont="1" applyFill="1" applyBorder="1" applyAlignment="1">
      <alignment horizontal="right" vertical="center"/>
    </xf>
    <xf numFmtId="180" fontId="22" fillId="4" borderId="0" xfId="8" applyNumberFormat="1" applyFont="1" applyFill="1" applyBorder="1" applyAlignment="1">
      <alignment horizontal="justify" vertical="center" wrapText="1"/>
    </xf>
    <xf numFmtId="180" fontId="22" fillId="0" borderId="0" xfId="8" applyNumberFormat="1" applyFont="1" applyFill="1" applyBorder="1" applyAlignment="1">
      <alignment horizontal="right" vertical="center"/>
    </xf>
    <xf numFmtId="171" fontId="17" fillId="4" borderId="0" xfId="8" applyFont="1" applyFill="1" applyBorder="1" applyAlignment="1">
      <alignment horizontal="justify" vertical="center"/>
    </xf>
    <xf numFmtId="171" fontId="17" fillId="0" borderId="0" xfId="8" applyFont="1" applyFill="1" applyBorder="1" applyAlignment="1">
      <alignment horizontal="right" vertical="center"/>
    </xf>
    <xf numFmtId="173" fontId="17" fillId="0" borderId="0" xfId="8" applyNumberFormat="1" applyFont="1" applyBorder="1" applyAlignment="1">
      <alignment horizontal="center"/>
    </xf>
    <xf numFmtId="171" fontId="17" fillId="0" borderId="0" xfId="8" applyFont="1" applyBorder="1" applyAlignment="1">
      <alignment horizontal="left"/>
    </xf>
    <xf numFmtId="171" fontId="17" fillId="0" borderId="0" xfId="8" applyFont="1" applyFill="1" applyBorder="1" applyAlignment="1">
      <alignment horizontal="justify" vertical="center"/>
    </xf>
    <xf numFmtId="193" fontId="17" fillId="4" borderId="0" xfId="8" applyNumberFormat="1" applyFont="1" applyFill="1" applyBorder="1" applyAlignment="1">
      <alignment horizontal="justify" vertical="center" wrapText="1"/>
    </xf>
    <xf numFmtId="171" fontId="17" fillId="4" borderId="0" xfId="8" applyFont="1" applyFill="1" applyAlignment="1">
      <alignment horizontal="justify" vertical="center" wrapText="1"/>
    </xf>
    <xf numFmtId="171" fontId="17" fillId="4" borderId="0" xfId="8" applyFont="1" applyFill="1" applyAlignment="1"/>
    <xf numFmtId="171" fontId="17" fillId="4" borderId="0" xfId="8" applyFont="1" applyFill="1" applyAlignment="1">
      <alignment horizontal="center" vertical="center"/>
    </xf>
    <xf numFmtId="171" fontId="17" fillId="4" borderId="0" xfId="8" applyFont="1" applyFill="1" applyAlignment="1">
      <alignment horizontal="justify" vertical="center"/>
    </xf>
    <xf numFmtId="171" fontId="17" fillId="0" borderId="0" xfId="8" applyFont="1" applyFill="1" applyAlignment="1">
      <alignment horizontal="justify" vertical="center"/>
    </xf>
    <xf numFmtId="171" fontId="17" fillId="0" borderId="0" xfId="8" applyFont="1" applyFill="1" applyAlignment="1">
      <alignment horizontal="right" vertical="center"/>
    </xf>
    <xf numFmtId="173" fontId="17" fillId="0" borderId="0" xfId="8" applyNumberFormat="1" applyFont="1" applyAlignment="1">
      <alignment horizontal="center"/>
    </xf>
    <xf numFmtId="171" fontId="17" fillId="0" borderId="0" xfId="8" applyFont="1" applyAlignment="1">
      <alignment horizontal="left"/>
    </xf>
    <xf numFmtId="171" fontId="17" fillId="16" borderId="0" xfId="8" applyFont="1" applyFill="1"/>
    <xf numFmtId="1" fontId="11" fillId="2" borderId="12" xfId="0" applyNumberFormat="1"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15" xfId="0" applyFont="1" applyFill="1" applyBorder="1" applyAlignment="1">
      <alignment horizontal="justify" vertical="center"/>
    </xf>
    <xf numFmtId="0" fontId="12" fillId="4" borderId="8" xfId="0" applyFont="1" applyFill="1" applyBorder="1"/>
    <xf numFmtId="0" fontId="12" fillId="4" borderId="3" xfId="0" applyFont="1" applyFill="1" applyBorder="1"/>
    <xf numFmtId="174" fontId="12" fillId="4" borderId="15" xfId="0" applyNumberFormat="1" applyFont="1" applyFill="1" applyBorder="1" applyAlignment="1">
      <alignment horizontal="center" vertical="center" wrapText="1"/>
    </xf>
    <xf numFmtId="175" fontId="12" fillId="4" borderId="14" xfId="0" applyNumberFormat="1" applyFont="1" applyFill="1" applyBorder="1" applyAlignment="1">
      <alignment horizontal="center" vertical="center" wrapText="1"/>
    </xf>
    <xf numFmtId="175" fontId="12" fillId="4" borderId="15" xfId="0" applyNumberFormat="1" applyFont="1" applyFill="1" applyBorder="1" applyAlignment="1">
      <alignment horizontal="center" vertical="center" wrapText="1"/>
    </xf>
    <xf numFmtId="174" fontId="12" fillId="4" borderId="14" xfId="0" applyNumberFormat="1" applyFont="1" applyFill="1" applyBorder="1" applyAlignment="1">
      <alignment horizontal="center" vertical="center" wrapText="1"/>
    </xf>
    <xf numFmtId="0" fontId="12" fillId="4" borderId="0" xfId="0" applyFont="1" applyFill="1" applyAlignment="1">
      <alignment horizontal="left"/>
    </xf>
    <xf numFmtId="0" fontId="12" fillId="4" borderId="0" xfId="0" applyFont="1" applyFill="1" applyAlignment="1">
      <alignment vertical="center"/>
    </xf>
    <xf numFmtId="0" fontId="12" fillId="0" borderId="0" xfId="0" applyFont="1" applyFill="1" applyAlignment="1">
      <alignment horizontal="right" vertical="center"/>
    </xf>
    <xf numFmtId="173" fontId="12" fillId="0" borderId="0" xfId="0" applyNumberFormat="1" applyFont="1" applyAlignment="1">
      <alignment horizontal="center"/>
    </xf>
    <xf numFmtId="0" fontId="12" fillId="0" borderId="0" xfId="0" applyFont="1" applyAlignment="1">
      <alignment horizontal="left"/>
    </xf>
    <xf numFmtId="0" fontId="12" fillId="4" borderId="0" xfId="0" applyFont="1" applyFill="1" applyBorder="1" applyAlignment="1">
      <alignment horizontal="left"/>
    </xf>
    <xf numFmtId="0" fontId="12" fillId="4" borderId="0" xfId="0" applyFont="1" applyFill="1" applyBorder="1" applyAlignment="1">
      <alignment horizontal="left" vertical="center" wrapText="1"/>
    </xf>
    <xf numFmtId="175" fontId="12" fillId="4" borderId="12" xfId="0" applyNumberFormat="1" applyFont="1" applyFill="1" applyBorder="1" applyAlignment="1">
      <alignment horizontal="center" vertical="center" wrapText="1"/>
    </xf>
    <xf numFmtId="0" fontId="12" fillId="6" borderId="10" xfId="0" applyFont="1" applyFill="1" applyBorder="1" applyAlignment="1">
      <alignment vertical="center" wrapText="1"/>
    </xf>
    <xf numFmtId="0" fontId="12" fillId="4" borderId="0" xfId="0" applyFont="1" applyFill="1" applyBorder="1" applyAlignment="1">
      <alignment vertical="center" textRotation="90" wrapText="1"/>
    </xf>
    <xf numFmtId="0" fontId="12" fillId="4" borderId="1" xfId="0" applyFont="1" applyFill="1" applyBorder="1" applyAlignment="1">
      <alignment vertical="center" textRotation="90" wrapText="1"/>
    </xf>
    <xf numFmtId="10" fontId="12" fillId="4" borderId="7" xfId="0" applyNumberFormat="1" applyFont="1" applyFill="1" applyBorder="1" applyAlignment="1">
      <alignment horizontal="center" vertical="center" wrapText="1"/>
    </xf>
    <xf numFmtId="0" fontId="12" fillId="4" borderId="1" xfId="0" applyFont="1" applyFill="1" applyBorder="1" applyAlignment="1">
      <alignment vertical="center" wrapText="1"/>
    </xf>
    <xf numFmtId="10" fontId="12" fillId="4" borderId="12" xfId="0" applyNumberFormat="1" applyFont="1" applyFill="1" applyBorder="1" applyAlignment="1">
      <alignment horizontal="center" vertical="center" wrapText="1"/>
    </xf>
    <xf numFmtId="10" fontId="12" fillId="4" borderId="15" xfId="0" applyNumberFormat="1" applyFont="1" applyFill="1" applyBorder="1" applyAlignment="1">
      <alignment horizontal="center" vertical="center" wrapText="1"/>
    </xf>
    <xf numFmtId="0" fontId="12" fillId="4" borderId="5" xfId="0" applyFont="1" applyFill="1" applyBorder="1" applyAlignment="1">
      <alignment vertical="center" textRotation="90" wrapText="1"/>
    </xf>
    <xf numFmtId="0" fontId="12" fillId="4" borderId="6" xfId="0" applyFont="1" applyFill="1" applyBorder="1" applyAlignment="1">
      <alignment vertical="center" wrapText="1"/>
    </xf>
    <xf numFmtId="0" fontId="12" fillId="6" borderId="15" xfId="0" applyFont="1" applyFill="1" applyBorder="1" applyAlignment="1">
      <alignment vertical="center" wrapText="1"/>
    </xf>
    <xf numFmtId="0" fontId="17" fillId="5" borderId="5" xfId="0" applyFont="1" applyFill="1" applyBorder="1" applyAlignment="1">
      <alignment vertical="center"/>
    </xf>
    <xf numFmtId="0" fontId="17" fillId="6" borderId="10" xfId="0" applyFont="1" applyFill="1" applyBorder="1" applyAlignment="1">
      <alignment vertical="center"/>
    </xf>
    <xf numFmtId="0" fontId="17" fillId="6" borderId="5" xfId="0" applyFont="1" applyFill="1" applyBorder="1" applyAlignment="1">
      <alignment vertical="center"/>
    </xf>
    <xf numFmtId="0" fontId="17" fillId="0" borderId="4" xfId="0" applyFont="1" applyBorder="1" applyAlignment="1">
      <alignment vertical="center"/>
    </xf>
    <xf numFmtId="171" fontId="17" fillId="4" borderId="13" xfId="8" applyFont="1" applyFill="1" applyBorder="1" applyAlignment="1">
      <alignment vertical="center" wrapText="1"/>
    </xf>
    <xf numFmtId="171" fontId="17" fillId="4" borderId="14" xfId="8" applyFont="1" applyFill="1" applyBorder="1" applyAlignment="1">
      <alignment vertical="center" wrapText="1"/>
    </xf>
    <xf numFmtId="0" fontId="17" fillId="6" borderId="8" xfId="0" applyFont="1" applyFill="1" applyBorder="1" applyAlignment="1">
      <alignment vertical="center"/>
    </xf>
    <xf numFmtId="49" fontId="17" fillId="4" borderId="13" xfId="0" applyNumberFormat="1" applyFont="1" applyFill="1" applyBorder="1" applyAlignment="1">
      <alignment vertical="center" wrapText="1"/>
    </xf>
    <xf numFmtId="49" fontId="17" fillId="4" borderId="13" xfId="0" applyNumberFormat="1" applyFont="1" applyFill="1" applyBorder="1" applyAlignment="1">
      <alignment horizontal="center" vertical="center" wrapText="1"/>
    </xf>
    <xf numFmtId="0" fontId="22" fillId="12" borderId="10" xfId="0" applyFont="1" applyFill="1" applyBorder="1" applyAlignment="1">
      <alignment vertical="center" wrapText="1"/>
    </xf>
    <xf numFmtId="0" fontId="22" fillId="4" borderId="12" xfId="0" applyFont="1" applyFill="1" applyBorder="1" applyAlignment="1">
      <alignment vertical="center" wrapText="1"/>
    </xf>
    <xf numFmtId="0" fontId="22" fillId="4" borderId="13" xfId="0" applyFont="1" applyFill="1" applyBorder="1" applyAlignment="1">
      <alignment vertical="center" wrapText="1"/>
    </xf>
    <xf numFmtId="0" fontId="17" fillId="4" borderId="13" xfId="0" applyFont="1" applyFill="1" applyBorder="1" applyAlignment="1">
      <alignment vertical="center" wrapText="1"/>
    </xf>
    <xf numFmtId="49" fontId="17" fillId="4" borderId="12" xfId="0" applyNumberFormat="1" applyFont="1" applyFill="1" applyBorder="1" applyAlignment="1">
      <alignment vertical="center" wrapText="1"/>
    </xf>
    <xf numFmtId="49" fontId="17" fillId="4" borderId="14" xfId="0" applyNumberFormat="1" applyFont="1" applyFill="1" applyBorder="1" applyAlignment="1">
      <alignment vertical="center" wrapText="1"/>
    </xf>
    <xf numFmtId="0" fontId="17" fillId="4" borderId="12" xfId="0" applyFont="1" applyFill="1" applyBorder="1" applyAlignment="1">
      <alignment vertical="center" wrapText="1"/>
    </xf>
    <xf numFmtId="0" fontId="17" fillId="4" borderId="14" xfId="0" applyFont="1" applyFill="1" applyBorder="1" applyAlignment="1">
      <alignment vertical="center" wrapText="1"/>
    </xf>
    <xf numFmtId="49" fontId="17" fillId="4" borderId="12" xfId="0" applyNumberFormat="1" applyFont="1" applyFill="1" applyBorder="1" applyAlignment="1">
      <alignment vertical="center"/>
    </xf>
    <xf numFmtId="49" fontId="17" fillId="4" borderId="13" xfId="0" applyNumberFormat="1" applyFont="1" applyFill="1" applyBorder="1" applyAlignment="1">
      <alignment vertical="center"/>
    </xf>
    <xf numFmtId="49" fontId="17" fillId="4" borderId="13" xfId="0" applyNumberFormat="1" applyFont="1" applyFill="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17" fillId="0" borderId="15"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5" xfId="0" applyFont="1" applyFill="1" applyBorder="1" applyAlignment="1">
      <alignment horizontal="justify" vertical="center" wrapText="1"/>
    </xf>
    <xf numFmtId="9" fontId="17" fillId="0" borderId="15" xfId="7" applyFont="1" applyFill="1" applyBorder="1" applyAlignment="1">
      <alignment horizontal="center" vertical="center" wrapText="1"/>
    </xf>
    <xf numFmtId="0" fontId="22" fillId="2" borderId="15" xfId="0" applyFont="1" applyFill="1" applyBorder="1" applyAlignment="1">
      <alignment horizontal="center" vertical="center" wrapText="1"/>
    </xf>
    <xf numFmtId="188" fontId="17" fillId="4" borderId="15" xfId="0" applyNumberFormat="1" applyFont="1" applyFill="1" applyBorder="1" applyAlignment="1">
      <alignment horizontal="center" vertical="center" wrapText="1"/>
    </xf>
    <xf numFmtId="3" fontId="17" fillId="4" borderId="15" xfId="0" applyNumberFormat="1" applyFont="1" applyFill="1" applyBorder="1" applyAlignment="1">
      <alignment horizontal="center" vertical="center" wrapText="1"/>
    </xf>
    <xf numFmtId="1" fontId="11" fillId="6" borderId="9" xfId="0" applyNumberFormat="1" applyFont="1" applyFill="1" applyBorder="1" applyAlignment="1">
      <alignment horizontal="center" vertical="center" wrapText="1"/>
    </xf>
    <xf numFmtId="164" fontId="5" fillId="4" borderId="0" xfId="10" applyFont="1" applyFill="1" applyBorder="1" applyAlignment="1">
      <alignment horizontal="center" vertical="center" wrapText="1"/>
    </xf>
    <xf numFmtId="1" fontId="17" fillId="4" borderId="14" xfId="0" applyNumberFormat="1" applyFont="1" applyFill="1" applyBorder="1" applyAlignment="1">
      <alignment horizontal="center" vertical="center"/>
    </xf>
    <xf numFmtId="1" fontId="17" fillId="4" borderId="15" xfId="0" applyNumberFormat="1" applyFont="1" applyFill="1" applyBorder="1" applyAlignment="1">
      <alignment horizontal="center" vertical="center"/>
    </xf>
    <xf numFmtId="0" fontId="17" fillId="4" borderId="15" xfId="0" applyFont="1" applyFill="1" applyBorder="1" applyAlignment="1">
      <alignment horizontal="center" vertical="center"/>
    </xf>
    <xf numFmtId="169" fontId="17" fillId="4" borderId="15" xfId="0" applyNumberFormat="1" applyFont="1" applyFill="1" applyBorder="1" applyAlignment="1">
      <alignment horizontal="center" vertical="center"/>
    </xf>
    <xf numFmtId="170" fontId="22" fillId="5" borderId="5" xfId="0" applyNumberFormat="1" applyFont="1" applyFill="1" applyBorder="1" applyAlignment="1">
      <alignment horizontal="center" vertical="center"/>
    </xf>
    <xf numFmtId="14" fontId="17" fillId="4" borderId="15" xfId="0" applyNumberFormat="1" applyFont="1" applyFill="1" applyBorder="1" applyAlignment="1">
      <alignment horizontal="center" vertical="center"/>
    </xf>
    <xf numFmtId="168" fontId="17" fillId="4" borderId="15" xfId="0" applyNumberFormat="1" applyFont="1" applyFill="1" applyBorder="1" applyAlignment="1">
      <alignment horizontal="center" vertical="center"/>
    </xf>
    <xf numFmtId="0" fontId="17" fillId="4" borderId="9" xfId="0" applyFont="1" applyFill="1" applyBorder="1" applyAlignment="1">
      <alignment horizontal="justify" vertical="center"/>
    </xf>
    <xf numFmtId="0" fontId="17" fillId="4" borderId="10" xfId="0" applyFont="1" applyFill="1" applyBorder="1" applyAlignment="1">
      <alignment horizontal="justify" vertical="center"/>
    </xf>
    <xf numFmtId="0" fontId="17" fillId="4" borderId="11" xfId="0" applyFont="1" applyFill="1" applyBorder="1" applyAlignment="1">
      <alignment horizontal="justify" vertical="center"/>
    </xf>
    <xf numFmtId="3" fontId="17" fillId="0" borderId="15" xfId="0" applyNumberFormat="1" applyFont="1" applyFill="1" applyBorder="1" applyAlignment="1">
      <alignment horizontal="center" vertical="center"/>
    </xf>
    <xf numFmtId="169" fontId="17" fillId="0" borderId="15"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14" fontId="17" fillId="0" borderId="15" xfId="0" applyNumberFormat="1" applyFont="1" applyFill="1" applyBorder="1" applyAlignment="1">
      <alignment horizontal="center" vertical="center"/>
    </xf>
    <xf numFmtId="168" fontId="17" fillId="0" borderId="15" xfId="0" applyNumberFormat="1" applyFont="1" applyFill="1" applyBorder="1" applyAlignment="1">
      <alignment horizontal="center" vertical="center"/>
    </xf>
    <xf numFmtId="0" fontId="17" fillId="4" borderId="15" xfId="0" applyNumberFormat="1" applyFont="1" applyFill="1" applyBorder="1" applyAlignment="1">
      <alignment horizontal="center" vertical="center"/>
    </xf>
    <xf numFmtId="0" fontId="22" fillId="6" borderId="10" xfId="0" applyFont="1" applyFill="1" applyBorder="1" applyAlignment="1">
      <alignment horizontal="left" vertical="center"/>
    </xf>
    <xf numFmtId="168" fontId="22" fillId="6" borderId="10" xfId="0" applyNumberFormat="1" applyFont="1" applyFill="1" applyBorder="1" applyAlignment="1">
      <alignment horizontal="left" vertical="center"/>
    </xf>
    <xf numFmtId="169" fontId="22" fillId="6" borderId="10" xfId="0" applyNumberFormat="1" applyFont="1" applyFill="1" applyBorder="1" applyAlignment="1">
      <alignment horizontal="left" vertical="center"/>
    </xf>
    <xf numFmtId="1" fontId="22" fillId="6" borderId="10" xfId="0" applyNumberFormat="1" applyFont="1" applyFill="1" applyBorder="1" applyAlignment="1">
      <alignment horizontal="left" vertical="center"/>
    </xf>
    <xf numFmtId="170" fontId="22" fillId="6" borderId="10" xfId="0" applyNumberFormat="1" applyFont="1" applyFill="1" applyBorder="1" applyAlignment="1">
      <alignment horizontal="left" vertical="center"/>
    </xf>
    <xf numFmtId="0" fontId="17" fillId="4" borderId="15" xfId="0" applyFont="1" applyFill="1" applyBorder="1" applyAlignment="1"/>
    <xf numFmtId="3" fontId="17" fillId="0" borderId="15" xfId="0" applyNumberFormat="1" applyFont="1" applyBorder="1" applyAlignment="1">
      <alignment horizontal="center" vertical="center"/>
    </xf>
    <xf numFmtId="169" fontId="17" fillId="4" borderId="15" xfId="0" applyNumberFormat="1" applyFont="1" applyFill="1" applyBorder="1" applyAlignment="1">
      <alignment vertical="center"/>
    </xf>
    <xf numFmtId="170" fontId="22" fillId="6" borderId="10" xfId="0" applyNumberFormat="1" applyFont="1" applyFill="1" applyBorder="1" applyAlignment="1">
      <alignment horizontal="center" vertical="center"/>
    </xf>
    <xf numFmtId="0" fontId="22" fillId="5" borderId="8" xfId="0" applyFont="1" applyFill="1" applyBorder="1" applyAlignment="1">
      <alignment vertical="center"/>
    </xf>
    <xf numFmtId="0" fontId="17" fillId="4" borderId="8" xfId="0" applyFont="1" applyFill="1" applyBorder="1" applyAlignment="1">
      <alignment horizontal="center" vertical="center" wrapText="1"/>
    </xf>
    <xf numFmtId="1" fontId="22" fillId="3" borderId="9" xfId="0" applyNumberFormat="1" applyFont="1" applyFill="1" applyBorder="1" applyAlignment="1">
      <alignment horizontal="left" vertical="center"/>
    </xf>
    <xf numFmtId="1" fontId="22" fillId="6" borderId="9" xfId="0" applyNumberFormat="1" applyFont="1" applyFill="1" applyBorder="1" applyAlignment="1">
      <alignment horizontal="left" vertical="center"/>
    </xf>
    <xf numFmtId="168" fontId="17" fillId="4" borderId="12" xfId="0" applyNumberFormat="1" applyFont="1" applyFill="1" applyBorder="1" applyAlignment="1">
      <alignment horizontal="center" vertical="center"/>
    </xf>
    <xf numFmtId="1" fontId="17" fillId="0" borderId="14" xfId="0" applyNumberFormat="1" applyFont="1" applyFill="1" applyBorder="1" applyAlignment="1">
      <alignment horizontal="center" vertical="center"/>
    </xf>
    <xf numFmtId="0" fontId="17" fillId="0" borderId="14" xfId="0" applyFont="1" applyFill="1" applyBorder="1" applyAlignment="1">
      <alignment horizontal="center" vertical="center"/>
    </xf>
    <xf numFmtId="170" fontId="17" fillId="4" borderId="15" xfId="0" applyNumberFormat="1" applyFont="1" applyFill="1" applyBorder="1" applyAlignment="1">
      <alignment horizontal="center" vertical="center"/>
    </xf>
    <xf numFmtId="170" fontId="17" fillId="4" borderId="9" xfId="0" applyNumberFormat="1" applyFont="1" applyFill="1" applyBorder="1" applyAlignment="1">
      <alignment horizontal="center" vertical="center"/>
    </xf>
    <xf numFmtId="3" fontId="17" fillId="4" borderId="15" xfId="0" applyNumberFormat="1" applyFont="1" applyFill="1" applyBorder="1" applyAlignment="1">
      <alignment horizontal="center" vertical="center"/>
    </xf>
    <xf numFmtId="169" fontId="17" fillId="0" borderId="12" xfId="0" applyNumberFormat="1" applyFont="1" applyFill="1" applyBorder="1" applyAlignment="1">
      <alignment horizontal="center" vertical="center"/>
    </xf>
    <xf numFmtId="170" fontId="17" fillId="4" borderId="12" xfId="0" applyNumberFormat="1" applyFont="1" applyFill="1" applyBorder="1" applyAlignment="1">
      <alignment horizontal="center" vertical="center"/>
    </xf>
    <xf numFmtId="170" fontId="17" fillId="4" borderId="2" xfId="0" applyNumberFormat="1" applyFont="1" applyFill="1" applyBorder="1" applyAlignment="1">
      <alignment horizontal="center" vertical="center"/>
    </xf>
    <xf numFmtId="0" fontId="17" fillId="4" borderId="12" xfId="0" applyFont="1" applyFill="1" applyBorder="1" applyAlignment="1">
      <alignment horizontal="center" vertical="center"/>
    </xf>
    <xf numFmtId="0" fontId="17" fillId="4" borderId="12" xfId="0" applyFont="1" applyFill="1" applyBorder="1" applyAlignment="1">
      <alignment horizontal="justify" vertical="center"/>
    </xf>
    <xf numFmtId="0" fontId="17" fillId="4" borderId="12" xfId="0" applyFont="1" applyFill="1" applyBorder="1" applyAlignment="1">
      <alignment vertical="center"/>
    </xf>
    <xf numFmtId="0" fontId="17" fillId="4" borderId="12" xfId="0" applyNumberFormat="1" applyFont="1" applyFill="1" applyBorder="1" applyAlignment="1">
      <alignment horizontal="justify" vertical="center"/>
    </xf>
    <xf numFmtId="1" fontId="17" fillId="0" borderId="13"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7" fillId="4" borderId="8" xfId="0" applyFont="1" applyFill="1" applyBorder="1" applyAlignment="1"/>
    <xf numFmtId="0" fontId="17" fillId="4" borderId="14" xfId="0" applyFont="1" applyFill="1" applyBorder="1" applyAlignment="1">
      <alignment horizontal="justify" vertical="center"/>
    </xf>
    <xf numFmtId="0" fontId="17" fillId="4" borderId="15" xfId="0" applyFont="1" applyFill="1" applyBorder="1" applyAlignment="1">
      <alignment vertical="center"/>
    </xf>
    <xf numFmtId="0" fontId="17" fillId="0" borderId="0" xfId="0" applyFont="1" applyAlignment="1"/>
    <xf numFmtId="1" fontId="17" fillId="4" borderId="15" xfId="0" applyNumberFormat="1" applyFont="1" applyFill="1" applyBorder="1" applyAlignment="1">
      <alignment horizontal="center" vertical="center" textRotation="180"/>
    </xf>
    <xf numFmtId="0" fontId="17" fillId="0" borderId="0" xfId="0" applyFont="1" applyFill="1" applyAlignment="1"/>
    <xf numFmtId="0" fontId="17" fillId="4" borderId="10" xfId="0" applyFont="1" applyFill="1" applyBorder="1" applyAlignment="1">
      <alignment horizontal="center" vertical="center"/>
    </xf>
    <xf numFmtId="9" fontId="17" fillId="0" borderId="15" xfId="2" applyFont="1" applyFill="1" applyBorder="1" applyAlignment="1">
      <alignment horizontal="center" vertical="center"/>
    </xf>
    <xf numFmtId="0" fontId="17" fillId="4" borderId="15" xfId="0" applyFont="1" applyFill="1" applyBorder="1" applyAlignment="1">
      <alignment horizontal="justify"/>
    </xf>
    <xf numFmtId="0" fontId="17" fillId="4" borderId="15" xfId="0" applyFont="1" applyFill="1" applyBorder="1" applyAlignment="1">
      <alignment horizontal="justify" vertical="top"/>
    </xf>
    <xf numFmtId="0" fontId="17" fillId="0" borderId="12" xfId="0" applyFont="1" applyFill="1" applyBorder="1" applyAlignment="1">
      <alignment horizontal="justify" vertical="center"/>
    </xf>
    <xf numFmtId="0" fontId="17" fillId="0" borderId="15" xfId="0" applyNumberFormat="1" applyFont="1" applyFill="1" applyBorder="1" applyAlignment="1">
      <alignment horizontal="justify" vertical="center"/>
    </xf>
    <xf numFmtId="0" fontId="17" fillId="0" borderId="12" xfId="0" applyNumberFormat="1" applyFont="1" applyFill="1" applyBorder="1" applyAlignment="1">
      <alignment horizontal="justify" vertical="center"/>
    </xf>
    <xf numFmtId="0" fontId="17" fillId="0" borderId="14" xfId="0" applyFont="1" applyFill="1" applyBorder="1" applyAlignment="1">
      <alignment horizontal="justify" vertical="center"/>
    </xf>
    <xf numFmtId="0" fontId="17" fillId="0" borderId="15" xfId="0" applyFont="1" applyBorder="1" applyAlignment="1">
      <alignment horizontal="justify" vertical="center"/>
    </xf>
    <xf numFmtId="0" fontId="17" fillId="0" borderId="0" xfId="0" applyFont="1" applyFill="1" applyAlignment="1">
      <alignment horizontal="justify" vertical="center"/>
    </xf>
    <xf numFmtId="169" fontId="17" fillId="4" borderId="15" xfId="0" applyNumberFormat="1" applyFont="1" applyFill="1" applyBorder="1" applyAlignment="1">
      <alignment horizontal="justify" vertical="center"/>
    </xf>
    <xf numFmtId="1" fontId="17" fillId="4" borderId="4" xfId="0" applyNumberFormat="1" applyFont="1" applyFill="1" applyBorder="1" applyAlignment="1">
      <alignment horizontal="justify" vertical="center"/>
    </xf>
    <xf numFmtId="0" fontId="17" fillId="4" borderId="13" xfId="0" applyFont="1" applyFill="1" applyBorder="1" applyAlignment="1">
      <alignment horizontal="justify" vertical="center"/>
    </xf>
    <xf numFmtId="1" fontId="22" fillId="6" borderId="2" xfId="0" applyNumberFormat="1" applyFont="1" applyFill="1" applyBorder="1" applyAlignment="1">
      <alignment horizontal="justify" vertical="center"/>
    </xf>
    <xf numFmtId="1" fontId="22" fillId="6" borderId="9" xfId="0" applyNumberFormat="1" applyFont="1" applyFill="1" applyBorder="1" applyAlignment="1">
      <alignment horizontal="justify" vertical="center"/>
    </xf>
    <xf numFmtId="1" fontId="22" fillId="5" borderId="12" xfId="0" applyNumberFormat="1" applyFont="1" applyFill="1" applyBorder="1" applyAlignment="1">
      <alignment horizontal="justify" vertical="center"/>
    </xf>
    <xf numFmtId="1" fontId="22" fillId="4" borderId="4" xfId="0" applyNumberFormat="1" applyFont="1" applyFill="1" applyBorder="1" applyAlignment="1">
      <alignment horizontal="justify" vertical="center"/>
    </xf>
    <xf numFmtId="0" fontId="22" fillId="4" borderId="0" xfId="0" applyFont="1" applyFill="1" applyBorder="1" applyAlignment="1">
      <alignment horizontal="justify" vertical="center"/>
    </xf>
    <xf numFmtId="0" fontId="17" fillId="4" borderId="4" xfId="0" applyFont="1" applyFill="1" applyBorder="1" applyAlignment="1">
      <alignment horizontal="justify"/>
    </xf>
    <xf numFmtId="0" fontId="17" fillId="4" borderId="7" xfId="0" applyFont="1" applyFill="1" applyBorder="1" applyAlignment="1">
      <alignment horizontal="justify"/>
    </xf>
    <xf numFmtId="0" fontId="17" fillId="4" borderId="5" xfId="0" applyFont="1" applyFill="1" applyBorder="1" applyAlignment="1">
      <alignment horizontal="justify"/>
    </xf>
    <xf numFmtId="0" fontId="17" fillId="4" borderId="15" xfId="0" applyFont="1" applyFill="1" applyBorder="1" applyAlignment="1">
      <alignment horizontal="justify" vertical="center"/>
    </xf>
    <xf numFmtId="0" fontId="22" fillId="4" borderId="1" xfId="0" applyFont="1" applyFill="1" applyBorder="1" applyAlignment="1">
      <alignment horizontal="justify" vertical="center"/>
    </xf>
    <xf numFmtId="1" fontId="22" fillId="4" borderId="2" xfId="0" applyNumberFormat="1" applyFont="1" applyFill="1" applyBorder="1" applyAlignment="1">
      <alignment horizontal="justify" vertical="center"/>
    </xf>
    <xf numFmtId="0" fontId="22" fillId="4" borderId="8" xfId="0" applyFont="1" applyFill="1" applyBorder="1" applyAlignment="1">
      <alignment horizontal="justify" vertical="center"/>
    </xf>
    <xf numFmtId="1" fontId="22" fillId="0" borderId="8" xfId="0" applyNumberFormat="1" applyFont="1" applyFill="1" applyBorder="1" applyAlignment="1">
      <alignment horizontal="justify" vertical="center"/>
    </xf>
    <xf numFmtId="1" fontId="22" fillId="0" borderId="3" xfId="0" applyNumberFormat="1" applyFont="1" applyFill="1" applyBorder="1" applyAlignment="1">
      <alignment horizontal="justify" vertical="center"/>
    </xf>
    <xf numFmtId="1" fontId="22" fillId="5" borderId="3" xfId="0" applyNumberFormat="1" applyFont="1" applyFill="1" applyBorder="1" applyAlignment="1">
      <alignment horizontal="justify" vertical="center"/>
    </xf>
    <xf numFmtId="1" fontId="22" fillId="0" borderId="0" xfId="0" applyNumberFormat="1" applyFont="1" applyFill="1" applyBorder="1" applyAlignment="1">
      <alignment horizontal="justify" vertical="center"/>
    </xf>
    <xf numFmtId="1" fontId="22" fillId="0" borderId="1" xfId="0" applyNumberFormat="1" applyFont="1" applyFill="1" applyBorder="1" applyAlignment="1">
      <alignment horizontal="justify" vertical="center"/>
    </xf>
    <xf numFmtId="1" fontId="22" fillId="0" borderId="5" xfId="0" applyNumberFormat="1" applyFont="1" applyFill="1" applyBorder="1" applyAlignment="1">
      <alignment horizontal="justify" vertical="center"/>
    </xf>
    <xf numFmtId="1" fontId="22" fillId="0" borderId="6" xfId="0" applyNumberFormat="1" applyFont="1" applyFill="1" applyBorder="1" applyAlignment="1">
      <alignment horizontal="justify" vertical="center"/>
    </xf>
    <xf numFmtId="0" fontId="22" fillId="3" borderId="10" xfId="0" applyFont="1" applyFill="1" applyBorder="1" applyAlignment="1">
      <alignment horizontal="left" vertical="center"/>
    </xf>
    <xf numFmtId="168" fontId="22" fillId="3" borderId="10" xfId="0" applyNumberFormat="1" applyFont="1" applyFill="1" applyBorder="1" applyAlignment="1">
      <alignment horizontal="left" vertical="center"/>
    </xf>
    <xf numFmtId="169" fontId="22" fillId="3" borderId="10" xfId="0" applyNumberFormat="1" applyFont="1" applyFill="1" applyBorder="1" applyAlignment="1">
      <alignment horizontal="left" vertical="center"/>
    </xf>
    <xf numFmtId="1" fontId="22" fillId="3" borderId="10" xfId="0" applyNumberFormat="1" applyFont="1" applyFill="1" applyBorder="1" applyAlignment="1">
      <alignment horizontal="left" vertical="center"/>
    </xf>
    <xf numFmtId="170" fontId="22" fillId="3" borderId="10" xfId="0" applyNumberFormat="1" applyFont="1" applyFill="1" applyBorder="1" applyAlignment="1">
      <alignment horizontal="left" vertical="center"/>
    </xf>
    <xf numFmtId="0" fontId="17" fillId="0" borderId="0" xfId="0" applyFont="1" applyBorder="1" applyAlignment="1">
      <alignment horizontal="left"/>
    </xf>
    <xf numFmtId="1" fontId="22" fillId="4" borderId="4" xfId="0" applyNumberFormat="1" applyFont="1" applyFill="1" applyBorder="1" applyAlignment="1">
      <alignment horizontal="left" vertical="center"/>
    </xf>
    <xf numFmtId="0" fontId="22" fillId="4" borderId="0" xfId="0" applyFont="1" applyFill="1" applyBorder="1" applyAlignment="1">
      <alignment horizontal="left" vertical="center"/>
    </xf>
    <xf numFmtId="1" fontId="22" fillId="5" borderId="7" xfId="0" applyNumberFormat="1" applyFont="1" applyFill="1" applyBorder="1" applyAlignment="1">
      <alignment horizontal="left" vertical="center"/>
    </xf>
    <xf numFmtId="0" fontId="22" fillId="5" borderId="9" xfId="0" applyFont="1" applyFill="1" applyBorder="1" applyAlignment="1">
      <alignment horizontal="left" vertical="center"/>
    </xf>
    <xf numFmtId="0" fontId="22" fillId="5" borderId="5" xfId="0" applyFont="1" applyFill="1" applyBorder="1" applyAlignment="1">
      <alignment horizontal="left" vertical="center"/>
    </xf>
    <xf numFmtId="168" fontId="22" fillId="5" borderId="5" xfId="0" applyNumberFormat="1" applyFont="1" applyFill="1" applyBorder="1" applyAlignment="1">
      <alignment horizontal="left" vertical="center"/>
    </xf>
    <xf numFmtId="169" fontId="22" fillId="5" borderId="5" xfId="0" applyNumberFormat="1" applyFont="1" applyFill="1" applyBorder="1" applyAlignment="1">
      <alignment horizontal="left" vertical="center"/>
    </xf>
    <xf numFmtId="1" fontId="22" fillId="5" borderId="5" xfId="0" applyNumberFormat="1" applyFont="1" applyFill="1" applyBorder="1" applyAlignment="1">
      <alignment horizontal="left" vertical="center"/>
    </xf>
    <xf numFmtId="170" fontId="22" fillId="5" borderId="5" xfId="0" applyNumberFormat="1" applyFont="1" applyFill="1" applyBorder="1" applyAlignment="1">
      <alignment horizontal="left" vertical="center"/>
    </xf>
    <xf numFmtId="0" fontId="22" fillId="4" borderId="2" xfId="0" applyFont="1" applyFill="1" applyBorder="1" applyAlignment="1">
      <alignment horizontal="left" vertical="center"/>
    </xf>
    <xf numFmtId="0" fontId="17" fillId="4" borderId="2" xfId="0" applyFont="1" applyFill="1" applyBorder="1"/>
    <xf numFmtId="0" fontId="17" fillId="0" borderId="0" xfId="0" applyFont="1" applyAlignment="1">
      <alignment horizontal="center" vertical="center"/>
    </xf>
    <xf numFmtId="0" fontId="17" fillId="0" borderId="15" xfId="0" applyFont="1" applyFill="1" applyBorder="1" applyAlignment="1">
      <alignment vertical="center" wrapText="1"/>
    </xf>
    <xf numFmtId="164" fontId="17" fillId="0" borderId="14" xfId="10" applyFont="1" applyFill="1" applyBorder="1" applyAlignment="1">
      <alignment horizontal="center" vertical="center" wrapText="1"/>
    </xf>
    <xf numFmtId="1" fontId="22" fillId="5" borderId="8" xfId="0" applyNumberFormat="1" applyFont="1" applyFill="1" applyBorder="1" applyAlignment="1">
      <alignment horizontal="center" vertical="center"/>
    </xf>
    <xf numFmtId="1" fontId="17" fillId="4" borderId="4" xfId="0" applyNumberFormat="1" applyFont="1" applyFill="1" applyBorder="1"/>
    <xf numFmtId="1" fontId="17" fillId="4" borderId="4" xfId="0" applyNumberFormat="1" applyFont="1" applyFill="1" applyBorder="1" applyAlignment="1">
      <alignment horizontal="center" vertical="center"/>
    </xf>
    <xf numFmtId="0" fontId="17" fillId="4" borderId="1" xfId="0" applyFont="1" applyFill="1" applyBorder="1" applyAlignment="1">
      <alignment horizontal="center" vertical="center"/>
    </xf>
    <xf numFmtId="1" fontId="17" fillId="4" borderId="7" xfId="0" applyNumberFormat="1" applyFont="1" applyFill="1" applyBorder="1"/>
    <xf numFmtId="1" fontId="22" fillId="3" borderId="8" xfId="0" applyNumberFormat="1" applyFont="1" applyFill="1" applyBorder="1" applyAlignment="1">
      <alignment horizontal="left" vertical="center" wrapText="1"/>
    </xf>
    <xf numFmtId="0" fontId="17" fillId="4" borderId="8" xfId="0" applyFont="1" applyFill="1" applyBorder="1"/>
    <xf numFmtId="0" fontId="17" fillId="4" borderId="3" xfId="0" applyFont="1" applyFill="1" applyBorder="1"/>
    <xf numFmtId="0" fontId="17" fillId="4" borderId="4"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1" fontId="22" fillId="6" borderId="8" xfId="0" applyNumberFormat="1" applyFont="1" applyFill="1" applyBorder="1" applyAlignment="1">
      <alignment horizontal="left" vertical="center" wrapText="1" indent="1"/>
    </xf>
    <xf numFmtId="0" fontId="17" fillId="4" borderId="2" xfId="0" applyFont="1" applyFill="1" applyBorder="1" applyAlignment="1">
      <alignment horizontal="center" vertical="center"/>
    </xf>
    <xf numFmtId="1" fontId="22" fillId="6" borderId="0" xfId="0" applyNumberFormat="1" applyFont="1" applyFill="1" applyBorder="1" applyAlignment="1">
      <alignment horizontal="center" vertical="center" wrapText="1"/>
    </xf>
    <xf numFmtId="0" fontId="22" fillId="6" borderId="0" xfId="0" applyFont="1" applyFill="1" applyBorder="1" applyAlignment="1">
      <alignment vertical="center"/>
    </xf>
    <xf numFmtId="0" fontId="17" fillId="4" borderId="0" xfId="0" applyFont="1" applyFill="1" applyBorder="1" applyAlignment="1">
      <alignment wrapText="1"/>
    </xf>
    <xf numFmtId="0" fontId="22" fillId="6" borderId="15" xfId="0" applyFont="1" applyFill="1" applyBorder="1" applyAlignment="1">
      <alignment vertical="center"/>
    </xf>
    <xf numFmtId="0" fontId="22" fillId="6" borderId="15" xfId="0" applyFont="1" applyFill="1" applyBorder="1" applyAlignment="1">
      <alignment horizontal="justify" vertical="center"/>
    </xf>
    <xf numFmtId="0" fontId="22" fillId="6" borderId="15" xfId="0" applyFont="1" applyFill="1" applyBorder="1" applyAlignment="1">
      <alignment horizontal="center" vertical="center"/>
    </xf>
    <xf numFmtId="168" fontId="22" fillId="6" borderId="15" xfId="0" applyNumberFormat="1" applyFont="1" applyFill="1" applyBorder="1" applyAlignment="1">
      <alignment horizontal="center" vertical="center"/>
    </xf>
    <xf numFmtId="169" fontId="22" fillId="6" borderId="15" xfId="0" applyNumberFormat="1" applyFont="1" applyFill="1" applyBorder="1" applyAlignment="1">
      <alignment vertical="center"/>
    </xf>
    <xf numFmtId="0" fontId="22" fillId="6" borderId="15" xfId="0" applyFont="1" applyFill="1" applyBorder="1" applyAlignment="1">
      <alignment horizontal="justify" vertical="center" wrapText="1"/>
    </xf>
    <xf numFmtId="169" fontId="22" fillId="6" borderId="15" xfId="0" applyNumberFormat="1" applyFont="1" applyFill="1" applyBorder="1" applyAlignment="1">
      <alignment horizontal="center" vertical="center"/>
    </xf>
    <xf numFmtId="1" fontId="22" fillId="6" borderId="15" xfId="0" applyNumberFormat="1" applyFont="1" applyFill="1" applyBorder="1" applyAlignment="1">
      <alignment horizontal="center" vertical="center"/>
    </xf>
    <xf numFmtId="170" fontId="22" fillId="6" borderId="15" xfId="0" applyNumberFormat="1" applyFont="1" applyFill="1" applyBorder="1" applyAlignment="1">
      <alignment vertical="center"/>
    </xf>
    <xf numFmtId="0" fontId="22" fillId="5" borderId="15" xfId="0" applyFont="1" applyFill="1" applyBorder="1" applyAlignment="1">
      <alignment horizontal="justify" vertical="center" wrapText="1"/>
    </xf>
    <xf numFmtId="1" fontId="22" fillId="5" borderId="15" xfId="0" applyNumberFormat="1" applyFont="1" applyFill="1" applyBorder="1" applyAlignment="1">
      <alignment vertical="center"/>
    </xf>
    <xf numFmtId="1" fontId="22" fillId="6" borderId="15" xfId="0" applyNumberFormat="1" applyFont="1" applyFill="1" applyBorder="1" applyAlignment="1">
      <alignment vertical="center"/>
    </xf>
    <xf numFmtId="0" fontId="17" fillId="0" borderId="15" xfId="0" applyFont="1" applyBorder="1" applyAlignment="1">
      <alignment vertical="center"/>
    </xf>
    <xf numFmtId="0" fontId="12" fillId="4" borderId="12"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2" fillId="4" borderId="15" xfId="0" applyFont="1" applyFill="1" applyBorder="1" applyAlignment="1">
      <alignment horizontal="justify" vertical="center" wrapText="1"/>
    </xf>
    <xf numFmtId="9" fontId="12" fillId="4" borderId="15" xfId="7" applyFont="1" applyFill="1" applyBorder="1" applyAlignment="1">
      <alignment horizontal="center" vertical="center"/>
    </xf>
    <xf numFmtId="0" fontId="12" fillId="4" borderId="12" xfId="0" applyFont="1" applyFill="1" applyBorder="1" applyAlignment="1">
      <alignment horizontal="center" vertical="center"/>
    </xf>
    <xf numFmtId="0" fontId="12" fillId="4" borderId="14" xfId="0" applyFont="1" applyFill="1" applyBorder="1" applyAlignment="1">
      <alignment horizontal="center" vertical="center"/>
    </xf>
    <xf numFmtId="0" fontId="12" fillId="0" borderId="15" xfId="0" applyFont="1" applyFill="1" applyBorder="1" applyAlignment="1">
      <alignment horizontal="justify" vertical="center" wrapText="1"/>
    </xf>
    <xf numFmtId="0" fontId="12" fillId="4" borderId="15" xfId="0" applyFont="1" applyFill="1" applyBorder="1" applyAlignment="1">
      <alignment horizontal="center" vertical="center"/>
    </xf>
    <xf numFmtId="0" fontId="12" fillId="4"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183" fontId="17" fillId="0" borderId="15" xfId="0" applyNumberFormat="1" applyFont="1" applyFill="1" applyBorder="1" applyAlignment="1">
      <alignment horizontal="right" vertical="center" wrapText="1"/>
    </xf>
    <xf numFmtId="169" fontId="12" fillId="0" borderId="15" xfId="0" applyNumberFormat="1" applyFont="1" applyFill="1" applyBorder="1" applyAlignment="1">
      <alignment horizontal="center" vertical="center"/>
    </xf>
    <xf numFmtId="0" fontId="12" fillId="0" borderId="0" xfId="0" applyFont="1" applyAlignment="1">
      <alignment wrapText="1"/>
    </xf>
    <xf numFmtId="0" fontId="37" fillId="9" borderId="2" xfId="0" applyFont="1" applyFill="1" applyBorder="1" applyAlignment="1">
      <alignment horizontal="center" vertical="center" wrapText="1"/>
    </xf>
    <xf numFmtId="49" fontId="37" fillId="9" borderId="2" xfId="0" applyNumberFormat="1" applyFont="1" applyFill="1" applyBorder="1" applyAlignment="1">
      <alignment horizontal="center" vertical="center" wrapText="1"/>
    </xf>
    <xf numFmtId="0" fontId="37" fillId="9" borderId="15"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left" vertical="center"/>
    </xf>
    <xf numFmtId="0" fontId="11" fillId="3" borderId="45"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2" fillId="0" borderId="0" xfId="0" applyFont="1" applyFill="1"/>
    <xf numFmtId="0" fontId="11" fillId="0" borderId="17" xfId="0" applyFont="1" applyBorder="1" applyAlignment="1">
      <alignment vertical="center" wrapText="1"/>
    </xf>
    <xf numFmtId="0" fontId="11" fillId="0" borderId="1" xfId="0" applyFont="1" applyBorder="1" applyAlignment="1">
      <alignment vertical="center" wrapText="1"/>
    </xf>
    <xf numFmtId="0" fontId="11" fillId="5" borderId="15" xfId="0" applyFont="1" applyFill="1" applyBorder="1" applyAlignment="1">
      <alignment horizontal="center" vertical="center" wrapText="1"/>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8" xfId="0" applyFont="1" applyFill="1" applyBorder="1" applyAlignment="1">
      <alignment vertical="center"/>
    </xf>
    <xf numFmtId="0" fontId="11" fillId="0" borderId="4" xfId="0" applyFont="1" applyFill="1" applyBorder="1" applyAlignment="1">
      <alignment vertical="center" wrapText="1"/>
    </xf>
    <xf numFmtId="0" fontId="11" fillId="0" borderId="1" xfId="0" applyFont="1" applyFill="1" applyBorder="1" applyAlignment="1">
      <alignment vertical="center" wrapText="1"/>
    </xf>
    <xf numFmtId="0" fontId="11" fillId="6" borderId="15" xfId="0" applyFont="1" applyFill="1" applyBorder="1" applyAlignment="1">
      <alignment horizontal="center" vertical="center" wrapText="1"/>
    </xf>
    <xf numFmtId="0" fontId="11" fillId="6" borderId="9" xfId="0" applyFont="1" applyFill="1" applyBorder="1" applyAlignment="1">
      <alignment horizontal="left" vertical="center"/>
    </xf>
    <xf numFmtId="0" fontId="11" fillId="6" borderId="10" xfId="0" applyFont="1" applyFill="1" applyBorder="1" applyAlignment="1">
      <alignment horizontal="left" vertical="center"/>
    </xf>
    <xf numFmtId="0" fontId="11" fillId="6" borderId="19" xfId="0" applyFont="1" applyFill="1" applyBorder="1" applyAlignment="1">
      <alignment horizontal="left" vertical="center"/>
    </xf>
    <xf numFmtId="169" fontId="12" fillId="4" borderId="15" xfId="1" applyNumberFormat="1"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6" xfId="0" applyFont="1" applyFill="1" applyBorder="1" applyAlignment="1">
      <alignment vertical="center" wrapText="1"/>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9" xfId="0" applyFont="1" applyFill="1" applyBorder="1" applyAlignment="1">
      <alignment horizontal="center" vertical="center"/>
    </xf>
    <xf numFmtId="0" fontId="12" fillId="0" borderId="4" xfId="0" applyFont="1" applyBorder="1" applyAlignment="1">
      <alignment vertical="center" wrapText="1"/>
    </xf>
    <xf numFmtId="0" fontId="12" fillId="0" borderId="1" xfId="0" applyFont="1" applyBorder="1" applyAlignment="1">
      <alignment vertical="center" wrapText="1"/>
    </xf>
    <xf numFmtId="0" fontId="11" fillId="6" borderId="12" xfId="0" applyFont="1" applyFill="1" applyBorder="1" applyAlignment="1">
      <alignment horizontal="center" vertical="center" wrapText="1"/>
    </xf>
    <xf numFmtId="0" fontId="16" fillId="6" borderId="9" xfId="0" applyFont="1" applyFill="1" applyBorder="1" applyAlignment="1">
      <alignment horizontal="left" vertical="center"/>
    </xf>
    <xf numFmtId="0" fontId="16" fillId="6" borderId="10" xfId="0" applyFont="1" applyFill="1" applyBorder="1" applyAlignment="1">
      <alignment horizontal="left" vertical="center"/>
    </xf>
    <xf numFmtId="0" fontId="16" fillId="6" borderId="19" xfId="0" applyFont="1" applyFill="1" applyBorder="1" applyAlignment="1">
      <alignment horizontal="center"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14" xfId="0" applyFont="1" applyBorder="1" applyAlignment="1">
      <alignment horizontal="justify" vertical="justify" wrapText="1"/>
    </xf>
    <xf numFmtId="169" fontId="12" fillId="0" borderId="14" xfId="1" applyNumberFormat="1" applyFont="1" applyBorder="1" applyAlignment="1">
      <alignment horizontal="center" vertical="center" wrapText="1"/>
    </xf>
    <xf numFmtId="0" fontId="12" fillId="0" borderId="15" xfId="0" applyFont="1" applyBorder="1" applyAlignment="1">
      <alignment horizontal="justify" vertical="justify" wrapText="1"/>
    </xf>
    <xf numFmtId="169" fontId="12" fillId="0" borderId="15" xfId="1" applyNumberFormat="1" applyFont="1" applyBorder="1" applyAlignment="1">
      <alignment horizontal="center" vertical="center" wrapText="1"/>
    </xf>
    <xf numFmtId="0" fontId="11" fillId="6" borderId="14" xfId="0" applyFont="1" applyFill="1" applyBorder="1" applyAlignment="1">
      <alignment horizontal="center" vertical="center" wrapText="1"/>
    </xf>
    <xf numFmtId="0" fontId="37" fillId="6" borderId="7" xfId="0" applyFont="1" applyFill="1" applyBorder="1" applyAlignment="1">
      <alignment horizontal="left" vertical="center"/>
    </xf>
    <xf numFmtId="0" fontId="37" fillId="6" borderId="5" xfId="0" applyFont="1" applyFill="1" applyBorder="1" applyAlignment="1">
      <alignment horizontal="left" vertical="center"/>
    </xf>
    <xf numFmtId="0" fontId="37" fillId="6" borderId="22" xfId="0" applyFont="1" applyFill="1" applyBorder="1" applyAlignment="1">
      <alignment horizontal="center" vertical="center"/>
    </xf>
    <xf numFmtId="0" fontId="12" fillId="0" borderId="4" xfId="0" applyNumberFormat="1" applyFont="1" applyBorder="1" applyAlignment="1">
      <alignment vertical="center" wrapText="1"/>
    </xf>
    <xf numFmtId="0" fontId="12" fillId="0" borderId="1" xfId="0" applyNumberFormat="1" applyFont="1" applyBorder="1" applyAlignment="1">
      <alignment vertical="center" wrapText="1"/>
    </xf>
    <xf numFmtId="0" fontId="21" fillId="0" borderId="11" xfId="0" applyFont="1" applyFill="1" applyBorder="1" applyAlignment="1">
      <alignment horizontal="center" vertical="center" wrapText="1"/>
    </xf>
    <xf numFmtId="0" fontId="32" fillId="0" borderId="15"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32" fillId="0" borderId="12" xfId="0" applyFont="1" applyFill="1" applyBorder="1" applyAlignment="1">
      <alignment horizontal="justify" vertical="center" wrapText="1"/>
    </xf>
    <xf numFmtId="0" fontId="11" fillId="6" borderId="13" xfId="0" applyFont="1" applyFill="1" applyBorder="1" applyAlignment="1">
      <alignment horizontal="center" vertical="center" wrapText="1"/>
    </xf>
    <xf numFmtId="0" fontId="37" fillId="6" borderId="9" xfId="0" applyFont="1" applyFill="1" applyBorder="1" applyAlignment="1">
      <alignment horizontal="left" vertical="center"/>
    </xf>
    <xf numFmtId="0" fontId="37" fillId="6" borderId="10" xfId="0" applyFont="1" applyFill="1" applyBorder="1" applyAlignment="1">
      <alignment horizontal="left" vertical="center"/>
    </xf>
    <xf numFmtId="0" fontId="37" fillId="6" borderId="19" xfId="0" applyFont="1" applyFill="1" applyBorder="1" applyAlignment="1">
      <alignment horizontal="center" vertical="center"/>
    </xf>
    <xf numFmtId="0" fontId="21" fillId="0" borderId="6" xfId="0" applyFont="1" applyFill="1" applyBorder="1" applyAlignment="1">
      <alignment horizontal="center" vertical="center" wrapText="1"/>
    </xf>
    <xf numFmtId="0" fontId="32" fillId="0" borderId="14" xfId="0" applyFont="1" applyFill="1" applyBorder="1" applyAlignment="1">
      <alignment horizontal="justify" vertical="center" wrapText="1"/>
    </xf>
    <xf numFmtId="176" fontId="12" fillId="0" borderId="15" xfId="0" applyNumberFormat="1" applyFont="1" applyBorder="1" applyAlignment="1">
      <alignment horizontal="center" vertical="center" wrapText="1"/>
    </xf>
    <xf numFmtId="0" fontId="21" fillId="4" borderId="12" xfId="0" applyFont="1" applyFill="1" applyBorder="1" applyAlignment="1">
      <alignment horizontal="justify" vertical="center" wrapText="1"/>
    </xf>
    <xf numFmtId="0" fontId="12" fillId="0" borderId="15" xfId="0" applyFont="1" applyFill="1" applyBorder="1" applyAlignment="1">
      <alignment horizontal="justify" vertical="justify" wrapText="1"/>
    </xf>
    <xf numFmtId="0" fontId="21" fillId="0" borderId="13"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7" fillId="6" borderId="24" xfId="0" applyFont="1" applyFill="1" applyBorder="1" applyAlignment="1">
      <alignment horizontal="center" vertical="center"/>
    </xf>
    <xf numFmtId="169" fontId="12" fillId="4" borderId="9" xfId="1" applyNumberFormat="1" applyFont="1" applyFill="1" applyBorder="1" applyAlignment="1">
      <alignment horizontal="center" vertical="center" wrapText="1"/>
    </xf>
    <xf numFmtId="0" fontId="12" fillId="4" borderId="15" xfId="0" applyFont="1" applyFill="1" applyBorder="1" applyAlignment="1">
      <alignment horizontal="justify" vertical="justify" wrapText="1"/>
    </xf>
    <xf numFmtId="0" fontId="11" fillId="5" borderId="14" xfId="0" applyFont="1" applyFill="1" applyBorder="1" applyAlignment="1">
      <alignment horizontal="center" vertical="center" wrapText="1"/>
    </xf>
    <xf numFmtId="0" fontId="11" fillId="5" borderId="7" xfId="0" applyFont="1" applyFill="1" applyBorder="1" applyAlignment="1">
      <alignment vertical="center"/>
    </xf>
    <xf numFmtId="0" fontId="11" fillId="5" borderId="18" xfId="0" applyFont="1" applyFill="1" applyBorder="1" applyAlignment="1">
      <alignment horizontal="center" vertical="center"/>
    </xf>
    <xf numFmtId="0" fontId="11" fillId="0" borderId="0" xfId="0" applyFont="1"/>
    <xf numFmtId="0" fontId="37" fillId="6" borderId="15" xfId="0" applyFont="1" applyFill="1" applyBorder="1" applyAlignment="1">
      <alignment vertical="center"/>
    </xf>
    <xf numFmtId="0" fontId="37" fillId="6" borderId="10" xfId="0" applyFont="1" applyFill="1" applyBorder="1" applyAlignment="1">
      <alignment vertical="center"/>
    </xf>
    <xf numFmtId="49" fontId="12" fillId="0" borderId="15" xfId="0" applyNumberFormat="1" applyFont="1" applyBorder="1" applyAlignment="1">
      <alignment horizontal="justify" vertical="center" wrapText="1"/>
    </xf>
    <xf numFmtId="0" fontId="12" fillId="0" borderId="7" xfId="0" applyFont="1" applyBorder="1" applyAlignment="1">
      <alignment vertical="center" wrapText="1"/>
    </xf>
    <xf numFmtId="169" fontId="12" fillId="0" borderId="7" xfId="1" applyNumberFormat="1" applyFont="1" applyFill="1" applyBorder="1" applyAlignment="1">
      <alignment horizontal="center" vertical="center" wrapText="1"/>
    </xf>
    <xf numFmtId="169" fontId="12" fillId="0" borderId="9" xfId="1" applyNumberFormat="1" applyFont="1" applyFill="1" applyBorder="1" applyAlignment="1">
      <alignment horizontal="center" vertical="center" wrapText="1"/>
    </xf>
    <xf numFmtId="0" fontId="16" fillId="6" borderId="9" xfId="0" applyFont="1" applyFill="1" applyBorder="1" applyAlignment="1">
      <alignment vertical="center"/>
    </xf>
    <xf numFmtId="0" fontId="16" fillId="6" borderId="10" xfId="0" applyFont="1" applyFill="1" applyBorder="1" applyAlignment="1">
      <alignment vertical="center"/>
    </xf>
    <xf numFmtId="169" fontId="12" fillId="0" borderId="15" xfId="1" applyNumberFormat="1" applyFont="1" applyFill="1" applyBorder="1" applyAlignment="1">
      <alignment horizontal="center" vertical="center" wrapText="1"/>
    </xf>
    <xf numFmtId="169" fontId="12" fillId="4" borderId="15" xfId="1" applyNumberFormat="1" applyFont="1" applyFill="1" applyBorder="1" applyAlignment="1">
      <alignment horizontal="center" vertical="center" wrapText="1" readingOrder="1"/>
    </xf>
    <xf numFmtId="0" fontId="32" fillId="4" borderId="15" xfId="0" applyFont="1" applyFill="1" applyBorder="1" applyAlignment="1">
      <alignment horizontal="justify" vertical="center" wrapText="1"/>
    </xf>
    <xf numFmtId="0" fontId="11" fillId="6" borderId="15" xfId="0" applyFont="1" applyFill="1" applyBorder="1" applyAlignment="1">
      <alignment horizontal="center" vertical="center"/>
    </xf>
    <xf numFmtId="0" fontId="12" fillId="0" borderId="6" xfId="0" applyFont="1" applyBorder="1" applyAlignment="1">
      <alignment vertical="center" wrapText="1"/>
    </xf>
    <xf numFmtId="0" fontId="12" fillId="0" borderId="7" xfId="0" applyNumberFormat="1" applyFont="1" applyBorder="1" applyAlignment="1">
      <alignment vertical="center" wrapText="1"/>
    </xf>
    <xf numFmtId="0" fontId="12" fillId="0" borderId="6" xfId="0" applyNumberFormat="1" applyFont="1" applyBorder="1" applyAlignment="1">
      <alignment vertical="center" wrapText="1"/>
    </xf>
    <xf numFmtId="0" fontId="11" fillId="5" borderId="13" xfId="0" applyFont="1" applyFill="1" applyBorder="1" applyAlignment="1">
      <alignment horizontal="center" vertical="center" wrapText="1"/>
    </xf>
    <xf numFmtId="0" fontId="11" fillId="5" borderId="10" xfId="0" applyFont="1" applyFill="1" applyBorder="1" applyAlignment="1">
      <alignment vertical="center"/>
    </xf>
    <xf numFmtId="0" fontId="12" fillId="0" borderId="2" xfId="0" applyFont="1" applyFill="1" applyBorder="1" applyAlignment="1">
      <alignment vertical="center" wrapText="1"/>
    </xf>
    <xf numFmtId="0" fontId="12" fillId="0" borderId="4" xfId="0" applyFont="1" applyFill="1" applyBorder="1" applyAlignment="1">
      <alignment vertical="center" wrapText="1"/>
    </xf>
    <xf numFmtId="0" fontId="12" fillId="0" borderId="1" xfId="0" applyFont="1" applyFill="1" applyBorder="1" applyAlignment="1">
      <alignment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vertical="center" wrapText="1"/>
    </xf>
    <xf numFmtId="1" fontId="32" fillId="0" borderId="15" xfId="0" applyNumberFormat="1" applyFont="1" applyFill="1" applyBorder="1" applyAlignment="1">
      <alignment horizontal="center" vertical="center" wrapText="1"/>
    </xf>
    <xf numFmtId="169" fontId="21" fillId="4" borderId="9" xfId="1"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182" fontId="32" fillId="0" borderId="16" xfId="0" applyNumberFormat="1" applyFont="1" applyFill="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12" fillId="0" borderId="28" xfId="0" applyFont="1" applyFill="1" applyBorder="1" applyAlignment="1">
      <alignment vertical="center" wrapText="1"/>
    </xf>
    <xf numFmtId="0" fontId="12" fillId="0" borderId="27" xfId="0" applyFont="1" applyFill="1" applyBorder="1" applyAlignment="1">
      <alignment vertical="center" wrapText="1"/>
    </xf>
    <xf numFmtId="0" fontId="32" fillId="0" borderId="29" xfId="0" applyFont="1" applyFill="1" applyBorder="1" applyAlignment="1">
      <alignment horizontal="center" vertical="center" wrapText="1"/>
    </xf>
    <xf numFmtId="0" fontId="21" fillId="0" borderId="30" xfId="0" applyFont="1" applyFill="1" applyBorder="1" applyAlignment="1">
      <alignment horizontal="justify" vertical="center" wrapText="1"/>
    </xf>
    <xf numFmtId="0" fontId="12" fillId="0" borderId="30" xfId="0" applyNumberFormat="1" applyFont="1" applyFill="1" applyBorder="1" applyAlignment="1">
      <alignment horizontal="center" vertical="center" wrapText="1"/>
    </xf>
    <xf numFmtId="176" fontId="21" fillId="4" borderId="0" xfId="0" applyNumberFormat="1" applyFont="1" applyFill="1" applyBorder="1" applyAlignment="1">
      <alignment horizontal="center" vertical="center" wrapText="1"/>
    </xf>
    <xf numFmtId="169" fontId="11" fillId="0" borderId="34" xfId="0" applyNumberFormat="1" applyFont="1" applyFill="1" applyBorder="1" applyAlignment="1">
      <alignment horizontal="center" vertical="center" wrapText="1"/>
    </xf>
    <xf numFmtId="169" fontId="32" fillId="4" borderId="26" xfId="0" applyNumberFormat="1" applyFont="1" applyFill="1" applyBorder="1" applyAlignment="1">
      <alignment vertical="center" wrapText="1"/>
    </xf>
    <xf numFmtId="0" fontId="32" fillId="4" borderId="32" xfId="0" applyFont="1" applyFill="1" applyBorder="1" applyAlignment="1">
      <alignment vertical="center" wrapText="1"/>
    </xf>
    <xf numFmtId="0" fontId="32" fillId="4" borderId="33" xfId="0" applyFont="1" applyFill="1" applyBorder="1" applyAlignment="1">
      <alignment vertical="center" wrapText="1"/>
    </xf>
    <xf numFmtId="169" fontId="11" fillId="0" borderId="35" xfId="0" applyNumberFormat="1" applyFont="1" applyFill="1" applyBorder="1" applyAlignment="1">
      <alignment horizontal="center" vertical="center" wrapText="1"/>
    </xf>
    <xf numFmtId="0" fontId="32" fillId="4" borderId="26" xfId="0" applyFont="1" applyFill="1" applyBorder="1" applyAlignment="1">
      <alignment vertical="center" wrapText="1"/>
    </xf>
    <xf numFmtId="0" fontId="12" fillId="0" borderId="0" xfId="0" applyNumberFormat="1" applyFont="1" applyAlignment="1">
      <alignment wrapText="1"/>
    </xf>
    <xf numFmtId="0" fontId="12" fillId="0" borderId="0" xfId="0" applyNumberFormat="1" applyFont="1" applyBorder="1" applyAlignment="1">
      <alignment horizontal="center" wrapText="1"/>
    </xf>
    <xf numFmtId="0" fontId="32" fillId="0" borderId="0" xfId="0" applyFont="1" applyFill="1" applyBorder="1" applyAlignment="1">
      <alignment vertical="center" wrapText="1"/>
    </xf>
    <xf numFmtId="0" fontId="12" fillId="4" borderId="0" xfId="0" applyFont="1" applyFill="1" applyBorder="1" applyAlignment="1">
      <alignment vertical="center" wrapText="1"/>
    </xf>
    <xf numFmtId="0" fontId="12" fillId="0" borderId="0" xfId="0" applyNumberFormat="1" applyFont="1" applyBorder="1" applyAlignment="1">
      <alignment wrapText="1"/>
    </xf>
    <xf numFmtId="0" fontId="12" fillId="0" borderId="0" xfId="0" applyFont="1" applyBorder="1" applyAlignment="1">
      <alignment wrapText="1"/>
    </xf>
    <xf numFmtId="169" fontId="11"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169"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NumberFormat="1" applyFont="1" applyAlignment="1">
      <alignment horizontal="center" wrapText="1"/>
    </xf>
    <xf numFmtId="169" fontId="12" fillId="4" borderId="0" xfId="0" applyNumberFormat="1" applyFont="1" applyFill="1" applyBorder="1" applyAlignment="1">
      <alignment wrapText="1"/>
    </xf>
    <xf numFmtId="169" fontId="12" fillId="0" borderId="0" xfId="0" applyNumberFormat="1" applyFont="1" applyAlignment="1">
      <alignment wrapText="1"/>
    </xf>
    <xf numFmtId="169" fontId="12" fillId="0" borderId="0" xfId="0" applyNumberFormat="1" applyFont="1" applyBorder="1" applyAlignment="1">
      <alignment wrapText="1"/>
    </xf>
    <xf numFmtId="0" fontId="12" fillId="0" borderId="0" xfId="0" applyFont="1" applyAlignment="1">
      <alignment horizontal="center" wrapText="1"/>
    </xf>
    <xf numFmtId="169" fontId="12" fillId="0" borderId="0" xfId="0" applyNumberFormat="1" applyFont="1"/>
    <xf numFmtId="0" fontId="12" fillId="0" borderId="0" xfId="0" applyFont="1" applyAlignment="1">
      <alignment horizontal="center"/>
    </xf>
    <xf numFmtId="0" fontId="32" fillId="4" borderId="12" xfId="0" applyFont="1" applyFill="1" applyBorder="1" applyAlignment="1">
      <alignment vertical="center" wrapText="1"/>
    </xf>
    <xf numFmtId="180" fontId="12" fillId="0" borderId="12" xfId="0" applyNumberFormat="1" applyFont="1" applyFill="1" applyBorder="1" applyAlignment="1">
      <alignment horizontal="center" vertical="center"/>
    </xf>
    <xf numFmtId="169" fontId="21" fillId="0" borderId="7" xfId="1" applyNumberFormat="1" applyFont="1" applyFill="1" applyBorder="1" applyAlignment="1">
      <alignment horizontal="center" vertical="center" wrapText="1"/>
    </xf>
    <xf numFmtId="169" fontId="21" fillId="0" borderId="9" xfId="1"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4" borderId="12" xfId="0" applyFont="1" applyFill="1" applyBorder="1" applyAlignment="1">
      <alignment horizontal="justify" vertical="center" wrapText="1"/>
    </xf>
    <xf numFmtId="0" fontId="12" fillId="4"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5" xfId="0" applyFont="1" applyFill="1" applyBorder="1" applyAlignment="1">
      <alignment horizontal="justify" vertical="center" wrapText="1"/>
    </xf>
    <xf numFmtId="9" fontId="12" fillId="4" borderId="15" xfId="7" applyFont="1" applyFill="1" applyBorder="1" applyAlignment="1">
      <alignment horizontal="center" vertical="center"/>
    </xf>
    <xf numFmtId="0" fontId="12" fillId="4" borderId="13" xfId="0" applyFont="1" applyFill="1" applyBorder="1" applyAlignment="1">
      <alignment horizontal="center" vertical="center"/>
    </xf>
    <xf numFmtId="0" fontId="12" fillId="4" borderId="12" xfId="0" applyFont="1" applyFill="1" applyBorder="1" applyAlignment="1">
      <alignment horizontal="center" vertical="center"/>
    </xf>
    <xf numFmtId="10" fontId="12" fillId="4" borderId="15" xfId="7" applyNumberFormat="1" applyFont="1" applyFill="1" applyBorder="1" applyAlignment="1">
      <alignment horizontal="center" vertical="center"/>
    </xf>
    <xf numFmtId="1" fontId="12" fillId="4" borderId="13" xfId="0" applyNumberFormat="1" applyFont="1" applyFill="1" applyBorder="1" applyAlignment="1">
      <alignment horizontal="center" vertical="center" wrapText="1"/>
    </xf>
    <xf numFmtId="1" fontId="12" fillId="4" borderId="14" xfId="0" applyNumberFormat="1" applyFont="1" applyFill="1" applyBorder="1" applyAlignment="1">
      <alignment horizontal="center" vertical="center" wrapText="1"/>
    </xf>
    <xf numFmtId="1" fontId="12" fillId="4" borderId="14" xfId="0" applyNumberFormat="1" applyFont="1" applyFill="1" applyBorder="1" applyAlignment="1">
      <alignment horizontal="center" vertical="center"/>
    </xf>
    <xf numFmtId="1" fontId="12" fillId="4" borderId="15" xfId="0" applyNumberFormat="1" applyFont="1" applyFill="1" applyBorder="1" applyAlignment="1">
      <alignment horizontal="center" vertical="center"/>
    </xf>
    <xf numFmtId="1" fontId="12" fillId="4" borderId="12"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0" fontId="12" fillId="4" borderId="15" xfId="0" applyFont="1" applyFill="1" applyBorder="1" applyAlignment="1">
      <alignment horizontal="center" vertical="center"/>
    </xf>
    <xf numFmtId="0" fontId="12" fillId="4"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3" fontId="12" fillId="4" borderId="12" xfId="0" applyNumberFormat="1" applyFont="1" applyFill="1" applyBorder="1" applyAlignment="1">
      <alignment horizontal="center" vertical="center"/>
    </xf>
    <xf numFmtId="3" fontId="12" fillId="4" borderId="13" xfId="0" applyNumberFormat="1" applyFont="1" applyFill="1" applyBorder="1" applyAlignment="1">
      <alignment horizontal="center" vertical="center"/>
    </xf>
    <xf numFmtId="1" fontId="12" fillId="4" borderId="13" xfId="0" applyNumberFormat="1" applyFont="1" applyFill="1" applyBorder="1" applyAlignment="1">
      <alignment horizontal="center" vertical="center"/>
    </xf>
    <xf numFmtId="169" fontId="12" fillId="4" borderId="12" xfId="0" applyNumberFormat="1" applyFont="1" applyFill="1" applyBorder="1" applyAlignment="1">
      <alignment horizontal="center" vertical="center"/>
    </xf>
    <xf numFmtId="169" fontId="12" fillId="4" borderId="13" xfId="0" applyNumberFormat="1" applyFont="1" applyFill="1" applyBorder="1" applyAlignment="1">
      <alignment horizontal="center" vertical="center"/>
    </xf>
    <xf numFmtId="169" fontId="12" fillId="4" borderId="14" xfId="0" applyNumberFormat="1" applyFont="1" applyFill="1" applyBorder="1" applyAlignment="1">
      <alignment horizontal="center" vertical="center"/>
    </xf>
    <xf numFmtId="1" fontId="11" fillId="4" borderId="12" xfId="0" applyNumberFormat="1" applyFont="1" applyFill="1" applyBorder="1" applyAlignment="1">
      <alignment horizontal="center" vertical="center" textRotation="180" wrapText="1"/>
    </xf>
    <xf numFmtId="1" fontId="11" fillId="4" borderId="13" xfId="0" applyNumberFormat="1" applyFont="1" applyFill="1" applyBorder="1" applyAlignment="1">
      <alignment horizontal="center" vertical="center" textRotation="180" wrapText="1"/>
    </xf>
    <xf numFmtId="1" fontId="12" fillId="4" borderId="12" xfId="0" applyNumberFormat="1" applyFont="1" applyFill="1" applyBorder="1" applyAlignment="1">
      <alignment horizontal="center" vertical="center" textRotation="180" wrapText="1"/>
    </xf>
    <xf numFmtId="1" fontId="12" fillId="4" borderId="13" xfId="0" applyNumberFormat="1" applyFont="1" applyFill="1" applyBorder="1" applyAlignment="1">
      <alignment horizontal="center" vertical="center" textRotation="180" wrapText="1"/>
    </xf>
    <xf numFmtId="1" fontId="11" fillId="4" borderId="14" xfId="0" applyNumberFormat="1" applyFont="1" applyFill="1" applyBorder="1" applyAlignment="1">
      <alignment horizontal="center" vertical="center" textRotation="180" wrapText="1"/>
    </xf>
    <xf numFmtId="170" fontId="12" fillId="4" borderId="12" xfId="0" applyNumberFormat="1" applyFont="1" applyFill="1" applyBorder="1" applyAlignment="1">
      <alignment horizontal="center" vertical="center" wrapText="1"/>
    </xf>
    <xf numFmtId="170" fontId="12" fillId="4" borderId="14"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xf>
    <xf numFmtId="169" fontId="12" fillId="4" borderId="15" xfId="0" applyNumberFormat="1" applyFont="1" applyFill="1" applyBorder="1" applyAlignment="1">
      <alignment horizontal="center" vertical="center"/>
    </xf>
    <xf numFmtId="1" fontId="12" fillId="4" borderId="15" xfId="0" applyNumberFormat="1" applyFont="1" applyFill="1" applyBorder="1" applyAlignment="1">
      <alignment horizontal="center" vertical="center" wrapText="1"/>
    </xf>
    <xf numFmtId="169" fontId="21" fillId="0" borderId="15" xfId="0" applyNumberFormat="1" applyFont="1" applyFill="1" applyBorder="1" applyAlignment="1">
      <alignment horizontal="center" vertical="center"/>
    </xf>
    <xf numFmtId="0" fontId="21" fillId="0" borderId="1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21" fillId="0" borderId="15" xfId="0" applyFont="1" applyFill="1" applyBorder="1" applyAlignment="1">
      <alignment horizontal="justify" vertical="center"/>
    </xf>
    <xf numFmtId="0" fontId="12" fillId="0" borderId="15" xfId="0" applyFont="1" applyFill="1" applyBorder="1" applyAlignment="1">
      <alignment horizontal="justify" vertical="center"/>
    </xf>
    <xf numFmtId="169" fontId="12" fillId="0" borderId="13" xfId="0" applyNumberFormat="1" applyFont="1" applyFill="1" applyBorder="1" applyAlignment="1">
      <alignment vertical="center"/>
    </xf>
    <xf numFmtId="0" fontId="17" fillId="4" borderId="12" xfId="0" applyFont="1" applyFill="1" applyBorder="1" applyAlignment="1">
      <alignment horizontal="center" vertical="center" wrapText="1"/>
    </xf>
    <xf numFmtId="0" fontId="17" fillId="4" borderId="12" xfId="0" applyFont="1" applyFill="1" applyBorder="1" applyAlignment="1">
      <alignment horizontal="justify" vertical="center" wrapText="1"/>
    </xf>
    <xf numFmtId="0" fontId="17" fillId="4" borderId="15" xfId="0" applyFont="1" applyFill="1" applyBorder="1" applyAlignment="1">
      <alignment horizontal="center" vertical="center" wrapText="1"/>
    </xf>
    <xf numFmtId="0" fontId="17" fillId="4" borderId="15" xfId="0" applyFont="1" applyFill="1" applyBorder="1" applyAlignment="1">
      <alignment horizontal="justify" vertical="center" wrapText="1"/>
    </xf>
    <xf numFmtId="3" fontId="17" fillId="4" borderId="12" xfId="0" applyNumberFormat="1" applyFont="1" applyFill="1" applyBorder="1" applyAlignment="1">
      <alignment horizontal="justify" vertical="center" wrapText="1"/>
    </xf>
    <xf numFmtId="0" fontId="17" fillId="4" borderId="12" xfId="0" applyFont="1" applyFill="1" applyBorder="1" applyAlignment="1">
      <alignment horizontal="justify" vertical="center" wrapText="1"/>
    </xf>
    <xf numFmtId="1" fontId="17" fillId="4" borderId="12" xfId="0" applyNumberFormat="1" applyFont="1" applyFill="1" applyBorder="1" applyAlignment="1">
      <alignment horizontal="center" vertical="center" wrapText="1"/>
    </xf>
    <xf numFmtId="1" fontId="17" fillId="4" borderId="14" xfId="0" applyNumberFormat="1" applyFont="1" applyFill="1" applyBorder="1" applyAlignment="1">
      <alignment horizontal="center" vertical="center" wrapText="1"/>
    </xf>
    <xf numFmtId="9" fontId="17" fillId="4" borderId="12" xfId="7" applyFont="1" applyFill="1" applyBorder="1" applyAlignment="1">
      <alignment horizontal="center" vertical="center" wrapText="1"/>
    </xf>
    <xf numFmtId="9" fontId="17" fillId="4" borderId="15" xfId="7" applyFont="1" applyFill="1" applyBorder="1" applyAlignment="1">
      <alignment horizontal="center" vertical="center" wrapText="1"/>
    </xf>
    <xf numFmtId="180" fontId="17" fillId="4" borderId="9" xfId="0" applyNumberFormat="1" applyFont="1" applyFill="1" applyBorder="1" applyAlignment="1">
      <alignment horizontal="center" vertical="center" wrapText="1"/>
    </xf>
    <xf numFmtId="180" fontId="17" fillId="4" borderId="15" xfId="0" applyNumberFormat="1" applyFont="1" applyFill="1" applyBorder="1" applyAlignment="1">
      <alignment horizontal="center" vertical="center" wrapText="1"/>
    </xf>
    <xf numFmtId="1" fontId="17" fillId="4" borderId="12" xfId="0" applyNumberFormat="1" applyFont="1" applyFill="1" applyBorder="1" applyAlignment="1">
      <alignment horizontal="justify" vertical="center" wrapText="1"/>
    </xf>
    <xf numFmtId="14" fontId="17" fillId="4" borderId="12" xfId="0" applyNumberFormat="1" applyFont="1" applyFill="1" applyBorder="1" applyAlignment="1">
      <alignment horizontal="center" vertical="center" wrapText="1"/>
    </xf>
    <xf numFmtId="0" fontId="19" fillId="0" borderId="11" xfId="0" applyFont="1" applyFill="1" applyBorder="1" applyAlignment="1">
      <alignment horizontal="justify" vertical="center" wrapText="1"/>
    </xf>
    <xf numFmtId="0" fontId="17" fillId="4" borderId="11"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22" fillId="4" borderId="12" xfId="0" applyFont="1" applyFill="1" applyBorder="1" applyAlignment="1">
      <alignment horizontal="center" vertical="center" wrapText="1"/>
    </xf>
    <xf numFmtId="169" fontId="17" fillId="0" borderId="14" xfId="0" applyNumberFormat="1" applyFont="1" applyFill="1" applyBorder="1" applyAlignment="1">
      <alignment horizontal="center" vertical="center"/>
    </xf>
    <xf numFmtId="0" fontId="17" fillId="4" borderId="15" xfId="0" applyFont="1" applyFill="1" applyBorder="1" applyAlignment="1">
      <alignment vertical="center" wrapText="1"/>
    </xf>
    <xf numFmtId="164" fontId="17" fillId="4" borderId="15" xfId="10" applyFont="1" applyFill="1" applyBorder="1" applyAlignment="1">
      <alignment vertical="center" wrapText="1"/>
    </xf>
    <xf numFmtId="164" fontId="17" fillId="4" borderId="12" xfId="10" applyFont="1" applyFill="1" applyBorder="1" applyAlignment="1">
      <alignment vertical="center" wrapText="1"/>
    </xf>
    <xf numFmtId="164" fontId="22" fillId="6" borderId="10" xfId="10" applyFont="1" applyFill="1" applyBorder="1" applyAlignment="1">
      <alignment vertical="center"/>
    </xf>
    <xf numFmtId="0" fontId="12" fillId="0" borderId="12" xfId="0" applyFont="1" applyFill="1" applyBorder="1" applyAlignment="1">
      <alignment horizontal="justify" vertical="center" wrapText="1"/>
    </xf>
    <xf numFmtId="0" fontId="12" fillId="0" borderId="13"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2" fillId="4" borderId="12"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0" borderId="0" xfId="0" applyFont="1" applyAlignment="1">
      <alignment horizontal="center" vertical="center"/>
    </xf>
    <xf numFmtId="0" fontId="12" fillId="4" borderId="15"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5" xfId="0" applyFont="1" applyBorder="1" applyAlignment="1">
      <alignment horizontal="justify" vertical="center" wrapText="1"/>
    </xf>
    <xf numFmtId="0" fontId="12" fillId="0" borderId="0" xfId="0" applyFont="1" applyAlignment="1">
      <alignment horizontal="left"/>
    </xf>
    <xf numFmtId="0" fontId="22" fillId="6" borderId="10" xfId="0" applyFont="1" applyFill="1" applyBorder="1" applyAlignment="1">
      <alignment horizontal="left" vertical="center" wrapText="1"/>
    </xf>
    <xf numFmtId="2" fontId="12" fillId="4" borderId="15"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xf>
    <xf numFmtId="0" fontId="39" fillId="0" borderId="0" xfId="0" applyFont="1"/>
    <xf numFmtId="0" fontId="39" fillId="0" borderId="0" xfId="0" applyFont="1" applyAlignment="1">
      <alignment horizontal="center"/>
    </xf>
    <xf numFmtId="0" fontId="39" fillId="0" borderId="0" xfId="0" applyFont="1" applyAlignment="1">
      <alignment horizontal="center" vertical="center"/>
    </xf>
    <xf numFmtId="0" fontId="21" fillId="4" borderId="0" xfId="0" applyFont="1" applyFill="1"/>
    <xf numFmtId="0" fontId="39" fillId="4" borderId="0" xfId="0" applyFont="1" applyFill="1"/>
    <xf numFmtId="0" fontId="21" fillId="4" borderId="0" xfId="0" applyFont="1" applyFill="1" applyAlignment="1">
      <alignment horizontal="center"/>
    </xf>
    <xf numFmtId="169" fontId="39" fillId="4" borderId="0" xfId="0" applyNumberFormat="1" applyFont="1" applyFill="1" applyAlignment="1">
      <alignment horizontal="center" vertical="center"/>
    </xf>
    <xf numFmtId="171" fontId="12" fillId="4" borderId="0" xfId="50" applyFont="1" applyFill="1"/>
    <xf numFmtId="171" fontId="11" fillId="4" borderId="8" xfId="50" applyFont="1" applyFill="1" applyBorder="1"/>
    <xf numFmtId="171" fontId="12" fillId="4" borderId="8" xfId="50" applyFont="1" applyFill="1" applyBorder="1"/>
    <xf numFmtId="171" fontId="12" fillId="4" borderId="8" xfId="50" applyFont="1" applyFill="1" applyBorder="1" applyAlignment="1">
      <alignment horizontal="center"/>
    </xf>
    <xf numFmtId="198" fontId="39" fillId="4" borderId="0" xfId="41" applyNumberFormat="1" applyFont="1" applyFill="1"/>
    <xf numFmtId="0" fontId="12" fillId="4" borderId="0" xfId="50" applyNumberFormat="1" applyFont="1" applyFill="1"/>
    <xf numFmtId="171" fontId="12" fillId="4" borderId="0" xfId="50" applyFont="1" applyFill="1" applyAlignment="1"/>
    <xf numFmtId="171" fontId="12" fillId="4" borderId="0" xfId="50" applyFont="1" applyFill="1" applyAlignment="1">
      <alignment horizontal="center" vertical="center"/>
    </xf>
    <xf numFmtId="169" fontId="12" fillId="4" borderId="0" xfId="50" applyNumberFormat="1" applyFont="1" applyFill="1" applyAlignment="1">
      <alignment horizontal="center"/>
    </xf>
    <xf numFmtId="171" fontId="12" fillId="4" borderId="0" xfId="50" applyFont="1" applyFill="1" applyAlignment="1">
      <alignment horizontal="justify" vertical="center"/>
    </xf>
    <xf numFmtId="169" fontId="12" fillId="4" borderId="0" xfId="50" applyNumberFormat="1" applyFont="1" applyFill="1" applyAlignment="1">
      <alignment vertical="center"/>
    </xf>
    <xf numFmtId="169" fontId="39" fillId="4" borderId="0" xfId="50" applyNumberFormat="1" applyFont="1" applyFill="1" applyAlignment="1">
      <alignment vertical="center"/>
    </xf>
    <xf numFmtId="169" fontId="12" fillId="4" borderId="0" xfId="50" applyNumberFormat="1" applyFont="1" applyFill="1" applyAlignment="1">
      <alignment horizontal="justify" vertical="center"/>
    </xf>
    <xf numFmtId="171" fontId="12" fillId="0" borderId="0" xfId="50" applyFont="1"/>
    <xf numFmtId="171" fontId="39" fillId="0" borderId="0" xfId="50" applyFont="1"/>
    <xf numFmtId="171" fontId="12" fillId="0" borderId="0" xfId="50" applyFont="1" applyFill="1" applyAlignment="1">
      <alignment horizontal="right" vertical="center"/>
    </xf>
    <xf numFmtId="171" fontId="39" fillId="0" borderId="0" xfId="50" applyFont="1" applyFill="1" applyAlignment="1">
      <alignment horizontal="right" vertical="center"/>
    </xf>
    <xf numFmtId="173" fontId="12" fillId="0" borderId="0" xfId="50" applyNumberFormat="1" applyFont="1" applyAlignment="1">
      <alignment horizontal="center"/>
    </xf>
    <xf numFmtId="173" fontId="39" fillId="0" borderId="0" xfId="50" applyNumberFormat="1" applyFont="1" applyAlignment="1">
      <alignment horizontal="center"/>
    </xf>
    <xf numFmtId="171" fontId="12" fillId="0" borderId="0" xfId="50" applyFont="1" applyAlignment="1">
      <alignment horizontal="left"/>
    </xf>
    <xf numFmtId="171" fontId="12" fillId="0" borderId="0" xfId="50" applyFont="1" applyFill="1"/>
    <xf numFmtId="171" fontId="12" fillId="4" borderId="0" xfId="50" applyFont="1" applyFill="1" applyAlignment="1">
      <alignment horizontal="center"/>
    </xf>
    <xf numFmtId="0" fontId="39" fillId="4" borderId="0" xfId="0" applyFont="1" applyFill="1" applyAlignment="1">
      <alignment horizontal="center"/>
    </xf>
    <xf numFmtId="0" fontId="12" fillId="4" borderId="0" xfId="0" applyFont="1" applyFill="1" applyAlignment="1"/>
    <xf numFmtId="169" fontId="12" fillId="4" borderId="0" xfId="0" applyNumberFormat="1" applyFont="1" applyFill="1"/>
    <xf numFmtId="3" fontId="12" fillId="4" borderId="0" xfId="0" applyNumberFormat="1" applyFont="1" applyFill="1" applyAlignment="1">
      <alignment horizontal="center" vertical="center"/>
    </xf>
    <xf numFmtId="0" fontId="12" fillId="0" borderId="0" xfId="0" applyFont="1" applyAlignment="1"/>
    <xf numFmtId="0" fontId="12" fillId="0" borderId="0" xfId="0" applyFont="1" applyFill="1" applyAlignment="1"/>
    <xf numFmtId="0" fontId="39" fillId="0" borderId="0" xfId="0" applyFont="1" applyFill="1" applyAlignment="1">
      <alignment horizontal="right" vertical="center"/>
    </xf>
    <xf numFmtId="173" fontId="39" fillId="0" borderId="0" xfId="0" applyNumberFormat="1" applyFont="1" applyAlignment="1">
      <alignment horizontal="center"/>
    </xf>
    <xf numFmtId="195" fontId="21" fillId="0" borderId="0" xfId="42" applyFont="1" applyFill="1" applyBorder="1" applyAlignment="1">
      <alignment horizontal="justify" vertical="center"/>
    </xf>
    <xf numFmtId="3" fontId="12" fillId="0" borderId="0" xfId="0" applyNumberFormat="1" applyFont="1" applyFill="1" applyAlignment="1"/>
    <xf numFmtId="0" fontId="39" fillId="4" borderId="0" xfId="0" applyFont="1" applyFill="1" applyAlignment="1">
      <alignment horizontal="center" vertical="center"/>
    </xf>
    <xf numFmtId="164" fontId="12" fillId="4" borderId="0" xfId="10" applyFont="1" applyFill="1" applyAlignment="1">
      <alignment horizontal="center" vertical="center"/>
    </xf>
    <xf numFmtId="164" fontId="12" fillId="4" borderId="0" xfId="10" applyFont="1" applyFill="1" applyAlignment="1">
      <alignment vertical="center"/>
    </xf>
    <xf numFmtId="173" fontId="12" fillId="4" borderId="0" xfId="0" applyNumberFormat="1" applyFont="1" applyFill="1" applyAlignment="1">
      <alignment horizontal="center"/>
    </xf>
    <xf numFmtId="173" fontId="39" fillId="4" borderId="0" xfId="0" applyNumberFormat="1" applyFont="1" applyFill="1" applyAlignment="1">
      <alignment horizontal="center"/>
    </xf>
    <xf numFmtId="171" fontId="12" fillId="4" borderId="0" xfId="8" applyFont="1" applyFill="1"/>
    <xf numFmtId="171" fontId="39" fillId="4" borderId="0" xfId="8" applyFont="1" applyFill="1"/>
    <xf numFmtId="171" fontId="12" fillId="4" borderId="0" xfId="8" applyFont="1" applyFill="1" applyAlignment="1">
      <alignment horizontal="center"/>
    </xf>
    <xf numFmtId="171" fontId="12" fillId="4" borderId="0" xfId="8" applyFont="1" applyFill="1" applyAlignment="1"/>
    <xf numFmtId="171" fontId="12" fillId="4" borderId="0" xfId="8" applyFont="1" applyFill="1" applyAlignment="1">
      <alignment horizontal="center" vertical="center"/>
    </xf>
    <xf numFmtId="171" fontId="12" fillId="4" borderId="0" xfId="8" applyFont="1" applyFill="1" applyAlignment="1">
      <alignment horizontal="justify" vertical="center"/>
    </xf>
    <xf numFmtId="171" fontId="39" fillId="4" borderId="0" xfId="8" applyFont="1" applyFill="1" applyAlignment="1">
      <alignment horizontal="justify" vertical="center"/>
    </xf>
    <xf numFmtId="171" fontId="12" fillId="4" borderId="0" xfId="8" applyFont="1" applyFill="1" applyAlignment="1">
      <alignment horizontal="right" vertical="center"/>
    </xf>
    <xf numFmtId="171" fontId="39" fillId="4" borderId="0" xfId="8" applyFont="1" applyFill="1" applyAlignment="1">
      <alignment horizontal="right" vertical="center"/>
    </xf>
    <xf numFmtId="173" fontId="12" fillId="4" borderId="0" xfId="8" applyNumberFormat="1" applyFont="1" applyFill="1" applyAlignment="1">
      <alignment horizontal="center"/>
    </xf>
    <xf numFmtId="173" fontId="39" fillId="4" borderId="0" xfId="8" applyNumberFormat="1" applyFont="1" applyFill="1" applyAlignment="1">
      <alignment horizontal="center"/>
    </xf>
    <xf numFmtId="171" fontId="12" fillId="4" borderId="0" xfId="8" applyFont="1" applyFill="1" applyAlignment="1">
      <alignment horizontal="left"/>
    </xf>
    <xf numFmtId="171" fontId="11" fillId="4" borderId="8" xfId="8" applyFont="1" applyFill="1" applyBorder="1"/>
    <xf numFmtId="171" fontId="12" fillId="4" borderId="8" xfId="8" applyFont="1" applyFill="1" applyBorder="1" applyAlignment="1">
      <alignment horizontal="center"/>
    </xf>
    <xf numFmtId="0" fontId="12" fillId="0" borderId="0" xfId="0" applyFont="1" applyFill="1" applyBorder="1" applyAlignment="1">
      <alignment horizontal="justify"/>
    </xf>
    <xf numFmtId="164" fontId="12" fillId="0" borderId="0" xfId="10" applyFont="1" applyFill="1" applyBorder="1"/>
    <xf numFmtId="164" fontId="39" fillId="0" borderId="0" xfId="10" applyFont="1" applyFill="1" applyBorder="1"/>
    <xf numFmtId="169" fontId="12" fillId="0" borderId="0" xfId="0" applyNumberFormat="1" applyFont="1" applyFill="1" applyBorder="1" applyAlignment="1">
      <alignment horizontal="center" vertical="center"/>
    </xf>
    <xf numFmtId="41" fontId="12" fillId="0" borderId="0" xfId="41" applyFont="1"/>
    <xf numFmtId="0" fontId="11" fillId="0" borderId="8" xfId="0" applyFont="1" applyBorder="1" applyAlignment="1">
      <alignment wrapText="1"/>
    </xf>
    <xf numFmtId="0" fontId="12" fillId="0" borderId="8" xfId="0" applyFont="1" applyBorder="1"/>
    <xf numFmtId="164" fontId="12" fillId="0" borderId="0" xfId="10" applyFont="1"/>
    <xf numFmtId="164" fontId="39" fillId="0" borderId="0" xfId="10" applyFont="1"/>
    <xf numFmtId="169" fontId="12" fillId="0" borderId="0" xfId="0" applyNumberFormat="1" applyFont="1" applyAlignment="1">
      <alignment horizontal="center" vertical="center"/>
    </xf>
    <xf numFmtId="0" fontId="12" fillId="0" borderId="0" xfId="0" applyFont="1" applyFill="1" applyBorder="1"/>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39" fillId="0" borderId="0" xfId="0" applyFont="1" applyFill="1" applyBorder="1" applyAlignment="1">
      <alignment horizontal="center" vertical="center"/>
    </xf>
    <xf numFmtId="166" fontId="12" fillId="0" borderId="0" xfId="0" applyNumberFormat="1" applyFont="1" applyFill="1" applyBorder="1" applyAlignment="1">
      <alignment horizontal="justify" vertical="center"/>
    </xf>
    <xf numFmtId="166" fontId="39" fillId="0" borderId="0" xfId="0" applyNumberFormat="1" applyFont="1" applyFill="1" applyBorder="1" applyAlignment="1">
      <alignment horizontal="justify" vertical="center"/>
    </xf>
    <xf numFmtId="0" fontId="12" fillId="0" borderId="0" xfId="0" applyFont="1" applyFill="1" applyBorder="1" applyAlignment="1"/>
    <xf numFmtId="0" fontId="39" fillId="0" borderId="0" xfId="0" applyFont="1" applyFill="1" applyBorder="1" applyAlignment="1"/>
    <xf numFmtId="166" fontId="12" fillId="0" borderId="0" xfId="9" applyFont="1" applyFill="1" applyBorder="1" applyAlignment="1"/>
    <xf numFmtId="9" fontId="12" fillId="0" borderId="0" xfId="7" applyFont="1" applyFill="1" applyBorder="1" applyAlignment="1"/>
    <xf numFmtId="0" fontId="12" fillId="0" borderId="0" xfId="0" applyFont="1" applyFill="1" applyBorder="1" applyAlignment="1">
      <alignment horizontal="right" vertical="center"/>
    </xf>
    <xf numFmtId="0" fontId="39" fillId="0" borderId="0" xfId="0" applyFont="1" applyFill="1" applyBorder="1" applyAlignment="1">
      <alignment horizontal="right" vertical="center"/>
    </xf>
    <xf numFmtId="173" fontId="12" fillId="0" borderId="0" xfId="0" applyNumberFormat="1" applyFont="1" applyFill="1" applyBorder="1" applyAlignment="1">
      <alignment horizontal="center"/>
    </xf>
    <xf numFmtId="173" fontId="39" fillId="0" borderId="0" xfId="0" applyNumberFormat="1" applyFont="1" applyFill="1" applyBorder="1" applyAlignment="1">
      <alignment horizontal="center"/>
    </xf>
    <xf numFmtId="0" fontId="12" fillId="0" borderId="0" xfId="0" applyFont="1" applyFill="1" applyBorder="1" applyAlignment="1">
      <alignment horizontal="left"/>
    </xf>
    <xf numFmtId="42" fontId="12" fillId="0" borderId="0" xfId="0" applyNumberFormat="1" applyFont="1" applyFill="1" applyBorder="1" applyAlignment="1">
      <alignment horizontal="justify" vertical="center"/>
    </xf>
    <xf numFmtId="187" fontId="12" fillId="0" borderId="0" xfId="0" applyNumberFormat="1" applyFont="1" applyFill="1" applyBorder="1" applyAlignment="1">
      <alignment horizontal="justify" vertical="center"/>
    </xf>
    <xf numFmtId="187" fontId="39" fillId="0" borderId="0" xfId="0" applyNumberFormat="1" applyFont="1" applyFill="1" applyBorder="1" applyAlignment="1">
      <alignment horizontal="justify" vertical="center"/>
    </xf>
    <xf numFmtId="1" fontId="39" fillId="0" borderId="0" xfId="0" applyNumberFormat="1" applyFont="1" applyFill="1" applyBorder="1" applyAlignment="1"/>
    <xf numFmtId="1" fontId="12" fillId="0" borderId="0" xfId="0" applyNumberFormat="1" applyFont="1" applyFill="1" applyBorder="1" applyAlignment="1"/>
    <xf numFmtId="0" fontId="11" fillId="0" borderId="0" xfId="0" applyFont="1" applyFill="1" applyBorder="1" applyAlignment="1">
      <alignment horizontal="justify" vertical="center"/>
    </xf>
    <xf numFmtId="0" fontId="39" fillId="0" borderId="0" xfId="0" applyFont="1" applyFill="1" applyBorder="1"/>
    <xf numFmtId="0" fontId="12" fillId="4" borderId="0" xfId="0" applyFont="1" applyFill="1" applyAlignment="1">
      <alignment horizontal="justify"/>
    </xf>
    <xf numFmtId="3" fontId="12" fillId="4" borderId="0" xfId="0" applyNumberFormat="1" applyFont="1" applyFill="1" applyAlignment="1">
      <alignment horizontal="justify" vertical="center"/>
    </xf>
    <xf numFmtId="3" fontId="39" fillId="4" borderId="0" xfId="0" applyNumberFormat="1" applyFont="1" applyFill="1" applyAlignment="1">
      <alignment horizontal="justify" vertical="center"/>
    </xf>
    <xf numFmtId="0" fontId="12" fillId="4" borderId="0" xfId="0" applyFont="1" applyFill="1" applyAlignment="1">
      <alignment horizontal="right" vertical="center"/>
    </xf>
    <xf numFmtId="0" fontId="39" fillId="4" borderId="0" xfId="0" applyFont="1" applyFill="1" applyAlignment="1">
      <alignment horizontal="right" vertical="center"/>
    </xf>
    <xf numFmtId="49" fontId="12" fillId="4" borderId="0" xfId="0" applyNumberFormat="1" applyFont="1" applyFill="1"/>
    <xf numFmtId="164" fontId="12" fillId="4" borderId="0" xfId="0" applyNumberFormat="1" applyFont="1" applyFill="1" applyAlignment="1">
      <alignment horizontal="justify" vertical="center"/>
    </xf>
    <xf numFmtId="0" fontId="15" fillId="0" borderId="5" xfId="0" applyFont="1" applyBorder="1" applyAlignment="1">
      <alignment horizontal="justify" vertical="center"/>
    </xf>
    <xf numFmtId="3" fontId="12" fillId="4" borderId="15" xfId="0" applyNumberFormat="1" applyFont="1" applyFill="1" applyBorder="1" applyAlignment="1">
      <alignment horizontal="justify" vertical="center" wrapText="1"/>
    </xf>
    <xf numFmtId="0" fontId="22" fillId="3" borderId="15" xfId="0" applyFont="1" applyFill="1" applyBorder="1" applyAlignment="1">
      <alignment horizontal="justify" vertical="center"/>
    </xf>
    <xf numFmtId="3" fontId="17" fillId="4" borderId="15" xfId="0" applyNumberFormat="1" applyFont="1" applyFill="1" applyBorder="1" applyAlignment="1">
      <alignment horizontal="justify" vertical="center"/>
    </xf>
    <xf numFmtId="3" fontId="17" fillId="0" borderId="15" xfId="0" applyNumberFormat="1" applyFont="1" applyFill="1" applyBorder="1" applyAlignment="1">
      <alignment horizontal="justify" vertical="center"/>
    </xf>
    <xf numFmtId="0" fontId="22" fillId="0" borderId="3" xfId="0" applyFont="1" applyBorder="1" applyAlignment="1">
      <alignment horizontal="left" vertical="center"/>
    </xf>
    <xf numFmtId="0" fontId="22" fillId="0" borderId="1" xfId="0" applyFont="1" applyBorder="1" applyAlignment="1">
      <alignment horizontal="left" vertical="center"/>
    </xf>
    <xf numFmtId="15" fontId="22" fillId="0" borderId="1" xfId="0" applyNumberFormat="1" applyFont="1" applyBorder="1" applyAlignment="1">
      <alignment horizontal="left" vertical="center"/>
    </xf>
    <xf numFmtId="0" fontId="22" fillId="0" borderId="15" xfId="0" applyFont="1" applyBorder="1" applyProtection="1">
      <protection locked="0"/>
    </xf>
    <xf numFmtId="0" fontId="22" fillId="0" borderId="15" xfId="0" applyFont="1" applyBorder="1" applyAlignment="1" applyProtection="1">
      <alignment horizontal="left"/>
      <protection locked="0"/>
    </xf>
    <xf numFmtId="0" fontId="17" fillId="0" borderId="0" xfId="0" applyFont="1" applyProtection="1">
      <protection locked="0"/>
    </xf>
    <xf numFmtId="14" fontId="22" fillId="0" borderId="15" xfId="0" applyNumberFormat="1" applyFont="1" applyBorder="1" applyAlignment="1" applyProtection="1">
      <alignment horizontal="left"/>
      <protection locked="0"/>
    </xf>
    <xf numFmtId="0" fontId="22" fillId="0" borderId="15" xfId="0" applyFont="1" applyBorder="1" applyAlignment="1" applyProtection="1">
      <alignment vertical="center"/>
      <protection locked="0"/>
    </xf>
    <xf numFmtId="3" fontId="23" fillId="8" borderId="15" xfId="0" applyNumberFormat="1" applyFont="1" applyFill="1" applyBorder="1" applyAlignment="1" applyProtection="1">
      <alignment horizontal="left" vertical="center" wrapText="1"/>
      <protection locked="0"/>
    </xf>
    <xf numFmtId="0" fontId="22" fillId="0" borderId="4" xfId="0" applyFont="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0" applyFont="1" applyBorder="1" applyAlignment="1" applyProtection="1">
      <alignment horizontal="justify" vertical="center" wrapText="1"/>
      <protection locked="0"/>
    </xf>
    <xf numFmtId="0" fontId="17"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12"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32" fillId="0" borderId="3" xfId="0" applyFont="1" applyFill="1" applyBorder="1" applyAlignment="1">
      <alignment horizontal="center" vertical="center" wrapText="1"/>
    </xf>
    <xf numFmtId="0" fontId="17" fillId="4" borderId="15" xfId="0" applyFont="1" applyFill="1" applyBorder="1" applyAlignment="1">
      <alignment horizontal="justify" vertical="center"/>
    </xf>
    <xf numFmtId="0" fontId="17" fillId="4" borderId="15" xfId="11" applyFont="1" applyFill="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174" fontId="12" fillId="0" borderId="5"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10" fontId="12" fillId="0" borderId="7" xfId="0" applyNumberFormat="1" applyFont="1" applyFill="1" applyBorder="1" applyAlignment="1">
      <alignment horizontal="center" vertical="center" wrapText="1"/>
    </xf>
    <xf numFmtId="175" fontId="12" fillId="0" borderId="7" xfId="0" applyNumberFormat="1" applyFont="1" applyFill="1" applyBorder="1" applyAlignment="1">
      <alignment horizontal="center" vertical="center" wrapText="1"/>
    </xf>
    <xf numFmtId="0" fontId="12" fillId="0" borderId="14" xfId="0" applyFont="1" applyFill="1" applyBorder="1" applyAlignment="1">
      <alignment vertical="center" wrapText="1"/>
    </xf>
    <xf numFmtId="175" fontId="12" fillId="0" borderId="14" xfId="0" applyNumberFormat="1" applyFont="1" applyFill="1" applyBorder="1" applyAlignment="1">
      <alignment horizontal="center" vertical="center" wrapText="1"/>
    </xf>
    <xf numFmtId="0" fontId="12" fillId="0" borderId="7" xfId="0" applyFont="1" applyFill="1" applyBorder="1" applyAlignment="1">
      <alignment horizontal="center" vertical="center" textRotation="180" wrapText="1"/>
    </xf>
    <xf numFmtId="49" fontId="12" fillId="0" borderId="7" xfId="0" applyNumberFormat="1" applyFont="1" applyFill="1" applyBorder="1" applyAlignment="1">
      <alignment horizontal="center" vertical="center" textRotation="180" wrapText="1"/>
    </xf>
    <xf numFmtId="173" fontId="12" fillId="0" borderId="7" xfId="0" applyNumberFormat="1" applyFont="1" applyFill="1" applyBorder="1" applyAlignment="1">
      <alignment horizontal="center" vertical="center" wrapText="1"/>
    </xf>
    <xf numFmtId="3" fontId="12" fillId="0" borderId="7" xfId="0" applyNumberFormat="1"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xf numFmtId="0" fontId="11" fillId="12" borderId="15" xfId="0" applyFont="1" applyFill="1" applyBorder="1" applyAlignment="1">
      <alignment vertical="center" wrapText="1"/>
    </xf>
    <xf numFmtId="0" fontId="11" fillId="0" borderId="0" xfId="0" applyFont="1" applyBorder="1"/>
    <xf numFmtId="0" fontId="11" fillId="4" borderId="1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8" xfId="0" applyFont="1" applyFill="1" applyBorder="1"/>
    <xf numFmtId="0" fontId="11" fillId="6" borderId="15" xfId="0" applyFont="1" applyFill="1" applyBorder="1" applyAlignment="1">
      <alignment vertical="center" wrapText="1"/>
    </xf>
    <xf numFmtId="0" fontId="11" fillId="3" borderId="8" xfId="0" applyFont="1" applyFill="1" applyBorder="1" applyAlignment="1">
      <alignment vertical="center" wrapText="1"/>
    </xf>
    <xf numFmtId="0" fontId="11" fillId="3" borderId="15" xfId="0" applyFont="1" applyFill="1" applyBorder="1" applyAlignment="1">
      <alignment vertical="center" wrapText="1"/>
    </xf>
    <xf numFmtId="0" fontId="40" fillId="2" borderId="12" xfId="0" applyFont="1" applyFill="1" applyBorder="1" applyAlignment="1" applyProtection="1">
      <alignment horizontal="center" vertical="center" wrapText="1"/>
      <protection locked="0"/>
    </xf>
    <xf numFmtId="0" fontId="41" fillId="0" borderId="0" xfId="0" applyFont="1" applyFill="1" applyProtection="1">
      <protection locked="0"/>
    </xf>
    <xf numFmtId="0" fontId="41" fillId="0" borderId="0" xfId="0" applyFont="1" applyProtection="1">
      <protection locked="0"/>
    </xf>
    <xf numFmtId="0" fontId="41" fillId="3" borderId="3" xfId="0" applyFont="1" applyFill="1" applyBorder="1" applyAlignment="1" applyProtection="1">
      <alignment horizontal="left"/>
      <protection locked="0"/>
    </xf>
    <xf numFmtId="0" fontId="41" fillId="3" borderId="6" xfId="0" applyFont="1" applyFill="1" applyBorder="1" applyAlignment="1" applyProtection="1">
      <alignment horizontal="left"/>
      <protection locked="0"/>
    </xf>
    <xf numFmtId="0" fontId="41" fillId="4" borderId="0" xfId="0" applyFont="1" applyFill="1" applyProtection="1">
      <protection locked="0"/>
    </xf>
    <xf numFmtId="0" fontId="41" fillId="12" borderId="1" xfId="0" applyFont="1" applyFill="1" applyBorder="1" applyAlignment="1" applyProtection="1">
      <alignment horizontal="left"/>
      <protection locked="0"/>
    </xf>
    <xf numFmtId="0" fontId="41" fillId="12" borderId="6" xfId="0" applyFont="1" applyFill="1" applyBorder="1" applyAlignment="1" applyProtection="1">
      <alignment horizontal="left"/>
      <protection locked="0"/>
    </xf>
    <xf numFmtId="0" fontId="41" fillId="6" borderId="3" xfId="0" applyFont="1" applyFill="1" applyBorder="1" applyAlignment="1" applyProtection="1">
      <alignment horizontal="left"/>
      <protection locked="0"/>
    </xf>
    <xf numFmtId="0" fontId="41" fillId="6" borderId="6" xfId="0" applyFont="1" applyFill="1" applyBorder="1" applyAlignment="1" applyProtection="1">
      <alignment horizontal="left"/>
      <protection locked="0"/>
    </xf>
    <xf numFmtId="188" fontId="17" fillId="4" borderId="12" xfId="0" applyNumberFormat="1" applyFont="1" applyFill="1" applyBorder="1" applyAlignment="1" applyProtection="1">
      <alignment vertical="center" wrapText="1"/>
      <protection locked="0"/>
    </xf>
    <xf numFmtId="188" fontId="17" fillId="4" borderId="14" xfId="0" applyNumberFormat="1" applyFont="1" applyFill="1" applyBorder="1" applyAlignment="1" applyProtection="1">
      <alignment vertical="center" wrapText="1"/>
      <protection locked="0"/>
    </xf>
    <xf numFmtId="1" fontId="22" fillId="10" borderId="15" xfId="0" applyNumberFormat="1" applyFont="1" applyFill="1" applyBorder="1" applyAlignment="1" applyProtection="1">
      <alignment horizontal="center" vertical="center" wrapText="1"/>
      <protection locked="0"/>
    </xf>
    <xf numFmtId="0" fontId="41" fillId="0" borderId="0" xfId="0" applyFont="1" applyFill="1" applyBorder="1" applyProtection="1">
      <protection locked="0"/>
    </xf>
    <xf numFmtId="0" fontId="41" fillId="0" borderId="15" xfId="0" applyFont="1" applyFill="1" applyBorder="1" applyProtection="1">
      <protection locked="0"/>
    </xf>
    <xf numFmtId="0" fontId="41" fillId="4" borderId="0" xfId="0" applyFont="1" applyFill="1" applyAlignment="1" applyProtection="1">
      <alignment horizontal="justify" vertical="center" wrapText="1"/>
      <protection locked="0"/>
    </xf>
    <xf numFmtId="0" fontId="41" fillId="4" borderId="0" xfId="0" applyFont="1" applyFill="1" applyAlignment="1" applyProtection="1">
      <alignment horizontal="center" vertical="center"/>
      <protection locked="0"/>
    </xf>
    <xf numFmtId="188" fontId="22" fillId="4" borderId="0" xfId="0" applyNumberFormat="1" applyFont="1" applyFill="1" applyBorder="1" applyAlignment="1" applyProtection="1">
      <alignment vertical="center"/>
      <protection locked="0"/>
    </xf>
    <xf numFmtId="0" fontId="41" fillId="4" borderId="0" xfId="0" applyFont="1" applyFill="1" applyAlignment="1" applyProtection="1">
      <alignment horizontal="justify" vertical="center"/>
      <protection locked="0"/>
    </xf>
    <xf numFmtId="0" fontId="41" fillId="0" borderId="0" xfId="0" applyFont="1" applyFill="1" applyAlignment="1" applyProtection="1">
      <alignment horizontal="right" vertical="center"/>
      <protection locked="0"/>
    </xf>
    <xf numFmtId="173" fontId="41" fillId="0" borderId="0" xfId="0" applyNumberFormat="1" applyFont="1" applyAlignment="1" applyProtection="1">
      <alignment horizontal="center"/>
      <protection locked="0"/>
    </xf>
    <xf numFmtId="0" fontId="41" fillId="0" borderId="0" xfId="0" applyFont="1" applyAlignment="1" applyProtection="1">
      <alignment horizontal="left"/>
      <protection locked="0"/>
    </xf>
    <xf numFmtId="0" fontId="41" fillId="0" borderId="0" xfId="0" applyFont="1" applyFill="1" applyAlignment="1" applyProtection="1">
      <alignment horizontal="left"/>
      <protection locked="0"/>
    </xf>
    <xf numFmtId="188" fontId="17" fillId="4" borderId="0" xfId="0" applyNumberFormat="1" applyFont="1" applyFill="1" applyBorder="1" applyAlignment="1" applyProtection="1">
      <alignment vertical="center"/>
      <protection locked="0"/>
    </xf>
    <xf numFmtId="171" fontId="17" fillId="0" borderId="0" xfId="8" applyFont="1" applyFill="1" applyProtection="1">
      <protection locked="0"/>
    </xf>
    <xf numFmtId="171" fontId="22" fillId="0" borderId="0" xfId="8" applyFont="1" applyFill="1" applyAlignment="1" applyProtection="1">
      <protection locked="0"/>
    </xf>
    <xf numFmtId="171" fontId="36" fillId="0" borderId="0" xfId="8" applyFont="1" applyFill="1" applyProtection="1">
      <protection locked="0"/>
    </xf>
    <xf numFmtId="0" fontId="17" fillId="0" borderId="0" xfId="8" applyNumberFormat="1" applyFont="1" applyFill="1" applyProtection="1">
      <protection locked="0"/>
    </xf>
    <xf numFmtId="171" fontId="17" fillId="0" borderId="0" xfId="8" applyFont="1" applyFill="1" applyAlignment="1" applyProtection="1">
      <protection locked="0"/>
    </xf>
    <xf numFmtId="171" fontId="17" fillId="0" borderId="0" xfId="8" applyFont="1" applyFill="1" applyAlignment="1" applyProtection="1">
      <alignment horizontal="center" vertical="center"/>
      <protection locked="0"/>
    </xf>
    <xf numFmtId="169" fontId="17" fillId="0" borderId="0" xfId="8" applyNumberFormat="1" applyFont="1" applyFill="1" applyBorder="1" applyAlignment="1" applyProtection="1">
      <alignment vertical="center"/>
      <protection locked="0"/>
    </xf>
    <xf numFmtId="171" fontId="17" fillId="0" borderId="0" xfId="8" applyFont="1" applyFill="1" applyAlignment="1" applyProtection="1">
      <alignment horizontal="justify" vertical="center"/>
      <protection locked="0"/>
    </xf>
    <xf numFmtId="169" fontId="17" fillId="0" borderId="0" xfId="8" applyNumberFormat="1" applyFont="1" applyFill="1" applyAlignment="1" applyProtection="1">
      <alignment horizontal="justify" vertical="center"/>
      <protection locked="0"/>
    </xf>
    <xf numFmtId="169" fontId="36" fillId="0" borderId="0" xfId="8" applyNumberFormat="1" applyFont="1" applyFill="1" applyAlignment="1" applyProtection="1">
      <alignment horizontal="justify" vertical="center"/>
      <protection locked="0"/>
    </xf>
    <xf numFmtId="0" fontId="17" fillId="0" borderId="0" xfId="8" applyNumberFormat="1" applyFont="1" applyFill="1" applyAlignment="1" applyProtection="1">
      <alignment horizontal="center" vertical="center"/>
      <protection locked="0"/>
    </xf>
    <xf numFmtId="171" fontId="36" fillId="0" borderId="0" xfId="8" applyFont="1" applyFill="1" applyAlignment="1" applyProtection="1">
      <alignment horizontal="left"/>
      <protection locked="0"/>
    </xf>
    <xf numFmtId="171" fontId="17" fillId="0" borderId="0" xfId="8" applyFont="1" applyFill="1" applyAlignment="1" applyProtection="1">
      <alignment horizontal="right" vertical="center"/>
      <protection locked="0"/>
    </xf>
    <xf numFmtId="171" fontId="36" fillId="0" borderId="0" xfId="8" applyFont="1" applyFill="1" applyAlignment="1" applyProtection="1">
      <alignment horizontal="right" vertical="center"/>
      <protection locked="0"/>
    </xf>
    <xf numFmtId="184" fontId="17" fillId="0" borderId="0" xfId="45" applyNumberFormat="1" applyFont="1" applyFill="1" applyAlignment="1" applyProtection="1">
      <alignment horizontal="center" vertical="center"/>
      <protection locked="0"/>
    </xf>
    <xf numFmtId="173" fontId="17" fillId="0" borderId="0" xfId="8" applyNumberFormat="1" applyFont="1" applyFill="1" applyAlignment="1" applyProtection="1">
      <alignment horizontal="center"/>
      <protection locked="0"/>
    </xf>
    <xf numFmtId="173" fontId="36" fillId="0" borderId="0" xfId="8" applyNumberFormat="1" applyFont="1" applyFill="1" applyAlignment="1" applyProtection="1">
      <alignment horizontal="center"/>
      <protection locked="0"/>
    </xf>
    <xf numFmtId="171" fontId="17" fillId="0" borderId="0" xfId="8" applyFont="1" applyFill="1" applyAlignment="1" applyProtection="1">
      <alignment horizontal="left"/>
      <protection locked="0"/>
    </xf>
    <xf numFmtId="41" fontId="12" fillId="4" borderId="15" xfId="41" applyFont="1" applyFill="1" applyBorder="1" applyAlignment="1">
      <alignment horizontal="center" vertical="center"/>
    </xf>
    <xf numFmtId="187" fontId="3" fillId="0" borderId="15" xfId="9" quotePrefix="1" applyNumberFormat="1"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2" xfId="0" applyFont="1" applyFill="1" applyBorder="1" applyAlignment="1">
      <alignment horizontal="justify"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3" xfId="0" applyFont="1" applyFill="1" applyBorder="1" applyAlignment="1">
      <alignment horizontal="justify"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justify" vertical="center" wrapText="1"/>
    </xf>
    <xf numFmtId="9" fontId="17" fillId="0" borderId="12" xfId="7"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3" fontId="16" fillId="8" borderId="9" xfId="0" applyNumberFormat="1" applyFont="1" applyFill="1" applyBorder="1" applyAlignment="1">
      <alignment horizontal="left" vertical="center" wrapText="1"/>
    </xf>
    <xf numFmtId="0" fontId="17" fillId="0" borderId="12" xfId="0" applyFont="1" applyFill="1" applyBorder="1"/>
    <xf numFmtId="194" fontId="17" fillId="0" borderId="12" xfId="7" applyNumberFormat="1" applyFont="1" applyFill="1" applyBorder="1" applyAlignment="1">
      <alignment horizontal="center" vertical="center" wrapText="1"/>
    </xf>
    <xf numFmtId="175" fontId="17" fillId="0" borderId="12" xfId="0" applyNumberFormat="1" applyFont="1" applyFill="1" applyBorder="1" applyAlignment="1">
      <alignment vertical="center" wrapText="1"/>
    </xf>
    <xf numFmtId="189" fontId="17" fillId="0" borderId="12" xfId="0" applyNumberFormat="1" applyFont="1" applyFill="1" applyBorder="1" applyAlignment="1">
      <alignment horizontal="center" vertical="center" wrapText="1"/>
    </xf>
    <xf numFmtId="175" fontId="5" fillId="4" borderId="48" xfId="0" applyNumberFormat="1" applyFont="1" applyFill="1" applyBorder="1" applyAlignment="1">
      <alignment vertical="center" wrapText="1"/>
    </xf>
    <xf numFmtId="0" fontId="5" fillId="4" borderId="48" xfId="0" applyFont="1" applyFill="1" applyBorder="1" applyAlignment="1">
      <alignment vertical="center" wrapText="1"/>
    </xf>
    <xf numFmtId="0" fontId="5" fillId="4" borderId="48" xfId="0" applyFont="1" applyFill="1" applyBorder="1" applyAlignment="1">
      <alignment horizontal="justify" vertical="center" wrapText="1"/>
    </xf>
    <xf numFmtId="189" fontId="5" fillId="4" borderId="48" xfId="0" applyNumberFormat="1" applyFont="1" applyFill="1" applyBorder="1" applyAlignment="1">
      <alignment horizontal="center" vertical="center" wrapText="1"/>
    </xf>
    <xf numFmtId="0" fontId="5" fillId="0" borderId="48" xfId="0" applyFont="1" applyFill="1" applyBorder="1"/>
    <xf numFmtId="0" fontId="5" fillId="0" borderId="48" xfId="0" applyFont="1" applyFill="1" applyBorder="1" applyAlignment="1">
      <alignment horizontal="right" vertical="center"/>
    </xf>
    <xf numFmtId="173" fontId="5" fillId="0" borderId="48" xfId="0" applyNumberFormat="1" applyFont="1" applyFill="1" applyBorder="1" applyAlignment="1">
      <alignment horizontal="center"/>
    </xf>
    <xf numFmtId="0" fontId="5" fillId="0" borderId="49" xfId="0" applyFont="1" applyFill="1" applyBorder="1" applyAlignment="1">
      <alignment horizontal="left"/>
    </xf>
    <xf numFmtId="3" fontId="17" fillId="4" borderId="11" xfId="0" applyNumberFormat="1" applyFont="1" applyFill="1" applyBorder="1" applyAlignment="1">
      <alignment horizontal="center" vertical="center"/>
    </xf>
    <xf numFmtId="188" fontId="17" fillId="4" borderId="12" xfId="0" applyNumberFormat="1" applyFont="1" applyFill="1" applyBorder="1" applyAlignment="1">
      <alignment horizontal="center" vertical="center" wrapText="1"/>
    </xf>
    <xf numFmtId="169" fontId="17" fillId="4" borderId="48" xfId="0" applyNumberFormat="1" applyFont="1" applyFill="1" applyBorder="1" applyAlignment="1">
      <alignment horizontal="center" vertical="center"/>
    </xf>
    <xf numFmtId="0" fontId="17" fillId="4" borderId="48" xfId="0" applyFont="1" applyFill="1" applyBorder="1" applyAlignment="1">
      <alignment horizontal="justify" vertical="center" wrapText="1"/>
    </xf>
    <xf numFmtId="1" fontId="17" fillId="4" borderId="48" xfId="0" applyNumberFormat="1" applyFont="1" applyFill="1" applyBorder="1" applyAlignment="1">
      <alignment horizontal="center" vertical="center"/>
    </xf>
    <xf numFmtId="1" fontId="17" fillId="4" borderId="48" xfId="0" applyNumberFormat="1" applyFont="1" applyFill="1" applyBorder="1" applyAlignment="1">
      <alignment horizontal="center" vertical="center" textRotation="180" wrapText="1"/>
    </xf>
    <xf numFmtId="170" fontId="17" fillId="4" borderId="48" xfId="0" applyNumberFormat="1" applyFont="1" applyFill="1" applyBorder="1" applyAlignment="1">
      <alignment horizontal="center" vertical="center"/>
    </xf>
    <xf numFmtId="0" fontId="17" fillId="4" borderId="49" xfId="0" applyFont="1" applyFill="1" applyBorder="1" applyAlignment="1">
      <alignment horizontal="justify" vertical="center"/>
    </xf>
    <xf numFmtId="0" fontId="17" fillId="4" borderId="47" xfId="0" applyFont="1" applyFill="1" applyBorder="1"/>
    <xf numFmtId="0" fontId="17" fillId="4" borderId="48" xfId="0" applyFont="1" applyFill="1" applyBorder="1"/>
    <xf numFmtId="1" fontId="5" fillId="4" borderId="7" xfId="0" applyNumberFormat="1" applyFont="1" applyFill="1" applyBorder="1" applyAlignment="1">
      <alignment horizontal="center" vertical="center" wrapText="1"/>
    </xf>
    <xf numFmtId="0" fontId="1" fillId="3" borderId="17" xfId="0" applyFont="1" applyFill="1" applyBorder="1" applyAlignment="1">
      <alignment vertical="center"/>
    </xf>
    <xf numFmtId="0" fontId="1" fillId="3" borderId="0" xfId="0" applyFont="1" applyFill="1" applyBorder="1" applyAlignment="1">
      <alignment vertical="center"/>
    </xf>
    <xf numFmtId="0" fontId="1" fillId="3" borderId="5" xfId="0" applyFont="1" applyFill="1" applyBorder="1" applyAlignment="1">
      <alignment vertical="center"/>
    </xf>
    <xf numFmtId="0" fontId="12" fillId="0" borderId="0" xfId="0" applyFont="1" applyAlignment="1">
      <alignment horizontal="center"/>
    </xf>
    <xf numFmtId="0" fontId="12" fillId="4" borderId="13" xfId="0" applyFont="1" applyFill="1" applyBorder="1" applyAlignment="1">
      <alignment horizontal="justify" vertical="center" wrapText="1"/>
    </xf>
    <xf numFmtId="1" fontId="17" fillId="4" borderId="15" xfId="0" applyNumberFormat="1" applyFont="1" applyFill="1" applyBorder="1" applyAlignment="1">
      <alignment horizontal="center" vertical="center"/>
    </xf>
    <xf numFmtId="168" fontId="17" fillId="4" borderId="15" xfId="0" applyNumberFormat="1" applyFont="1" applyFill="1" applyBorder="1" applyAlignment="1">
      <alignment horizontal="center" vertical="center"/>
    </xf>
    <xf numFmtId="169" fontId="17" fillId="4" borderId="15" xfId="0" applyNumberFormat="1" applyFont="1" applyFill="1" applyBorder="1" applyAlignment="1">
      <alignment horizontal="center" vertical="center"/>
    </xf>
    <xf numFmtId="0" fontId="17" fillId="4" borderId="15" xfId="0" applyFont="1" applyFill="1" applyBorder="1" applyAlignment="1">
      <alignment horizontal="justify" vertical="center"/>
    </xf>
    <xf numFmtId="0" fontId="17" fillId="4" borderId="15" xfId="0" applyFont="1" applyFill="1" applyBorder="1" applyAlignment="1">
      <alignment horizontal="center" vertical="center" wrapText="1"/>
    </xf>
    <xf numFmtId="0" fontId="17" fillId="4" borderId="15" xfId="0" applyFont="1" applyFill="1" applyBorder="1" applyAlignment="1">
      <alignment horizontal="justify" vertical="center" wrapText="1"/>
    </xf>
    <xf numFmtId="170" fontId="17" fillId="4" borderId="15" xfId="0" applyNumberFormat="1" applyFont="1" applyFill="1" applyBorder="1" applyAlignment="1">
      <alignment horizontal="center" vertical="center" wrapText="1"/>
    </xf>
    <xf numFmtId="3" fontId="17" fillId="4" borderId="15" xfId="0" applyNumberFormat="1" applyFont="1" applyFill="1" applyBorder="1" applyAlignment="1">
      <alignment horizontal="justify" vertical="center" wrapText="1"/>
    </xf>
    <xf numFmtId="0" fontId="17" fillId="4"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169" fontId="17" fillId="4" borderId="15" xfId="0" applyNumberFormat="1" applyFont="1" applyFill="1" applyBorder="1" applyAlignment="1">
      <alignment horizontal="center" vertical="center" wrapText="1"/>
    </xf>
    <xf numFmtId="0" fontId="17" fillId="4" borderId="15" xfId="0" applyFont="1" applyFill="1" applyBorder="1" applyAlignment="1">
      <alignment horizontal="center" vertical="center"/>
    </xf>
    <xf numFmtId="1" fontId="17" fillId="4" borderId="15" xfId="0" applyNumberFormat="1" applyFont="1" applyFill="1" applyBorder="1" applyAlignment="1">
      <alignment horizontal="center" vertical="center" wrapText="1"/>
    </xf>
    <xf numFmtId="0" fontId="17" fillId="0" borderId="15" xfId="0" applyFont="1" applyFill="1" applyBorder="1" applyAlignment="1">
      <alignment horizontal="justify" vertical="center"/>
    </xf>
    <xf numFmtId="0" fontId="17" fillId="4" borderId="4" xfId="0" applyFont="1" applyFill="1" applyBorder="1" applyAlignment="1">
      <alignment horizontal="center" vertical="center" wrapText="1"/>
    </xf>
    <xf numFmtId="1" fontId="22" fillId="4" borderId="15" xfId="0" applyNumberFormat="1" applyFont="1" applyFill="1" applyBorder="1" applyAlignment="1">
      <alignment horizontal="center" vertical="center" textRotation="180" wrapText="1"/>
    </xf>
    <xf numFmtId="1" fontId="17" fillId="4" borderId="15" xfId="0" applyNumberFormat="1" applyFont="1" applyFill="1" applyBorder="1" applyAlignment="1">
      <alignment horizontal="center" vertical="center" textRotation="180" wrapText="1"/>
    </xf>
    <xf numFmtId="0" fontId="22" fillId="4" borderId="0" xfId="0" applyFont="1" applyFill="1" applyBorder="1" applyAlignment="1">
      <alignment horizontal="center" vertical="center" wrapText="1"/>
    </xf>
    <xf numFmtId="0" fontId="12" fillId="4" borderId="0" xfId="0" applyFont="1" applyFill="1" applyAlignment="1">
      <alignment horizontal="center"/>
    </xf>
    <xf numFmtId="0" fontId="12" fillId="4" borderId="15" xfId="0" applyFont="1" applyFill="1" applyBorder="1" applyAlignment="1">
      <alignment horizontal="justify" vertical="center" wrapText="1"/>
    </xf>
    <xf numFmtId="0" fontId="22" fillId="6" borderId="10" xfId="0" applyFont="1" applyFill="1" applyBorder="1" applyAlignment="1">
      <alignment horizontal="center" vertical="center"/>
    </xf>
    <xf numFmtId="0" fontId="22" fillId="6" borderId="10" xfId="0" applyFont="1" applyFill="1" applyBorder="1" applyAlignment="1">
      <alignment horizontal="justify" vertical="center"/>
    </xf>
    <xf numFmtId="1" fontId="22" fillId="2" borderId="1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17" fillId="0" borderId="15" xfId="11" applyFont="1" applyFill="1" applyBorder="1" applyAlignment="1">
      <alignment horizontal="center" vertical="center" wrapText="1"/>
    </xf>
    <xf numFmtId="0" fontId="17" fillId="0" borderId="15" xfId="11" applyFont="1" applyFill="1" applyBorder="1" applyAlignment="1">
      <alignment horizontal="justify" vertical="center" wrapText="1"/>
    </xf>
    <xf numFmtId="0" fontId="17" fillId="0" borderId="12" xfId="11" applyFont="1" applyFill="1" applyBorder="1" applyAlignment="1">
      <alignment vertical="center" wrapText="1"/>
    </xf>
    <xf numFmtId="188" fontId="12" fillId="4" borderId="12" xfId="0" applyNumberFormat="1" applyFont="1" applyFill="1" applyBorder="1" applyAlignment="1">
      <alignment horizontal="center" vertical="center" wrapText="1"/>
    </xf>
    <xf numFmtId="188" fontId="12" fillId="4" borderId="13" xfId="0" applyNumberFormat="1" applyFont="1" applyFill="1" applyBorder="1" applyAlignment="1">
      <alignment horizontal="center" vertical="center" wrapText="1"/>
    </xf>
    <xf numFmtId="188" fontId="12" fillId="4" borderId="14"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164" fontId="12" fillId="4" borderId="12" xfId="10" applyFont="1" applyFill="1" applyBorder="1" applyAlignment="1">
      <alignment horizontal="center" vertical="center" wrapText="1"/>
    </xf>
    <xf numFmtId="164" fontId="12" fillId="4" borderId="13" xfId="10" applyFont="1" applyFill="1" applyBorder="1" applyAlignment="1">
      <alignment horizontal="center" vertical="center" wrapText="1"/>
    </xf>
    <xf numFmtId="164" fontId="12" fillId="4" borderId="14" xfId="10" applyFont="1" applyFill="1" applyBorder="1" applyAlignment="1">
      <alignment horizontal="center" vertical="center" wrapText="1"/>
    </xf>
    <xf numFmtId="188" fontId="12" fillId="4" borderId="12" xfId="0" applyNumberFormat="1" applyFont="1" applyFill="1" applyBorder="1" applyAlignment="1">
      <alignment horizontal="justify" vertical="center" wrapText="1"/>
    </xf>
    <xf numFmtId="188" fontId="12" fillId="4" borderId="14" xfId="0" applyNumberFormat="1" applyFont="1" applyFill="1" applyBorder="1" applyAlignment="1">
      <alignment horizontal="justify" vertical="center" wrapText="1"/>
    </xf>
    <xf numFmtId="0" fontId="1" fillId="2" borderId="15"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2" fillId="4" borderId="12"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12" fillId="4" borderId="14" xfId="0" applyFont="1" applyFill="1" applyBorder="1" applyAlignment="1">
      <alignment horizontal="justify" vertical="center" wrapText="1"/>
    </xf>
    <xf numFmtId="1" fontId="12" fillId="0" borderId="12" xfId="0" applyNumberFormat="1" applyFont="1" applyFill="1" applyBorder="1" applyAlignment="1">
      <alignment horizontal="center" vertical="center"/>
    </xf>
    <xf numFmtId="1" fontId="12" fillId="0" borderId="14" xfId="0" applyNumberFormat="1" applyFont="1" applyFill="1" applyBorder="1" applyAlignment="1">
      <alignment horizontal="center" vertical="center"/>
    </xf>
    <xf numFmtId="164" fontId="12" fillId="0" borderId="12" xfId="10" applyFont="1" applyFill="1" applyBorder="1" applyAlignment="1">
      <alignment horizontal="center" vertical="center"/>
    </xf>
    <xf numFmtId="164" fontId="12" fillId="0" borderId="14" xfId="10" applyFont="1" applyFill="1" applyBorder="1" applyAlignment="1">
      <alignment horizontal="center" vertical="center"/>
    </xf>
    <xf numFmtId="0" fontId="12" fillId="0" borderId="12"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4" xfId="0" applyFont="1" applyFill="1" applyBorder="1" applyAlignment="1">
      <alignment horizontal="justify" vertical="center" wrapText="1"/>
    </xf>
    <xf numFmtId="187" fontId="12" fillId="0" borderId="12" xfId="9" applyNumberFormat="1" applyFont="1" applyFill="1" applyBorder="1" applyAlignment="1">
      <alignment horizontal="center" vertical="center"/>
    </xf>
    <xf numFmtId="187" fontId="12" fillId="0" borderId="14" xfId="9" applyNumberFormat="1"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1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1" fillId="2" borderId="15" xfId="0" applyFont="1" applyFill="1" applyBorder="1" applyAlignment="1">
      <alignment horizontal="center" vertical="center" textRotation="180" wrapText="1"/>
    </xf>
    <xf numFmtId="0" fontId="12" fillId="15" borderId="15"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1" fillId="2" borderId="15" xfId="0" applyFont="1" applyFill="1" applyBorder="1" applyAlignment="1">
      <alignment horizontal="center" vertical="center"/>
    </xf>
    <xf numFmtId="49" fontId="1" fillId="2" borderId="15" xfId="0" applyNumberFormat="1" applyFont="1" applyFill="1" applyBorder="1" applyAlignment="1">
      <alignment horizontal="center" vertical="center" textRotation="180" wrapText="1"/>
    </xf>
    <xf numFmtId="164" fontId="1" fillId="2" borderId="15" xfId="10" applyFont="1" applyFill="1" applyBorder="1" applyAlignment="1">
      <alignment horizontal="center" vertical="center" wrapText="1"/>
    </xf>
    <xf numFmtId="0" fontId="1" fillId="2" borderId="15" xfId="0" applyFont="1" applyFill="1" applyBorder="1" applyAlignment="1">
      <alignment horizontal="left" vertical="center" wrapText="1"/>
    </xf>
    <xf numFmtId="0" fontId="5" fillId="0" borderId="15" xfId="0" applyFont="1" applyBorder="1" applyAlignment="1">
      <alignment horizont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73" fontId="1" fillId="2" borderId="15" xfId="0" applyNumberFormat="1" applyFont="1" applyFill="1" applyBorder="1" applyAlignment="1">
      <alignment horizontal="center" vertical="center" wrapText="1"/>
    </xf>
    <xf numFmtId="3" fontId="11" fillId="4" borderId="8" xfId="0" applyNumberFormat="1" applyFont="1" applyFill="1" applyBorder="1" applyAlignment="1">
      <alignment horizontal="center" vertical="center"/>
    </xf>
    <xf numFmtId="0" fontId="12" fillId="0" borderId="0" xfId="0" applyFont="1" applyAlignment="1">
      <alignment horizontal="center"/>
    </xf>
    <xf numFmtId="3" fontId="12" fillId="4" borderId="12" xfId="0" applyNumberFormat="1" applyFont="1" applyFill="1" applyBorder="1" applyAlignment="1">
      <alignment horizontal="center" vertical="center" wrapText="1"/>
    </xf>
    <xf numFmtId="3" fontId="12" fillId="4" borderId="14" xfId="0" applyNumberFormat="1" applyFont="1" applyFill="1" applyBorder="1" applyAlignment="1">
      <alignment horizontal="center" vertical="center" wrapText="1"/>
    </xf>
    <xf numFmtId="3" fontId="12" fillId="4" borderId="13" xfId="0" applyNumberFormat="1" applyFont="1" applyFill="1" applyBorder="1" applyAlignment="1">
      <alignment horizontal="center" vertical="center" wrapText="1"/>
    </xf>
    <xf numFmtId="3" fontId="1" fillId="2" borderId="15" xfId="0" applyNumberFormat="1" applyFont="1" applyFill="1" applyBorder="1" applyAlignment="1">
      <alignment horizontal="left" vertical="center" wrapText="1"/>
    </xf>
    <xf numFmtId="41" fontId="12" fillId="4" borderId="12" xfId="41" applyFont="1" applyFill="1" applyBorder="1" applyAlignment="1">
      <alignment horizontal="center" vertical="center" wrapText="1"/>
    </xf>
    <xf numFmtId="41" fontId="12" fillId="4" borderId="13" xfId="41" applyFont="1" applyFill="1" applyBorder="1" applyAlignment="1">
      <alignment horizontal="center" vertical="center" wrapText="1"/>
    </xf>
    <xf numFmtId="41" fontId="12" fillId="4" borderId="14" xfId="41" applyFont="1" applyFill="1" applyBorder="1" applyAlignment="1">
      <alignment horizontal="center" vertical="center" wrapText="1"/>
    </xf>
    <xf numFmtId="187" fontId="1" fillId="2" borderId="15" xfId="9" applyNumberFormat="1" applyFont="1" applyFill="1" applyBorder="1" applyAlignment="1">
      <alignment horizontal="center" vertical="center" wrapText="1"/>
    </xf>
    <xf numFmtId="1" fontId="17" fillId="0" borderId="15" xfId="0" applyNumberFormat="1" applyFont="1" applyFill="1" applyBorder="1" applyAlignment="1">
      <alignment horizontal="center" vertical="center"/>
    </xf>
    <xf numFmtId="0" fontId="17" fillId="0" borderId="15" xfId="0" applyFont="1" applyFill="1" applyBorder="1" applyAlignment="1">
      <alignment horizontal="center"/>
    </xf>
    <xf numFmtId="170" fontId="17" fillId="4" borderId="15" xfId="0" applyNumberFormat="1" applyFont="1" applyFill="1" applyBorder="1" applyAlignment="1">
      <alignment horizontal="center" vertical="center"/>
    </xf>
    <xf numFmtId="0" fontId="17" fillId="4" borderId="15" xfId="0" applyFont="1" applyFill="1" applyBorder="1" applyAlignment="1">
      <alignment horizontal="justify" vertical="center"/>
    </xf>
    <xf numFmtId="0" fontId="17" fillId="4" borderId="15" xfId="0" applyFont="1" applyFill="1" applyBorder="1" applyAlignment="1">
      <alignment horizontal="justify" vertical="center" wrapText="1"/>
    </xf>
    <xf numFmtId="1" fontId="17" fillId="4" borderId="15" xfId="0" applyNumberFormat="1" applyFont="1" applyFill="1" applyBorder="1" applyAlignment="1">
      <alignment horizontal="center" vertical="center" wrapText="1"/>
    </xf>
    <xf numFmtId="0" fontId="17" fillId="4" borderId="15" xfId="0" applyFont="1" applyFill="1" applyBorder="1" applyAlignment="1">
      <alignment horizontal="center" vertical="center"/>
    </xf>
    <xf numFmtId="1" fontId="17" fillId="4" borderId="15" xfId="0" applyNumberFormat="1" applyFont="1" applyFill="1" applyBorder="1" applyAlignment="1">
      <alignment horizontal="center" vertical="center"/>
    </xf>
    <xf numFmtId="168" fontId="17" fillId="4" borderId="15"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textRotation="180" wrapText="1"/>
    </xf>
    <xf numFmtId="169" fontId="17" fillId="4" borderId="15" xfId="0" applyNumberFormat="1" applyFont="1" applyFill="1" applyBorder="1" applyAlignment="1">
      <alignment horizontal="center" vertical="center"/>
    </xf>
    <xf numFmtId="0" fontId="17" fillId="0" borderId="15" xfId="0" applyFont="1" applyFill="1" applyBorder="1" applyAlignment="1">
      <alignment horizontal="center" vertical="center" wrapText="1"/>
    </xf>
    <xf numFmtId="1" fontId="17" fillId="4" borderId="4" xfId="0" applyNumberFormat="1" applyFont="1" applyFill="1" applyBorder="1" applyAlignment="1">
      <alignment horizontal="center"/>
    </xf>
    <xf numFmtId="0" fontId="22" fillId="4" borderId="0" xfId="0" applyFont="1" applyFill="1" applyBorder="1" applyAlignment="1">
      <alignment horizontal="center" vertical="center" wrapText="1"/>
    </xf>
    <xf numFmtId="0" fontId="17" fillId="4" borderId="4" xfId="0" applyFont="1" applyFill="1" applyBorder="1" applyAlignment="1">
      <alignment horizontal="center"/>
    </xf>
    <xf numFmtId="0" fontId="17" fillId="4" borderId="0" xfId="0" applyFont="1" applyFill="1" applyBorder="1" applyAlignment="1">
      <alignment horizontal="center"/>
    </xf>
    <xf numFmtId="14" fontId="17" fillId="4" borderId="15" xfId="0" applyNumberFormat="1" applyFont="1" applyFill="1" applyBorder="1" applyAlignment="1">
      <alignment horizontal="center" vertical="center"/>
    </xf>
    <xf numFmtId="0" fontId="17" fillId="0" borderId="15" xfId="0" applyFont="1" applyFill="1" applyBorder="1" applyAlignment="1">
      <alignment horizontal="justify" vertical="center" wrapText="1"/>
    </xf>
    <xf numFmtId="0" fontId="17" fillId="0" borderId="15" xfId="0" applyFont="1" applyFill="1" applyBorder="1" applyAlignment="1">
      <alignment horizontal="justify" vertical="center"/>
    </xf>
    <xf numFmtId="1" fontId="17" fillId="4" borderId="15" xfId="0" applyNumberFormat="1" applyFont="1" applyFill="1" applyBorder="1" applyAlignment="1">
      <alignment horizontal="center" vertical="center" textRotation="180" wrapText="1"/>
    </xf>
    <xf numFmtId="1" fontId="22" fillId="4" borderId="15" xfId="0" applyNumberFormat="1" applyFont="1" applyFill="1" applyBorder="1" applyAlignment="1">
      <alignment horizontal="center" vertical="center" textRotation="180" wrapText="1"/>
    </xf>
    <xf numFmtId="170" fontId="17" fillId="4" borderId="15" xfId="0" applyNumberFormat="1" applyFont="1" applyFill="1" applyBorder="1" applyAlignment="1">
      <alignment horizontal="center" vertical="center" wrapText="1"/>
    </xf>
    <xf numFmtId="0" fontId="17" fillId="4" borderId="15" xfId="0" applyFont="1" applyFill="1" applyBorder="1" applyAlignment="1">
      <alignment horizontal="center" vertical="center" wrapText="1"/>
    </xf>
    <xf numFmtId="168" fontId="17" fillId="4" borderId="15" xfId="0" applyNumberFormat="1" applyFont="1" applyFill="1" applyBorder="1" applyAlignment="1">
      <alignment horizontal="center" vertical="center" wrapText="1"/>
    </xf>
    <xf numFmtId="169" fontId="17" fillId="4" borderId="15" xfId="0" applyNumberFormat="1" applyFont="1" applyFill="1" applyBorder="1" applyAlignment="1">
      <alignment horizontal="center" vertical="center" wrapText="1"/>
    </xf>
    <xf numFmtId="3" fontId="17" fillId="4" borderId="15" xfId="0" applyNumberFormat="1" applyFont="1" applyFill="1" applyBorder="1" applyAlignment="1">
      <alignment horizontal="justify" vertical="center" wrapText="1"/>
    </xf>
    <xf numFmtId="0" fontId="17" fillId="4" borderId="0" xfId="0" applyFont="1" applyFill="1" applyBorder="1" applyAlignment="1">
      <alignment horizontal="center" vertical="center" wrapText="1"/>
    </xf>
    <xf numFmtId="0" fontId="17" fillId="4" borderId="4" xfId="0" applyFont="1" applyFill="1" applyBorder="1" applyAlignment="1">
      <alignment horizontal="center" vertical="center" wrapText="1"/>
    </xf>
    <xf numFmtId="14" fontId="17" fillId="4" borderId="15" xfId="0" applyNumberFormat="1" applyFont="1" applyFill="1" applyBorder="1" applyAlignment="1">
      <alignment horizontal="justify" vertical="center"/>
    </xf>
    <xf numFmtId="0" fontId="17" fillId="0" borderId="15" xfId="0" applyFont="1" applyFill="1" applyBorder="1" applyAlignment="1">
      <alignment horizontal="center" vertical="center"/>
    </xf>
    <xf numFmtId="1" fontId="17" fillId="0" borderId="15" xfId="0" applyNumberFormat="1" applyFont="1" applyFill="1" applyBorder="1" applyAlignment="1">
      <alignment horizontal="justify" vertical="center" wrapText="1"/>
    </xf>
    <xf numFmtId="0" fontId="17" fillId="4" borderId="1" xfId="0" applyFont="1" applyFill="1" applyBorder="1" applyAlignment="1">
      <alignment horizontal="center" vertical="center" wrapText="1"/>
    </xf>
    <xf numFmtId="1" fontId="22" fillId="0" borderId="15" xfId="0" applyNumberFormat="1" applyFont="1" applyFill="1" applyBorder="1" applyAlignment="1">
      <alignment horizontal="center" vertical="center" textRotation="180" wrapText="1"/>
    </xf>
    <xf numFmtId="3" fontId="22" fillId="2" borderId="12" xfId="0" applyNumberFormat="1" applyFont="1" applyFill="1" applyBorder="1" applyAlignment="1">
      <alignment horizontal="justify" vertical="center" wrapText="1"/>
    </xf>
    <xf numFmtId="3" fontId="22" fillId="2" borderId="13" xfId="0" applyNumberFormat="1" applyFont="1" applyFill="1" applyBorder="1" applyAlignment="1">
      <alignment horizontal="justify" vertical="center" wrapText="1"/>
    </xf>
    <xf numFmtId="3" fontId="22" fillId="2" borderId="14" xfId="0" applyNumberFormat="1" applyFont="1" applyFill="1" applyBorder="1" applyAlignment="1">
      <alignment horizontal="justify" vertical="center" wrapText="1"/>
    </xf>
    <xf numFmtId="1" fontId="22" fillId="2" borderId="13" xfId="0" applyNumberFormat="1" applyFont="1" applyFill="1" applyBorder="1" applyAlignment="1">
      <alignment horizontal="center" vertical="center" wrapText="1"/>
    </xf>
    <xf numFmtId="1" fontId="22" fillId="2" borderId="14" xfId="0" applyNumberFormat="1" applyFont="1" applyFill="1" applyBorder="1" applyAlignment="1">
      <alignment horizontal="center" vertical="center" wrapText="1"/>
    </xf>
    <xf numFmtId="0" fontId="22" fillId="2" borderId="2" xfId="0" applyFont="1" applyFill="1" applyBorder="1" applyAlignment="1">
      <alignment horizontal="center" vertical="center" textRotation="180" wrapText="1"/>
    </xf>
    <xf numFmtId="0" fontId="22" fillId="2" borderId="4" xfId="0" applyFont="1" applyFill="1" applyBorder="1" applyAlignment="1">
      <alignment horizontal="center" vertical="center" textRotation="180" wrapText="1"/>
    </xf>
    <xf numFmtId="0" fontId="22" fillId="2" borderId="7" xfId="0" applyFont="1" applyFill="1" applyBorder="1" applyAlignment="1">
      <alignment horizontal="center" vertical="center" textRotation="180" wrapText="1"/>
    </xf>
    <xf numFmtId="49" fontId="22" fillId="2" borderId="2" xfId="0" applyNumberFormat="1" applyFont="1" applyFill="1" applyBorder="1" applyAlignment="1">
      <alignment horizontal="center" vertical="center" textRotation="180" wrapText="1"/>
    </xf>
    <xf numFmtId="49" fontId="22" fillId="2" borderId="4" xfId="0" applyNumberFormat="1" applyFont="1" applyFill="1" applyBorder="1" applyAlignment="1">
      <alignment horizontal="center" vertical="center" textRotation="180" wrapText="1"/>
    </xf>
    <xf numFmtId="49" fontId="22" fillId="2" borderId="7" xfId="0" applyNumberFormat="1" applyFont="1" applyFill="1" applyBorder="1" applyAlignment="1">
      <alignment horizontal="center" vertical="center" textRotation="180" wrapText="1"/>
    </xf>
    <xf numFmtId="169" fontId="22" fillId="2" borderId="12" xfId="0" applyNumberFormat="1" applyFont="1" applyFill="1" applyBorder="1" applyAlignment="1">
      <alignment horizontal="center" vertical="center" wrapText="1"/>
    </xf>
    <xf numFmtId="169" fontId="22" fillId="2" borderId="13" xfId="0" applyNumberFormat="1" applyFont="1" applyFill="1" applyBorder="1" applyAlignment="1">
      <alignment horizontal="center" vertical="center" wrapText="1"/>
    </xf>
    <xf numFmtId="169" fontId="22" fillId="2" borderId="14" xfId="0" applyNumberFormat="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170" fontId="22" fillId="2" borderId="2" xfId="0" applyNumberFormat="1" applyFont="1" applyFill="1" applyBorder="1" applyAlignment="1">
      <alignment horizontal="center" vertical="center" wrapText="1"/>
    </xf>
    <xf numFmtId="170" fontId="22" fillId="2" borderId="4" xfId="0" applyNumberFormat="1" applyFont="1" applyFill="1" applyBorder="1" applyAlignment="1">
      <alignment horizontal="center" vertical="center" wrapText="1"/>
    </xf>
    <xf numFmtId="170" fontId="22" fillId="2" borderId="7" xfId="0" applyNumberFormat="1" applyFont="1" applyFill="1" applyBorder="1" applyAlignment="1">
      <alignment horizontal="center" vertical="center" wrapText="1"/>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7" xfId="0" applyFont="1" applyBorder="1" applyAlignment="1">
      <alignment horizontal="center" vertical="center"/>
    </xf>
    <xf numFmtId="1" fontId="22" fillId="2" borderId="3" xfId="0" applyNumberFormat="1"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1" fontId="22" fillId="2" borderId="6"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6" xfId="0" applyFont="1" applyFill="1" applyBorder="1" applyAlignment="1">
      <alignment horizontal="center" vertical="center" wrapText="1"/>
    </xf>
    <xf numFmtId="168" fontId="22" fillId="2" borderId="2" xfId="0" applyNumberFormat="1" applyFont="1" applyFill="1" applyBorder="1" applyAlignment="1">
      <alignment horizontal="center" vertical="center" wrapText="1"/>
    </xf>
    <xf numFmtId="168" fontId="22" fillId="2" borderId="4" xfId="0" applyNumberFormat="1" applyFont="1" applyFill="1" applyBorder="1" applyAlignment="1">
      <alignment horizontal="center" vertical="center" wrapText="1"/>
    </xf>
    <xf numFmtId="168" fontId="22" fillId="2" borderId="7" xfId="0" applyNumberFormat="1" applyFont="1" applyFill="1" applyBorder="1" applyAlignment="1">
      <alignment horizontal="center" vertical="center" wrapText="1"/>
    </xf>
    <xf numFmtId="169" fontId="22" fillId="2" borderId="2" xfId="0" applyNumberFormat="1" applyFont="1" applyFill="1" applyBorder="1" applyAlignment="1">
      <alignment horizontal="center" vertical="center" wrapText="1"/>
    </xf>
    <xf numFmtId="169" fontId="22" fillId="2" borderId="4" xfId="0" applyNumberFormat="1" applyFont="1" applyFill="1" applyBorder="1" applyAlignment="1">
      <alignment horizontal="center" vertical="center" wrapText="1"/>
    </xf>
    <xf numFmtId="169" fontId="22" fillId="2" borderId="7" xfId="0" applyNumberFormat="1"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2" borderId="4" xfId="0" applyFont="1" applyFill="1" applyBorder="1" applyAlignment="1">
      <alignment horizontal="justify" vertical="center" wrapText="1"/>
    </xf>
    <xf numFmtId="0" fontId="22" fillId="2" borderId="7" xfId="0" applyFont="1" applyFill="1" applyBorder="1" applyAlignment="1">
      <alignment horizontal="justify"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2" xfId="0" applyFont="1" applyFill="1" applyBorder="1" applyAlignment="1">
      <alignment horizontal="justify" vertical="center" wrapText="1"/>
    </xf>
    <xf numFmtId="0" fontId="17" fillId="4" borderId="13" xfId="0" applyFont="1" applyFill="1" applyBorder="1" applyAlignment="1">
      <alignment horizontal="justify" vertical="center" wrapText="1"/>
    </xf>
    <xf numFmtId="0" fontId="17" fillId="4" borderId="14" xfId="0" applyFont="1" applyFill="1" applyBorder="1" applyAlignment="1">
      <alignment horizontal="justify" vertical="center" wrapText="1"/>
    </xf>
    <xf numFmtId="168" fontId="17" fillId="4" borderId="12" xfId="0" applyNumberFormat="1" applyFont="1" applyFill="1" applyBorder="1" applyAlignment="1">
      <alignment horizontal="center" vertical="center" wrapText="1"/>
    </xf>
    <xf numFmtId="168" fontId="17" fillId="4" borderId="13" xfId="0" applyNumberFormat="1" applyFont="1" applyFill="1" applyBorder="1" applyAlignment="1">
      <alignment horizontal="center" vertical="center" wrapText="1"/>
    </xf>
    <xf numFmtId="168" fontId="17" fillId="4" borderId="14" xfId="0" applyNumberFormat="1" applyFont="1" applyFill="1" applyBorder="1" applyAlignment="1">
      <alignment horizontal="center" vertical="center" wrapText="1"/>
    </xf>
    <xf numFmtId="169" fontId="17" fillId="4" borderId="12" xfId="0" applyNumberFormat="1" applyFont="1" applyFill="1" applyBorder="1" applyAlignment="1">
      <alignment horizontal="center" vertical="center" wrapText="1"/>
    </xf>
    <xf numFmtId="169" fontId="17" fillId="4" borderId="13" xfId="0" applyNumberFormat="1" applyFont="1" applyFill="1" applyBorder="1" applyAlignment="1">
      <alignment horizontal="center" vertical="center" wrapText="1"/>
    </xf>
    <xf numFmtId="169" fontId="17" fillId="4" borderId="14" xfId="0" applyNumberFormat="1" applyFont="1" applyFill="1" applyBorder="1" applyAlignment="1">
      <alignment horizontal="center" vertical="center" wrapText="1"/>
    </xf>
    <xf numFmtId="41" fontId="17" fillId="0" borderId="12" xfId="41" applyFont="1" applyFill="1" applyBorder="1" applyAlignment="1">
      <alignment horizontal="center" vertical="center" wrapText="1"/>
    </xf>
    <xf numFmtId="41" fontId="17" fillId="0" borderId="13" xfId="41" applyFont="1" applyFill="1" applyBorder="1" applyAlignment="1">
      <alignment horizontal="center" vertical="center" wrapText="1"/>
    </xf>
    <xf numFmtId="41" fontId="17" fillId="0" borderId="14" xfId="4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9" fontId="17" fillId="0" borderId="12" xfId="7" applyFont="1" applyFill="1" applyBorder="1" applyAlignment="1">
      <alignment horizontal="center" vertical="center" wrapText="1"/>
    </xf>
    <xf numFmtId="9" fontId="17" fillId="0" borderId="14" xfId="7"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14" xfId="0" applyFont="1" applyFill="1" applyBorder="1" applyAlignment="1">
      <alignment horizontal="justify" vertical="center" wrapText="1"/>
    </xf>
    <xf numFmtId="169" fontId="17" fillId="0" borderId="12" xfId="0" applyNumberFormat="1" applyFont="1" applyFill="1" applyBorder="1" applyAlignment="1">
      <alignment horizontal="center" vertical="center" wrapText="1"/>
    </xf>
    <xf numFmtId="169" fontId="17" fillId="0" borderId="13" xfId="0" applyNumberFormat="1" applyFont="1" applyFill="1" applyBorder="1" applyAlignment="1">
      <alignment horizontal="center" vertical="center" wrapText="1"/>
    </xf>
    <xf numFmtId="169" fontId="17" fillId="0" borderId="14" xfId="0" applyNumberFormat="1" applyFont="1" applyFill="1" applyBorder="1" applyAlignment="1">
      <alignment horizontal="center" vertical="center" wrapText="1"/>
    </xf>
    <xf numFmtId="0" fontId="17" fillId="0" borderId="13" xfId="0" applyFont="1" applyFill="1" applyBorder="1" applyAlignment="1">
      <alignment horizontal="justify" vertical="center" wrapText="1"/>
    </xf>
    <xf numFmtId="0" fontId="22" fillId="0" borderId="15"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center"/>
    </xf>
    <xf numFmtId="183" fontId="17" fillId="0" borderId="0" xfId="0" applyNumberFormat="1" applyFont="1" applyFill="1" applyAlignment="1">
      <alignment horizontal="center" vertical="center"/>
    </xf>
    <xf numFmtId="169" fontId="17" fillId="0" borderId="15" xfId="0" applyNumberFormat="1"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7" fillId="0" borderId="8"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10" borderId="9" xfId="0" applyFont="1" applyFill="1" applyBorder="1" applyAlignment="1">
      <alignment horizontal="left" vertical="center"/>
    </xf>
    <xf numFmtId="0" fontId="22" fillId="10" borderId="10" xfId="0" applyFont="1" applyFill="1" applyBorder="1" applyAlignment="1">
      <alignment horizontal="left" vertical="center"/>
    </xf>
    <xf numFmtId="184" fontId="17" fillId="0" borderId="12" xfId="6" applyNumberFormat="1" applyFont="1" applyFill="1" applyBorder="1" applyAlignment="1">
      <alignment horizontal="center" vertical="center" wrapText="1"/>
    </xf>
    <xf numFmtId="184" fontId="17" fillId="0" borderId="14" xfId="6" applyNumberFormat="1" applyFont="1" applyFill="1" applyBorder="1" applyAlignment="1">
      <alignment horizontal="center" vertical="center" wrapText="1"/>
    </xf>
    <xf numFmtId="183" fontId="17" fillId="4" borderId="9" xfId="0" applyNumberFormat="1" applyFont="1" applyFill="1" applyBorder="1" applyAlignment="1">
      <alignment horizontal="center" vertical="center"/>
    </xf>
    <xf numFmtId="183" fontId="17" fillId="4" borderId="10" xfId="0" applyNumberFormat="1" applyFont="1" applyFill="1" applyBorder="1" applyAlignment="1">
      <alignment horizontal="center" vertical="center"/>
    </xf>
    <xf numFmtId="169" fontId="11" fillId="2" borderId="2" xfId="0" applyNumberFormat="1" applyFont="1" applyFill="1" applyBorder="1" applyAlignment="1">
      <alignment horizontal="center" vertical="center" wrapText="1"/>
    </xf>
    <xf numFmtId="169" fontId="11" fillId="2" borderId="4" xfId="0" applyNumberFormat="1" applyFont="1" applyFill="1" applyBorder="1" applyAlignment="1">
      <alignment horizontal="center" vertical="center" wrapText="1"/>
    </xf>
    <xf numFmtId="169" fontId="11" fillId="2" borderId="7" xfId="0" applyNumberFormat="1" applyFont="1" applyFill="1" applyBorder="1" applyAlignment="1">
      <alignment horizontal="center" vertical="center" wrapText="1"/>
    </xf>
    <xf numFmtId="0" fontId="11" fillId="2" borderId="2"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168" fontId="12" fillId="2" borderId="2" xfId="0" applyNumberFormat="1" applyFont="1" applyFill="1" applyBorder="1" applyAlignment="1">
      <alignment horizontal="center" vertical="center" wrapText="1"/>
    </xf>
    <xf numFmtId="168" fontId="12" fillId="2" borderId="4" xfId="0" applyNumberFormat="1" applyFont="1" applyFill="1" applyBorder="1" applyAlignment="1">
      <alignment horizontal="center" vertical="center" wrapText="1"/>
    </xf>
    <xf numFmtId="168" fontId="12" fillId="2" borderId="7" xfId="0" applyNumberFormat="1" applyFont="1" applyFill="1" applyBorder="1" applyAlignment="1">
      <alignment horizontal="center" vertical="center" wrapText="1"/>
    </xf>
    <xf numFmtId="170" fontId="11" fillId="2" borderId="2" xfId="0" applyNumberFormat="1" applyFont="1" applyFill="1" applyBorder="1" applyAlignment="1">
      <alignment horizontal="center" vertical="center" wrapText="1"/>
    </xf>
    <xf numFmtId="170" fontId="11" fillId="2" borderId="4" xfId="0" applyNumberFormat="1" applyFont="1" applyFill="1" applyBorder="1" applyAlignment="1">
      <alignment horizontal="center" vertical="center" wrapText="1"/>
    </xf>
    <xf numFmtId="170" fontId="11" fillId="2" borderId="7" xfId="0" applyNumberFormat="1" applyFont="1" applyFill="1" applyBorder="1" applyAlignment="1">
      <alignment horizontal="center" vertical="center" wrapText="1"/>
    </xf>
    <xf numFmtId="3" fontId="11" fillId="2" borderId="12" xfId="0" applyNumberFormat="1" applyFont="1" applyFill="1" applyBorder="1" applyAlignment="1">
      <alignment horizontal="justify" vertical="center" wrapText="1"/>
    </xf>
    <xf numFmtId="3" fontId="11" fillId="2" borderId="13" xfId="0" applyNumberFormat="1" applyFont="1" applyFill="1" applyBorder="1" applyAlignment="1">
      <alignment horizontal="justify" vertical="center" wrapText="1"/>
    </xf>
    <xf numFmtId="3" fontId="11" fillId="2" borderId="14" xfId="0" applyNumberFormat="1" applyFont="1" applyFill="1" applyBorder="1" applyAlignment="1">
      <alignment horizontal="justify" vertical="center" wrapText="1"/>
    </xf>
    <xf numFmtId="1" fontId="11" fillId="2" borderId="13" xfId="0" applyNumberFormat="1" applyFont="1" applyFill="1" applyBorder="1" applyAlignment="1">
      <alignment horizontal="left" vertical="center" wrapText="1"/>
    </xf>
    <xf numFmtId="1" fontId="11" fillId="2" borderId="14" xfId="0" applyNumberFormat="1" applyFont="1" applyFill="1" applyBorder="1" applyAlignment="1">
      <alignment horizontal="left" vertical="center" wrapText="1"/>
    </xf>
    <xf numFmtId="0" fontId="11" fillId="2" borderId="2" xfId="0" applyFont="1" applyFill="1" applyBorder="1" applyAlignment="1">
      <alignment horizontal="center" vertical="center" textRotation="180" wrapText="1"/>
    </xf>
    <xf numFmtId="0" fontId="11" fillId="2" borderId="4" xfId="0" applyFont="1" applyFill="1" applyBorder="1" applyAlignment="1">
      <alignment horizontal="center" vertical="center" textRotation="180" wrapText="1"/>
    </xf>
    <xf numFmtId="0" fontId="11" fillId="2" borderId="7" xfId="0" applyFont="1" applyFill="1" applyBorder="1" applyAlignment="1">
      <alignment horizontal="center" vertical="center" textRotation="180" wrapText="1"/>
    </xf>
    <xf numFmtId="49" fontId="11" fillId="2" borderId="2" xfId="0" applyNumberFormat="1" applyFont="1" applyFill="1" applyBorder="1" applyAlignment="1">
      <alignment horizontal="center" vertical="center" textRotation="180" wrapText="1"/>
    </xf>
    <xf numFmtId="49" fontId="11" fillId="2" borderId="4" xfId="0" applyNumberFormat="1" applyFont="1" applyFill="1" applyBorder="1" applyAlignment="1">
      <alignment horizontal="center" vertical="center" textRotation="180" wrapText="1"/>
    </xf>
    <xf numFmtId="49" fontId="11" fillId="2" borderId="7" xfId="0" applyNumberFormat="1" applyFont="1" applyFill="1" applyBorder="1" applyAlignment="1">
      <alignment horizontal="center" vertical="center" textRotation="180" wrapText="1"/>
    </xf>
    <xf numFmtId="3" fontId="17" fillId="0" borderId="12"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173" fontId="17" fillId="0" borderId="12" xfId="0" applyNumberFormat="1" applyFont="1" applyFill="1" applyBorder="1" applyAlignment="1">
      <alignment horizontal="center" vertical="center" wrapText="1"/>
    </xf>
    <xf numFmtId="173" fontId="17" fillId="0" borderId="14" xfId="0" applyNumberFormat="1" applyFont="1" applyFill="1" applyBorder="1" applyAlignment="1">
      <alignment horizontal="center" vertical="center" wrapText="1"/>
    </xf>
    <xf numFmtId="41" fontId="17" fillId="0" borderId="15" xfId="41" applyFont="1" applyFill="1" applyBorder="1" applyAlignment="1">
      <alignment horizontal="center" vertical="center" wrapText="1"/>
    </xf>
    <xf numFmtId="169" fontId="11" fillId="2" borderId="12" xfId="0" applyNumberFormat="1" applyFont="1" applyFill="1" applyBorder="1" applyAlignment="1">
      <alignment horizontal="center" vertical="center" wrapText="1"/>
    </xf>
    <xf numFmtId="169" fontId="11" fillId="2" borderId="13" xfId="0" applyNumberFormat="1" applyFont="1" applyFill="1" applyBorder="1" applyAlignment="1">
      <alignment horizontal="center" vertical="center" wrapText="1"/>
    </xf>
    <xf numFmtId="169" fontId="11" fillId="2" borderId="14" xfId="0" applyNumberFormat="1"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1" fontId="1" fillId="2" borderId="3"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168" fontId="1" fillId="9" borderId="2" xfId="0" applyNumberFormat="1" applyFont="1" applyFill="1" applyBorder="1" applyAlignment="1">
      <alignment horizontal="center" vertical="center" wrapText="1"/>
    </xf>
    <xf numFmtId="168" fontId="1" fillId="9" borderId="4" xfId="0" applyNumberFormat="1" applyFont="1" applyFill="1" applyBorder="1" applyAlignment="1">
      <alignment horizontal="center" vertical="center" wrapText="1"/>
    </xf>
    <xf numFmtId="168" fontId="1" fillId="9" borderId="7" xfId="0" applyNumberFormat="1" applyFont="1" applyFill="1" applyBorder="1" applyAlignment="1">
      <alignment horizontal="center" vertical="center" wrapText="1"/>
    </xf>
    <xf numFmtId="169" fontId="1" fillId="2" borderId="2" xfId="0" applyNumberFormat="1" applyFont="1" applyFill="1" applyBorder="1" applyAlignment="1">
      <alignment horizontal="center" vertical="center" wrapText="1"/>
    </xf>
    <xf numFmtId="169" fontId="1" fillId="2" borderId="4" xfId="0" applyNumberFormat="1" applyFont="1" applyFill="1" applyBorder="1" applyAlignment="1">
      <alignment horizontal="center" vertical="center" wrapText="1"/>
    </xf>
    <xf numFmtId="169" fontId="1" fillId="2" borderId="7"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3" fontId="1" fillId="2" borderId="12" xfId="0" applyNumberFormat="1"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170" fontId="1" fillId="2" borderId="2" xfId="0" applyNumberFormat="1" applyFont="1" applyFill="1" applyBorder="1" applyAlignment="1">
      <alignment horizontal="center" vertical="center" wrapText="1"/>
    </xf>
    <xf numFmtId="170" fontId="1" fillId="2" borderId="4" xfId="0" applyNumberFormat="1" applyFont="1" applyFill="1" applyBorder="1" applyAlignment="1">
      <alignment horizontal="center" vertical="center" wrapText="1"/>
    </xf>
    <xf numFmtId="170" fontId="1" fillId="2" borderId="7" xfId="0" applyNumberFormat="1" applyFont="1" applyFill="1" applyBorder="1" applyAlignment="1">
      <alignment horizontal="center" vertical="center" wrapText="1"/>
    </xf>
    <xf numFmtId="0" fontId="1" fillId="2" borderId="2" xfId="0" applyFont="1" applyFill="1" applyBorder="1" applyAlignment="1">
      <alignment horizontal="center" vertical="center" textRotation="180" wrapText="1"/>
    </xf>
    <xf numFmtId="0" fontId="1" fillId="2" borderId="4" xfId="0" applyFont="1" applyFill="1" applyBorder="1" applyAlignment="1">
      <alignment horizontal="center" vertical="center" textRotation="180" wrapText="1"/>
    </xf>
    <xf numFmtId="0" fontId="1" fillId="2" borderId="7" xfId="0" applyFont="1" applyFill="1" applyBorder="1" applyAlignment="1">
      <alignment horizontal="center" vertical="center" textRotation="180" wrapText="1"/>
    </xf>
    <xf numFmtId="1" fontId="1" fillId="2" borderId="13" xfId="0" applyNumberFormat="1" applyFont="1" applyFill="1" applyBorder="1" applyAlignment="1">
      <alignment horizontal="center" vertical="center" wrapText="1"/>
    </xf>
    <xf numFmtId="1" fontId="1" fillId="2" borderId="14"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textRotation="180" wrapText="1"/>
    </xf>
    <xf numFmtId="49" fontId="1" fillId="2" borderId="4" xfId="0" applyNumberFormat="1" applyFont="1" applyFill="1" applyBorder="1" applyAlignment="1">
      <alignment horizontal="center" vertical="center" textRotation="180" wrapText="1"/>
    </xf>
    <xf numFmtId="49" fontId="1" fillId="2" borderId="7" xfId="0" applyNumberFormat="1" applyFont="1" applyFill="1" applyBorder="1" applyAlignment="1">
      <alignment horizontal="center" vertical="center" textRotation="180"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5"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0" xfId="0" applyFont="1" applyFill="1" applyBorder="1" applyAlignment="1">
      <alignment horizontal="center" vertical="center" wrapText="1"/>
    </xf>
    <xf numFmtId="1" fontId="5" fillId="4" borderId="12" xfId="0" applyNumberFormat="1" applyFont="1" applyFill="1" applyBorder="1" applyAlignment="1">
      <alignment horizontal="center" vertical="center" wrapText="1"/>
    </xf>
    <xf numFmtId="1" fontId="5" fillId="4" borderId="13" xfId="0" applyNumberFormat="1" applyFont="1" applyFill="1" applyBorder="1" applyAlignment="1">
      <alignment horizontal="center" vertical="center" wrapText="1"/>
    </xf>
    <xf numFmtId="1" fontId="5" fillId="4" borderId="39"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9" xfId="0" applyFont="1" applyFill="1" applyBorder="1" applyAlignment="1">
      <alignment horizontal="center" vertical="center" wrapText="1"/>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4" xfId="0" applyNumberFormat="1" applyFont="1" applyBorder="1" applyAlignment="1">
      <alignment horizontal="center" vertical="center"/>
    </xf>
    <xf numFmtId="167" fontId="5" fillId="4" borderId="12" xfId="6" applyFont="1" applyFill="1" applyBorder="1" applyAlignment="1">
      <alignment horizontal="center" vertical="center" wrapText="1"/>
    </xf>
    <xf numFmtId="167" fontId="5" fillId="4" borderId="13" xfId="6" applyFont="1" applyFill="1" applyBorder="1" applyAlignment="1">
      <alignment horizontal="center" vertical="center" wrapText="1"/>
    </xf>
    <xf numFmtId="167" fontId="5" fillId="4" borderId="14" xfId="6" applyFont="1" applyFill="1" applyBorder="1" applyAlignment="1">
      <alignment horizontal="center" vertical="center" wrapText="1"/>
    </xf>
    <xf numFmtId="169" fontId="5" fillId="4" borderId="15" xfId="0" applyNumberFormat="1" applyFont="1" applyFill="1" applyBorder="1" applyAlignment="1">
      <alignment horizontal="center" vertical="center" wrapText="1"/>
    </xf>
    <xf numFmtId="3" fontId="5" fillId="4" borderId="12" xfId="0" applyNumberFormat="1" applyFont="1" applyFill="1" applyBorder="1" applyAlignment="1">
      <alignment horizontal="left" vertical="center" wrapText="1"/>
    </xf>
    <xf numFmtId="3" fontId="5" fillId="4" borderId="13" xfId="0" applyNumberFormat="1" applyFont="1" applyFill="1" applyBorder="1" applyAlignment="1">
      <alignment horizontal="left" vertical="center" wrapText="1"/>
    </xf>
    <xf numFmtId="3" fontId="5" fillId="4" borderId="14" xfId="0" applyNumberFormat="1" applyFont="1" applyFill="1" applyBorder="1" applyAlignment="1">
      <alignment horizontal="left" vertical="center" wrapText="1"/>
    </xf>
    <xf numFmtId="3" fontId="1" fillId="4" borderId="12" xfId="0" applyNumberFormat="1" applyFont="1" applyFill="1" applyBorder="1" applyAlignment="1">
      <alignment horizontal="center" vertical="center" wrapText="1"/>
    </xf>
    <xf numFmtId="3" fontId="1" fillId="4" borderId="13" xfId="0" applyNumberFormat="1" applyFont="1" applyFill="1" applyBorder="1" applyAlignment="1">
      <alignment horizontal="center" vertical="center" wrapText="1"/>
    </xf>
    <xf numFmtId="3" fontId="1" fillId="4" borderId="39" xfId="0" applyNumberFormat="1" applyFont="1" applyFill="1" applyBorder="1" applyAlignment="1">
      <alignment horizontal="center" vertical="center"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39" xfId="0" applyFont="1" applyFill="1" applyBorder="1" applyAlignment="1">
      <alignment horizontal="left" vertical="center" wrapText="1"/>
    </xf>
    <xf numFmtId="170" fontId="5" fillId="4" borderId="12" xfId="0" applyNumberFormat="1" applyFont="1" applyFill="1" applyBorder="1" applyAlignment="1">
      <alignment horizontal="center" vertical="center" wrapText="1"/>
    </xf>
    <xf numFmtId="170" fontId="5" fillId="4" borderId="13" xfId="0" applyNumberFormat="1" applyFont="1" applyFill="1" applyBorder="1" applyAlignment="1">
      <alignment horizontal="center" vertical="center" wrapText="1"/>
    </xf>
    <xf numFmtId="170" fontId="5" fillId="4" borderId="39" xfId="0" applyNumberFormat="1" applyFont="1" applyFill="1" applyBorder="1" applyAlignment="1">
      <alignment horizontal="center" vertical="center" wrapText="1"/>
    </xf>
    <xf numFmtId="0" fontId="5" fillId="4" borderId="39" xfId="0" applyFont="1" applyFill="1" applyBorder="1" applyAlignment="1">
      <alignment horizontal="center" vertical="center" wrapText="1"/>
    </xf>
    <xf numFmtId="169" fontId="5" fillId="4" borderId="12" xfId="0" applyNumberFormat="1" applyFont="1" applyFill="1" applyBorder="1" applyAlignment="1">
      <alignment horizontal="center" vertical="center" wrapText="1"/>
    </xf>
    <xf numFmtId="169" fontId="5" fillId="4" borderId="13" xfId="0" applyNumberFormat="1" applyFont="1" applyFill="1" applyBorder="1" applyAlignment="1">
      <alignment horizontal="center" vertical="center" wrapText="1"/>
    </xf>
    <xf numFmtId="169" fontId="5" fillId="4" borderId="39" xfId="0" applyNumberFormat="1" applyFont="1" applyFill="1" applyBorder="1" applyAlignment="1">
      <alignment horizontal="center" vertical="center" wrapText="1"/>
    </xf>
    <xf numFmtId="169" fontId="5" fillId="4" borderId="40" xfId="0" applyNumberFormat="1" applyFont="1" applyFill="1" applyBorder="1" applyAlignment="1">
      <alignment horizontal="center" vertical="center" wrapText="1"/>
    </xf>
    <xf numFmtId="169" fontId="5" fillId="4" borderId="14" xfId="0" applyNumberFormat="1" applyFont="1" applyFill="1" applyBorder="1" applyAlignment="1">
      <alignment horizontal="center" vertical="center" wrapText="1"/>
    </xf>
    <xf numFmtId="1" fontId="5" fillId="4" borderId="40" xfId="0" applyNumberFormat="1" applyFont="1" applyFill="1" applyBorder="1" applyAlignment="1">
      <alignment horizontal="center" vertical="center"/>
    </xf>
    <xf numFmtId="1" fontId="5" fillId="4" borderId="13" xfId="0" applyNumberFormat="1" applyFont="1" applyFill="1" applyBorder="1" applyAlignment="1">
      <alignment horizontal="center" vertical="center"/>
    </xf>
    <xf numFmtId="1" fontId="5" fillId="4" borderId="39" xfId="0" applyNumberFormat="1" applyFont="1" applyFill="1" applyBorder="1" applyAlignment="1">
      <alignment horizontal="center" vertical="center"/>
    </xf>
    <xf numFmtId="0" fontId="1" fillId="0" borderId="4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67" fontId="5" fillId="4" borderId="15" xfId="6"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4" borderId="40" xfId="0" applyFont="1" applyFill="1" applyBorder="1" applyAlignment="1">
      <alignment horizontal="center" vertical="center" wrapText="1"/>
    </xf>
    <xf numFmtId="1" fontId="5" fillId="4" borderId="40" xfId="0" applyNumberFormat="1" applyFont="1" applyFill="1" applyBorder="1" applyAlignment="1">
      <alignment horizontal="center" vertical="center" wrapText="1"/>
    </xf>
    <xf numFmtId="168" fontId="5" fillId="4" borderId="15" xfId="0" applyNumberFormat="1" applyFont="1" applyFill="1" applyBorder="1" applyAlignment="1">
      <alignment horizontal="center" vertical="center" wrapText="1"/>
    </xf>
    <xf numFmtId="3" fontId="5" fillId="0" borderId="12"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4"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185" fontId="6" fillId="0" borderId="14" xfId="0" applyNumberFormat="1" applyFont="1" applyBorder="1" applyAlignment="1">
      <alignment horizontal="center" vertical="center"/>
    </xf>
    <xf numFmtId="3" fontId="5" fillId="4" borderId="15" xfId="0" applyNumberFormat="1"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left" vertical="center" wrapText="1"/>
    </xf>
    <xf numFmtId="168" fontId="5" fillId="4" borderId="12" xfId="0" applyNumberFormat="1" applyFont="1" applyFill="1" applyBorder="1" applyAlignment="1">
      <alignment horizontal="center" vertical="center" wrapText="1"/>
    </xf>
    <xf numFmtId="168" fontId="5" fillId="4" borderId="13" xfId="0" applyNumberFormat="1" applyFont="1" applyFill="1" applyBorder="1" applyAlignment="1">
      <alignment horizontal="center" vertical="center" wrapText="1"/>
    </xf>
    <xf numFmtId="168" fontId="5" fillId="4" borderId="14" xfId="0" applyNumberFormat="1" applyFont="1" applyFill="1" applyBorder="1" applyAlignment="1">
      <alignment horizontal="center" vertical="center"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39" xfId="0" applyFont="1" applyFill="1" applyBorder="1" applyAlignment="1">
      <alignment horizontal="left" vertical="top" wrapText="1"/>
    </xf>
    <xf numFmtId="0" fontId="1" fillId="5" borderId="10" xfId="0" applyFont="1" applyFill="1" applyBorder="1" applyAlignment="1">
      <alignment horizontal="left" vertical="center"/>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5" xfId="0" applyFont="1" applyFill="1" applyBorder="1" applyAlignment="1">
      <alignment horizontal="justify" vertical="center" wrapText="1"/>
    </xf>
    <xf numFmtId="1" fontId="5" fillId="4" borderId="14" xfId="0" applyNumberFormat="1" applyFont="1" applyFill="1" applyBorder="1" applyAlignment="1">
      <alignment horizontal="center" vertical="center" wrapText="1"/>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2" fontId="5" fillId="4" borderId="12" xfId="0" applyNumberFormat="1" applyFont="1" applyFill="1" applyBorder="1" applyAlignment="1">
      <alignment horizontal="center" vertical="center" wrapText="1"/>
    </xf>
    <xf numFmtId="2" fontId="5" fillId="4" borderId="14"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textRotation="180" wrapText="1"/>
    </xf>
    <xf numFmtId="1" fontId="5" fillId="0" borderId="13" xfId="0" applyNumberFormat="1" applyFont="1" applyFill="1" applyBorder="1" applyAlignment="1">
      <alignment horizontal="center" vertical="center" textRotation="180" wrapText="1"/>
    </xf>
    <xf numFmtId="172" fontId="5" fillId="0" borderId="12" xfId="0" applyNumberFormat="1" applyFont="1" applyFill="1" applyBorder="1" applyAlignment="1">
      <alignment horizontal="center" vertical="center" textRotation="180" wrapText="1"/>
    </xf>
    <xf numFmtId="172" fontId="5" fillId="0" borderId="13" xfId="0" applyNumberFormat="1" applyFont="1" applyFill="1" applyBorder="1" applyAlignment="1">
      <alignment horizontal="center" vertical="center" textRotation="180" wrapText="1"/>
    </xf>
    <xf numFmtId="2" fontId="5" fillId="4" borderId="13"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textRotation="180" wrapText="1"/>
    </xf>
    <xf numFmtId="172" fontId="5" fillId="0" borderId="15" xfId="0" applyNumberFormat="1" applyFont="1" applyFill="1" applyBorder="1" applyAlignment="1">
      <alignment horizontal="center" vertical="center" textRotation="180" wrapText="1"/>
    </xf>
    <xf numFmtId="1" fontId="5" fillId="0" borderId="14" xfId="0" applyNumberFormat="1" applyFont="1" applyFill="1" applyBorder="1" applyAlignment="1">
      <alignment horizontal="center" vertical="center" textRotation="180" wrapText="1"/>
    </xf>
    <xf numFmtId="1" fontId="5" fillId="0" borderId="15" xfId="0" applyNumberFormat="1" applyFont="1" applyFill="1" applyBorder="1" applyAlignment="1">
      <alignment horizontal="center" vertical="center" textRotation="180" wrapText="1"/>
    </xf>
    <xf numFmtId="0" fontId="5" fillId="4" borderId="14" xfId="0" applyNumberFormat="1" applyFont="1" applyFill="1" applyBorder="1" applyAlignment="1">
      <alignment horizontal="center" vertical="center" wrapText="1"/>
    </xf>
    <xf numFmtId="0" fontId="22" fillId="0" borderId="3" xfId="0" applyFont="1" applyBorder="1" applyAlignment="1">
      <alignment horizontal="center" vertical="center"/>
    </xf>
    <xf numFmtId="171" fontId="22" fillId="2" borderId="12" xfId="8" applyFont="1" applyFill="1" applyBorder="1" applyAlignment="1">
      <alignment horizontal="center" vertical="center" wrapText="1"/>
    </xf>
    <xf numFmtId="171" fontId="22" fillId="2" borderId="13" xfId="8" applyFont="1" applyFill="1" applyBorder="1" applyAlignment="1">
      <alignment horizontal="center" vertical="center" wrapText="1"/>
    </xf>
    <xf numFmtId="171" fontId="22" fillId="2" borderId="14" xfId="8" applyFont="1" applyFill="1" applyBorder="1" applyAlignment="1">
      <alignment horizontal="center" vertical="center" wrapText="1"/>
    </xf>
    <xf numFmtId="171" fontId="22" fillId="2" borderId="2" xfId="8" applyFont="1" applyFill="1" applyBorder="1" applyAlignment="1">
      <alignment horizontal="center" vertical="center" wrapText="1"/>
    </xf>
    <xf numFmtId="171" fontId="22" fillId="2" borderId="3" xfId="8" applyFont="1" applyFill="1" applyBorder="1" applyAlignment="1">
      <alignment horizontal="center" vertical="center" wrapText="1"/>
    </xf>
    <xf numFmtId="171" fontId="22" fillId="2" borderId="4" xfId="8" applyFont="1" applyFill="1" applyBorder="1" applyAlignment="1">
      <alignment horizontal="center" vertical="center" wrapText="1"/>
    </xf>
    <xf numFmtId="171" fontId="22" fillId="2" borderId="1" xfId="8" applyFont="1" applyFill="1" applyBorder="1" applyAlignment="1">
      <alignment horizontal="center" vertical="center" wrapText="1"/>
    </xf>
    <xf numFmtId="171" fontId="22" fillId="2" borderId="7" xfId="8" applyFont="1" applyFill="1" applyBorder="1" applyAlignment="1">
      <alignment horizontal="center" vertical="center" wrapText="1"/>
    </xf>
    <xf numFmtId="171" fontId="22" fillId="2" borderId="6" xfId="8" applyFont="1" applyFill="1" applyBorder="1" applyAlignment="1">
      <alignment horizontal="center" vertical="center" wrapText="1"/>
    </xf>
    <xf numFmtId="171" fontId="22" fillId="2" borderId="2" xfId="8" applyFont="1" applyFill="1" applyBorder="1" applyAlignment="1">
      <alignment horizontal="justify" vertical="center" wrapText="1"/>
    </xf>
    <xf numFmtId="171" fontId="22" fillId="2" borderId="4" xfId="8" applyFont="1" applyFill="1" applyBorder="1" applyAlignment="1">
      <alignment horizontal="justify" vertical="center" wrapText="1"/>
    </xf>
    <xf numFmtId="171" fontId="22" fillId="2" borderId="7" xfId="8" applyFont="1" applyFill="1" applyBorder="1" applyAlignment="1">
      <alignment horizontal="justify" vertical="center" wrapText="1"/>
    </xf>
    <xf numFmtId="171" fontId="17" fillId="2" borderId="12" xfId="8" applyFont="1" applyFill="1" applyBorder="1" applyAlignment="1">
      <alignment horizontal="center" vertical="center" wrapText="1"/>
    </xf>
    <xf numFmtId="171" fontId="17" fillId="2" borderId="13" xfId="8" applyFont="1" applyFill="1" applyBorder="1" applyAlignment="1">
      <alignment horizontal="center" vertical="center" wrapText="1"/>
    </xf>
    <xf numFmtId="171" fontId="17" fillId="2" borderId="14" xfId="8" applyFont="1" applyFill="1" applyBorder="1" applyAlignment="1">
      <alignment horizontal="center" vertical="center" wrapText="1"/>
    </xf>
    <xf numFmtId="171" fontId="22" fillId="2" borderId="9" xfId="8" applyFont="1" applyFill="1" applyBorder="1" applyAlignment="1">
      <alignment horizontal="center" vertical="center"/>
    </xf>
    <xf numFmtId="171" fontId="22" fillId="2" borderId="10" xfId="8" applyFont="1" applyFill="1" applyBorder="1" applyAlignment="1">
      <alignment horizontal="center" vertical="center"/>
    </xf>
    <xf numFmtId="171" fontId="22" fillId="2" borderId="11" xfId="8" applyFont="1" applyFill="1" applyBorder="1" applyAlignment="1">
      <alignment horizontal="center" vertical="center"/>
    </xf>
    <xf numFmtId="173" fontId="22" fillId="2" borderId="12" xfId="8" applyNumberFormat="1" applyFont="1" applyFill="1" applyBorder="1" applyAlignment="1">
      <alignment horizontal="center" vertical="center" wrapText="1"/>
    </xf>
    <xf numFmtId="173" fontId="22" fillId="2" borderId="13" xfId="8" applyNumberFormat="1" applyFont="1" applyFill="1" applyBorder="1" applyAlignment="1">
      <alignment horizontal="center" vertical="center" wrapText="1"/>
    </xf>
    <xf numFmtId="173" fontId="22" fillId="2" borderId="14" xfId="8" applyNumberFormat="1" applyFont="1" applyFill="1" applyBorder="1" applyAlignment="1">
      <alignment horizontal="center" vertical="center" wrapText="1"/>
    </xf>
    <xf numFmtId="171" fontId="22" fillId="2" borderId="12" xfId="8" applyFont="1" applyFill="1" applyBorder="1" applyAlignment="1">
      <alignment horizontal="center" vertical="center" textRotation="180" wrapText="1"/>
    </xf>
    <xf numFmtId="171" fontId="22" fillId="2" borderId="13" xfId="8" applyFont="1" applyFill="1" applyBorder="1" applyAlignment="1">
      <alignment horizontal="center" vertical="center" textRotation="180" wrapText="1"/>
    </xf>
    <xf numFmtId="171" fontId="22" fillId="2" borderId="14" xfId="8" applyFont="1" applyFill="1" applyBorder="1" applyAlignment="1">
      <alignment horizontal="center" vertical="center" textRotation="180" wrapText="1"/>
    </xf>
    <xf numFmtId="173" fontId="22" fillId="2" borderId="2" xfId="8" applyNumberFormat="1" applyFont="1" applyFill="1" applyBorder="1" applyAlignment="1">
      <alignment horizontal="center" vertical="center" wrapText="1"/>
    </xf>
    <xf numFmtId="173" fontId="22" fillId="2" borderId="4" xfId="8" applyNumberFormat="1" applyFont="1" applyFill="1" applyBorder="1" applyAlignment="1">
      <alignment horizontal="center" vertical="center" wrapText="1"/>
    </xf>
    <xf numFmtId="173" fontId="22" fillId="2" borderId="7" xfId="8" applyNumberFormat="1" applyFont="1" applyFill="1" applyBorder="1" applyAlignment="1">
      <alignment horizontal="center" vertical="center" wrapText="1"/>
    </xf>
    <xf numFmtId="3" fontId="22" fillId="2" borderId="12" xfId="8" applyNumberFormat="1" applyFont="1" applyFill="1" applyBorder="1" applyAlignment="1">
      <alignment horizontal="center" vertical="center" wrapText="1"/>
    </xf>
    <xf numFmtId="3" fontId="22" fillId="2" borderId="13" xfId="8" applyNumberFormat="1" applyFont="1" applyFill="1" applyBorder="1" applyAlignment="1">
      <alignment horizontal="center" vertical="center" wrapText="1"/>
    </xf>
    <xf numFmtId="3" fontId="22" fillId="2" borderId="14" xfId="8" applyNumberFormat="1" applyFont="1" applyFill="1" applyBorder="1" applyAlignment="1">
      <alignment horizontal="center" vertical="center" wrapText="1"/>
    </xf>
    <xf numFmtId="171" fontId="22" fillId="2" borderId="2" xfId="8" applyFont="1" applyFill="1" applyBorder="1" applyAlignment="1">
      <alignment horizontal="center" vertical="center" textRotation="180" wrapText="1"/>
    </xf>
    <xf numFmtId="171" fontId="22" fillId="2" borderId="4" xfId="8" applyFont="1" applyFill="1" applyBorder="1" applyAlignment="1">
      <alignment horizontal="center" vertical="center" textRotation="180" wrapText="1"/>
    </xf>
    <xf numFmtId="171" fontId="22" fillId="2" borderId="7" xfId="8" applyFont="1" applyFill="1" applyBorder="1" applyAlignment="1">
      <alignment horizontal="center" vertical="center" textRotation="180" wrapText="1"/>
    </xf>
    <xf numFmtId="49" fontId="22" fillId="2" borderId="2" xfId="8" applyNumberFormat="1" applyFont="1" applyFill="1" applyBorder="1" applyAlignment="1">
      <alignment horizontal="center" vertical="center" textRotation="180" wrapText="1"/>
    </xf>
    <xf numFmtId="49" fontId="22" fillId="2" borderId="4" xfId="8" applyNumberFormat="1" applyFont="1" applyFill="1" applyBorder="1" applyAlignment="1">
      <alignment horizontal="center" vertical="center" textRotation="180" wrapText="1"/>
    </xf>
    <xf numFmtId="49" fontId="22" fillId="2" borderId="7" xfId="8" applyNumberFormat="1" applyFont="1" applyFill="1" applyBorder="1" applyAlignment="1">
      <alignment horizontal="center" vertical="center" textRotation="180" wrapText="1"/>
    </xf>
    <xf numFmtId="3" fontId="17" fillId="4" borderId="12" xfId="8" applyNumberFormat="1" applyFont="1" applyFill="1" applyBorder="1" applyAlignment="1">
      <alignment horizontal="center" vertical="center" wrapText="1"/>
    </xf>
    <xf numFmtId="3" fontId="17" fillId="4" borderId="13" xfId="8" applyNumberFormat="1" applyFont="1" applyFill="1" applyBorder="1" applyAlignment="1">
      <alignment horizontal="center" vertical="center" wrapText="1"/>
    </xf>
    <xf numFmtId="3" fontId="17" fillId="4" borderId="14" xfId="8" applyNumberFormat="1" applyFont="1" applyFill="1" applyBorder="1" applyAlignment="1">
      <alignment horizontal="center" vertical="center" wrapText="1"/>
    </xf>
    <xf numFmtId="49" fontId="22" fillId="0" borderId="3" xfId="8" applyNumberFormat="1" applyFont="1" applyFill="1" applyBorder="1" applyAlignment="1">
      <alignment horizontal="center" vertical="center" wrapText="1"/>
    </xf>
    <xf numFmtId="49" fontId="22" fillId="0" borderId="1" xfId="8" applyNumberFormat="1" applyFont="1" applyFill="1" applyBorder="1" applyAlignment="1">
      <alignment horizontal="center" vertical="center" wrapText="1"/>
    </xf>
    <xf numFmtId="49" fontId="22" fillId="0" borderId="6" xfId="8" applyNumberFormat="1" applyFont="1" applyFill="1" applyBorder="1" applyAlignment="1">
      <alignment horizontal="center" vertical="center" wrapText="1"/>
    </xf>
    <xf numFmtId="171" fontId="17" fillId="4" borderId="12" xfId="8" applyFont="1" applyFill="1" applyBorder="1" applyAlignment="1">
      <alignment horizontal="justify" vertical="center" wrapText="1"/>
    </xf>
    <xf numFmtId="171" fontId="17" fillId="4" borderId="13" xfId="8" applyFont="1" applyFill="1" applyBorder="1" applyAlignment="1">
      <alignment horizontal="justify" vertical="center" wrapText="1"/>
    </xf>
    <xf numFmtId="171" fontId="17" fillId="4" borderId="14" xfId="8" applyFont="1" applyFill="1" applyBorder="1" applyAlignment="1">
      <alignment horizontal="justify" vertical="center" wrapText="1"/>
    </xf>
    <xf numFmtId="4" fontId="3" fillId="4" borderId="15" xfId="8" applyNumberFormat="1" applyFont="1" applyFill="1" applyBorder="1" applyAlignment="1">
      <alignment horizontal="center" vertical="center" wrapText="1"/>
    </xf>
    <xf numFmtId="187" fontId="17" fillId="4" borderId="15" xfId="8" applyNumberFormat="1" applyFont="1" applyFill="1" applyBorder="1" applyAlignment="1">
      <alignment horizontal="justify" vertical="center" wrapText="1"/>
    </xf>
    <xf numFmtId="171" fontId="17" fillId="4" borderId="2" xfId="8" applyFont="1" applyFill="1" applyBorder="1" applyAlignment="1">
      <alignment horizontal="justify" vertical="center" wrapText="1"/>
    </xf>
    <xf numFmtId="171" fontId="17" fillId="4" borderId="4" xfId="8" applyFont="1" applyFill="1" applyBorder="1" applyAlignment="1">
      <alignment horizontal="justify" vertical="center" wrapText="1"/>
    </xf>
    <xf numFmtId="171" fontId="17" fillId="4" borderId="7" xfId="8" applyFont="1" applyFill="1" applyBorder="1" applyAlignment="1">
      <alignment horizontal="justify" vertical="center" wrapText="1"/>
    </xf>
    <xf numFmtId="4" fontId="3" fillId="4" borderId="12" xfId="8" applyNumberFormat="1" applyFont="1" applyFill="1" applyBorder="1" applyAlignment="1">
      <alignment horizontal="center" vertical="center" wrapText="1"/>
    </xf>
    <xf numFmtId="4" fontId="3" fillId="4" borderId="13" xfId="8" applyNumberFormat="1" applyFont="1" applyFill="1" applyBorder="1" applyAlignment="1">
      <alignment horizontal="center" vertical="center" wrapText="1"/>
    </xf>
    <xf numFmtId="4" fontId="3" fillId="4" borderId="14" xfId="8" applyNumberFormat="1" applyFont="1" applyFill="1" applyBorder="1" applyAlignment="1">
      <alignment horizontal="center" vertical="center" wrapText="1"/>
    </xf>
    <xf numFmtId="187" fontId="17" fillId="0" borderId="12" xfId="8" applyNumberFormat="1" applyFont="1" applyBorder="1" applyAlignment="1">
      <alignment horizontal="justify" vertical="center" wrapText="1"/>
    </xf>
    <xf numFmtId="187" fontId="17" fillId="0" borderId="13" xfId="8" applyNumberFormat="1" applyFont="1" applyBorder="1" applyAlignment="1">
      <alignment horizontal="justify" vertical="center" wrapText="1"/>
    </xf>
    <xf numFmtId="187" fontId="17" fillId="0" borderId="14" xfId="8" applyNumberFormat="1" applyFont="1" applyBorder="1" applyAlignment="1">
      <alignment horizontal="justify" vertical="center" wrapText="1"/>
    </xf>
    <xf numFmtId="3" fontId="17" fillId="4" borderId="15" xfId="8" applyNumberFormat="1" applyFont="1" applyFill="1" applyBorder="1" applyAlignment="1">
      <alignment horizontal="center" vertical="center" wrapText="1"/>
    </xf>
    <xf numFmtId="171" fontId="17" fillId="4" borderId="15" xfId="8" applyFont="1" applyFill="1" applyBorder="1" applyAlignment="1">
      <alignment horizontal="justify" vertical="center" wrapText="1"/>
    </xf>
    <xf numFmtId="171" fontId="17" fillId="0" borderId="12" xfId="8" applyFont="1" applyFill="1" applyBorder="1" applyAlignment="1">
      <alignment horizontal="center" vertical="center" wrapText="1"/>
    </xf>
    <xf numFmtId="171" fontId="17" fillId="0" borderId="13" xfId="8" applyFont="1" applyFill="1" applyBorder="1" applyAlignment="1">
      <alignment horizontal="center" vertical="center" wrapText="1"/>
    </xf>
    <xf numFmtId="171" fontId="17" fillId="0" borderId="14" xfId="8" applyFont="1" applyFill="1" applyBorder="1" applyAlignment="1">
      <alignment horizontal="center" vertical="center" wrapText="1"/>
    </xf>
    <xf numFmtId="3" fontId="17" fillId="0" borderId="15" xfId="8" applyNumberFormat="1" applyFont="1" applyBorder="1" applyAlignment="1">
      <alignment horizontal="center" vertical="center"/>
    </xf>
    <xf numFmtId="171" fontId="17" fillId="4" borderId="13" xfId="8" applyFont="1" applyFill="1" applyBorder="1" applyAlignment="1">
      <alignment horizontal="center" vertical="center" wrapText="1"/>
    </xf>
    <xf numFmtId="171" fontId="17" fillId="4" borderId="14" xfId="8" applyFont="1" applyFill="1" applyBorder="1" applyAlignment="1">
      <alignment horizontal="center" vertical="center" wrapText="1"/>
    </xf>
    <xf numFmtId="171" fontId="17" fillId="0" borderId="15" xfId="8" applyFont="1" applyFill="1" applyBorder="1" applyAlignment="1">
      <alignment horizontal="center" vertical="center" wrapText="1"/>
    </xf>
    <xf numFmtId="1" fontId="22" fillId="4" borderId="12" xfId="8" applyNumberFormat="1" applyFont="1" applyFill="1" applyBorder="1" applyAlignment="1">
      <alignment horizontal="center" vertical="center" wrapText="1"/>
    </xf>
    <xf numFmtId="1" fontId="22" fillId="4" borderId="13" xfId="8" applyNumberFormat="1" applyFont="1" applyFill="1" applyBorder="1" applyAlignment="1">
      <alignment horizontal="center" vertical="center" wrapText="1"/>
    </xf>
    <xf numFmtId="1" fontId="22" fillId="4" borderId="14" xfId="8" applyNumberFormat="1" applyFont="1" applyFill="1" applyBorder="1" applyAlignment="1">
      <alignment horizontal="center" vertical="center" wrapText="1"/>
    </xf>
    <xf numFmtId="171" fontId="22" fillId="4" borderId="2" xfId="8" applyFont="1" applyFill="1" applyBorder="1" applyAlignment="1">
      <alignment vertical="center" wrapText="1"/>
    </xf>
    <xf numFmtId="171" fontId="22" fillId="4" borderId="3" xfId="8" applyFont="1" applyFill="1" applyBorder="1" applyAlignment="1">
      <alignment vertical="center" wrapText="1"/>
    </xf>
    <xf numFmtId="171" fontId="22" fillId="4" borderId="4" xfId="8" applyFont="1" applyFill="1" applyBorder="1" applyAlignment="1">
      <alignment vertical="center" wrapText="1"/>
    </xf>
    <xf numFmtId="171" fontId="22" fillId="4" borderId="1" xfId="8" applyFont="1" applyFill="1" applyBorder="1" applyAlignment="1">
      <alignment vertical="center" wrapText="1"/>
    </xf>
    <xf numFmtId="171" fontId="22" fillId="4" borderId="7" xfId="8" applyFont="1" applyFill="1" applyBorder="1" applyAlignment="1">
      <alignment vertical="center" wrapText="1"/>
    </xf>
    <xf numFmtId="171" fontId="22" fillId="4" borderId="6" xfId="8" applyFont="1" applyFill="1" applyBorder="1" applyAlignment="1">
      <alignment vertical="center" wrapText="1"/>
    </xf>
    <xf numFmtId="1" fontId="3" fillId="4" borderId="12" xfId="16" applyNumberFormat="1" applyFont="1" applyFill="1" applyBorder="1" applyAlignment="1">
      <alignment horizontal="center" vertical="center" wrapText="1"/>
    </xf>
    <xf numFmtId="1" fontId="3" fillId="4" borderId="14" xfId="16" applyNumberFormat="1" applyFont="1" applyFill="1" applyBorder="1" applyAlignment="1">
      <alignment horizontal="center" vertical="center" wrapText="1"/>
    </xf>
    <xf numFmtId="171" fontId="17" fillId="4" borderId="12" xfId="8" applyFont="1" applyFill="1" applyBorder="1" applyAlignment="1">
      <alignment horizontal="center" vertical="center"/>
    </xf>
    <xf numFmtId="171" fontId="17" fillId="4" borderId="14" xfId="8" applyFont="1" applyFill="1" applyBorder="1" applyAlignment="1">
      <alignment horizontal="center" vertical="center"/>
    </xf>
    <xf numFmtId="1" fontId="17" fillId="0" borderId="12" xfId="8" applyNumberFormat="1" applyFont="1" applyFill="1" applyBorder="1" applyAlignment="1">
      <alignment horizontal="center" vertical="center"/>
    </xf>
    <xf numFmtId="1" fontId="17" fillId="0" borderId="14" xfId="8" applyNumberFormat="1" applyFont="1" applyFill="1" applyBorder="1" applyAlignment="1">
      <alignment horizontal="center" vertical="center"/>
    </xf>
    <xf numFmtId="3" fontId="17" fillId="0" borderId="12" xfId="8" applyNumberFormat="1" applyFont="1" applyFill="1" applyBorder="1" applyAlignment="1">
      <alignment horizontal="center" vertical="center" wrapText="1"/>
    </xf>
    <xf numFmtId="3" fontId="17" fillId="0" borderId="13" xfId="8" applyNumberFormat="1" applyFont="1" applyFill="1" applyBorder="1" applyAlignment="1">
      <alignment horizontal="center" vertical="center" wrapText="1"/>
    </xf>
    <xf numFmtId="3" fontId="17" fillId="0" borderId="14" xfId="8" applyNumberFormat="1" applyFont="1" applyFill="1" applyBorder="1" applyAlignment="1">
      <alignment horizontal="center" vertical="center" wrapText="1"/>
    </xf>
    <xf numFmtId="173" fontId="17" fillId="4" borderId="12" xfId="8" applyNumberFormat="1" applyFont="1" applyFill="1" applyBorder="1" applyAlignment="1">
      <alignment horizontal="center" vertical="center" wrapText="1"/>
    </xf>
    <xf numFmtId="173" fontId="17" fillId="4" borderId="14" xfId="8" applyNumberFormat="1" applyFont="1" applyFill="1" applyBorder="1" applyAlignment="1">
      <alignment horizontal="center" vertical="center" wrapText="1"/>
    </xf>
    <xf numFmtId="171" fontId="35" fillId="0" borderId="12" xfId="8" applyFont="1" applyFill="1" applyBorder="1" applyAlignment="1">
      <alignment horizontal="center" vertical="center" textRotation="180" wrapText="1"/>
    </xf>
    <xf numFmtId="171" fontId="35" fillId="0" borderId="13" xfId="8" applyFont="1" applyFill="1" applyBorder="1" applyAlignment="1">
      <alignment horizontal="center" vertical="center" textRotation="180" wrapText="1"/>
    </xf>
    <xf numFmtId="171" fontId="35" fillId="0" borderId="14" xfId="8" applyFont="1" applyFill="1" applyBorder="1" applyAlignment="1">
      <alignment horizontal="center" vertical="center" textRotation="180" wrapText="1"/>
    </xf>
    <xf numFmtId="1" fontId="17" fillId="4" borderId="3" xfId="8" applyNumberFormat="1" applyFont="1" applyFill="1" applyBorder="1" applyAlignment="1">
      <alignment horizontal="center" vertical="center" wrapText="1"/>
    </xf>
    <xf numFmtId="1" fontId="17" fillId="4" borderId="1" xfId="8" applyNumberFormat="1" applyFont="1" applyFill="1" applyBorder="1" applyAlignment="1">
      <alignment horizontal="center" vertical="center" wrapText="1"/>
    </xf>
    <xf numFmtId="1" fontId="17" fillId="4" borderId="6" xfId="8" applyNumberFormat="1" applyFont="1" applyFill="1" applyBorder="1" applyAlignment="1">
      <alignment horizontal="center" vertical="center" wrapText="1"/>
    </xf>
    <xf numFmtId="1" fontId="17" fillId="4" borderId="12" xfId="8" applyNumberFormat="1" applyFont="1" applyFill="1" applyBorder="1" applyAlignment="1">
      <alignment horizontal="center" vertical="center" wrapText="1"/>
    </xf>
    <xf numFmtId="1" fontId="17" fillId="4" borderId="13" xfId="8" applyNumberFormat="1" applyFont="1" applyFill="1" applyBorder="1" applyAlignment="1">
      <alignment horizontal="center" vertical="center" wrapText="1"/>
    </xf>
    <xf numFmtId="1" fontId="17" fillId="4" borderId="14" xfId="8" applyNumberFormat="1" applyFont="1" applyFill="1" applyBorder="1" applyAlignment="1">
      <alignment horizontal="center" vertical="center" wrapText="1"/>
    </xf>
    <xf numFmtId="171" fontId="18" fillId="4" borderId="12" xfId="8" applyFont="1" applyFill="1" applyBorder="1" applyAlignment="1">
      <alignment horizontal="justify" vertical="center" wrapText="1"/>
    </xf>
    <xf numFmtId="171" fontId="18" fillId="4" borderId="14" xfId="8" applyFont="1" applyFill="1" applyBorder="1" applyAlignment="1">
      <alignment horizontal="justify" vertical="center" wrapText="1"/>
    </xf>
    <xf numFmtId="164" fontId="17" fillId="4" borderId="12" xfId="8" applyNumberFormat="1" applyFont="1" applyFill="1" applyBorder="1" applyAlignment="1">
      <alignment horizontal="center" vertical="center" wrapText="1"/>
    </xf>
    <xf numFmtId="164" fontId="17" fillId="4" borderId="14" xfId="8" applyNumberFormat="1" applyFont="1" applyFill="1" applyBorder="1" applyAlignment="1">
      <alignment horizontal="center" vertical="center" wrapText="1"/>
    </xf>
    <xf numFmtId="49" fontId="22" fillId="0" borderId="13" xfId="8" applyNumberFormat="1" applyFont="1" applyFill="1" applyBorder="1" applyAlignment="1">
      <alignment horizontal="center" vertical="center" wrapText="1"/>
    </xf>
    <xf numFmtId="49" fontId="22" fillId="0" borderId="14" xfId="8" applyNumberFormat="1" applyFont="1" applyFill="1" applyBorder="1" applyAlignment="1">
      <alignment horizontal="center" vertical="center" wrapText="1"/>
    </xf>
    <xf numFmtId="187" fontId="17" fillId="4" borderId="12" xfId="8" applyNumberFormat="1" applyFont="1" applyFill="1" applyBorder="1" applyAlignment="1">
      <alignment horizontal="center" vertical="center" wrapText="1"/>
    </xf>
    <xf numFmtId="187" fontId="17" fillId="4" borderId="14" xfId="8" applyNumberFormat="1" applyFont="1" applyFill="1" applyBorder="1" applyAlignment="1">
      <alignment horizontal="center" vertical="center" wrapText="1"/>
    </xf>
    <xf numFmtId="187" fontId="17" fillId="4" borderId="13" xfId="8" applyNumberFormat="1" applyFont="1" applyFill="1" applyBorder="1" applyAlignment="1">
      <alignment horizontal="center" vertical="center" wrapText="1"/>
    </xf>
    <xf numFmtId="173" fontId="17" fillId="4" borderId="15" xfId="8" applyNumberFormat="1" applyFont="1" applyFill="1" applyBorder="1" applyAlignment="1">
      <alignment horizontal="center" vertical="center" wrapText="1"/>
    </xf>
    <xf numFmtId="1" fontId="3" fillId="4" borderId="13" xfId="16" applyNumberFormat="1" applyFont="1" applyFill="1" applyBorder="1" applyAlignment="1">
      <alignment horizontal="center" vertical="center" wrapText="1"/>
    </xf>
    <xf numFmtId="171" fontId="17" fillId="4" borderId="13" xfId="8" applyFont="1" applyFill="1" applyBorder="1" applyAlignment="1">
      <alignment horizontal="center" vertical="center"/>
    </xf>
    <xf numFmtId="1" fontId="17" fillId="4" borderId="12" xfId="8" applyNumberFormat="1" applyFont="1" applyFill="1" applyBorder="1" applyAlignment="1">
      <alignment horizontal="center" vertical="center"/>
    </xf>
    <xf numFmtId="1" fontId="17" fillId="4" borderId="13" xfId="8" applyNumberFormat="1" applyFont="1" applyFill="1" applyBorder="1" applyAlignment="1">
      <alignment horizontal="center" vertical="center"/>
    </xf>
    <xf numFmtId="1" fontId="17" fillId="4" borderId="14" xfId="8" applyNumberFormat="1" applyFont="1" applyFill="1" applyBorder="1" applyAlignment="1">
      <alignment horizontal="center" vertical="center"/>
    </xf>
    <xf numFmtId="1" fontId="17" fillId="0" borderId="13" xfId="8" applyNumberFormat="1" applyFont="1" applyFill="1" applyBorder="1" applyAlignment="1">
      <alignment horizontal="center" vertical="center"/>
    </xf>
    <xf numFmtId="1" fontId="22" fillId="4" borderId="12" xfId="8" applyNumberFormat="1" applyFont="1" applyFill="1" applyBorder="1" applyAlignment="1">
      <alignment horizontal="center" vertical="center" textRotation="180" wrapText="1"/>
    </xf>
    <xf numFmtId="1" fontId="22" fillId="4" borderId="13" xfId="8" applyNumberFormat="1" applyFont="1" applyFill="1" applyBorder="1" applyAlignment="1">
      <alignment horizontal="center" vertical="center" textRotation="180" wrapText="1"/>
    </xf>
    <xf numFmtId="1" fontId="22" fillId="4" borderId="14" xfId="8" applyNumberFormat="1" applyFont="1" applyFill="1" applyBorder="1" applyAlignment="1">
      <alignment horizontal="center" vertical="center" textRotation="180" wrapText="1"/>
    </xf>
    <xf numFmtId="0" fontId="17" fillId="0" borderId="12" xfId="8" applyNumberFormat="1" applyFont="1" applyFill="1" applyBorder="1" applyAlignment="1">
      <alignment horizontal="center" vertical="center"/>
    </xf>
    <xf numFmtId="0" fontId="17" fillId="0" borderId="13" xfId="8" applyNumberFormat="1" applyFont="1" applyFill="1" applyBorder="1" applyAlignment="1">
      <alignment horizontal="center" vertical="center"/>
    </xf>
    <xf numFmtId="171" fontId="17" fillId="4" borderId="2" xfId="8" applyFont="1" applyFill="1" applyBorder="1" applyAlignment="1">
      <alignment horizontal="center" vertical="center" wrapText="1"/>
    </xf>
    <xf numFmtId="171" fontId="17" fillId="4" borderId="3" xfId="8" applyFont="1" applyFill="1" applyBorder="1" applyAlignment="1">
      <alignment horizontal="center" vertical="center" wrapText="1"/>
    </xf>
    <xf numFmtId="171" fontId="17" fillId="4" borderId="4" xfId="8" applyFont="1" applyFill="1" applyBorder="1" applyAlignment="1">
      <alignment horizontal="center" vertical="center" wrapText="1"/>
    </xf>
    <xf numFmtId="171" fontId="17" fillId="4" borderId="1" xfId="8" applyFont="1" applyFill="1" applyBorder="1" applyAlignment="1">
      <alignment horizontal="center" vertical="center" wrapText="1"/>
    </xf>
    <xf numFmtId="171" fontId="17" fillId="4" borderId="7" xfId="8" applyFont="1" applyFill="1" applyBorder="1" applyAlignment="1">
      <alignment horizontal="center" vertical="center" wrapText="1"/>
    </xf>
    <xf numFmtId="171" fontId="17" fillId="4" borderId="6" xfId="8" applyFont="1" applyFill="1" applyBorder="1" applyAlignment="1">
      <alignment horizontal="center" vertical="center" wrapText="1"/>
    </xf>
    <xf numFmtId="171" fontId="17" fillId="4" borderId="2" xfId="8" applyFont="1" applyFill="1" applyBorder="1" applyAlignment="1">
      <alignment vertical="center" wrapText="1"/>
    </xf>
    <xf numFmtId="171" fontId="17" fillId="4" borderId="3" xfId="8" applyFont="1" applyFill="1" applyBorder="1" applyAlignment="1">
      <alignment vertical="center" wrapText="1"/>
    </xf>
    <xf numFmtId="171" fontId="17" fillId="4" borderId="4" xfId="8" applyFont="1" applyFill="1" applyBorder="1" applyAlignment="1">
      <alignment vertical="center" wrapText="1"/>
    </xf>
    <xf numFmtId="171" fontId="17" fillId="4" borderId="1" xfId="8" applyFont="1" applyFill="1" applyBorder="1" applyAlignment="1">
      <alignment vertical="center" wrapText="1"/>
    </xf>
    <xf numFmtId="171" fontId="17" fillId="4" borderId="7" xfId="8" applyFont="1" applyFill="1" applyBorder="1" applyAlignment="1">
      <alignment vertical="center" wrapText="1"/>
    </xf>
    <xf numFmtId="171" fontId="17" fillId="4" borderId="6" xfId="8" applyFont="1" applyFill="1" applyBorder="1" applyAlignment="1">
      <alignment vertical="center" wrapText="1"/>
    </xf>
    <xf numFmtId="1" fontId="22" fillId="4" borderId="2" xfId="8" applyNumberFormat="1" applyFont="1" applyFill="1" applyBorder="1" applyAlignment="1">
      <alignment horizontal="center" vertical="center" wrapText="1"/>
    </xf>
    <xf numFmtId="1" fontId="22" fillId="4" borderId="8" xfId="8" applyNumberFormat="1" applyFont="1" applyFill="1" applyBorder="1" applyAlignment="1">
      <alignment horizontal="center" vertical="center" wrapText="1"/>
    </xf>
    <xf numFmtId="1" fontId="22" fillId="4" borderId="3" xfId="8" applyNumberFormat="1" applyFont="1" applyFill="1" applyBorder="1" applyAlignment="1">
      <alignment horizontal="center" vertical="center" wrapText="1"/>
    </xf>
    <xf numFmtId="1" fontId="22" fillId="4" borderId="4" xfId="8" applyNumberFormat="1" applyFont="1" applyFill="1" applyBorder="1" applyAlignment="1">
      <alignment horizontal="center" vertical="center" wrapText="1"/>
    </xf>
    <xf numFmtId="1" fontId="22" fillId="4" borderId="0" xfId="8" applyNumberFormat="1" applyFont="1" applyFill="1" applyBorder="1" applyAlignment="1">
      <alignment horizontal="center" vertical="center" wrapText="1"/>
    </xf>
    <xf numFmtId="1" fontId="22" fillId="4" borderId="1" xfId="8" applyNumberFormat="1" applyFont="1" applyFill="1" applyBorder="1" applyAlignment="1">
      <alignment horizontal="center" vertical="center" wrapText="1"/>
    </xf>
    <xf numFmtId="1" fontId="22" fillId="4" borderId="7" xfId="8" applyNumberFormat="1" applyFont="1" applyFill="1" applyBorder="1" applyAlignment="1">
      <alignment horizontal="center" vertical="center" wrapText="1"/>
    </xf>
    <xf numFmtId="1" fontId="22" fillId="4" borderId="5" xfId="8" applyNumberFormat="1" applyFont="1" applyFill="1" applyBorder="1" applyAlignment="1">
      <alignment horizontal="center" vertical="center" wrapText="1"/>
    </xf>
    <xf numFmtId="1" fontId="22" fillId="4" borderId="6" xfId="8" applyNumberFormat="1" applyFont="1" applyFill="1" applyBorder="1" applyAlignment="1">
      <alignment horizontal="center" vertical="center" wrapText="1"/>
    </xf>
    <xf numFmtId="3" fontId="17" fillId="0" borderId="12" xfId="8" applyNumberFormat="1" applyFont="1" applyBorder="1" applyAlignment="1">
      <alignment horizontal="center" vertical="center"/>
    </xf>
    <xf numFmtId="3" fontId="17" fillId="0" borderId="13" xfId="8" applyNumberFormat="1" applyFont="1" applyBorder="1" applyAlignment="1">
      <alignment horizontal="center" vertical="center"/>
    </xf>
    <xf numFmtId="171" fontId="17" fillId="4" borderId="12" xfId="8" applyFont="1" applyFill="1" applyBorder="1" applyAlignment="1">
      <alignment horizontal="center" vertical="center" wrapText="1"/>
    </xf>
    <xf numFmtId="3" fontId="17" fillId="0" borderId="14" xfId="8" applyNumberFormat="1" applyFont="1" applyBorder="1" applyAlignment="1">
      <alignment horizontal="center" vertical="center"/>
    </xf>
    <xf numFmtId="171" fontId="17" fillId="0" borderId="12" xfId="8" applyFont="1" applyFill="1" applyBorder="1" applyAlignment="1">
      <alignment horizontal="justify" vertical="center" wrapText="1"/>
    </xf>
    <xf numFmtId="171" fontId="17" fillId="0" borderId="13" xfId="8" applyFont="1" applyFill="1" applyBorder="1" applyAlignment="1">
      <alignment horizontal="justify" vertical="center" wrapText="1"/>
    </xf>
    <xf numFmtId="171" fontId="17" fillId="0" borderId="14" xfId="8" applyFont="1" applyFill="1" applyBorder="1" applyAlignment="1">
      <alignment horizontal="justify" vertical="center" wrapText="1"/>
    </xf>
    <xf numFmtId="1" fontId="17" fillId="0" borderId="12" xfId="8" applyNumberFormat="1" applyFont="1" applyBorder="1" applyAlignment="1">
      <alignment horizontal="center" vertical="center"/>
    </xf>
    <xf numFmtId="1" fontId="17" fillId="0" borderId="13" xfId="8" applyNumberFormat="1" applyFont="1" applyBorder="1" applyAlignment="1">
      <alignment horizontal="center" vertical="center"/>
    </xf>
    <xf numFmtId="1" fontId="17" fillId="0" borderId="14" xfId="8" applyNumberFormat="1" applyFont="1" applyBorder="1" applyAlignment="1">
      <alignment horizontal="center" vertical="center"/>
    </xf>
    <xf numFmtId="171" fontId="17" fillId="0" borderId="12" xfId="8" applyFont="1" applyBorder="1" applyAlignment="1">
      <alignment horizontal="justify" vertical="center" wrapText="1"/>
    </xf>
    <xf numFmtId="171" fontId="17" fillId="0" borderId="14" xfId="8" applyFont="1" applyBorder="1" applyAlignment="1">
      <alignment horizontal="justify" vertical="center" wrapText="1"/>
    </xf>
    <xf numFmtId="4" fontId="17" fillId="4" borderId="12" xfId="8" applyNumberFormat="1" applyFont="1" applyFill="1" applyBorder="1" applyAlignment="1">
      <alignment horizontal="center" vertical="center" wrapText="1"/>
    </xf>
    <xf numFmtId="4" fontId="17" fillId="4" borderId="14" xfId="8" applyNumberFormat="1" applyFont="1" applyFill="1" applyBorder="1" applyAlignment="1">
      <alignment horizontal="center" vertical="center" wrapText="1"/>
    </xf>
    <xf numFmtId="192" fontId="17" fillId="0" borderId="12" xfId="8" applyNumberFormat="1" applyFont="1" applyFill="1" applyBorder="1" applyAlignment="1">
      <alignment horizontal="center" vertical="center" wrapText="1"/>
    </xf>
    <xf numFmtId="192" fontId="17" fillId="0" borderId="14" xfId="8" applyNumberFormat="1" applyFont="1" applyFill="1" applyBorder="1" applyAlignment="1">
      <alignment horizontal="center" vertical="center" wrapText="1"/>
    </xf>
    <xf numFmtId="4" fontId="17" fillId="4" borderId="13" xfId="8" applyNumberFormat="1" applyFont="1" applyFill="1" applyBorder="1" applyAlignment="1">
      <alignment horizontal="center" vertical="center" wrapText="1"/>
    </xf>
    <xf numFmtId="192" fontId="17" fillId="4" borderId="12" xfId="8" applyNumberFormat="1" applyFont="1" applyFill="1" applyBorder="1" applyAlignment="1">
      <alignment horizontal="center" vertical="center" wrapText="1"/>
    </xf>
    <xf numFmtId="192" fontId="17" fillId="4" borderId="13" xfId="8" applyNumberFormat="1" applyFont="1" applyFill="1" applyBorder="1" applyAlignment="1">
      <alignment horizontal="center" vertical="center" wrapText="1"/>
    </xf>
    <xf numFmtId="192" fontId="17" fillId="4" borderId="14" xfId="8" applyNumberFormat="1" applyFont="1" applyFill="1" applyBorder="1" applyAlignment="1">
      <alignment horizontal="center" vertical="center" wrapText="1"/>
    </xf>
    <xf numFmtId="171" fontId="17" fillId="0" borderId="13" xfId="8" applyFont="1" applyBorder="1" applyAlignment="1">
      <alignment horizontal="justify" vertical="center" wrapText="1"/>
    </xf>
    <xf numFmtId="3" fontId="17" fillId="4" borderId="12" xfId="8" applyNumberFormat="1" applyFont="1" applyFill="1" applyBorder="1" applyAlignment="1">
      <alignment horizontal="center" vertical="center"/>
    </xf>
    <xf numFmtId="3" fontId="17" fillId="4" borderId="14" xfId="8" applyNumberFormat="1" applyFont="1" applyFill="1" applyBorder="1" applyAlignment="1">
      <alignment horizontal="center" vertical="center"/>
    </xf>
    <xf numFmtId="192" fontId="17" fillId="4" borderId="12" xfId="8" applyNumberFormat="1" applyFont="1" applyFill="1" applyBorder="1" applyAlignment="1">
      <alignment horizontal="center" vertical="center"/>
    </xf>
    <xf numFmtId="192" fontId="17" fillId="4" borderId="14" xfId="8" applyNumberFormat="1" applyFont="1" applyFill="1" applyBorder="1" applyAlignment="1">
      <alignment horizontal="center" vertical="center"/>
    </xf>
    <xf numFmtId="171" fontId="17" fillId="4" borderId="12" xfId="8" applyFont="1" applyFill="1" applyBorder="1" applyAlignment="1">
      <alignment horizontal="left" vertical="center" wrapText="1"/>
    </xf>
    <xf numFmtId="171" fontId="17" fillId="4" borderId="13" xfId="8" applyFont="1" applyFill="1" applyBorder="1" applyAlignment="1">
      <alignment horizontal="left" vertical="center" wrapText="1"/>
    </xf>
    <xf numFmtId="171" fontId="17" fillId="4" borderId="14" xfId="8" applyFont="1" applyFill="1" applyBorder="1" applyAlignment="1">
      <alignment horizontal="left" vertical="center" wrapText="1"/>
    </xf>
    <xf numFmtId="4" fontId="17" fillId="4" borderId="12" xfId="8" applyNumberFormat="1" applyFont="1" applyFill="1" applyBorder="1" applyAlignment="1">
      <alignment horizontal="center" vertical="center"/>
    </xf>
    <xf numFmtId="4" fontId="17" fillId="4" borderId="13" xfId="8" applyNumberFormat="1" applyFont="1" applyFill="1" applyBorder="1" applyAlignment="1">
      <alignment horizontal="center" vertical="center"/>
    </xf>
    <xf numFmtId="4" fontId="17" fillId="4" borderId="14" xfId="8" applyNumberFormat="1" applyFont="1" applyFill="1" applyBorder="1" applyAlignment="1">
      <alignment horizontal="center" vertical="center"/>
    </xf>
    <xf numFmtId="192" fontId="17" fillId="4" borderId="13" xfId="8" applyNumberFormat="1" applyFont="1" applyFill="1" applyBorder="1" applyAlignment="1">
      <alignment horizontal="center" vertical="center"/>
    </xf>
    <xf numFmtId="171" fontId="17" fillId="0" borderId="2" xfId="8" applyFont="1" applyBorder="1" applyAlignment="1">
      <alignment vertical="center" wrapText="1"/>
    </xf>
    <xf numFmtId="171" fontId="17" fillId="0" borderId="3" xfId="8" applyFont="1" applyBorder="1" applyAlignment="1">
      <alignment vertical="center" wrapText="1"/>
    </xf>
    <xf numFmtId="171" fontId="17" fillId="0" borderId="4" xfId="8" applyFont="1" applyBorder="1" applyAlignment="1">
      <alignment vertical="center" wrapText="1"/>
    </xf>
    <xf numFmtId="171" fontId="17" fillId="0" borderId="1" xfId="8" applyFont="1" applyBorder="1" applyAlignment="1">
      <alignment vertical="center" wrapText="1"/>
    </xf>
    <xf numFmtId="171" fontId="17" fillId="0" borderId="7" xfId="8" applyFont="1" applyBorder="1" applyAlignment="1">
      <alignment vertical="center" wrapText="1"/>
    </xf>
    <xf numFmtId="171" fontId="17" fillId="0" borderId="6" xfId="8" applyFont="1" applyBorder="1" applyAlignment="1">
      <alignment vertical="center" wrapText="1"/>
    </xf>
    <xf numFmtId="171" fontId="17" fillId="0" borderId="12" xfId="8" applyFont="1" applyFill="1" applyBorder="1" applyAlignment="1">
      <alignment horizontal="center" vertical="center"/>
    </xf>
    <xf numFmtId="171" fontId="17" fillId="0" borderId="14" xfId="8" applyFont="1" applyFill="1" applyBorder="1" applyAlignment="1">
      <alignment horizontal="center" vertical="center"/>
    </xf>
    <xf numFmtId="3" fontId="17" fillId="0" borderId="12" xfId="8" applyNumberFormat="1" applyFont="1" applyFill="1" applyBorder="1" applyAlignment="1">
      <alignment horizontal="center" vertical="center"/>
    </xf>
    <xf numFmtId="3" fontId="17" fillId="0" borderId="13" xfId="8" applyNumberFormat="1" applyFont="1" applyFill="1" applyBorder="1" applyAlignment="1">
      <alignment horizontal="center" vertical="center"/>
    </xf>
    <xf numFmtId="3" fontId="17" fillId="0" borderId="14" xfId="8" applyNumberFormat="1" applyFont="1" applyFill="1" applyBorder="1" applyAlignment="1">
      <alignment horizontal="center" vertical="center"/>
    </xf>
    <xf numFmtId="3" fontId="22" fillId="0" borderId="12" xfId="8" applyNumberFormat="1" applyFont="1" applyFill="1" applyBorder="1" applyAlignment="1">
      <alignment horizontal="center" vertical="center"/>
    </xf>
    <xf numFmtId="3" fontId="22" fillId="0" borderId="13" xfId="8" applyNumberFormat="1" applyFont="1" applyFill="1" applyBorder="1" applyAlignment="1">
      <alignment horizontal="center" vertical="center"/>
    </xf>
    <xf numFmtId="3" fontId="22" fillId="0" borderId="14" xfId="8" applyNumberFormat="1" applyFont="1" applyFill="1" applyBorder="1" applyAlignment="1">
      <alignment horizontal="center" vertical="center"/>
    </xf>
    <xf numFmtId="171" fontId="17" fillId="0" borderId="13" xfId="8" applyFont="1" applyFill="1" applyBorder="1" applyAlignment="1">
      <alignment horizontal="center" vertical="center"/>
    </xf>
    <xf numFmtId="3" fontId="17" fillId="4" borderId="13" xfId="8" applyNumberFormat="1" applyFont="1" applyFill="1" applyBorder="1" applyAlignment="1">
      <alignment horizontal="center" vertical="center"/>
    </xf>
    <xf numFmtId="3" fontId="17" fillId="4" borderId="3" xfId="8" applyNumberFormat="1" applyFont="1" applyFill="1" applyBorder="1" applyAlignment="1">
      <alignment horizontal="center" vertical="center"/>
    </xf>
    <xf numFmtId="3" fontId="17" fillId="4" borderId="1" xfId="8" applyNumberFormat="1" applyFont="1" applyFill="1" applyBorder="1" applyAlignment="1">
      <alignment horizontal="center" vertical="center"/>
    </xf>
    <xf numFmtId="3" fontId="17" fillId="4" borderId="6" xfId="8" applyNumberFormat="1" applyFont="1" applyFill="1" applyBorder="1" applyAlignment="1">
      <alignment horizontal="center" vertical="center"/>
    </xf>
    <xf numFmtId="3" fontId="3" fillId="4" borderId="12" xfId="8" applyNumberFormat="1" applyFont="1" applyFill="1" applyBorder="1" applyAlignment="1">
      <alignment horizontal="center" vertical="center"/>
    </xf>
    <xf numFmtId="3" fontId="3" fillId="4" borderId="13" xfId="8" applyNumberFormat="1" applyFont="1" applyFill="1" applyBorder="1" applyAlignment="1">
      <alignment horizontal="center" vertical="center"/>
    </xf>
    <xf numFmtId="3" fontId="3" fillId="4" borderId="14" xfId="8" applyNumberFormat="1" applyFont="1" applyFill="1" applyBorder="1" applyAlignment="1">
      <alignment horizontal="center" vertical="center"/>
    </xf>
    <xf numFmtId="3" fontId="22" fillId="4" borderId="12" xfId="8" applyNumberFormat="1" applyFont="1" applyFill="1" applyBorder="1" applyAlignment="1">
      <alignment horizontal="center" vertical="center"/>
    </xf>
    <xf numFmtId="3" fontId="22" fillId="4" borderId="13" xfId="8" applyNumberFormat="1" applyFont="1" applyFill="1" applyBorder="1" applyAlignment="1">
      <alignment horizontal="center" vertical="center"/>
    </xf>
    <xf numFmtId="3" fontId="22" fillId="4" borderId="14" xfId="8" applyNumberFormat="1" applyFont="1" applyFill="1" applyBorder="1" applyAlignment="1">
      <alignment horizontal="center" vertical="center"/>
    </xf>
    <xf numFmtId="49" fontId="22" fillId="0" borderId="12" xfId="8" applyNumberFormat="1" applyFont="1" applyFill="1" applyBorder="1" applyAlignment="1">
      <alignment horizontal="center" vertical="center"/>
    </xf>
    <xf numFmtId="49" fontId="22" fillId="0" borderId="13" xfId="8" applyNumberFormat="1" applyFont="1" applyFill="1" applyBorder="1" applyAlignment="1">
      <alignment horizontal="center" vertical="center"/>
    </xf>
    <xf numFmtId="49" fontId="22" fillId="0" borderId="14" xfId="8" applyNumberFormat="1" applyFont="1" applyFill="1" applyBorder="1" applyAlignment="1">
      <alignment horizontal="center" vertical="center"/>
    </xf>
    <xf numFmtId="171" fontId="17" fillId="0" borderId="2" xfId="8" applyFont="1" applyBorder="1" applyAlignment="1">
      <alignment vertical="center"/>
    </xf>
    <xf numFmtId="171" fontId="17" fillId="0" borderId="3" xfId="8" applyFont="1" applyBorder="1" applyAlignment="1">
      <alignment vertical="center"/>
    </xf>
    <xf numFmtId="171" fontId="17" fillId="0" borderId="4" xfId="8" applyFont="1" applyBorder="1" applyAlignment="1">
      <alignment vertical="center"/>
    </xf>
    <xf numFmtId="171" fontId="17" fillId="0" borderId="1" xfId="8" applyFont="1" applyBorder="1" applyAlignment="1">
      <alignment vertical="center"/>
    </xf>
    <xf numFmtId="171" fontId="17" fillId="0" borderId="7" xfId="8" applyFont="1" applyBorder="1" applyAlignment="1">
      <alignment vertical="center"/>
    </xf>
    <xf numFmtId="171" fontId="17" fillId="0" borderId="6" xfId="8" applyFont="1" applyBorder="1" applyAlignment="1">
      <alignment vertical="center"/>
    </xf>
    <xf numFmtId="171" fontId="17" fillId="0" borderId="15" xfId="8" applyFont="1" applyBorder="1" applyAlignment="1">
      <alignment horizontal="justify" vertical="center" wrapText="1"/>
    </xf>
    <xf numFmtId="171" fontId="17" fillId="0" borderId="15" xfId="8" applyFont="1" applyFill="1" applyBorder="1" applyAlignment="1">
      <alignment horizontal="center" vertical="center"/>
    </xf>
    <xf numFmtId="164" fontId="17" fillId="4" borderId="12" xfId="8" applyNumberFormat="1" applyFont="1" applyFill="1" applyBorder="1" applyAlignment="1">
      <alignment horizontal="center" vertical="center"/>
    </xf>
    <xf numFmtId="164" fontId="17" fillId="4" borderId="13" xfId="8" applyNumberFormat="1" applyFont="1" applyFill="1" applyBorder="1" applyAlignment="1">
      <alignment horizontal="center" vertical="center"/>
    </xf>
    <xf numFmtId="164" fontId="17" fillId="4" borderId="14" xfId="8" applyNumberFormat="1" applyFont="1" applyFill="1" applyBorder="1" applyAlignment="1">
      <alignment horizontal="center" vertical="center"/>
    </xf>
    <xf numFmtId="3" fontId="17" fillId="4" borderId="25" xfId="8" applyNumberFormat="1" applyFont="1" applyFill="1" applyBorder="1" applyAlignment="1">
      <alignment horizontal="center" vertical="center"/>
    </xf>
    <xf numFmtId="3" fontId="17" fillId="4" borderId="20" xfId="8" applyNumberFormat="1" applyFont="1" applyFill="1" applyBorder="1" applyAlignment="1">
      <alignment horizontal="center" vertical="center"/>
    </xf>
    <xf numFmtId="3" fontId="17" fillId="4" borderId="21" xfId="8" applyNumberFormat="1" applyFont="1" applyFill="1" applyBorder="1" applyAlignment="1">
      <alignment horizontal="center" vertical="center"/>
    </xf>
    <xf numFmtId="171" fontId="17" fillId="0" borderId="2" xfId="8" applyFont="1" applyBorder="1" applyAlignment="1">
      <alignment horizontal="left" vertical="center" wrapText="1"/>
    </xf>
    <xf numFmtId="171" fontId="17" fillId="0" borderId="3" xfId="8" applyFont="1" applyBorder="1" applyAlignment="1">
      <alignment horizontal="left" vertical="center" wrapText="1"/>
    </xf>
    <xf numFmtId="171" fontId="17" fillId="0" borderId="4" xfId="8" applyFont="1" applyBorder="1" applyAlignment="1">
      <alignment horizontal="left" vertical="center" wrapText="1"/>
    </xf>
    <xf numFmtId="171" fontId="17" fillId="0" borderId="1" xfId="8" applyFont="1" applyBorder="1" applyAlignment="1">
      <alignment horizontal="left" vertical="center" wrapText="1"/>
    </xf>
    <xf numFmtId="171" fontId="17" fillId="0" borderId="7" xfId="8" applyFont="1" applyBorder="1" applyAlignment="1">
      <alignment horizontal="left" vertical="center" wrapText="1"/>
    </xf>
    <xf numFmtId="171" fontId="17" fillId="0" borderId="6" xfId="8" applyFont="1" applyBorder="1" applyAlignment="1">
      <alignment horizontal="left" vertical="center" wrapText="1"/>
    </xf>
    <xf numFmtId="4" fontId="17" fillId="0" borderId="12" xfId="8" applyNumberFormat="1" applyFont="1" applyFill="1" applyBorder="1" applyAlignment="1">
      <alignment horizontal="center" vertical="center"/>
    </xf>
    <xf numFmtId="4" fontId="17" fillId="0" borderId="14" xfId="8" applyNumberFormat="1" applyFont="1" applyFill="1" applyBorder="1" applyAlignment="1">
      <alignment horizontal="center" vertical="center"/>
    </xf>
    <xf numFmtId="9" fontId="17" fillId="0" borderId="12" xfId="8" applyNumberFormat="1" applyFont="1" applyFill="1" applyBorder="1" applyAlignment="1">
      <alignment horizontal="center" vertical="center" wrapText="1"/>
    </xf>
    <xf numFmtId="9" fontId="17" fillId="0" borderId="13" xfId="8" applyNumberFormat="1" applyFont="1" applyFill="1" applyBorder="1" applyAlignment="1">
      <alignment horizontal="center" vertical="center" wrapText="1"/>
    </xf>
    <xf numFmtId="164" fontId="17" fillId="0" borderId="12" xfId="8" applyNumberFormat="1" applyFont="1" applyFill="1" applyBorder="1" applyAlignment="1">
      <alignment horizontal="center" vertical="center"/>
    </xf>
    <xf numFmtId="164" fontId="17" fillId="0" borderId="13" xfId="8" applyNumberFormat="1" applyFont="1" applyFill="1" applyBorder="1" applyAlignment="1">
      <alignment horizontal="center" vertical="center"/>
    </xf>
    <xf numFmtId="164" fontId="17" fillId="0" borderId="14" xfId="8" applyNumberFormat="1" applyFont="1" applyFill="1" applyBorder="1" applyAlignment="1">
      <alignment horizontal="center" vertical="center"/>
    </xf>
    <xf numFmtId="37" fontId="17" fillId="0" borderId="12" xfId="8" applyNumberFormat="1" applyFont="1" applyBorder="1" applyAlignment="1">
      <alignment horizontal="center" vertical="center"/>
    </xf>
    <xf numFmtId="37" fontId="17" fillId="0" borderId="13" xfId="8" applyNumberFormat="1" applyFont="1" applyBorder="1" applyAlignment="1">
      <alignment horizontal="center" vertical="center"/>
    </xf>
    <xf numFmtId="37" fontId="17" fillId="0" borderId="14" xfId="8" applyNumberFormat="1" applyFont="1" applyBorder="1" applyAlignment="1">
      <alignment horizontal="center" vertical="center"/>
    </xf>
    <xf numFmtId="171" fontId="17" fillId="0" borderId="12" xfId="8" applyFont="1" applyBorder="1" applyAlignment="1">
      <alignment horizontal="center" vertical="center" wrapText="1"/>
    </xf>
    <xf numFmtId="171" fontId="17" fillId="0" borderId="13" xfId="8" applyFont="1" applyBorder="1" applyAlignment="1">
      <alignment horizontal="center" vertical="center" wrapText="1"/>
    </xf>
    <xf numFmtId="171" fontId="17" fillId="0" borderId="14" xfId="8" applyFont="1" applyBorder="1" applyAlignment="1">
      <alignment horizontal="center" vertical="center" wrapText="1"/>
    </xf>
    <xf numFmtId="4" fontId="17" fillId="0" borderId="13" xfId="8" applyNumberFormat="1" applyFont="1" applyFill="1" applyBorder="1" applyAlignment="1">
      <alignment horizontal="center" vertical="center"/>
    </xf>
    <xf numFmtId="37" fontId="17" fillId="0" borderId="3" xfId="8" applyNumberFormat="1" applyFont="1" applyBorder="1" applyAlignment="1">
      <alignment horizontal="center" vertical="center"/>
    </xf>
    <xf numFmtId="37" fontId="17" fillId="0" borderId="1" xfId="8" applyNumberFormat="1" applyFont="1" applyBorder="1" applyAlignment="1">
      <alignment horizontal="center" vertical="center"/>
    </xf>
    <xf numFmtId="37" fontId="17" fillId="0" borderId="6" xfId="8" applyNumberFormat="1" applyFont="1" applyBorder="1" applyAlignment="1">
      <alignment horizontal="center" vertical="center"/>
    </xf>
    <xf numFmtId="171" fontId="17" fillId="0" borderId="2" xfId="8" applyFont="1" applyBorder="1" applyAlignment="1">
      <alignment horizontal="justify" vertical="center" wrapText="1"/>
    </xf>
    <xf numFmtId="171" fontId="17" fillId="0" borderId="3" xfId="8" applyFont="1" applyBorder="1" applyAlignment="1">
      <alignment horizontal="justify" vertical="center" wrapText="1"/>
    </xf>
    <xf numFmtId="171" fontId="17" fillId="0" borderId="4" xfId="8" applyFont="1" applyBorder="1" applyAlignment="1">
      <alignment horizontal="justify" vertical="center" wrapText="1"/>
    </xf>
    <xf numFmtId="171" fontId="17" fillId="0" borderId="1" xfId="8" applyFont="1" applyBorder="1" applyAlignment="1">
      <alignment horizontal="justify" vertical="center" wrapText="1"/>
    </xf>
    <xf numFmtId="171" fontId="17" fillId="4" borderId="16" xfId="8" applyFont="1" applyFill="1" applyBorder="1" applyAlignment="1">
      <alignment horizontal="justify" vertical="center" wrapText="1"/>
    </xf>
    <xf numFmtId="3" fontId="17" fillId="4" borderId="16" xfId="8" applyNumberFormat="1" applyFont="1" applyFill="1" applyBorder="1" applyAlignment="1">
      <alignment horizontal="center" vertical="center"/>
    </xf>
    <xf numFmtId="171" fontId="17" fillId="4" borderId="30" xfId="8" applyFont="1" applyFill="1" applyBorder="1" applyAlignment="1">
      <alignment horizontal="justify" vertical="center" wrapText="1"/>
    </xf>
    <xf numFmtId="171" fontId="17" fillId="4" borderId="16" xfId="8" applyFont="1" applyFill="1" applyBorder="1" applyAlignment="1">
      <alignment horizontal="center" vertical="center"/>
    </xf>
    <xf numFmtId="49" fontId="22" fillId="0" borderId="16" xfId="8" applyNumberFormat="1" applyFont="1" applyFill="1" applyBorder="1" applyAlignment="1">
      <alignment horizontal="center" vertical="center"/>
    </xf>
    <xf numFmtId="4" fontId="17" fillId="4" borderId="16" xfId="8" applyNumberFormat="1" applyFont="1" applyFill="1" applyBorder="1" applyAlignment="1">
      <alignment horizontal="center" vertical="center"/>
    </xf>
    <xf numFmtId="164" fontId="17" fillId="4" borderId="16" xfId="8" applyNumberFormat="1" applyFont="1" applyFill="1" applyBorder="1" applyAlignment="1">
      <alignment horizontal="center" vertical="center"/>
    </xf>
    <xf numFmtId="171" fontId="17" fillId="4" borderId="28" xfId="8" applyFont="1" applyFill="1" applyBorder="1" applyAlignment="1">
      <alignment horizontal="justify" vertical="center" wrapText="1"/>
    </xf>
    <xf numFmtId="1" fontId="17" fillId="0" borderId="16" xfId="8" applyNumberFormat="1" applyFont="1" applyBorder="1" applyAlignment="1">
      <alignment horizontal="center" vertical="center"/>
    </xf>
    <xf numFmtId="171" fontId="17" fillId="0" borderId="2" xfId="8" applyFont="1" applyBorder="1" applyAlignment="1">
      <alignment horizontal="center" vertical="center" wrapText="1"/>
    </xf>
    <xf numFmtId="171" fontId="17" fillId="0" borderId="3" xfId="8" applyFont="1" applyBorder="1" applyAlignment="1">
      <alignment horizontal="center" vertical="center" wrapText="1"/>
    </xf>
    <xf numFmtId="171" fontId="17" fillId="0" borderId="4" xfId="8" applyFont="1" applyBorder="1" applyAlignment="1">
      <alignment horizontal="center" vertical="center" wrapText="1"/>
    </xf>
    <xf numFmtId="171" fontId="17" fillId="0" borderId="1" xfId="8" applyFont="1" applyBorder="1" applyAlignment="1">
      <alignment horizontal="center" vertical="center" wrapText="1"/>
    </xf>
    <xf numFmtId="171" fontId="17" fillId="0" borderId="28" xfId="8" applyFont="1" applyBorder="1" applyAlignment="1">
      <alignment horizontal="center" vertical="center" wrapText="1"/>
    </xf>
    <xf numFmtId="171" fontId="17" fillId="0" borderId="27" xfId="8" applyFont="1" applyBorder="1" applyAlignment="1">
      <alignment horizontal="center" vertical="center" wrapText="1"/>
    </xf>
    <xf numFmtId="171" fontId="17" fillId="0" borderId="28" xfId="8" applyFont="1" applyBorder="1" applyAlignment="1">
      <alignment vertical="center" wrapText="1"/>
    </xf>
    <xf numFmtId="171" fontId="17" fillId="0" borderId="27" xfId="8" applyFont="1" applyBorder="1" applyAlignment="1">
      <alignment vertical="center" wrapText="1"/>
    </xf>
    <xf numFmtId="171" fontId="17" fillId="4" borderId="12" xfId="8" applyFont="1" applyFill="1" applyBorder="1" applyAlignment="1">
      <alignment horizontal="center" vertical="center" wrapText="1" shrinkToFit="1"/>
    </xf>
    <xf numFmtId="171" fontId="17" fillId="4" borderId="13" xfId="8" applyFont="1" applyFill="1" applyBorder="1" applyAlignment="1">
      <alignment horizontal="center" vertical="center" wrapText="1" shrinkToFit="1"/>
    </xf>
    <xf numFmtId="171" fontId="17" fillId="4" borderId="14" xfId="8" applyFont="1" applyFill="1" applyBorder="1" applyAlignment="1">
      <alignment horizontal="center" vertical="center" wrapText="1" shrinkToFit="1"/>
    </xf>
    <xf numFmtId="3" fontId="17" fillId="0" borderId="3" xfId="8" applyNumberFormat="1" applyFont="1" applyBorder="1" applyAlignment="1">
      <alignment horizontal="center" vertical="center"/>
    </xf>
    <xf numFmtId="3" fontId="17" fillId="0" borderId="1" xfId="8" applyNumberFormat="1" applyFont="1" applyBorder="1" applyAlignment="1">
      <alignment horizontal="center" vertical="center"/>
    </xf>
    <xf numFmtId="3" fontId="17" fillId="0" borderId="6" xfId="8" applyNumberFormat="1" applyFont="1" applyBorder="1" applyAlignment="1">
      <alignment horizontal="center" vertical="center"/>
    </xf>
    <xf numFmtId="3" fontId="17" fillId="0" borderId="12" xfId="8" applyNumberFormat="1" applyFont="1" applyBorder="1" applyAlignment="1">
      <alignment horizontal="center"/>
    </xf>
    <xf numFmtId="3" fontId="17" fillId="0" borderId="13" xfId="8" applyNumberFormat="1" applyFont="1" applyBorder="1" applyAlignment="1">
      <alignment horizontal="center"/>
    </xf>
    <xf numFmtId="3" fontId="17" fillId="0" borderId="16" xfId="8" applyNumberFormat="1" applyFont="1" applyBorder="1" applyAlignment="1">
      <alignment horizontal="center"/>
    </xf>
    <xf numFmtId="3" fontId="17" fillId="0" borderId="12" xfId="8" applyNumberFormat="1" applyFont="1" applyFill="1" applyBorder="1" applyAlignment="1">
      <alignment horizontal="center"/>
    </xf>
    <xf numFmtId="3" fontId="17" fillId="0" borderId="13" xfId="8" applyNumberFormat="1" applyFont="1" applyFill="1" applyBorder="1" applyAlignment="1">
      <alignment horizontal="center"/>
    </xf>
    <xf numFmtId="3" fontId="17" fillId="0" borderId="16" xfId="8" applyNumberFormat="1" applyFont="1" applyFill="1" applyBorder="1" applyAlignment="1">
      <alignment horizontal="center"/>
    </xf>
    <xf numFmtId="1" fontId="17" fillId="0" borderId="16" xfId="8" applyNumberFormat="1" applyFont="1" applyFill="1" applyBorder="1" applyAlignment="1">
      <alignment horizontal="center" vertical="center"/>
    </xf>
    <xf numFmtId="3" fontId="17" fillId="4" borderId="31" xfId="8" applyNumberFormat="1" applyFont="1" applyFill="1" applyBorder="1" applyAlignment="1">
      <alignment horizontal="center" vertical="center"/>
    </xf>
    <xf numFmtId="3" fontId="17" fillId="4" borderId="27" xfId="8" applyNumberFormat="1" applyFont="1" applyFill="1" applyBorder="1" applyAlignment="1">
      <alignment horizontal="center" vertical="center"/>
    </xf>
    <xf numFmtId="171" fontId="17" fillId="0" borderId="12" xfId="8" applyFont="1" applyBorder="1" applyAlignment="1">
      <alignment horizontal="center"/>
    </xf>
    <xf numFmtId="171" fontId="17" fillId="0" borderId="13" xfId="8" applyFont="1" applyBorder="1" applyAlignment="1">
      <alignment horizontal="center"/>
    </xf>
    <xf numFmtId="49" fontId="17" fillId="0" borderId="12" xfId="8" applyNumberFormat="1" applyFont="1" applyFill="1" applyBorder="1" applyAlignment="1">
      <alignment horizontal="center" vertical="center"/>
    </xf>
    <xf numFmtId="49" fontId="17" fillId="0" borderId="13" xfId="8" applyNumberFormat="1" applyFont="1" applyFill="1" applyBorder="1" applyAlignment="1">
      <alignment horizontal="center" vertical="center"/>
    </xf>
    <xf numFmtId="171" fontId="17" fillId="0" borderId="3" xfId="8" applyFont="1" applyBorder="1" applyAlignment="1">
      <alignment horizontal="center"/>
    </xf>
    <xf numFmtId="171" fontId="17" fillId="0" borderId="1" xfId="8" applyFont="1" applyBorder="1" applyAlignment="1">
      <alignment horizontal="center"/>
    </xf>
    <xf numFmtId="1" fontId="17" fillId="0" borderId="15" xfId="8" applyNumberFormat="1" applyFont="1" applyBorder="1" applyAlignment="1">
      <alignment horizontal="center" vertical="center"/>
    </xf>
    <xf numFmtId="171" fontId="17" fillId="0" borderId="15" xfId="8" applyFont="1" applyBorder="1" applyAlignment="1">
      <alignment horizontal="left" vertical="center" wrapText="1"/>
    </xf>
    <xf numFmtId="171" fontId="17" fillId="0" borderId="14" xfId="8" applyFont="1" applyBorder="1" applyAlignment="1">
      <alignment horizontal="center"/>
    </xf>
    <xf numFmtId="171" fontId="17" fillId="0" borderId="12" xfId="8" applyFont="1" applyFill="1" applyBorder="1" applyAlignment="1">
      <alignment horizontal="center"/>
    </xf>
    <xf numFmtId="171" fontId="17" fillId="0" borderId="13" xfId="8" applyFont="1" applyFill="1" applyBorder="1" applyAlignment="1">
      <alignment horizontal="center"/>
    </xf>
    <xf numFmtId="171" fontId="17" fillId="0" borderId="14" xfId="8" applyFont="1" applyFill="1" applyBorder="1" applyAlignment="1">
      <alignment horizontal="center"/>
    </xf>
    <xf numFmtId="171" fontId="17" fillId="0" borderId="6" xfId="8" applyFont="1" applyBorder="1" applyAlignment="1">
      <alignment horizontal="center"/>
    </xf>
    <xf numFmtId="0" fontId="12" fillId="4" borderId="4"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12" fillId="4" borderId="7" xfId="0" applyFont="1" applyFill="1" applyBorder="1" applyAlignment="1">
      <alignment horizontal="center" vertical="center" textRotation="90" wrapText="1"/>
    </xf>
    <xf numFmtId="0" fontId="12" fillId="4" borderId="6" xfId="0" applyFont="1" applyFill="1" applyBorder="1" applyAlignment="1">
      <alignment horizontal="center" vertical="center" textRotation="90"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6" borderId="9"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12" borderId="2" xfId="0" applyFont="1" applyFill="1" applyBorder="1" applyAlignment="1">
      <alignment horizontal="left" vertical="center" wrapText="1"/>
    </xf>
    <xf numFmtId="0" fontId="11" fillId="12" borderId="8" xfId="0" applyFont="1" applyFill="1" applyBorder="1" applyAlignment="1">
      <alignment horizontal="left" vertical="center" wrapText="1"/>
    </xf>
    <xf numFmtId="0" fontId="11" fillId="12" borderId="10" xfId="0" applyFont="1" applyFill="1" applyBorder="1" applyAlignment="1">
      <alignment horizontal="left" vertical="center" wrapText="1"/>
    </xf>
    <xf numFmtId="0" fontId="12" fillId="4" borderId="2" xfId="0" applyFont="1" applyFill="1" applyBorder="1" applyAlignment="1">
      <alignment horizontal="center" vertical="center" textRotation="90" wrapText="1"/>
    </xf>
    <xf numFmtId="0" fontId="12" fillId="4" borderId="3" xfId="0" applyFont="1" applyFill="1" applyBorder="1" applyAlignment="1">
      <alignment horizontal="center" vertical="center" textRotation="90" wrapText="1"/>
    </xf>
    <xf numFmtId="174" fontId="12" fillId="4" borderId="12" xfId="0" applyNumberFormat="1" applyFont="1" applyFill="1" applyBorder="1" applyAlignment="1">
      <alignment horizontal="center" vertical="center" wrapText="1"/>
    </xf>
    <xf numFmtId="174" fontId="12" fillId="4" borderId="13" xfId="0" applyNumberFormat="1" applyFont="1" applyFill="1" applyBorder="1" applyAlignment="1">
      <alignment horizontal="center" vertical="center" wrapText="1"/>
    </xf>
    <xf numFmtId="174" fontId="12" fillId="4" borderId="14" xfId="0" applyNumberFormat="1" applyFont="1" applyFill="1" applyBorder="1" applyAlignment="1">
      <alignment horizontal="center" vertical="center" wrapText="1"/>
    </xf>
    <xf numFmtId="3" fontId="12" fillId="4" borderId="12" xfId="0" applyNumberFormat="1" applyFont="1" applyFill="1" applyBorder="1" applyAlignment="1">
      <alignment horizontal="left" vertical="center" wrapText="1"/>
    </xf>
    <xf numFmtId="3" fontId="12" fillId="4" borderId="13" xfId="0" applyNumberFormat="1" applyFont="1" applyFill="1" applyBorder="1" applyAlignment="1">
      <alignment horizontal="left" vertical="center" wrapText="1"/>
    </xf>
    <xf numFmtId="175" fontId="12" fillId="4" borderId="12" xfId="0" applyNumberFormat="1" applyFont="1" applyFill="1" applyBorder="1" applyAlignment="1">
      <alignment horizontal="center" vertical="center" wrapText="1"/>
    </xf>
    <xf numFmtId="175" fontId="12" fillId="4" borderId="14" xfId="0" applyNumberFormat="1" applyFont="1" applyFill="1" applyBorder="1" applyAlignment="1">
      <alignment horizontal="center" vertical="center" wrapText="1"/>
    </xf>
    <xf numFmtId="173" fontId="12" fillId="4" borderId="12" xfId="0" applyNumberFormat="1" applyFont="1" applyFill="1" applyBorder="1" applyAlignment="1">
      <alignment horizontal="center" vertical="center" wrapText="1"/>
    </xf>
    <xf numFmtId="173" fontId="12" fillId="4" borderId="14" xfId="0" applyNumberFormat="1" applyFont="1" applyFill="1" applyBorder="1" applyAlignment="1">
      <alignment horizontal="center" vertical="center" wrapText="1"/>
    </xf>
    <xf numFmtId="173" fontId="12" fillId="4" borderId="2" xfId="0" applyNumberFormat="1" applyFont="1" applyFill="1" applyBorder="1" applyAlignment="1">
      <alignment horizontal="center" vertical="center" wrapText="1"/>
    </xf>
    <xf numFmtId="173" fontId="12" fillId="4" borderId="7" xfId="0" applyNumberFormat="1" applyFont="1" applyFill="1" applyBorder="1" applyAlignment="1">
      <alignment horizontal="center" vertical="center" wrapText="1"/>
    </xf>
    <xf numFmtId="3" fontId="12" fillId="4" borderId="14" xfId="0" applyNumberFormat="1" applyFont="1" applyFill="1" applyBorder="1" applyAlignment="1">
      <alignment horizontal="left" vertical="center" wrapText="1"/>
    </xf>
    <xf numFmtId="173" fontId="12" fillId="4" borderId="4" xfId="0" applyNumberFormat="1" applyFont="1" applyFill="1" applyBorder="1" applyAlignment="1">
      <alignment horizontal="center" vertical="center" wrapText="1"/>
    </xf>
    <xf numFmtId="0" fontId="12" fillId="4" borderId="0" xfId="0" applyFont="1" applyFill="1" applyBorder="1" applyAlignment="1">
      <alignment horizontal="center" vertical="center" textRotation="90" wrapText="1"/>
    </xf>
    <xf numFmtId="0" fontId="12" fillId="4" borderId="5" xfId="0" applyFont="1" applyFill="1" applyBorder="1" applyAlignment="1">
      <alignment horizontal="center" vertical="center" textRotation="90" wrapText="1"/>
    </xf>
    <xf numFmtId="173" fontId="12" fillId="4" borderId="13" xfId="0" applyNumberFormat="1" applyFont="1" applyFill="1" applyBorder="1" applyAlignment="1">
      <alignment horizontal="center" vertical="center" wrapText="1"/>
    </xf>
    <xf numFmtId="175" fontId="12" fillId="4" borderId="13"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3" fontId="11" fillId="2" borderId="14" xfId="0" applyNumberFormat="1" applyFont="1" applyFill="1" applyBorder="1" applyAlignment="1">
      <alignment horizontal="center" vertical="center" wrapText="1"/>
    </xf>
    <xf numFmtId="9" fontId="12" fillId="4" borderId="12" xfId="0" applyNumberFormat="1" applyFont="1" applyFill="1" applyBorder="1" applyAlignment="1">
      <alignment horizontal="center" vertical="center" wrapText="1"/>
    </xf>
    <xf numFmtId="9" fontId="12" fillId="4" borderId="14" xfId="0" applyNumberFormat="1" applyFont="1" applyFill="1" applyBorder="1" applyAlignment="1">
      <alignment horizontal="center" vertical="center" wrapText="1"/>
    </xf>
    <xf numFmtId="0" fontId="12" fillId="4" borderId="15" xfId="0" applyFont="1" applyFill="1" applyBorder="1" applyAlignment="1">
      <alignment horizontal="justify" vertical="center" wrapText="1"/>
    </xf>
    <xf numFmtId="0" fontId="11" fillId="4" borderId="0" xfId="0" applyFont="1" applyFill="1" applyAlignment="1">
      <alignment horizontal="center"/>
    </xf>
    <xf numFmtId="0" fontId="12" fillId="4" borderId="0" xfId="0" applyFont="1" applyFill="1" applyAlignment="1">
      <alignment horizontal="center"/>
    </xf>
    <xf numFmtId="0" fontId="12"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15" xfId="0" applyFont="1" applyBorder="1" applyAlignment="1">
      <alignment horizontal="center" vertical="center"/>
    </xf>
    <xf numFmtId="168" fontId="11" fillId="2" borderId="2" xfId="0" applyNumberFormat="1" applyFont="1" applyFill="1" applyBorder="1" applyAlignment="1">
      <alignment horizontal="center" vertical="center" wrapText="1"/>
    </xf>
    <xf numFmtId="168" fontId="11" fillId="2" borderId="4" xfId="0" applyNumberFormat="1" applyFont="1" applyFill="1" applyBorder="1" applyAlignment="1">
      <alignment horizontal="center" vertical="center" wrapText="1"/>
    </xf>
    <xf numFmtId="168" fontId="11" fillId="2" borderId="7"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14"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2" fillId="0" borderId="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40" fillId="2" borderId="3" xfId="0" applyFont="1" applyFill="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40" fillId="2" borderId="12" xfId="0" applyFont="1" applyFill="1" applyBorder="1" applyAlignment="1" applyProtection="1">
      <alignment horizontal="center" vertical="center" wrapText="1"/>
      <protection locked="0"/>
    </xf>
    <xf numFmtId="0" fontId="40" fillId="2" borderId="13" xfId="0" applyFont="1" applyFill="1" applyBorder="1" applyAlignment="1" applyProtection="1">
      <alignment horizontal="center" vertical="center" wrapText="1"/>
      <protection locked="0"/>
    </xf>
    <xf numFmtId="3" fontId="40" fillId="2" borderId="2" xfId="0" applyNumberFormat="1" applyFont="1" applyFill="1" applyBorder="1" applyAlignment="1" applyProtection="1">
      <alignment horizontal="center" vertical="center" wrapText="1"/>
      <protection locked="0"/>
    </xf>
    <xf numFmtId="3" fontId="40" fillId="2" borderId="4" xfId="0" applyNumberFormat="1" applyFont="1" applyFill="1" applyBorder="1" applyAlignment="1" applyProtection="1">
      <alignment horizontal="center" vertical="center" wrapText="1"/>
      <protection locked="0"/>
    </xf>
    <xf numFmtId="0" fontId="40" fillId="2" borderId="14" xfId="0" applyFont="1" applyFill="1" applyBorder="1" applyAlignment="1" applyProtection="1">
      <alignment horizontal="center" vertical="center" wrapText="1"/>
      <protection locked="0"/>
    </xf>
    <xf numFmtId="3" fontId="40" fillId="2" borderId="12" xfId="0" applyNumberFormat="1" applyFont="1" applyFill="1" applyBorder="1" applyAlignment="1" applyProtection="1">
      <alignment horizontal="center" vertical="center" wrapText="1"/>
      <protection locked="0"/>
    </xf>
    <xf numFmtId="3" fontId="40" fillId="2" borderId="13" xfId="0" applyNumberFormat="1"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protection locked="0"/>
    </xf>
    <xf numFmtId="0" fontId="40" fillId="2" borderId="11" xfId="0" applyFont="1" applyFill="1" applyBorder="1" applyAlignment="1" applyProtection="1">
      <alignment horizontal="center" vertical="center"/>
      <protection locked="0"/>
    </xf>
    <xf numFmtId="173" fontId="40" fillId="2" borderId="2" xfId="0" applyNumberFormat="1" applyFont="1" applyFill="1" applyBorder="1" applyAlignment="1" applyProtection="1">
      <alignment horizontal="center" vertical="center" wrapText="1"/>
      <protection locked="0"/>
    </xf>
    <xf numFmtId="173" fontId="40" fillId="2" borderId="4" xfId="0" applyNumberFormat="1"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textRotation="180" wrapText="1"/>
      <protection locked="0"/>
    </xf>
    <xf numFmtId="0" fontId="40" fillId="2" borderId="4" xfId="0" applyFont="1" applyFill="1" applyBorder="1" applyAlignment="1" applyProtection="1">
      <alignment horizontal="center" vertical="center" textRotation="180" wrapText="1"/>
      <protection locked="0"/>
    </xf>
    <xf numFmtId="49" fontId="40" fillId="2" borderId="2" xfId="0" applyNumberFormat="1" applyFont="1" applyFill="1" applyBorder="1" applyAlignment="1" applyProtection="1">
      <alignment horizontal="center" vertical="center" textRotation="180" wrapText="1"/>
      <protection locked="0"/>
    </xf>
    <xf numFmtId="49" fontId="40" fillId="2" borderId="4" xfId="0" applyNumberFormat="1" applyFont="1" applyFill="1" applyBorder="1" applyAlignment="1" applyProtection="1">
      <alignment horizontal="center" vertical="center" textRotation="180" wrapText="1"/>
      <protection locked="0"/>
    </xf>
    <xf numFmtId="188" fontId="22" fillId="3" borderId="2" xfId="0" applyNumberFormat="1" applyFont="1" applyFill="1" applyBorder="1" applyAlignment="1" applyProtection="1">
      <alignment horizontal="center" vertical="center" wrapText="1"/>
      <protection locked="0"/>
    </xf>
    <xf numFmtId="188" fontId="22" fillId="3" borderId="7" xfId="0" applyNumberFormat="1" applyFont="1" applyFill="1" applyBorder="1" applyAlignment="1" applyProtection="1">
      <alignment horizontal="center" vertical="center" wrapText="1"/>
      <protection locked="0"/>
    </xf>
    <xf numFmtId="0" fontId="22" fillId="3" borderId="2"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22" fillId="3" borderId="7" xfId="0" applyFont="1" applyFill="1" applyBorder="1" applyAlignment="1" applyProtection="1">
      <alignment horizontal="left" vertical="center" wrapText="1"/>
      <protection locked="0"/>
    </xf>
    <xf numFmtId="0" fontId="22" fillId="3" borderId="5" xfId="0" applyFont="1" applyFill="1" applyBorder="1" applyAlignment="1" applyProtection="1">
      <alignment horizontal="left" vertical="center" wrapText="1"/>
      <protection locked="0"/>
    </xf>
    <xf numFmtId="0" fontId="40" fillId="4" borderId="15" xfId="0" applyFont="1" applyFill="1" applyBorder="1" applyAlignment="1" applyProtection="1">
      <alignment horizontal="center" vertical="center" wrapText="1"/>
      <protection locked="0"/>
    </xf>
    <xf numFmtId="188" fontId="22" fillId="12" borderId="0" xfId="0" applyNumberFormat="1" applyFont="1" applyFill="1" applyBorder="1" applyAlignment="1" applyProtection="1">
      <alignment horizontal="center" vertical="center" wrapText="1"/>
      <protection locked="0"/>
    </xf>
    <xf numFmtId="188" fontId="22" fillId="12" borderId="5" xfId="0" applyNumberFormat="1" applyFont="1" applyFill="1" applyBorder="1" applyAlignment="1" applyProtection="1">
      <alignment horizontal="center" vertical="center" wrapText="1"/>
      <protection locked="0"/>
    </xf>
    <xf numFmtId="0" fontId="22" fillId="12" borderId="4" xfId="0" applyFont="1" applyFill="1" applyBorder="1" applyAlignment="1" applyProtection="1">
      <alignment horizontal="left" vertical="center" wrapText="1"/>
      <protection locked="0"/>
    </xf>
    <xf numFmtId="0" fontId="22" fillId="12" borderId="0" xfId="0" applyFont="1" applyFill="1" applyBorder="1" applyAlignment="1" applyProtection="1">
      <alignment horizontal="left" vertical="center" wrapText="1"/>
      <protection locked="0"/>
    </xf>
    <xf numFmtId="0" fontId="22" fillId="12" borderId="7" xfId="0" applyFont="1" applyFill="1" applyBorder="1" applyAlignment="1" applyProtection="1">
      <alignment horizontal="left" vertical="center" wrapText="1"/>
      <protection locked="0"/>
    </xf>
    <xf numFmtId="0" fontId="22" fillId="12" borderId="5" xfId="0" applyFont="1" applyFill="1" applyBorder="1" applyAlignment="1" applyProtection="1">
      <alignment horizontal="left" vertical="center" wrapText="1"/>
      <protection locked="0"/>
    </xf>
    <xf numFmtId="0" fontId="40" fillId="4" borderId="11" xfId="0" applyFont="1" applyFill="1" applyBorder="1" applyAlignment="1" applyProtection="1">
      <alignment horizontal="center" vertical="center" wrapText="1"/>
      <protection locked="0"/>
    </xf>
    <xf numFmtId="0" fontId="40" fillId="4" borderId="12" xfId="0" applyFont="1" applyFill="1" applyBorder="1" applyAlignment="1" applyProtection="1">
      <alignment horizontal="center" vertical="center" wrapText="1"/>
      <protection locked="0"/>
    </xf>
    <xf numFmtId="188" fontId="22" fillId="6" borderId="8" xfId="0" applyNumberFormat="1" applyFont="1" applyFill="1" applyBorder="1" applyAlignment="1" applyProtection="1">
      <alignment horizontal="center" vertical="center" wrapText="1"/>
      <protection locked="0"/>
    </xf>
    <xf numFmtId="188" fontId="22" fillId="6" borderId="5" xfId="0" applyNumberFormat="1" applyFont="1" applyFill="1" applyBorder="1" applyAlignment="1" applyProtection="1">
      <alignment horizontal="center" vertical="center" wrapText="1"/>
      <protection locked="0"/>
    </xf>
    <xf numFmtId="0" fontId="22" fillId="6" borderId="2" xfId="0" applyFont="1" applyFill="1" applyBorder="1" applyAlignment="1" applyProtection="1">
      <alignment horizontal="left" vertical="center" wrapText="1"/>
      <protection locked="0"/>
    </xf>
    <xf numFmtId="0" fontId="22" fillId="6" borderId="8" xfId="0" applyFont="1" applyFill="1" applyBorder="1" applyAlignment="1" applyProtection="1">
      <alignment horizontal="left" vertical="center" wrapText="1"/>
      <protection locked="0"/>
    </xf>
    <xf numFmtId="0" fontId="22" fillId="6" borderId="7" xfId="0" applyFont="1" applyFill="1" applyBorder="1" applyAlignment="1" applyProtection="1">
      <alignment horizontal="left" vertical="center" wrapText="1"/>
      <protection locked="0"/>
    </xf>
    <xf numFmtId="0" fontId="22" fillId="6" borderId="5" xfId="0" applyFont="1" applyFill="1" applyBorder="1" applyAlignment="1" applyProtection="1">
      <alignment horizontal="left" vertical="center" wrapText="1"/>
      <protection locked="0"/>
    </xf>
    <xf numFmtId="0" fontId="22" fillId="6" borderId="0" xfId="0" applyFont="1" applyFill="1" applyBorder="1" applyAlignment="1" applyProtection="1">
      <alignment horizontal="left" vertical="center" wrapText="1"/>
      <protection locked="0"/>
    </xf>
    <xf numFmtId="0" fontId="40" fillId="4" borderId="0" xfId="0" applyFont="1" applyFill="1" applyBorder="1" applyAlignment="1" applyProtection="1">
      <alignment horizontal="center" vertical="center" wrapText="1"/>
      <protection locked="0"/>
    </xf>
    <xf numFmtId="0" fontId="40" fillId="4" borderId="1" xfId="0" applyFont="1" applyFill="1" applyBorder="1" applyAlignment="1" applyProtection="1">
      <alignment horizontal="center" vertical="center" wrapText="1"/>
      <protection locked="0"/>
    </xf>
    <xf numFmtId="188" fontId="17" fillId="4" borderId="15" xfId="0" applyNumberFormat="1" applyFont="1" applyFill="1" applyBorder="1" applyAlignment="1" applyProtection="1">
      <alignment horizontal="center" vertical="center" wrapText="1"/>
    </xf>
    <xf numFmtId="0" fontId="17" fillId="4" borderId="15" xfId="0" applyFont="1" applyFill="1" applyBorder="1" applyAlignment="1" applyProtection="1">
      <alignment horizontal="justify" vertical="center" wrapText="1"/>
      <protection locked="0"/>
    </xf>
    <xf numFmtId="0" fontId="17" fillId="4" borderId="12"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4" borderId="12" xfId="0"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188" fontId="17" fillId="4" borderId="12" xfId="0" applyNumberFormat="1" applyFont="1" applyFill="1" applyBorder="1" applyAlignment="1" applyProtection="1">
      <alignment horizontal="center" vertical="center" wrapText="1"/>
      <protection locked="0"/>
    </xf>
    <xf numFmtId="188" fontId="17" fillId="4" borderId="13" xfId="0" applyNumberFormat="1" applyFont="1" applyFill="1" applyBorder="1" applyAlignment="1" applyProtection="1">
      <alignment horizontal="center" vertical="center" wrapText="1"/>
      <protection locked="0"/>
    </xf>
    <xf numFmtId="188" fontId="17" fillId="4" borderId="14" xfId="0" applyNumberFormat="1" applyFont="1" applyFill="1" applyBorder="1" applyAlignment="1" applyProtection="1">
      <alignment horizontal="center" vertical="center" wrapText="1"/>
      <protection locked="0"/>
    </xf>
    <xf numFmtId="0" fontId="17" fillId="4" borderId="15" xfId="0" applyFont="1" applyFill="1" applyBorder="1" applyAlignment="1" applyProtection="1">
      <alignment horizontal="justify" vertical="center" wrapText="1"/>
    </xf>
    <xf numFmtId="188" fontId="17" fillId="4" borderId="15" xfId="0" applyNumberFormat="1"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49" fontId="17" fillId="4" borderId="12" xfId="0" applyNumberFormat="1" applyFont="1" applyFill="1" applyBorder="1" applyAlignment="1" applyProtection="1">
      <alignment horizontal="center" vertical="center" wrapText="1"/>
      <protection locked="0"/>
    </xf>
    <xf numFmtId="49" fontId="17" fillId="4" borderId="13" xfId="0" applyNumberFormat="1" applyFont="1" applyFill="1" applyBorder="1" applyAlignment="1" applyProtection="1">
      <alignment horizontal="center" vertical="center" wrapText="1"/>
      <protection locked="0"/>
    </xf>
    <xf numFmtId="49" fontId="17" fillId="4" borderId="14" xfId="0" applyNumberFormat="1" applyFont="1" applyFill="1" applyBorder="1" applyAlignment="1" applyProtection="1">
      <alignment horizontal="center" vertical="center" wrapText="1"/>
      <protection locked="0"/>
    </xf>
    <xf numFmtId="3" fontId="17" fillId="4" borderId="12" xfId="0" applyNumberFormat="1" applyFont="1" applyFill="1" applyBorder="1" applyAlignment="1" applyProtection="1">
      <alignment horizontal="center" vertical="center" wrapText="1"/>
      <protection locked="0"/>
    </xf>
    <xf numFmtId="3" fontId="17" fillId="4" borderId="13" xfId="0" applyNumberFormat="1" applyFont="1" applyFill="1" applyBorder="1" applyAlignment="1" applyProtection="1">
      <alignment horizontal="center" vertical="center" wrapText="1"/>
      <protection locked="0"/>
    </xf>
    <xf numFmtId="3" fontId="17" fillId="4" borderId="14" xfId="0" applyNumberFormat="1" applyFont="1" applyFill="1" applyBorder="1" applyAlignment="1" applyProtection="1">
      <alignment horizontal="center" vertical="center" wrapText="1"/>
      <protection locked="0"/>
    </xf>
    <xf numFmtId="173" fontId="17" fillId="4" borderId="12" xfId="0" applyNumberFormat="1" applyFont="1" applyFill="1" applyBorder="1" applyAlignment="1" applyProtection="1">
      <alignment horizontal="center" vertical="center" wrapText="1"/>
      <protection locked="0"/>
    </xf>
    <xf numFmtId="173" fontId="17" fillId="4" borderId="13" xfId="0" applyNumberFormat="1" applyFont="1" applyFill="1" applyBorder="1" applyAlignment="1" applyProtection="1">
      <alignment horizontal="center" vertical="center" wrapText="1"/>
      <protection locked="0"/>
    </xf>
    <xf numFmtId="173" fontId="17" fillId="4" borderId="14" xfId="0" applyNumberFormat="1" applyFont="1" applyFill="1" applyBorder="1" applyAlignment="1" applyProtection="1">
      <alignment horizontal="center" vertical="center" wrapText="1"/>
      <protection locked="0"/>
    </xf>
    <xf numFmtId="14" fontId="17" fillId="4" borderId="12" xfId="0" applyNumberFormat="1" applyFont="1" applyFill="1" applyBorder="1" applyAlignment="1" applyProtection="1">
      <alignment horizontal="center" vertical="center" wrapText="1"/>
      <protection locked="0"/>
    </xf>
    <xf numFmtId="14" fontId="17" fillId="4" borderId="13" xfId="0" applyNumberFormat="1" applyFont="1" applyFill="1" applyBorder="1" applyAlignment="1" applyProtection="1">
      <alignment horizontal="center" vertical="center" wrapText="1"/>
      <protection locked="0"/>
    </xf>
    <xf numFmtId="14" fontId="17" fillId="4" borderId="14" xfId="0" applyNumberFormat="1" applyFont="1" applyFill="1" applyBorder="1" applyAlignment="1" applyProtection="1">
      <alignment horizontal="center" vertical="center" wrapText="1"/>
      <protection locked="0"/>
    </xf>
    <xf numFmtId="9" fontId="17" fillId="4" borderId="15" xfId="7" applyFont="1" applyFill="1" applyBorder="1" applyAlignment="1" applyProtection="1">
      <alignment horizontal="center" vertical="center"/>
      <protection locked="0"/>
    </xf>
    <xf numFmtId="188" fontId="17" fillId="4" borderId="14" xfId="0" applyNumberFormat="1" applyFont="1" applyFill="1" applyBorder="1" applyAlignment="1" applyProtection="1">
      <alignment horizontal="center" vertical="center"/>
    </xf>
    <xf numFmtId="188" fontId="17" fillId="4" borderId="15" xfId="0" applyNumberFormat="1" applyFont="1" applyFill="1" applyBorder="1" applyAlignment="1" applyProtection="1">
      <alignment horizontal="center" vertical="center"/>
    </xf>
    <xf numFmtId="0" fontId="17" fillId="4" borderId="14" xfId="0" applyFont="1" applyFill="1" applyBorder="1" applyAlignment="1" applyProtection="1">
      <alignment horizontal="justify" vertical="center" wrapText="1"/>
    </xf>
    <xf numFmtId="0" fontId="17" fillId="4" borderId="13" xfId="0" applyFont="1" applyFill="1" applyBorder="1" applyAlignment="1" applyProtection="1">
      <alignment horizontal="center" vertical="center"/>
      <protection locked="0"/>
    </xf>
    <xf numFmtId="186" fontId="17" fillId="4" borderId="14" xfId="0" applyNumberFormat="1" applyFont="1" applyFill="1" applyBorder="1" applyAlignment="1" applyProtection="1">
      <alignment horizontal="center" vertical="center"/>
      <protection locked="0"/>
    </xf>
    <xf numFmtId="186" fontId="17" fillId="4" borderId="15" xfId="0" applyNumberFormat="1" applyFont="1" applyFill="1" applyBorder="1" applyAlignment="1" applyProtection="1">
      <alignment horizontal="center" vertical="center"/>
      <protection locked="0"/>
    </xf>
    <xf numFmtId="188" fontId="17" fillId="4" borderId="15" xfId="0" applyNumberFormat="1" applyFont="1" applyFill="1" applyBorder="1" applyAlignment="1" applyProtection="1">
      <alignment horizontal="center" vertical="center"/>
      <protection locked="0"/>
    </xf>
    <xf numFmtId="188" fontId="17" fillId="4" borderId="12" xfId="0" applyNumberFormat="1" applyFont="1" applyFill="1" applyBorder="1" applyAlignment="1" applyProtection="1">
      <alignment horizontal="center" vertical="center"/>
      <protection locked="0"/>
    </xf>
    <xf numFmtId="0" fontId="17" fillId="4" borderId="12" xfId="0" applyFont="1" applyFill="1" applyBorder="1" applyAlignment="1" applyProtection="1">
      <alignment horizontal="justify" vertical="center" wrapText="1"/>
      <protection locked="0"/>
    </xf>
    <xf numFmtId="188" fontId="17" fillId="4" borderId="14" xfId="0" applyNumberFormat="1"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protection locked="0"/>
    </xf>
    <xf numFmtId="0" fontId="17" fillId="4" borderId="14" xfId="0" applyFont="1" applyFill="1" applyBorder="1" applyAlignment="1" applyProtection="1">
      <alignment horizontal="justify" vertical="center" wrapText="1"/>
      <protection locked="0"/>
    </xf>
    <xf numFmtId="10" fontId="17" fillId="4" borderId="15" xfId="7"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10" fontId="17" fillId="4" borderId="12" xfId="7" applyNumberFormat="1" applyFont="1" applyFill="1" applyBorder="1" applyAlignment="1" applyProtection="1">
      <alignment horizontal="center" vertical="center"/>
      <protection locked="0"/>
    </xf>
    <xf numFmtId="10" fontId="17" fillId="4" borderId="13" xfId="7" applyNumberFormat="1" applyFont="1" applyFill="1" applyBorder="1" applyAlignment="1" applyProtection="1">
      <alignment horizontal="center" vertical="center"/>
      <protection locked="0"/>
    </xf>
    <xf numFmtId="10" fontId="17" fillId="4" borderId="14" xfId="7" applyNumberFormat="1" applyFont="1" applyFill="1" applyBorder="1" applyAlignment="1" applyProtection="1">
      <alignment horizontal="center" vertical="center"/>
      <protection locked="0"/>
    </xf>
    <xf numFmtId="0" fontId="17" fillId="4" borderId="13" xfId="0" applyFont="1" applyFill="1" applyBorder="1" applyAlignment="1" applyProtection="1">
      <alignment horizontal="justify" vertical="center" wrapText="1"/>
      <protection locked="0"/>
    </xf>
    <xf numFmtId="188" fontId="17" fillId="4" borderId="13" xfId="0" applyNumberFormat="1" applyFont="1" applyFill="1" applyBorder="1" applyAlignment="1" applyProtection="1">
      <alignment horizontal="center" vertical="center"/>
      <protection locked="0"/>
    </xf>
    <xf numFmtId="173" fontId="17" fillId="0" borderId="13" xfId="0" applyNumberFormat="1" applyFont="1" applyBorder="1" applyAlignment="1" applyProtection="1">
      <alignment horizontal="center" vertical="center"/>
      <protection locked="0"/>
    </xf>
    <xf numFmtId="173" fontId="17" fillId="0" borderId="14" xfId="0" applyNumberFormat="1" applyFont="1" applyBorder="1" applyAlignment="1" applyProtection="1">
      <alignment horizontal="center" vertical="center"/>
      <protection locked="0"/>
    </xf>
    <xf numFmtId="173" fontId="17" fillId="0" borderId="13" xfId="0" applyNumberFormat="1" applyFont="1" applyBorder="1" applyAlignment="1" applyProtection="1">
      <alignment horizontal="left" vertical="center" wrapText="1"/>
      <protection locked="0"/>
    </xf>
    <xf numFmtId="173" fontId="17" fillId="0" borderId="13" xfId="0" applyNumberFormat="1" applyFont="1" applyBorder="1" applyAlignment="1" applyProtection="1">
      <alignment horizontal="left" vertical="center"/>
      <protection locked="0"/>
    </xf>
    <xf numFmtId="173" fontId="17" fillId="0" borderId="14" xfId="0" applyNumberFormat="1" applyFont="1" applyBorder="1" applyAlignment="1" applyProtection="1">
      <alignment horizontal="left" vertical="center"/>
      <protection locked="0"/>
    </xf>
    <xf numFmtId="0" fontId="41" fillId="6" borderId="3" xfId="0" applyFont="1" applyFill="1" applyBorder="1" applyAlignment="1" applyProtection="1">
      <alignment horizontal="left"/>
      <protection locked="0"/>
    </xf>
    <xf numFmtId="0" fontId="41" fillId="6" borderId="6" xfId="0" applyFont="1" applyFill="1" applyBorder="1" applyAlignment="1" applyProtection="1">
      <alignment horizontal="left"/>
      <protection locked="0"/>
    </xf>
    <xf numFmtId="0" fontId="41" fillId="0" borderId="0" xfId="0" applyFont="1" applyBorder="1" applyAlignment="1" applyProtection="1">
      <alignment horizontal="center"/>
      <protection locked="0"/>
    </xf>
    <xf numFmtId="0" fontId="41" fillId="0" borderId="1" xfId="0" applyFont="1" applyBorder="1" applyAlignment="1" applyProtection="1">
      <alignment horizontal="center"/>
      <protection locked="0"/>
    </xf>
    <xf numFmtId="0" fontId="41" fillId="0" borderId="5" xfId="0" applyFont="1" applyBorder="1" applyAlignment="1" applyProtection="1">
      <alignment horizontal="center"/>
      <protection locked="0"/>
    </xf>
    <xf numFmtId="1" fontId="17" fillId="0" borderId="14" xfId="0" applyNumberFormat="1" applyFont="1" applyFill="1" applyBorder="1" applyAlignment="1" applyProtection="1">
      <alignment horizontal="center" vertical="center"/>
      <protection locked="0"/>
    </xf>
    <xf numFmtId="1" fontId="17" fillId="0" borderId="15" xfId="0" applyNumberFormat="1" applyFont="1" applyFill="1" applyBorder="1" applyAlignment="1" applyProtection="1">
      <alignment horizontal="center" vertical="center"/>
      <protection locked="0"/>
    </xf>
    <xf numFmtId="188" fontId="17" fillId="0" borderId="14" xfId="0" applyNumberFormat="1" applyFont="1" applyFill="1" applyBorder="1" applyAlignment="1" applyProtection="1">
      <alignment horizontal="center" vertical="center"/>
      <protection locked="0"/>
    </xf>
    <xf numFmtId="188" fontId="17" fillId="0" borderId="15" xfId="0" applyNumberFormat="1" applyFont="1" applyFill="1" applyBorder="1" applyAlignment="1" applyProtection="1">
      <alignment horizontal="center" vertical="center"/>
      <protection locked="0"/>
    </xf>
    <xf numFmtId="197" fontId="17" fillId="4" borderId="12" xfId="0" applyNumberFormat="1" applyFont="1" applyFill="1" applyBorder="1" applyAlignment="1" applyProtection="1">
      <alignment horizontal="center" vertical="center" wrapText="1"/>
      <protection locked="0"/>
    </xf>
    <xf numFmtId="197" fontId="17" fillId="4" borderId="13" xfId="0" applyNumberFormat="1" applyFont="1" applyFill="1" applyBorder="1" applyAlignment="1" applyProtection="1">
      <alignment horizontal="center" vertical="center" wrapText="1"/>
      <protection locked="0"/>
    </xf>
    <xf numFmtId="197" fontId="17" fillId="4" borderId="14" xfId="0" applyNumberFormat="1" applyFont="1" applyFill="1" applyBorder="1" applyAlignment="1" applyProtection="1">
      <alignment horizontal="center" vertical="center" wrapText="1"/>
      <protection locked="0"/>
    </xf>
    <xf numFmtId="0" fontId="17" fillId="0" borderId="14" xfId="0" applyFont="1" applyFill="1" applyBorder="1" applyAlignment="1" applyProtection="1">
      <alignment horizontal="justify" vertical="center" wrapText="1"/>
      <protection locked="0"/>
    </xf>
    <xf numFmtId="0" fontId="17" fillId="0" borderId="15"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14" fontId="17" fillId="0" borderId="12" xfId="0" applyNumberFormat="1" applyFont="1" applyBorder="1" applyAlignment="1" applyProtection="1">
      <alignment horizontal="center" vertical="center"/>
      <protection locked="0"/>
    </xf>
    <xf numFmtId="14" fontId="17" fillId="0" borderId="13" xfId="0" applyNumberFormat="1" applyFont="1" applyBorder="1" applyAlignment="1" applyProtection="1">
      <alignment horizontal="center" vertical="center"/>
      <protection locked="0"/>
    </xf>
    <xf numFmtId="14" fontId="17" fillId="0" borderId="14" xfId="0" applyNumberFormat="1" applyFont="1" applyBorder="1" applyAlignment="1" applyProtection="1">
      <alignment horizontal="center" vertical="center"/>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1" fontId="17" fillId="4" borderId="12" xfId="0" applyNumberFormat="1" applyFont="1" applyFill="1" applyBorder="1" applyAlignment="1" applyProtection="1">
      <alignment horizontal="center" vertical="center" wrapText="1"/>
      <protection locked="0"/>
    </xf>
    <xf numFmtId="1" fontId="17" fillId="4" borderId="13" xfId="0" applyNumberFormat="1" applyFont="1" applyFill="1" applyBorder="1" applyAlignment="1" applyProtection="1">
      <alignment horizontal="center" vertical="center" wrapText="1"/>
      <protection locked="0"/>
    </xf>
    <xf numFmtId="1" fontId="17" fillId="4" borderId="14" xfId="0" applyNumberFormat="1" applyFont="1" applyFill="1" applyBorder="1" applyAlignment="1" applyProtection="1">
      <alignment horizontal="center" vertical="center" wrapText="1"/>
      <protection locked="0"/>
    </xf>
    <xf numFmtId="1" fontId="17" fillId="4" borderId="14" xfId="0" applyNumberFormat="1" applyFont="1" applyFill="1" applyBorder="1" applyAlignment="1" applyProtection="1">
      <alignment horizontal="center" vertical="center"/>
      <protection locked="0"/>
    </xf>
    <xf numFmtId="1" fontId="17" fillId="4" borderId="15" xfId="0" applyNumberFormat="1" applyFont="1" applyFill="1" applyBorder="1" applyAlignment="1" applyProtection="1">
      <alignment horizontal="center" vertical="center"/>
      <protection locked="0"/>
    </xf>
    <xf numFmtId="1" fontId="17" fillId="4" borderId="12"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188" fontId="17" fillId="0" borderId="12"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horizontal="justify" vertical="center" wrapText="1"/>
      <protection locked="0"/>
    </xf>
    <xf numFmtId="0" fontId="17" fillId="0" borderId="13"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left" vertical="center" wrapText="1"/>
      <protection locked="0"/>
    </xf>
    <xf numFmtId="188" fontId="17" fillId="0" borderId="13" xfId="0" applyNumberFormat="1" applyFont="1" applyFill="1" applyBorder="1" applyAlignment="1" applyProtection="1">
      <alignment horizontal="center" vertical="center"/>
      <protection locked="0"/>
    </xf>
    <xf numFmtId="0" fontId="41" fillId="0" borderId="15" xfId="0" applyFont="1" applyBorder="1" applyAlignment="1" applyProtection="1">
      <alignment horizontal="center"/>
      <protection locked="0"/>
    </xf>
    <xf numFmtId="0" fontId="41" fillId="0" borderId="12" xfId="0" applyFont="1" applyBorder="1" applyAlignment="1" applyProtection="1">
      <alignment horizontal="center"/>
      <protection locked="0"/>
    </xf>
    <xf numFmtId="1" fontId="17" fillId="0" borderId="12" xfId="0" applyNumberFormat="1" applyFont="1" applyFill="1" applyBorder="1" applyAlignment="1" applyProtection="1">
      <alignment horizontal="center" vertical="center" wrapText="1"/>
      <protection locked="0"/>
    </xf>
    <xf numFmtId="1" fontId="17"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justify" vertical="center" wrapText="1"/>
      <protection locked="0"/>
    </xf>
    <xf numFmtId="188" fontId="3" fillId="0" borderId="12" xfId="0" applyNumberFormat="1" applyFont="1" applyFill="1" applyBorder="1" applyAlignment="1" applyProtection="1">
      <alignment horizontal="justify" vertical="center" wrapText="1"/>
      <protection locked="0"/>
    </xf>
    <xf numFmtId="188" fontId="3" fillId="0" borderId="13" xfId="0" applyNumberFormat="1" applyFont="1" applyFill="1" applyBorder="1" applyAlignment="1" applyProtection="1">
      <alignment horizontal="justify" vertical="center" wrapText="1"/>
      <protection locked="0"/>
    </xf>
    <xf numFmtId="188" fontId="3" fillId="0" borderId="14" xfId="0" applyNumberFormat="1"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188" fontId="22" fillId="12" borderId="8" xfId="0" applyNumberFormat="1" applyFont="1" applyFill="1" applyBorder="1" applyAlignment="1" applyProtection="1">
      <alignment horizontal="center" vertical="center" wrapText="1"/>
      <protection locked="0"/>
    </xf>
    <xf numFmtId="0" fontId="22" fillId="12" borderId="2" xfId="0" applyFont="1" applyFill="1" applyBorder="1" applyAlignment="1" applyProtection="1">
      <alignment horizontal="left" vertical="center" wrapText="1"/>
      <protection locked="0"/>
    </xf>
    <xf numFmtId="0" fontId="22" fillId="12" borderId="8" xfId="0" applyFont="1" applyFill="1" applyBorder="1" applyAlignment="1" applyProtection="1">
      <alignment horizontal="left" vertical="center" wrapText="1"/>
      <protection locked="0"/>
    </xf>
    <xf numFmtId="0" fontId="41" fillId="12" borderId="3" xfId="0" applyFont="1" applyFill="1" applyBorder="1" applyAlignment="1" applyProtection="1">
      <alignment horizontal="left"/>
      <protection locked="0"/>
    </xf>
    <xf numFmtId="0" fontId="41" fillId="12" borderId="6" xfId="0" applyFont="1" applyFill="1" applyBorder="1" applyAlignment="1" applyProtection="1">
      <alignment horizontal="left"/>
      <protection locked="0"/>
    </xf>
    <xf numFmtId="188" fontId="22" fillId="0" borderId="2" xfId="0" applyNumberFormat="1" applyFont="1" applyFill="1" applyBorder="1" applyAlignment="1" applyProtection="1">
      <alignment horizontal="center" vertical="center" wrapText="1"/>
      <protection locked="0"/>
    </xf>
    <xf numFmtId="188" fontId="22" fillId="0" borderId="8" xfId="0" applyNumberFormat="1" applyFont="1" applyFill="1" applyBorder="1" applyAlignment="1" applyProtection="1">
      <alignment horizontal="center" vertical="center" wrapText="1"/>
      <protection locked="0"/>
    </xf>
    <xf numFmtId="188" fontId="22" fillId="0" borderId="3" xfId="0" applyNumberFormat="1" applyFont="1" applyFill="1" applyBorder="1" applyAlignment="1" applyProtection="1">
      <alignment horizontal="center" vertical="center" wrapText="1"/>
      <protection locked="0"/>
    </xf>
    <xf numFmtId="0" fontId="22" fillId="10" borderId="10" xfId="0" applyFont="1" applyFill="1" applyBorder="1" applyAlignment="1" applyProtection="1">
      <alignment horizontal="left" vertical="center" wrapText="1"/>
      <protection locked="0"/>
    </xf>
    <xf numFmtId="0" fontId="22" fillId="10" borderId="11" xfId="0" applyFont="1" applyFill="1" applyBorder="1" applyAlignment="1" applyProtection="1">
      <alignment horizontal="left" vertical="center" wrapText="1"/>
      <protection locked="0"/>
    </xf>
    <xf numFmtId="188" fontId="22" fillId="4" borderId="2" xfId="0" applyNumberFormat="1" applyFont="1" applyFill="1" applyBorder="1" applyAlignment="1" applyProtection="1">
      <alignment horizontal="center" vertical="center" wrapText="1"/>
      <protection locked="0"/>
    </xf>
    <xf numFmtId="188" fontId="22" fillId="4" borderId="8" xfId="0" applyNumberFormat="1" applyFont="1" applyFill="1" applyBorder="1" applyAlignment="1" applyProtection="1">
      <alignment horizontal="center" vertical="center" wrapText="1"/>
      <protection locked="0"/>
    </xf>
    <xf numFmtId="188" fontId="22" fillId="4" borderId="3" xfId="0" applyNumberFormat="1" applyFont="1" applyFill="1" applyBorder="1" applyAlignment="1" applyProtection="1">
      <alignment horizontal="center" vertical="center" wrapText="1"/>
      <protection locked="0"/>
    </xf>
    <xf numFmtId="188" fontId="22" fillId="4" borderId="4" xfId="0" applyNumberFormat="1" applyFont="1" applyFill="1" applyBorder="1" applyAlignment="1" applyProtection="1">
      <alignment horizontal="center" vertical="center" wrapText="1"/>
      <protection locked="0"/>
    </xf>
    <xf numFmtId="188" fontId="22" fillId="4" borderId="0" xfId="0" applyNumberFormat="1" applyFont="1" applyFill="1" applyBorder="1" applyAlignment="1" applyProtection="1">
      <alignment horizontal="center" vertical="center" wrapText="1"/>
      <protection locked="0"/>
    </xf>
    <xf numFmtId="188" fontId="22" fillId="4" borderId="1" xfId="0" applyNumberFormat="1" applyFont="1" applyFill="1" applyBorder="1" applyAlignment="1" applyProtection="1">
      <alignment horizontal="center" vertical="center" wrapText="1"/>
      <protection locked="0"/>
    </xf>
    <xf numFmtId="188" fontId="22" fillId="4" borderId="7" xfId="0" applyNumberFormat="1" applyFont="1" applyFill="1" applyBorder="1" applyAlignment="1" applyProtection="1">
      <alignment horizontal="center" vertical="center" wrapText="1"/>
      <protection locked="0"/>
    </xf>
    <xf numFmtId="188" fontId="22" fillId="4" borderId="5" xfId="0" applyNumberFormat="1" applyFont="1" applyFill="1" applyBorder="1" applyAlignment="1" applyProtection="1">
      <alignment horizontal="center" vertical="center" wrapText="1"/>
      <protection locked="0"/>
    </xf>
    <xf numFmtId="188" fontId="22" fillId="4" borderId="6" xfId="0" applyNumberFormat="1" applyFont="1" applyFill="1" applyBorder="1" applyAlignment="1" applyProtection="1">
      <alignment horizontal="center" vertical="center" wrapText="1"/>
      <protection locked="0"/>
    </xf>
    <xf numFmtId="0" fontId="17" fillId="4" borderId="15"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wrapText="1"/>
      <protection locked="0"/>
    </xf>
    <xf numFmtId="188" fontId="17" fillId="0" borderId="15" xfId="0" applyNumberFormat="1" applyFont="1" applyBorder="1" applyAlignment="1" applyProtection="1">
      <alignment horizontal="center" vertical="center"/>
      <protection locked="0"/>
    </xf>
    <xf numFmtId="9" fontId="17" fillId="4" borderId="12" xfId="7" applyNumberFormat="1" applyFont="1" applyFill="1" applyBorder="1" applyAlignment="1" applyProtection="1">
      <alignment horizontal="center" vertical="center"/>
      <protection locked="0"/>
    </xf>
    <xf numFmtId="9" fontId="17" fillId="4" borderId="13" xfId="7" applyNumberFormat="1" applyFont="1" applyFill="1" applyBorder="1" applyAlignment="1" applyProtection="1">
      <alignment horizontal="center" vertical="center"/>
      <protection locked="0"/>
    </xf>
    <xf numFmtId="9" fontId="17" fillId="4" borderId="14" xfId="7" applyNumberFormat="1" applyFont="1" applyFill="1" applyBorder="1" applyAlignment="1" applyProtection="1">
      <alignment horizontal="center" vertical="center"/>
      <protection locked="0"/>
    </xf>
    <xf numFmtId="14" fontId="17" fillId="0" borderId="15" xfId="0" applyNumberFormat="1" applyFont="1" applyBorder="1" applyAlignment="1" applyProtection="1">
      <alignment horizontal="center" vertical="center"/>
      <protection locked="0"/>
    </xf>
    <xf numFmtId="0" fontId="17" fillId="0" borderId="15" xfId="0" applyFont="1" applyFill="1" applyBorder="1" applyAlignment="1" applyProtection="1">
      <alignment horizontal="left" vertical="center" wrapText="1"/>
      <protection locked="0"/>
    </xf>
    <xf numFmtId="188" fontId="17" fillId="0" borderId="15" xfId="0" applyNumberFormat="1" applyFont="1" applyBorder="1" applyAlignment="1" applyProtection="1">
      <alignment horizontal="center" vertical="center" textRotation="180"/>
      <protection locked="0"/>
    </xf>
    <xf numFmtId="0" fontId="17" fillId="0" borderId="14" xfId="0" applyFont="1" applyFill="1" applyBorder="1" applyAlignment="1" applyProtection="1">
      <alignment horizontal="left" vertical="center" wrapText="1"/>
      <protection locked="0"/>
    </xf>
    <xf numFmtId="188" fontId="22" fillId="6" borderId="2" xfId="0" applyNumberFormat="1" applyFont="1" applyFill="1" applyBorder="1" applyAlignment="1" applyProtection="1">
      <alignment horizontal="center" vertical="center" wrapText="1"/>
      <protection locked="0"/>
    </xf>
    <xf numFmtId="188" fontId="22" fillId="6" borderId="7" xfId="0" applyNumberFormat="1" applyFont="1" applyFill="1" applyBorder="1" applyAlignment="1" applyProtection="1">
      <alignment horizontal="center" vertical="center" wrapText="1"/>
      <protection locked="0"/>
    </xf>
    <xf numFmtId="188" fontId="17" fillId="0" borderId="12" xfId="0" applyNumberFormat="1" applyFont="1" applyBorder="1" applyAlignment="1" applyProtection="1">
      <alignment horizontal="center" vertical="center"/>
      <protection locked="0"/>
    </xf>
    <xf numFmtId="188" fontId="17" fillId="0" borderId="13" xfId="0" applyNumberFormat="1" applyFont="1" applyBorder="1" applyAlignment="1" applyProtection="1">
      <alignment horizontal="center" vertical="center"/>
      <protection locked="0"/>
    </xf>
    <xf numFmtId="0" fontId="17" fillId="0" borderId="13" xfId="0" applyFont="1" applyFill="1" applyBorder="1" applyAlignment="1" applyProtection="1">
      <alignment horizontal="left" vertical="center"/>
      <protection locked="0"/>
    </xf>
    <xf numFmtId="0" fontId="17" fillId="4" borderId="15" xfId="0" applyFont="1" applyFill="1" applyBorder="1" applyAlignment="1" applyProtection="1">
      <alignment horizontal="left" vertical="center" wrapText="1"/>
      <protection locked="0"/>
    </xf>
    <xf numFmtId="188" fontId="17" fillId="0" borderId="15" xfId="0" applyNumberFormat="1" applyFont="1" applyBorder="1" applyAlignment="1" applyProtection="1">
      <alignment horizontal="center" vertical="center" textRotation="91"/>
      <protection locked="0"/>
    </xf>
    <xf numFmtId="0" fontId="17" fillId="0" borderId="15" xfId="0" applyFont="1" applyBorder="1" applyAlignment="1" applyProtection="1">
      <alignment horizontal="center" textRotation="91"/>
      <protection locked="0"/>
    </xf>
    <xf numFmtId="188" fontId="17" fillId="4" borderId="9" xfId="0" applyNumberFormat="1" applyFont="1" applyFill="1" applyBorder="1" applyAlignment="1" applyProtection="1">
      <alignment horizontal="center" vertical="center"/>
      <protection locked="0"/>
    </xf>
    <xf numFmtId="0" fontId="17" fillId="0" borderId="15" xfId="0" applyFont="1" applyFill="1" applyBorder="1" applyAlignment="1" applyProtection="1">
      <alignment horizontal="left" vertical="center"/>
      <protection locked="0"/>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4" fontId="12" fillId="4" borderId="12" xfId="0" applyNumberFormat="1" applyFont="1" applyFill="1" applyBorder="1" applyAlignment="1">
      <alignment horizontal="center" vertical="center"/>
    </xf>
    <xf numFmtId="14" fontId="12" fillId="4" borderId="13" xfId="0" applyNumberFormat="1" applyFont="1" applyFill="1" applyBorder="1" applyAlignment="1">
      <alignment horizontal="center" vertical="center"/>
    </xf>
    <xf numFmtId="14" fontId="12" fillId="4" borderId="14" xfId="0" applyNumberFormat="1" applyFont="1" applyFill="1" applyBorder="1" applyAlignment="1">
      <alignment horizontal="center" vertical="center"/>
    </xf>
    <xf numFmtId="169" fontId="12" fillId="4" borderId="12" xfId="0" applyNumberFormat="1" applyFont="1" applyFill="1" applyBorder="1" applyAlignment="1">
      <alignment horizontal="center" vertical="center" wrapText="1"/>
    </xf>
    <xf numFmtId="169" fontId="12" fillId="4" borderId="13" xfId="0" applyNumberFormat="1" applyFont="1" applyFill="1" applyBorder="1" applyAlignment="1">
      <alignment horizontal="center" vertical="center" wrapText="1"/>
    </xf>
    <xf numFmtId="169" fontId="12" fillId="4" borderId="14" xfId="0" applyNumberFormat="1" applyFont="1" applyFill="1" applyBorder="1" applyAlignment="1">
      <alignment horizontal="center" vertical="center" wrapText="1"/>
    </xf>
    <xf numFmtId="1" fontId="12" fillId="4" borderId="12" xfId="0" applyNumberFormat="1" applyFont="1" applyFill="1" applyBorder="1" applyAlignment="1">
      <alignment horizontal="center" vertical="center" wrapText="1"/>
    </xf>
    <xf numFmtId="1" fontId="12" fillId="4" borderId="13" xfId="0" applyNumberFormat="1" applyFont="1" applyFill="1" applyBorder="1" applyAlignment="1">
      <alignment horizontal="center" vertical="center" wrapText="1"/>
    </xf>
    <xf numFmtId="1" fontId="12" fillId="4" borderId="14" xfId="0" applyNumberFormat="1" applyFont="1" applyFill="1" applyBorder="1" applyAlignment="1">
      <alignment horizontal="center" vertical="center" wrapText="1"/>
    </xf>
    <xf numFmtId="196" fontId="12" fillId="4" borderId="12" xfId="0" applyNumberFormat="1" applyFont="1" applyFill="1" applyBorder="1" applyAlignment="1">
      <alignment horizontal="center" vertical="center"/>
    </xf>
    <xf numFmtId="196" fontId="12" fillId="4" borderId="13" xfId="0" applyNumberFormat="1" applyFont="1" applyFill="1" applyBorder="1" applyAlignment="1">
      <alignment horizontal="center" vertical="center"/>
    </xf>
    <xf numFmtId="196" fontId="12" fillId="4" borderId="14" xfId="0" applyNumberFormat="1"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6" xfId="0" applyFont="1" applyFill="1" applyBorder="1" applyAlignment="1">
      <alignment horizontal="center" vertical="center"/>
    </xf>
    <xf numFmtId="3" fontId="12" fillId="4" borderId="12" xfId="0" applyNumberFormat="1" applyFont="1" applyFill="1" applyBorder="1" applyAlignment="1">
      <alignment horizontal="center" vertical="center"/>
    </xf>
    <xf numFmtId="3" fontId="12" fillId="4" borderId="13" xfId="0" applyNumberFormat="1" applyFont="1" applyFill="1" applyBorder="1" applyAlignment="1">
      <alignment horizontal="center" vertical="center"/>
    </xf>
    <xf numFmtId="3" fontId="12" fillId="4" borderId="14" xfId="0" applyNumberFormat="1" applyFont="1" applyFill="1" applyBorder="1" applyAlignment="1">
      <alignment horizontal="center" vertical="center"/>
    </xf>
    <xf numFmtId="1" fontId="12" fillId="4" borderId="12" xfId="0" applyNumberFormat="1" applyFont="1" applyFill="1" applyBorder="1" applyAlignment="1">
      <alignment horizontal="center" vertical="center"/>
    </xf>
    <xf numFmtId="1" fontId="12" fillId="4" borderId="13" xfId="0" applyNumberFormat="1" applyFont="1" applyFill="1" applyBorder="1" applyAlignment="1">
      <alignment horizontal="center" vertical="center"/>
    </xf>
    <xf numFmtId="1" fontId="12" fillId="4" borderId="14" xfId="0" applyNumberFormat="1" applyFont="1" applyFill="1" applyBorder="1" applyAlignment="1">
      <alignment horizontal="center" vertical="center"/>
    </xf>
    <xf numFmtId="0" fontId="12" fillId="4" borderId="9" xfId="0" applyFont="1" applyFill="1" applyBorder="1" applyAlignment="1">
      <alignment horizontal="center" vertical="center"/>
    </xf>
    <xf numFmtId="0" fontId="12" fillId="4" borderId="11"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5" xfId="0" applyFont="1" applyFill="1" applyBorder="1" applyAlignment="1">
      <alignment horizontal="center" vertical="center"/>
    </xf>
    <xf numFmtId="169" fontId="12" fillId="4" borderId="12" xfId="0" applyNumberFormat="1" applyFont="1" applyFill="1" applyBorder="1" applyAlignment="1">
      <alignment horizontal="center" vertical="center"/>
    </xf>
    <xf numFmtId="169" fontId="12" fillId="4" borderId="14" xfId="0" applyNumberFormat="1"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2" fillId="0" borderId="13" xfId="0" applyFont="1" applyFill="1" applyBorder="1" applyAlignment="1">
      <alignment horizontal="center" vertical="center"/>
    </xf>
    <xf numFmtId="169" fontId="12" fillId="0" borderId="12" xfId="0" applyNumberFormat="1" applyFont="1" applyFill="1" applyBorder="1" applyAlignment="1">
      <alignment horizontal="center" vertical="center"/>
    </xf>
    <xf numFmtId="169" fontId="12" fillId="0" borderId="13" xfId="0" applyNumberFormat="1" applyFont="1" applyFill="1" applyBorder="1" applyAlignment="1">
      <alignment horizontal="center" vertical="center"/>
    </xf>
    <xf numFmtId="169" fontId="12" fillId="0" borderId="14" xfId="0" applyNumberFormat="1" applyFont="1" applyFill="1" applyBorder="1" applyAlignment="1">
      <alignment horizontal="center" vertical="center"/>
    </xf>
    <xf numFmtId="170" fontId="12" fillId="4" borderId="12" xfId="0" applyNumberFormat="1" applyFont="1" applyFill="1" applyBorder="1" applyAlignment="1">
      <alignment horizontal="center" vertical="center"/>
    </xf>
    <xf numFmtId="170" fontId="12" fillId="4" borderId="13" xfId="0" applyNumberFormat="1" applyFont="1" applyFill="1" applyBorder="1" applyAlignment="1">
      <alignment horizontal="center" vertical="center"/>
    </xf>
    <xf numFmtId="170" fontId="12" fillId="4" borderId="14" xfId="0" applyNumberFormat="1" applyFont="1" applyFill="1" applyBorder="1" applyAlignment="1">
      <alignment horizontal="center" vertical="center"/>
    </xf>
    <xf numFmtId="1" fontId="12" fillId="4" borderId="12" xfId="0" applyNumberFormat="1" applyFont="1" applyFill="1" applyBorder="1" applyAlignment="1">
      <alignment horizontal="center" vertical="center" textRotation="180" wrapText="1"/>
    </xf>
    <xf numFmtId="1" fontId="12" fillId="4" borderId="13" xfId="0" applyNumberFormat="1" applyFont="1" applyFill="1" applyBorder="1" applyAlignment="1">
      <alignment horizontal="center" vertical="center" textRotation="180" wrapText="1"/>
    </xf>
    <xf numFmtId="169" fontId="12" fillId="4" borderId="13" xfId="0" applyNumberFormat="1" applyFont="1" applyFill="1" applyBorder="1" applyAlignment="1">
      <alignment horizontal="center" vertical="center"/>
    </xf>
    <xf numFmtId="1" fontId="11" fillId="4" borderId="12" xfId="0" applyNumberFormat="1" applyFont="1" applyFill="1" applyBorder="1" applyAlignment="1">
      <alignment horizontal="center" vertical="center" textRotation="180" wrapText="1"/>
    </xf>
    <xf numFmtId="1" fontId="11" fillId="4" borderId="13" xfId="0" applyNumberFormat="1" applyFont="1" applyFill="1" applyBorder="1" applyAlignment="1">
      <alignment horizontal="center" vertical="center" textRotation="180" wrapText="1"/>
    </xf>
    <xf numFmtId="170" fontId="12" fillId="4" borderId="12" xfId="0" applyNumberFormat="1" applyFont="1" applyFill="1" applyBorder="1" applyAlignment="1">
      <alignment horizontal="center" vertical="center" wrapText="1"/>
    </xf>
    <xf numFmtId="170" fontId="12" fillId="4" borderId="13" xfId="0" applyNumberFormat="1" applyFont="1" applyFill="1" applyBorder="1" applyAlignment="1">
      <alignment horizontal="center" vertical="center" wrapText="1"/>
    </xf>
    <xf numFmtId="170" fontId="12" fillId="4" borderId="14" xfId="0" applyNumberFormat="1" applyFont="1" applyFill="1" applyBorder="1" applyAlignment="1">
      <alignment horizontal="center" vertical="center" wrapText="1"/>
    </xf>
    <xf numFmtId="168" fontId="12" fillId="4" borderId="12" xfId="0" applyNumberFormat="1" applyFont="1" applyFill="1" applyBorder="1" applyAlignment="1">
      <alignment horizontal="center" vertical="center"/>
    </xf>
    <xf numFmtId="168" fontId="12" fillId="4" borderId="14" xfId="0" applyNumberFormat="1" applyFont="1" applyFill="1" applyBorder="1" applyAlignment="1">
      <alignment horizontal="center" vertical="center"/>
    </xf>
    <xf numFmtId="3" fontId="12" fillId="4" borderId="12" xfId="0" applyNumberFormat="1" applyFont="1" applyFill="1" applyBorder="1" applyAlignment="1">
      <alignment horizontal="justify" vertical="center" wrapText="1"/>
    </xf>
    <xf numFmtId="3" fontId="12" fillId="4" borderId="13" xfId="0" applyNumberFormat="1" applyFont="1" applyFill="1" applyBorder="1" applyAlignment="1">
      <alignment horizontal="justify" vertical="center" wrapText="1"/>
    </xf>
    <xf numFmtId="3" fontId="12" fillId="4" borderId="14" xfId="0" applyNumberFormat="1" applyFont="1" applyFill="1" applyBorder="1" applyAlignment="1">
      <alignment horizontal="justify" vertical="center" wrapText="1"/>
    </xf>
    <xf numFmtId="168" fontId="12" fillId="4" borderId="12" xfId="0" applyNumberFormat="1" applyFont="1" applyFill="1" applyBorder="1" applyAlignment="1">
      <alignment horizontal="center" vertical="center" wrapText="1"/>
    </xf>
    <xf numFmtId="168" fontId="12" fillId="4" borderId="13" xfId="0" applyNumberFormat="1" applyFont="1" applyFill="1" applyBorder="1" applyAlignment="1">
      <alignment horizontal="center" vertical="center" wrapText="1"/>
    </xf>
    <xf numFmtId="168" fontId="12" fillId="4" borderId="14" xfId="0" applyNumberFormat="1" applyFont="1" applyFill="1" applyBorder="1" applyAlignment="1">
      <alignment horizontal="center" vertical="center" wrapText="1"/>
    </xf>
    <xf numFmtId="1" fontId="11" fillId="4" borderId="14" xfId="0" applyNumberFormat="1" applyFont="1" applyFill="1" applyBorder="1" applyAlignment="1">
      <alignment horizontal="center" vertical="center" textRotation="180" wrapText="1"/>
    </xf>
    <xf numFmtId="196" fontId="12" fillId="4" borderId="12" xfId="3" applyNumberFormat="1" applyFont="1" applyFill="1" applyBorder="1" applyAlignment="1">
      <alignment horizontal="center" vertical="center"/>
    </xf>
    <xf numFmtId="196" fontId="12" fillId="4" borderId="14" xfId="3" applyNumberFormat="1" applyFont="1" applyFill="1" applyBorder="1" applyAlignment="1">
      <alignment horizontal="center" vertical="center"/>
    </xf>
    <xf numFmtId="0" fontId="12" fillId="4" borderId="12" xfId="0" applyNumberFormat="1" applyFont="1" applyFill="1" applyBorder="1" applyAlignment="1">
      <alignment horizontal="center" vertical="center" wrapText="1"/>
    </xf>
    <xf numFmtId="0" fontId="12" fillId="4" borderId="13" xfId="0" applyNumberFormat="1" applyFont="1" applyFill="1" applyBorder="1" applyAlignment="1">
      <alignment horizontal="center" vertical="center" wrapText="1"/>
    </xf>
    <xf numFmtId="0" fontId="12" fillId="4" borderId="14" xfId="0" applyNumberFormat="1" applyFont="1" applyFill="1" applyBorder="1" applyAlignment="1">
      <alignment horizontal="center" vertical="center" wrapText="1"/>
    </xf>
    <xf numFmtId="196" fontId="32" fillId="4" borderId="12" xfId="43" applyNumberFormat="1" applyFont="1" applyFill="1" applyBorder="1" applyAlignment="1">
      <alignment horizontal="center" vertical="center" wrapText="1"/>
    </xf>
    <xf numFmtId="196" fontId="32" fillId="4" borderId="13" xfId="43" applyNumberFormat="1" applyFont="1" applyFill="1" applyBorder="1" applyAlignment="1">
      <alignment horizontal="center" vertical="center" wrapText="1"/>
    </xf>
    <xf numFmtId="196" fontId="32" fillId="4" borderId="14" xfId="43" applyNumberFormat="1" applyFont="1" applyFill="1" applyBorder="1" applyAlignment="1">
      <alignment horizontal="center" vertical="center" wrapText="1"/>
    </xf>
    <xf numFmtId="0" fontId="11" fillId="2" borderId="12" xfId="0" applyFont="1" applyFill="1" applyBorder="1" applyAlignment="1">
      <alignment horizontal="justify" vertical="center" wrapText="1"/>
    </xf>
    <xf numFmtId="0" fontId="11" fillId="2" borderId="13" xfId="0" applyFont="1" applyFill="1" applyBorder="1" applyAlignment="1">
      <alignment horizontal="justify" vertical="center" wrapText="1"/>
    </xf>
    <xf numFmtId="0" fontId="11" fillId="2" borderId="14" xfId="0" applyFont="1" applyFill="1" applyBorder="1" applyAlignment="1">
      <alignment horizontal="justify" vertical="center" wrapText="1"/>
    </xf>
    <xf numFmtId="0" fontId="11" fillId="4" borderId="0" xfId="0" applyFont="1" applyFill="1" applyAlignment="1">
      <alignment horizontal="left" vertical="center"/>
    </xf>
    <xf numFmtId="0" fontId="12" fillId="4" borderId="0" xfId="0" applyFont="1" applyFill="1" applyAlignment="1">
      <alignment horizontal="left"/>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188" fontId="17" fillId="4" borderId="12" xfId="42" applyNumberFormat="1" applyFont="1" applyFill="1" applyBorder="1" applyAlignment="1">
      <alignment horizontal="center" vertical="center" wrapText="1"/>
    </xf>
    <xf numFmtId="188" fontId="17" fillId="4" borderId="13" xfId="42" applyNumberFormat="1" applyFont="1" applyFill="1" applyBorder="1" applyAlignment="1">
      <alignment horizontal="center" vertical="center" wrapText="1"/>
    </xf>
    <xf numFmtId="188" fontId="17" fillId="4" borderId="14" xfId="42" applyNumberFormat="1" applyFont="1" applyFill="1" applyBorder="1" applyAlignment="1">
      <alignment horizontal="center" vertical="center" wrapText="1"/>
    </xf>
    <xf numFmtId="170" fontId="17" fillId="4" borderId="12" xfId="0" applyNumberFormat="1" applyFont="1" applyFill="1" applyBorder="1" applyAlignment="1">
      <alignment horizontal="center" vertical="center" wrapText="1"/>
    </xf>
    <xf numFmtId="170" fontId="17" fillId="4" borderId="13" xfId="0" applyNumberFormat="1" applyFont="1" applyFill="1" applyBorder="1" applyAlignment="1">
      <alignment horizontal="center" vertical="center" wrapText="1"/>
    </xf>
    <xf numFmtId="170" fontId="17" fillId="4" borderId="14" xfId="0" applyNumberFormat="1" applyFont="1" applyFill="1" applyBorder="1" applyAlignment="1">
      <alignment horizontal="center" vertical="center" wrapText="1"/>
    </xf>
    <xf numFmtId="0" fontId="18" fillId="11" borderId="15" xfId="0" applyFont="1" applyFill="1" applyBorder="1" applyAlignment="1">
      <alignment horizontal="justify" vertical="center" wrapText="1"/>
    </xf>
    <xf numFmtId="169" fontId="17" fillId="4" borderId="3" xfId="0" applyNumberFormat="1" applyFont="1" applyFill="1" applyBorder="1" applyAlignment="1">
      <alignment horizontal="center" vertical="center" wrapText="1"/>
    </xf>
    <xf numFmtId="169" fontId="17" fillId="4" borderId="1" xfId="0" applyNumberFormat="1" applyFont="1" applyFill="1" applyBorder="1" applyAlignment="1">
      <alignment horizontal="center" vertical="center" wrapText="1"/>
    </xf>
    <xf numFmtId="169" fontId="17" fillId="4" borderId="6" xfId="0" applyNumberFormat="1" applyFont="1" applyFill="1" applyBorder="1" applyAlignment="1">
      <alignment horizontal="center" vertical="center" wrapText="1"/>
    </xf>
    <xf numFmtId="0" fontId="17" fillId="4" borderId="2" xfId="0" applyFont="1" applyFill="1" applyBorder="1" applyAlignment="1">
      <alignment horizontal="justify" vertical="center" wrapText="1"/>
    </xf>
    <xf numFmtId="0" fontId="17" fillId="4" borderId="4" xfId="0" applyFont="1" applyFill="1" applyBorder="1" applyAlignment="1">
      <alignment horizontal="justify" vertical="center" wrapText="1"/>
    </xf>
    <xf numFmtId="0" fontId="17" fillId="4" borderId="7" xfId="0" applyFont="1" applyFill="1" applyBorder="1" applyAlignment="1">
      <alignment horizontal="justify" vertical="center" wrapText="1"/>
    </xf>
    <xf numFmtId="1" fontId="17" fillId="4" borderId="12" xfId="0" applyNumberFormat="1" applyFont="1" applyFill="1" applyBorder="1" applyAlignment="1">
      <alignment horizontal="center" vertical="center" wrapText="1"/>
    </xf>
    <xf numFmtId="1" fontId="17" fillId="4" borderId="13" xfId="0" applyNumberFormat="1" applyFont="1" applyFill="1" applyBorder="1" applyAlignment="1">
      <alignment horizontal="center" vertical="center" wrapText="1"/>
    </xf>
    <xf numFmtId="1" fontId="17" fillId="4" borderId="14" xfId="0" applyNumberFormat="1" applyFont="1" applyFill="1" applyBorder="1" applyAlignment="1">
      <alignment horizontal="center" vertical="center" wrapText="1"/>
    </xf>
    <xf numFmtId="3" fontId="17" fillId="4" borderId="12" xfId="0" applyNumberFormat="1" applyFont="1" applyFill="1" applyBorder="1" applyAlignment="1">
      <alignment horizontal="justify" vertical="center" wrapText="1"/>
    </xf>
    <xf numFmtId="3" fontId="17" fillId="4" borderId="14" xfId="0" applyNumberFormat="1" applyFont="1" applyFill="1" applyBorder="1" applyAlignment="1">
      <alignment horizontal="justify" vertical="center" wrapText="1"/>
    </xf>
    <xf numFmtId="3" fontId="17" fillId="4" borderId="13" xfId="0" applyNumberFormat="1" applyFont="1" applyFill="1" applyBorder="1" applyAlignment="1">
      <alignment horizontal="justify" vertical="center" wrapText="1"/>
    </xf>
    <xf numFmtId="0" fontId="17" fillId="4" borderId="12" xfId="0" applyFont="1" applyFill="1" applyBorder="1" applyAlignment="1">
      <alignment horizontal="justify" wrapText="1"/>
    </xf>
    <xf numFmtId="0" fontId="17" fillId="4" borderId="14" xfId="0" applyFont="1" applyFill="1" applyBorder="1" applyAlignment="1">
      <alignment horizontal="justify" wrapText="1"/>
    </xf>
    <xf numFmtId="3" fontId="22" fillId="2" borderId="12" xfId="0" applyNumberFormat="1" applyFont="1" applyFill="1" applyBorder="1" applyAlignment="1">
      <alignment horizontal="center" vertical="center" wrapText="1"/>
    </xf>
    <xf numFmtId="3" fontId="22" fillId="2" borderId="13" xfId="0" applyNumberFormat="1" applyFont="1" applyFill="1" applyBorder="1" applyAlignment="1">
      <alignment horizontal="center" vertical="center" wrapText="1"/>
    </xf>
    <xf numFmtId="0" fontId="17" fillId="4" borderId="2" xfId="0" applyFont="1" applyFill="1" applyBorder="1" applyAlignment="1">
      <alignment horizontal="center"/>
    </xf>
    <xf numFmtId="0" fontId="17" fillId="4" borderId="8" xfId="0" applyFont="1" applyFill="1" applyBorder="1" applyAlignment="1">
      <alignment horizontal="center"/>
    </xf>
    <xf numFmtId="0" fontId="17" fillId="4" borderId="3" xfId="0" applyFont="1" applyFill="1" applyBorder="1" applyAlignment="1">
      <alignment horizontal="center"/>
    </xf>
    <xf numFmtId="0" fontId="17" fillId="4" borderId="1" xfId="0" applyFont="1" applyFill="1" applyBorder="1" applyAlignment="1">
      <alignment horizontal="center"/>
    </xf>
    <xf numFmtId="0" fontId="17" fillId="4" borderId="7"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169" fontId="17" fillId="4" borderId="12" xfId="0" applyNumberFormat="1" applyFont="1" applyFill="1" applyBorder="1" applyAlignment="1">
      <alignment horizontal="center" vertical="center"/>
    </xf>
    <xf numFmtId="169" fontId="17" fillId="4" borderId="14" xfId="0" applyNumberFormat="1" applyFont="1" applyFill="1" applyBorder="1" applyAlignment="1">
      <alignment horizontal="center" vertical="center"/>
    </xf>
    <xf numFmtId="3" fontId="22" fillId="2" borderId="15" xfId="0" applyNumberFormat="1" applyFont="1" applyFill="1" applyBorder="1" applyAlignment="1">
      <alignment horizontal="justify" vertical="center" wrapText="1"/>
    </xf>
    <xf numFmtId="0" fontId="17" fillId="4" borderId="0" xfId="0" applyFont="1" applyFill="1" applyBorder="1" applyAlignment="1">
      <alignment horizontal="justify" vertical="center"/>
    </xf>
    <xf numFmtId="0" fontId="17" fillId="4" borderId="1" xfId="0" applyFont="1" applyFill="1" applyBorder="1" applyAlignment="1">
      <alignment horizontal="justify" vertical="center"/>
    </xf>
    <xf numFmtId="0" fontId="17" fillId="4" borderId="12" xfId="0" applyFont="1" applyFill="1" applyBorder="1" applyAlignment="1">
      <alignment horizontal="justify" vertical="center"/>
    </xf>
    <xf numFmtId="0" fontId="17" fillId="4" borderId="13" xfId="0" applyFont="1" applyFill="1" applyBorder="1" applyAlignment="1">
      <alignment horizontal="justify" vertical="center"/>
    </xf>
    <xf numFmtId="0" fontId="17" fillId="4" borderId="14" xfId="0" applyFont="1" applyFill="1" applyBorder="1" applyAlignment="1">
      <alignment horizontal="justify" vertical="center"/>
    </xf>
    <xf numFmtId="49" fontId="22" fillId="2" borderId="2"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1" fontId="22" fillId="2" borderId="12" xfId="0" applyNumberFormat="1" applyFont="1" applyFill="1" applyBorder="1" applyAlignment="1">
      <alignment horizontal="center" vertical="center" wrapText="1"/>
    </xf>
    <xf numFmtId="1" fontId="22" fillId="4" borderId="12" xfId="0" applyNumberFormat="1" applyFont="1" applyFill="1" applyBorder="1" applyAlignment="1">
      <alignment horizontal="center" vertical="center" textRotation="180"/>
    </xf>
    <xf numFmtId="1" fontId="22" fillId="4" borderId="13" xfId="0" applyNumberFormat="1" applyFont="1" applyFill="1" applyBorder="1" applyAlignment="1">
      <alignment horizontal="center" vertical="center" textRotation="180"/>
    </xf>
    <xf numFmtId="169" fontId="17" fillId="4" borderId="13" xfId="0" applyNumberFormat="1" applyFont="1" applyFill="1" applyBorder="1" applyAlignment="1">
      <alignment horizontal="center" vertical="center"/>
    </xf>
    <xf numFmtId="1" fontId="17" fillId="4" borderId="12" xfId="0" applyNumberFormat="1" applyFont="1" applyFill="1" applyBorder="1" applyAlignment="1">
      <alignment horizontal="center" vertical="center" textRotation="180"/>
    </xf>
    <xf numFmtId="1" fontId="17" fillId="4" borderId="13" xfId="0" applyNumberFormat="1" applyFont="1" applyFill="1" applyBorder="1" applyAlignment="1">
      <alignment horizontal="center" vertical="center" textRotation="180"/>
    </xf>
    <xf numFmtId="1" fontId="17" fillId="4" borderId="14" xfId="0" applyNumberFormat="1" applyFont="1" applyFill="1" applyBorder="1" applyAlignment="1">
      <alignment horizontal="center" vertical="center" textRotation="180"/>
    </xf>
    <xf numFmtId="3" fontId="17" fillId="0" borderId="12" xfId="0" applyNumberFormat="1" applyFont="1" applyFill="1" applyBorder="1" applyAlignment="1">
      <alignment horizontal="center" vertical="center"/>
    </xf>
    <xf numFmtId="3" fontId="17" fillId="0" borderId="13" xfId="0" applyNumberFormat="1" applyFont="1" applyFill="1" applyBorder="1" applyAlignment="1">
      <alignment horizontal="center" vertical="center"/>
    </xf>
    <xf numFmtId="3" fontId="17" fillId="0" borderId="14" xfId="0" applyNumberFormat="1" applyFont="1" applyFill="1" applyBorder="1" applyAlignment="1">
      <alignment horizontal="center" vertical="center"/>
    </xf>
    <xf numFmtId="168" fontId="17" fillId="4" borderId="12" xfId="0" applyNumberFormat="1" applyFont="1" applyFill="1" applyBorder="1" applyAlignment="1">
      <alignment horizontal="center" vertical="center"/>
    </xf>
    <xf numFmtId="168" fontId="17" fillId="4" borderId="13" xfId="0" applyNumberFormat="1" applyFont="1" applyFill="1" applyBorder="1" applyAlignment="1">
      <alignment horizontal="center" vertical="center"/>
    </xf>
    <xf numFmtId="168" fontId="17" fillId="4" borderId="14" xfId="0" applyNumberFormat="1"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1" fontId="17" fillId="4" borderId="12" xfId="0" applyNumberFormat="1" applyFont="1" applyFill="1" applyBorder="1" applyAlignment="1">
      <alignment horizontal="center" vertical="center"/>
    </xf>
    <xf numFmtId="1" fontId="17" fillId="4" borderId="13" xfId="0" applyNumberFormat="1" applyFont="1" applyFill="1" applyBorder="1" applyAlignment="1">
      <alignment horizontal="center" vertical="center"/>
    </xf>
    <xf numFmtId="1" fontId="17" fillId="4" borderId="14" xfId="0" applyNumberFormat="1"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3" fontId="17" fillId="4" borderId="15" xfId="0" applyNumberFormat="1" applyFont="1" applyFill="1" applyBorder="1" applyAlignment="1">
      <alignment horizontal="justify" vertical="center"/>
    </xf>
    <xf numFmtId="0" fontId="17" fillId="4" borderId="12" xfId="0" applyNumberFormat="1" applyFont="1" applyFill="1" applyBorder="1" applyAlignment="1">
      <alignment horizontal="justify" vertical="center"/>
    </xf>
    <xf numFmtId="0" fontId="17" fillId="4" borderId="13" xfId="0" applyNumberFormat="1" applyFont="1" applyFill="1" applyBorder="1" applyAlignment="1">
      <alignment horizontal="justify" vertical="center"/>
    </xf>
    <xf numFmtId="0" fontId="17" fillId="4" borderId="14" xfId="0" applyNumberFormat="1" applyFont="1" applyFill="1" applyBorder="1" applyAlignment="1">
      <alignment horizontal="justify" vertical="center"/>
    </xf>
    <xf numFmtId="0" fontId="17" fillId="0" borderId="12" xfId="0" applyNumberFormat="1" applyFont="1" applyFill="1" applyBorder="1" applyAlignment="1">
      <alignment horizontal="justify" vertical="center"/>
    </xf>
    <xf numFmtId="0" fontId="17" fillId="0" borderId="13" xfId="0" applyNumberFormat="1" applyFont="1" applyFill="1" applyBorder="1" applyAlignment="1">
      <alignment horizontal="justify" vertical="center"/>
    </xf>
    <xf numFmtId="0" fontId="17" fillId="0" borderId="14" xfId="0" applyNumberFormat="1" applyFont="1" applyFill="1" applyBorder="1" applyAlignment="1">
      <alignment horizontal="justify" vertical="center"/>
    </xf>
    <xf numFmtId="1" fontId="22" fillId="4" borderId="9" xfId="0" applyNumberFormat="1" applyFont="1" applyFill="1" applyBorder="1" applyAlignment="1">
      <alignment horizontal="justify" vertical="center"/>
    </xf>
    <xf numFmtId="1" fontId="22" fillId="4" borderId="10" xfId="0" applyNumberFormat="1" applyFont="1" applyFill="1" applyBorder="1" applyAlignment="1">
      <alignment horizontal="justify" vertical="center"/>
    </xf>
    <xf numFmtId="1" fontId="22" fillId="4" borderId="11" xfId="0" applyNumberFormat="1" applyFont="1" applyFill="1" applyBorder="1" applyAlignment="1">
      <alignment horizontal="justify" vertical="center"/>
    </xf>
    <xf numFmtId="1" fontId="17" fillId="4" borderId="2" xfId="0" applyNumberFormat="1" applyFont="1" applyFill="1" applyBorder="1" applyAlignment="1">
      <alignment horizontal="justify" vertical="center"/>
    </xf>
    <xf numFmtId="1" fontId="17" fillId="4" borderId="8" xfId="0" applyNumberFormat="1" applyFont="1" applyFill="1" applyBorder="1" applyAlignment="1">
      <alignment horizontal="justify" vertical="center"/>
    </xf>
    <xf numFmtId="1" fontId="17" fillId="4" borderId="3" xfId="0" applyNumberFormat="1" applyFont="1" applyFill="1" applyBorder="1" applyAlignment="1">
      <alignment horizontal="justify" vertical="center"/>
    </xf>
    <xf numFmtId="0" fontId="17" fillId="4" borderId="9" xfId="0" applyFont="1" applyFill="1" applyBorder="1" applyAlignment="1">
      <alignment horizontal="justify" vertical="center"/>
    </xf>
    <xf numFmtId="0" fontId="17" fillId="4" borderId="10" xfId="0" applyFont="1" applyFill="1" applyBorder="1" applyAlignment="1">
      <alignment horizontal="justify" vertical="center"/>
    </xf>
    <xf numFmtId="0" fontId="17" fillId="4" borderId="11" xfId="0" applyFont="1" applyFill="1" applyBorder="1" applyAlignment="1">
      <alignment horizontal="justify" vertical="center"/>
    </xf>
    <xf numFmtId="169" fontId="17" fillId="0" borderId="12"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169" fontId="17" fillId="0" borderId="14" xfId="0" applyNumberFormat="1" applyFont="1" applyFill="1" applyBorder="1" applyAlignment="1">
      <alignment horizontal="center" vertical="center"/>
    </xf>
    <xf numFmtId="1" fontId="17" fillId="4" borderId="4" xfId="0" applyNumberFormat="1" applyFont="1" applyFill="1" applyBorder="1" applyAlignment="1">
      <alignment horizontal="justify" vertical="center"/>
    </xf>
    <xf numFmtId="1" fontId="17" fillId="4" borderId="0" xfId="0" applyNumberFormat="1" applyFont="1" applyFill="1" applyBorder="1" applyAlignment="1">
      <alignment horizontal="justify" vertical="center"/>
    </xf>
    <xf numFmtId="1" fontId="17" fillId="4" borderId="1" xfId="0" applyNumberFormat="1" applyFont="1" applyFill="1" applyBorder="1" applyAlignment="1">
      <alignment horizontal="justify" vertical="center"/>
    </xf>
    <xf numFmtId="1" fontId="17" fillId="4" borderId="7" xfId="0" applyNumberFormat="1" applyFont="1" applyFill="1" applyBorder="1" applyAlignment="1">
      <alignment horizontal="justify" vertical="center"/>
    </xf>
    <xf numFmtId="1" fontId="17" fillId="4" borderId="5" xfId="0" applyNumberFormat="1" applyFont="1" applyFill="1" applyBorder="1" applyAlignment="1">
      <alignment horizontal="justify" vertical="center"/>
    </xf>
    <xf numFmtId="1" fontId="17" fillId="4" borderId="6" xfId="0" applyNumberFormat="1" applyFont="1" applyFill="1" applyBorder="1" applyAlignment="1">
      <alignment horizontal="justify" vertical="center"/>
    </xf>
    <xf numFmtId="0" fontId="17" fillId="4" borderId="2" xfId="0" applyFont="1" applyFill="1" applyBorder="1" applyAlignment="1">
      <alignment horizontal="justify" vertical="center"/>
    </xf>
    <xf numFmtId="0" fontId="17" fillId="4" borderId="8" xfId="0" applyFont="1" applyFill="1" applyBorder="1" applyAlignment="1">
      <alignment horizontal="justify" vertical="center"/>
    </xf>
    <xf numFmtId="0" fontId="17" fillId="4" borderId="3" xfId="0" applyFont="1" applyFill="1" applyBorder="1" applyAlignment="1">
      <alignment horizontal="justify" vertical="center"/>
    </xf>
    <xf numFmtId="0" fontId="17" fillId="4" borderId="4" xfId="0" applyFont="1" applyFill="1" applyBorder="1" applyAlignment="1">
      <alignment horizontal="justify" vertical="center"/>
    </xf>
    <xf numFmtId="0" fontId="17" fillId="4" borderId="7" xfId="0" applyFont="1" applyFill="1" applyBorder="1" applyAlignment="1">
      <alignment horizontal="justify" vertical="center"/>
    </xf>
    <xf numFmtId="0" fontId="17" fillId="4" borderId="5" xfId="0" applyFont="1" applyFill="1" applyBorder="1" applyAlignment="1">
      <alignment horizontal="justify" vertical="center"/>
    </xf>
    <xf numFmtId="0" fontId="17" fillId="4" borderId="6" xfId="0" applyFont="1" applyFill="1" applyBorder="1" applyAlignment="1">
      <alignment horizontal="justify" vertical="center"/>
    </xf>
    <xf numFmtId="0" fontId="17" fillId="4" borderId="12" xfId="0" applyNumberFormat="1" applyFont="1" applyFill="1" applyBorder="1" applyAlignment="1">
      <alignment horizontal="center" vertical="center"/>
    </xf>
    <xf numFmtId="0" fontId="17" fillId="4" borderId="13" xfId="0" applyNumberFormat="1" applyFont="1" applyFill="1" applyBorder="1" applyAlignment="1">
      <alignment horizontal="center" vertical="center"/>
    </xf>
    <xf numFmtId="0" fontId="17" fillId="4" borderId="14" xfId="0" applyNumberFormat="1" applyFont="1" applyFill="1" applyBorder="1" applyAlignment="1">
      <alignment horizontal="center" vertical="center"/>
    </xf>
    <xf numFmtId="0" fontId="17" fillId="4" borderId="12" xfId="0" applyFont="1" applyFill="1" applyBorder="1" applyAlignment="1">
      <alignment horizontal="center"/>
    </xf>
    <xf numFmtId="0" fontId="17" fillId="4" borderId="14" xfId="0" applyFont="1" applyFill="1" applyBorder="1" applyAlignment="1">
      <alignment horizontal="center"/>
    </xf>
    <xf numFmtId="0" fontId="17" fillId="0" borderId="12" xfId="0" applyFont="1" applyFill="1" applyBorder="1" applyAlignment="1">
      <alignment horizontal="justify" vertical="center"/>
    </xf>
    <xf numFmtId="0" fontId="17" fillId="0" borderId="14" xfId="0" applyFont="1" applyFill="1" applyBorder="1" applyAlignment="1">
      <alignment horizontal="justify" vertical="center"/>
    </xf>
    <xf numFmtId="3" fontId="17" fillId="0" borderId="15" xfId="0" applyNumberFormat="1" applyFont="1" applyFill="1" applyBorder="1" applyAlignment="1">
      <alignment horizontal="center" vertical="center"/>
    </xf>
    <xf numFmtId="0" fontId="17" fillId="0" borderId="2" xfId="0" applyFont="1" applyFill="1" applyBorder="1" applyAlignment="1">
      <alignment horizontal="justify"/>
    </xf>
    <xf numFmtId="0" fontId="17" fillId="0" borderId="8" xfId="0" applyFont="1" applyFill="1" applyBorder="1" applyAlignment="1">
      <alignment horizontal="justify"/>
    </xf>
    <xf numFmtId="0" fontId="17" fillId="0" borderId="3" xfId="0" applyFont="1" applyFill="1" applyBorder="1" applyAlignment="1">
      <alignment horizontal="justify"/>
    </xf>
    <xf numFmtId="0" fontId="17" fillId="0" borderId="4" xfId="0" applyFont="1" applyFill="1" applyBorder="1" applyAlignment="1">
      <alignment horizontal="justify"/>
    </xf>
    <xf numFmtId="0" fontId="17" fillId="0" borderId="0" xfId="0" applyFont="1" applyFill="1" applyBorder="1" applyAlignment="1">
      <alignment horizontal="justify"/>
    </xf>
    <xf numFmtId="0" fontId="17" fillId="0" borderId="1" xfId="0" applyFont="1" applyFill="1" applyBorder="1" applyAlignment="1">
      <alignment horizontal="justify"/>
    </xf>
    <xf numFmtId="0" fontId="17" fillId="0" borderId="7" xfId="0" applyFont="1" applyFill="1" applyBorder="1" applyAlignment="1">
      <alignment horizontal="justify"/>
    </xf>
    <xf numFmtId="0" fontId="17" fillId="0" borderId="5" xfId="0" applyFont="1" applyFill="1" applyBorder="1" applyAlignment="1">
      <alignment horizontal="justify"/>
    </xf>
    <xf numFmtId="0" fontId="17" fillId="0" borderId="6" xfId="0" applyFont="1" applyFill="1" applyBorder="1" applyAlignment="1">
      <alignment horizontal="justify"/>
    </xf>
    <xf numFmtId="0" fontId="22" fillId="0" borderId="2" xfId="0" applyFont="1" applyFill="1" applyBorder="1" applyAlignment="1">
      <alignment horizontal="justify" vertical="center"/>
    </xf>
    <xf numFmtId="0" fontId="22" fillId="0" borderId="8" xfId="0" applyFont="1" applyFill="1" applyBorder="1" applyAlignment="1">
      <alignment horizontal="justify" vertical="center"/>
    </xf>
    <xf numFmtId="0" fontId="22" fillId="0" borderId="3" xfId="0" applyFont="1" applyFill="1" applyBorder="1" applyAlignment="1">
      <alignment horizontal="justify" vertical="center"/>
    </xf>
    <xf numFmtId="0" fontId="22" fillId="0" borderId="4" xfId="0" applyFont="1" applyFill="1" applyBorder="1" applyAlignment="1">
      <alignment horizontal="justify" vertical="center"/>
    </xf>
    <xf numFmtId="0" fontId="22" fillId="0" borderId="0" xfId="0" applyFont="1" applyFill="1" applyBorder="1" applyAlignment="1">
      <alignment horizontal="justify" vertical="center"/>
    </xf>
    <xf numFmtId="0" fontId="22" fillId="0" borderId="1" xfId="0" applyFont="1" applyFill="1" applyBorder="1" applyAlignment="1">
      <alignment horizontal="justify" vertical="center"/>
    </xf>
    <xf numFmtId="0" fontId="22" fillId="0" borderId="7" xfId="0" applyFont="1" applyFill="1" applyBorder="1" applyAlignment="1">
      <alignment horizontal="justify" vertical="center"/>
    </xf>
    <xf numFmtId="0" fontId="22" fillId="0" borderId="5" xfId="0" applyFont="1" applyFill="1" applyBorder="1" applyAlignment="1">
      <alignment horizontal="justify" vertical="center"/>
    </xf>
    <xf numFmtId="0" fontId="22" fillId="0" borderId="6" xfId="0" applyFont="1" applyFill="1" applyBorder="1" applyAlignment="1">
      <alignment horizontal="justify" vertical="center"/>
    </xf>
    <xf numFmtId="0" fontId="17" fillId="0" borderId="13" xfId="0" applyFont="1" applyFill="1" applyBorder="1" applyAlignment="1">
      <alignment horizontal="justify" vertical="center"/>
    </xf>
    <xf numFmtId="168" fontId="17" fillId="0" borderId="12" xfId="0" applyNumberFormat="1"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7" fillId="0" borderId="14" xfId="0" applyNumberFormat="1" applyFont="1" applyFill="1" applyBorder="1" applyAlignment="1">
      <alignment horizontal="center" vertical="center"/>
    </xf>
    <xf numFmtId="14" fontId="17" fillId="4" borderId="12" xfId="0" applyNumberFormat="1" applyFont="1" applyFill="1" applyBorder="1" applyAlignment="1">
      <alignment horizontal="center" vertical="center"/>
    </xf>
    <xf numFmtId="14" fontId="17" fillId="4" borderId="14" xfId="0" applyNumberFormat="1" applyFont="1" applyFill="1" applyBorder="1" applyAlignment="1">
      <alignment horizontal="center" vertical="center"/>
    </xf>
    <xf numFmtId="3" fontId="17" fillId="4" borderId="12" xfId="0" applyNumberFormat="1" applyFont="1" applyFill="1" applyBorder="1" applyAlignment="1">
      <alignment horizontal="justify" vertical="center"/>
    </xf>
    <xf numFmtId="3" fontId="17" fillId="4" borderId="14" xfId="0" applyNumberFormat="1" applyFont="1" applyFill="1" applyBorder="1" applyAlignment="1">
      <alignment horizontal="justify" vertical="center"/>
    </xf>
    <xf numFmtId="0" fontId="17" fillId="0" borderId="12"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12" xfId="0" applyFont="1" applyBorder="1" applyAlignment="1">
      <alignment horizontal="justify" vertical="center"/>
    </xf>
    <xf numFmtId="0" fontId="17" fillId="0" borderId="14" xfId="0" applyFont="1" applyBorder="1" applyAlignment="1">
      <alignment horizontal="justify" vertical="center"/>
    </xf>
    <xf numFmtId="0" fontId="22" fillId="4" borderId="8" xfId="0" applyFont="1" applyFill="1" applyBorder="1" applyAlignment="1">
      <alignment horizontal="justify" vertical="center"/>
    </xf>
    <xf numFmtId="0" fontId="22" fillId="4" borderId="3" xfId="0" applyFont="1" applyFill="1" applyBorder="1" applyAlignment="1">
      <alignment horizontal="justify" vertical="center"/>
    </xf>
    <xf numFmtId="0" fontId="22" fillId="4" borderId="0" xfId="0" applyFont="1" applyFill="1" applyBorder="1" applyAlignment="1">
      <alignment horizontal="justify" vertical="center"/>
    </xf>
    <xf numFmtId="0" fontId="22" fillId="4" borderId="1" xfId="0" applyFont="1" applyFill="1" applyBorder="1" applyAlignment="1">
      <alignment horizontal="justify" vertical="center"/>
    </xf>
    <xf numFmtId="0" fontId="22" fillId="4" borderId="5" xfId="0" applyFont="1" applyFill="1" applyBorder="1" applyAlignment="1">
      <alignment horizontal="justify" vertical="center"/>
    </xf>
    <xf numFmtId="0" fontId="22" fillId="4" borderId="6" xfId="0" applyFont="1" applyFill="1" applyBorder="1" applyAlignment="1">
      <alignment horizontal="justify" vertical="center"/>
    </xf>
    <xf numFmtId="0" fontId="22" fillId="6" borderId="10" xfId="0" applyFont="1" applyFill="1" applyBorder="1" applyAlignment="1">
      <alignment horizontal="left" vertical="center"/>
    </xf>
    <xf numFmtId="0" fontId="17" fillId="4" borderId="2" xfId="0" applyFont="1" applyFill="1" applyBorder="1" applyAlignment="1">
      <alignment horizontal="justify"/>
    </xf>
    <xf numFmtId="0" fontId="17" fillId="4" borderId="8" xfId="0" applyFont="1" applyFill="1" applyBorder="1" applyAlignment="1">
      <alignment horizontal="justify"/>
    </xf>
    <xf numFmtId="0" fontId="17" fillId="4" borderId="3" xfId="0" applyFont="1" applyFill="1" applyBorder="1" applyAlignment="1">
      <alignment horizontal="justify"/>
    </xf>
    <xf numFmtId="0" fontId="17" fillId="4" borderId="4" xfId="0" applyFont="1" applyFill="1" applyBorder="1" applyAlignment="1">
      <alignment horizontal="justify"/>
    </xf>
    <xf numFmtId="0" fontId="17" fillId="4" borderId="0" xfId="0" applyFont="1" applyFill="1" applyBorder="1" applyAlignment="1">
      <alignment horizontal="justify"/>
    </xf>
    <xf numFmtId="0" fontId="17" fillId="4" borderId="1" xfId="0" applyFont="1" applyFill="1" applyBorder="1" applyAlignment="1">
      <alignment horizontal="justify"/>
    </xf>
    <xf numFmtId="0" fontId="17" fillId="4" borderId="7" xfId="0" applyFont="1" applyFill="1" applyBorder="1" applyAlignment="1">
      <alignment horizontal="justify"/>
    </xf>
    <xf numFmtId="0" fontId="17" fillId="4" borderId="5" xfId="0" applyFont="1" applyFill="1" applyBorder="1" applyAlignment="1">
      <alignment horizontal="justify"/>
    </xf>
    <xf numFmtId="0" fontId="17" fillId="4" borderId="6" xfId="0" applyFont="1" applyFill="1" applyBorder="1" applyAlignment="1">
      <alignment horizontal="justify"/>
    </xf>
    <xf numFmtId="0" fontId="22" fillId="5" borderId="9" xfId="0" applyFont="1" applyFill="1" applyBorder="1" applyAlignment="1">
      <alignment horizontal="left" vertical="center"/>
    </xf>
    <xf numFmtId="0" fontId="22" fillId="5" borderId="10" xfId="0" applyFont="1" applyFill="1" applyBorder="1" applyAlignment="1">
      <alignment horizontal="left" vertical="center"/>
    </xf>
    <xf numFmtId="0" fontId="22" fillId="4" borderId="2" xfId="0" applyFont="1" applyFill="1" applyBorder="1" applyAlignment="1">
      <alignment horizontal="justify" vertical="center"/>
    </xf>
    <xf numFmtId="0" fontId="22" fillId="4" borderId="4" xfId="0" applyFont="1" applyFill="1" applyBorder="1" applyAlignment="1">
      <alignment horizontal="justify" vertical="center"/>
    </xf>
    <xf numFmtId="0" fontId="22" fillId="4" borderId="7" xfId="0" applyFont="1" applyFill="1" applyBorder="1" applyAlignment="1">
      <alignment horizontal="justify" vertical="center"/>
    </xf>
    <xf numFmtId="0" fontId="22" fillId="6" borderId="10" xfId="0" applyFont="1" applyFill="1" applyBorder="1" applyAlignment="1">
      <alignment horizontal="justify" vertical="center"/>
    </xf>
    <xf numFmtId="1" fontId="22" fillId="0" borderId="8" xfId="0" applyNumberFormat="1" applyFont="1" applyFill="1" applyBorder="1" applyAlignment="1">
      <alignment horizontal="justify" vertical="center"/>
    </xf>
    <xf numFmtId="1" fontId="22" fillId="0" borderId="0" xfId="0" applyNumberFormat="1" applyFont="1" applyFill="1" applyBorder="1" applyAlignment="1">
      <alignment horizontal="justify" vertical="center"/>
    </xf>
    <xf numFmtId="1" fontId="22" fillId="0" borderId="5" xfId="0" applyNumberFormat="1" applyFont="1" applyFill="1" applyBorder="1" applyAlignment="1">
      <alignment horizontal="justify"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9" xfId="0" applyFont="1" applyFill="1" applyBorder="1" applyAlignment="1">
      <alignment horizontal="left" vertical="center"/>
    </xf>
    <xf numFmtId="0" fontId="17" fillId="4" borderId="9" xfId="0" applyFont="1" applyFill="1" applyBorder="1" applyAlignment="1">
      <alignment horizontal="justify"/>
    </xf>
    <xf numFmtId="0" fontId="17" fillId="4" borderId="10" xfId="0" applyFont="1" applyFill="1" applyBorder="1" applyAlignment="1">
      <alignment horizontal="justify"/>
    </xf>
    <xf numFmtId="0" fontId="17" fillId="4" borderId="11" xfId="0" applyFont="1" applyFill="1" applyBorder="1" applyAlignment="1">
      <alignment horizontal="justify"/>
    </xf>
    <xf numFmtId="1" fontId="22" fillId="0" borderId="8" xfId="0" applyNumberFormat="1" applyFont="1" applyFill="1" applyBorder="1" applyAlignment="1">
      <alignment horizontal="center" vertical="center"/>
    </xf>
    <xf numFmtId="1" fontId="22" fillId="0" borderId="3"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22" fillId="0" borderId="5"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0" fontId="22" fillId="4" borderId="2"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0" xfId="0" applyNumberFormat="1" applyFont="1" applyAlignment="1">
      <alignment horizontal="center" wrapText="1"/>
    </xf>
    <xf numFmtId="0" fontId="12" fillId="0" borderId="0" xfId="0" applyFont="1" applyAlignment="1">
      <alignment horizontal="left"/>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4" borderId="15" xfId="0" applyFont="1" applyFill="1" applyBorder="1" applyAlignment="1">
      <alignment horizontal="justify" vertical="center" wrapText="1"/>
    </xf>
    <xf numFmtId="9" fontId="12" fillId="4" borderId="12" xfId="7" applyFont="1" applyFill="1" applyBorder="1" applyAlignment="1">
      <alignment horizontal="center" vertical="center"/>
    </xf>
    <xf numFmtId="9" fontId="12" fillId="4" borderId="13" xfId="7" applyFont="1" applyFill="1" applyBorder="1" applyAlignment="1">
      <alignment horizontal="center" vertical="center"/>
    </xf>
    <xf numFmtId="9" fontId="12" fillId="4" borderId="14" xfId="7" applyFont="1" applyFill="1" applyBorder="1" applyAlignment="1">
      <alignment horizontal="center" vertical="center"/>
    </xf>
    <xf numFmtId="0" fontId="32" fillId="0" borderId="13" xfId="0" applyFont="1" applyFill="1" applyBorder="1" applyAlignment="1">
      <alignment horizontal="justify" vertical="center" wrapText="1"/>
    </xf>
    <xf numFmtId="0" fontId="32" fillId="0" borderId="16" xfId="0" applyFont="1" applyFill="1" applyBorder="1" applyAlignment="1">
      <alignment horizontal="justify" vertical="center" wrapText="1"/>
    </xf>
    <xf numFmtId="0" fontId="12" fillId="4" borderId="16" xfId="0" applyFont="1" applyFill="1" applyBorder="1" applyAlignment="1">
      <alignment horizontal="justify" vertical="center" wrapText="1"/>
    </xf>
    <xf numFmtId="169" fontId="12" fillId="4" borderId="15" xfId="0" applyNumberFormat="1" applyFont="1" applyFill="1" applyBorder="1" applyAlignment="1">
      <alignment horizontal="center" vertical="center"/>
    </xf>
    <xf numFmtId="0" fontId="32" fillId="4" borderId="12" xfId="0" applyFont="1" applyFill="1" applyBorder="1" applyAlignment="1">
      <alignment horizontal="justify" vertical="center" wrapText="1"/>
    </xf>
    <xf numFmtId="0" fontId="32" fillId="4" borderId="13" xfId="0" applyFont="1" applyFill="1" applyBorder="1" applyAlignment="1">
      <alignment horizontal="justify" vertical="center" wrapText="1"/>
    </xf>
    <xf numFmtId="0" fontId="32" fillId="4" borderId="14" xfId="0" applyFont="1" applyFill="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3" xfId="0" applyFont="1" applyFill="1" applyBorder="1" applyAlignment="1">
      <alignment horizontal="center"/>
    </xf>
    <xf numFmtId="0" fontId="12" fillId="0" borderId="16" xfId="0" applyFont="1" applyFill="1" applyBorder="1" applyAlignment="1">
      <alignment horizontal="center"/>
    </xf>
    <xf numFmtId="14" fontId="12" fillId="0" borderId="15" xfId="0" applyNumberFormat="1" applyFont="1" applyBorder="1" applyAlignment="1">
      <alignment horizontal="center" vertical="center"/>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177" fontId="12" fillId="0" borderId="13" xfId="0" applyNumberFormat="1" applyFont="1" applyFill="1" applyBorder="1" applyAlignment="1">
      <alignment horizontal="center" vertical="center" wrapText="1"/>
    </xf>
    <xf numFmtId="177" fontId="12" fillId="0" borderId="16" xfId="0" applyNumberFormat="1" applyFont="1" applyFill="1" applyBorder="1" applyAlignment="1">
      <alignment horizontal="center" vertical="center" wrapText="1"/>
    </xf>
    <xf numFmtId="169" fontId="12" fillId="0" borderId="16" xfId="0" applyNumberFormat="1" applyFont="1" applyFill="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vertical="center"/>
    </xf>
    <xf numFmtId="0" fontId="11"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1" fontId="32" fillId="0" borderId="12" xfId="0" applyNumberFormat="1" applyFont="1" applyFill="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3" fontId="12" fillId="0" borderId="12"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4"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14" xfId="0" applyNumberFormat="1" applyFont="1" applyBorder="1" applyAlignment="1">
      <alignment horizontal="center" vertical="center"/>
    </xf>
    <xf numFmtId="14" fontId="12" fillId="0" borderId="12" xfId="0" applyNumberFormat="1" applyFont="1" applyBorder="1" applyAlignment="1">
      <alignment horizontal="center" vertical="center"/>
    </xf>
    <xf numFmtId="14" fontId="12" fillId="0" borderId="14" xfId="0" applyNumberFormat="1" applyFont="1" applyBorder="1" applyAlignment="1">
      <alignment horizontal="center" vertical="center"/>
    </xf>
    <xf numFmtId="0" fontId="11" fillId="0" borderId="20" xfId="0" applyFont="1" applyBorder="1" applyAlignment="1">
      <alignment horizontal="center" vertical="center" wrapText="1"/>
    </xf>
    <xf numFmtId="0" fontId="32"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32" fillId="0" borderId="12" xfId="0" applyFont="1" applyFill="1" applyBorder="1" applyAlignment="1">
      <alignment horizontal="justify" vertical="center" wrapText="1"/>
    </xf>
    <xf numFmtId="0" fontId="32" fillId="0" borderId="14" xfId="0" applyFont="1" applyFill="1" applyBorder="1" applyAlignment="1">
      <alignment horizontal="justify" vertical="center" wrapText="1"/>
    </xf>
    <xf numFmtId="1" fontId="12" fillId="4" borderId="15" xfId="0" applyNumberFormat="1" applyFont="1" applyFill="1" applyBorder="1" applyAlignment="1">
      <alignment horizontal="center" vertical="center" wrapText="1"/>
    </xf>
    <xf numFmtId="176" fontId="12" fillId="4" borderId="13" xfId="0" applyNumberFormat="1" applyFont="1" applyFill="1" applyBorder="1" applyAlignment="1">
      <alignment horizontal="center" vertical="center" wrapText="1"/>
    </xf>
    <xf numFmtId="176" fontId="12" fillId="4" borderId="14" xfId="0" applyNumberFormat="1" applyFont="1" applyFill="1" applyBorder="1" applyAlignment="1">
      <alignment horizontal="center" vertical="center" wrapText="1"/>
    </xf>
    <xf numFmtId="177" fontId="12" fillId="4" borderId="13" xfId="0" applyNumberFormat="1" applyFont="1" applyFill="1" applyBorder="1" applyAlignment="1">
      <alignment horizontal="center" vertical="center" wrapText="1"/>
    </xf>
    <xf numFmtId="177" fontId="12" fillId="4" borderId="14" xfId="0" applyNumberFormat="1" applyFont="1" applyFill="1" applyBorder="1" applyAlignment="1">
      <alignment horizontal="center" vertical="center" wrapText="1"/>
    </xf>
    <xf numFmtId="14" fontId="12" fillId="0" borderId="12" xfId="0" applyNumberFormat="1" applyFont="1" applyBorder="1" applyAlignment="1">
      <alignment horizontal="center" vertical="center" wrapText="1"/>
    </xf>
    <xf numFmtId="14" fontId="12" fillId="0" borderId="13"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14" fontId="12" fillId="0" borderId="13" xfId="0" applyNumberFormat="1" applyFont="1" applyBorder="1" applyAlignment="1">
      <alignment horizontal="center" vertical="center"/>
    </xf>
    <xf numFmtId="1" fontId="12" fillId="4" borderId="15" xfId="2" applyNumberFormat="1" applyFont="1" applyFill="1" applyBorder="1" applyAlignment="1">
      <alignment horizontal="center" vertical="center" wrapText="1"/>
    </xf>
    <xf numFmtId="176" fontId="12" fillId="0" borderId="12" xfId="0" applyNumberFormat="1" applyFont="1" applyBorder="1" applyAlignment="1">
      <alignment horizontal="center" vertical="center" wrapText="1"/>
    </xf>
    <xf numFmtId="176" fontId="12" fillId="0" borderId="13" xfId="0" applyNumberFormat="1" applyFont="1" applyBorder="1" applyAlignment="1">
      <alignment horizontal="center" vertical="center" wrapText="1"/>
    </xf>
    <xf numFmtId="177" fontId="12" fillId="4" borderId="12" xfId="0" applyNumberFormat="1" applyFont="1" applyFill="1" applyBorder="1" applyAlignment="1">
      <alignment horizontal="center" vertical="center" wrapText="1"/>
    </xf>
    <xf numFmtId="0" fontId="21" fillId="4" borderId="12" xfId="0" applyFont="1" applyFill="1" applyBorder="1" applyAlignment="1">
      <alignment horizontal="justify" vertical="center" wrapText="1"/>
    </xf>
    <xf numFmtId="0" fontId="21" fillId="4" borderId="13" xfId="0" applyFont="1" applyFill="1" applyBorder="1" applyAlignment="1">
      <alignment horizontal="justify" vertical="center" wrapText="1"/>
    </xf>
    <xf numFmtId="0" fontId="21" fillId="4" borderId="14" xfId="0" applyFont="1" applyFill="1" applyBorder="1" applyAlignment="1">
      <alignment horizontal="justify" vertical="center" wrapText="1"/>
    </xf>
    <xf numFmtId="0" fontId="12" fillId="0" borderId="15" xfId="0" applyFont="1" applyBorder="1" applyAlignment="1">
      <alignment horizontal="center"/>
    </xf>
    <xf numFmtId="0" fontId="21" fillId="0" borderId="12" xfId="5" applyNumberFormat="1" applyFont="1" applyFill="1" applyBorder="1" applyAlignment="1">
      <alignment horizontal="justify" vertical="center" wrapText="1"/>
    </xf>
    <xf numFmtId="0" fontId="21" fillId="0" borderId="13" xfId="5" applyNumberFormat="1" applyFont="1" applyFill="1" applyBorder="1" applyAlignment="1">
      <alignment horizontal="justify" vertical="center" wrapText="1"/>
    </xf>
    <xf numFmtId="0" fontId="21" fillId="0" borderId="14" xfId="5" applyNumberFormat="1" applyFont="1" applyFill="1" applyBorder="1" applyAlignment="1">
      <alignment horizontal="justify" vertical="center" wrapText="1"/>
    </xf>
    <xf numFmtId="176" fontId="12" fillId="4" borderId="12" xfId="0" applyNumberFormat="1" applyFont="1" applyFill="1" applyBorder="1" applyAlignment="1">
      <alignment horizontal="center" vertical="center" wrapText="1"/>
    </xf>
    <xf numFmtId="0" fontId="21" fillId="0" borderId="15" xfId="5" applyNumberFormat="1" applyFont="1" applyFill="1" applyBorder="1" applyAlignment="1">
      <alignment horizontal="justify" vertical="center" wrapText="1"/>
    </xf>
    <xf numFmtId="1" fontId="21" fillId="4" borderId="15" xfId="0" applyNumberFormat="1" applyFont="1" applyFill="1" applyBorder="1" applyAlignment="1">
      <alignment horizontal="center" vertical="center" wrapText="1"/>
    </xf>
    <xf numFmtId="1" fontId="21" fillId="4" borderId="14" xfId="0" applyNumberFormat="1" applyFont="1" applyFill="1" applyBorder="1" applyAlignment="1">
      <alignment horizontal="center" vertical="center" wrapText="1"/>
    </xf>
    <xf numFmtId="176" fontId="12" fillId="0" borderId="14" xfId="0" applyNumberFormat="1" applyFont="1" applyBorder="1" applyAlignment="1">
      <alignment horizontal="center" vertical="center" wrapText="1"/>
    </xf>
    <xf numFmtId="0" fontId="32" fillId="0" borderId="11" xfId="0" applyFont="1" applyFill="1" applyBorder="1" applyAlignment="1">
      <alignment horizontal="center" vertical="center" wrapText="1"/>
    </xf>
    <xf numFmtId="0" fontId="32" fillId="8" borderId="12" xfId="0" applyFont="1" applyFill="1" applyBorder="1" applyAlignment="1">
      <alignment horizontal="justify" vertical="center" wrapText="1"/>
    </xf>
    <xf numFmtId="0" fontId="32" fillId="8" borderId="14" xfId="0" applyFont="1" applyFill="1" applyBorder="1" applyAlignment="1">
      <alignment horizontal="justify" vertical="center" wrapText="1"/>
    </xf>
    <xf numFmtId="1" fontId="12" fillId="4" borderId="15" xfId="4" applyNumberFormat="1" applyFont="1" applyFill="1" applyBorder="1" applyAlignment="1">
      <alignment horizontal="center" vertical="center" wrapText="1"/>
    </xf>
    <xf numFmtId="180" fontId="12" fillId="0" borderId="12" xfId="0" applyNumberFormat="1" applyFont="1" applyFill="1" applyBorder="1" applyAlignment="1">
      <alignment horizontal="center" vertical="center"/>
    </xf>
    <xf numFmtId="180" fontId="12" fillId="0" borderId="14" xfId="0" applyNumberFormat="1" applyFont="1" applyFill="1" applyBorder="1" applyAlignment="1">
      <alignment horizontal="center" vertical="center"/>
    </xf>
    <xf numFmtId="169" fontId="21" fillId="0" borderId="14" xfId="0" applyNumberFormat="1" applyFont="1" applyFill="1" applyBorder="1" applyAlignment="1">
      <alignment horizontal="center" vertical="center"/>
    </xf>
    <xf numFmtId="169" fontId="21" fillId="0" borderId="15" xfId="0" applyNumberFormat="1" applyFont="1" applyFill="1" applyBorder="1" applyAlignment="1">
      <alignment horizontal="center" vertical="center"/>
    </xf>
    <xf numFmtId="49" fontId="12" fillId="0" borderId="12" xfId="0" applyNumberFormat="1" applyFont="1" applyBorder="1" applyAlignment="1">
      <alignment horizontal="justify" vertical="center" wrapText="1"/>
    </xf>
    <xf numFmtId="49" fontId="12" fillId="0" borderId="14" xfId="0" applyNumberFormat="1" applyFont="1" applyBorder="1" applyAlignment="1">
      <alignment horizontal="justify" vertical="center" wrapText="1"/>
    </xf>
    <xf numFmtId="0" fontId="11" fillId="0" borderId="21" xfId="0" applyFont="1" applyBorder="1" applyAlignment="1">
      <alignment horizontal="center" vertical="center" wrapText="1"/>
    </xf>
    <xf numFmtId="181" fontId="21" fillId="0" borderId="13" xfId="0" applyNumberFormat="1" applyFont="1" applyBorder="1" applyAlignment="1">
      <alignment horizontal="center" vertical="center"/>
    </xf>
    <xf numFmtId="181" fontId="21" fillId="0" borderId="14" xfId="0" applyNumberFormat="1" applyFont="1" applyBorder="1" applyAlignment="1">
      <alignment horizontal="center" vertical="center"/>
    </xf>
    <xf numFmtId="14" fontId="12" fillId="0" borderId="2" xfId="0" applyNumberFormat="1" applyFont="1" applyBorder="1" applyAlignment="1">
      <alignment horizontal="center" vertical="center"/>
    </xf>
    <xf numFmtId="14" fontId="12" fillId="0" borderId="4" xfId="0" applyNumberFormat="1" applyFont="1" applyBorder="1" applyAlignment="1">
      <alignment horizontal="center" vertical="center"/>
    </xf>
    <xf numFmtId="14" fontId="12" fillId="0" borderId="7" xfId="0" applyNumberFormat="1" applyFont="1" applyBorder="1" applyAlignment="1">
      <alignment horizontal="center" vertical="center"/>
    </xf>
    <xf numFmtId="0" fontId="11" fillId="0" borderId="15" xfId="0" applyFont="1" applyBorder="1" applyAlignment="1">
      <alignment horizontal="center" vertical="center" wrapText="1"/>
    </xf>
    <xf numFmtId="0" fontId="32" fillId="8" borderId="15" xfId="0" applyFont="1" applyFill="1" applyBorder="1" applyAlignment="1">
      <alignment horizontal="justify" vertical="center" wrapText="1"/>
    </xf>
    <xf numFmtId="177" fontId="12" fillId="4" borderId="12" xfId="1" applyNumberFormat="1" applyFont="1" applyFill="1" applyBorder="1" applyAlignment="1">
      <alignment horizontal="center" vertical="center"/>
    </xf>
    <xf numFmtId="177" fontId="12" fillId="4" borderId="13" xfId="1" applyNumberFormat="1" applyFont="1" applyFill="1" applyBorder="1" applyAlignment="1">
      <alignment horizontal="center" vertical="center"/>
    </xf>
    <xf numFmtId="177" fontId="12" fillId="4" borderId="14" xfId="1" applyNumberFormat="1" applyFont="1" applyFill="1" applyBorder="1" applyAlignment="1">
      <alignment horizontal="center" vertical="center"/>
    </xf>
    <xf numFmtId="167" fontId="21" fillId="4" borderId="12" xfId="3" applyFont="1" applyFill="1" applyBorder="1" applyAlignment="1">
      <alignment horizontal="justify" vertical="center" wrapText="1"/>
    </xf>
    <xf numFmtId="167" fontId="21" fillId="4" borderId="13" xfId="3" applyFont="1" applyFill="1" applyBorder="1" applyAlignment="1">
      <alignment horizontal="justify" vertical="center" wrapText="1"/>
    </xf>
    <xf numFmtId="167" fontId="21" fillId="4" borderId="14" xfId="3" applyFont="1" applyFill="1" applyBorder="1" applyAlignment="1">
      <alignment horizontal="justify" vertical="center" wrapText="1"/>
    </xf>
    <xf numFmtId="0" fontId="21" fillId="0" borderId="15" xfId="0" applyFont="1" applyFill="1" applyBorder="1" applyAlignment="1">
      <alignment horizontal="center" vertical="center" wrapText="1"/>
    </xf>
    <xf numFmtId="0" fontId="32" fillId="0" borderId="15" xfId="0" applyFont="1" applyFill="1" applyBorder="1" applyAlignment="1">
      <alignment horizontal="justify" vertical="center" wrapText="1"/>
    </xf>
    <xf numFmtId="169" fontId="12" fillId="4" borderId="12" xfId="1" applyNumberFormat="1" applyFont="1" applyFill="1" applyBorder="1" applyAlignment="1">
      <alignment horizontal="center" vertical="center" wrapText="1"/>
    </xf>
    <xf numFmtId="169" fontId="12" fillId="4" borderId="14" xfId="1" applyNumberFormat="1" applyFont="1" applyFill="1" applyBorder="1" applyAlignment="1">
      <alignment horizontal="center" vertical="center" wrapText="1"/>
    </xf>
    <xf numFmtId="179" fontId="12" fillId="0" borderId="13" xfId="0" applyNumberFormat="1" applyFont="1" applyBorder="1" applyAlignment="1">
      <alignment horizontal="center" vertical="center"/>
    </xf>
    <xf numFmtId="179" fontId="12" fillId="0" borderId="14" xfId="0" applyNumberFormat="1" applyFont="1" applyBorder="1" applyAlignment="1">
      <alignment horizontal="center" vertical="center"/>
    </xf>
    <xf numFmtId="177" fontId="12" fillId="0" borderId="12" xfId="0" applyNumberFormat="1" applyFont="1" applyBorder="1" applyAlignment="1">
      <alignment horizontal="center" vertical="center" wrapText="1"/>
    </xf>
    <xf numFmtId="177" fontId="12" fillId="0" borderId="13"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21" fillId="0" borderId="1" xfId="0" applyFont="1" applyFill="1" applyBorder="1" applyAlignment="1">
      <alignment horizontal="center" vertical="center" wrapText="1"/>
    </xf>
    <xf numFmtId="1" fontId="21" fillId="4" borderId="14" xfId="2" applyNumberFormat="1" applyFont="1" applyFill="1" applyBorder="1" applyAlignment="1">
      <alignment horizontal="center" vertical="center" wrapText="1"/>
    </xf>
    <xf numFmtId="1" fontId="21" fillId="4" borderId="15" xfId="2" applyNumberFormat="1" applyFont="1" applyFill="1" applyBorder="1" applyAlignment="1">
      <alignment horizontal="center" vertical="center" wrapText="1"/>
    </xf>
    <xf numFmtId="14" fontId="12" fillId="0" borderId="14" xfId="0" applyNumberFormat="1" applyFont="1" applyFill="1" applyBorder="1" applyAlignment="1">
      <alignment horizontal="center" vertical="center"/>
    </xf>
    <xf numFmtId="14" fontId="12" fillId="0" borderId="15" xfId="0" applyNumberFormat="1"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177" fontId="12" fillId="0" borderId="14" xfId="0" applyNumberFormat="1" applyFont="1" applyBorder="1" applyAlignment="1">
      <alignment horizontal="center" vertical="center" wrapText="1"/>
    </xf>
    <xf numFmtId="169" fontId="11" fillId="9" borderId="2" xfId="0" applyNumberFormat="1" applyFont="1" applyFill="1" applyBorder="1" applyAlignment="1">
      <alignment horizontal="center" vertical="center" wrapText="1"/>
    </xf>
    <xf numFmtId="169" fontId="11" fillId="9" borderId="4" xfId="0" applyNumberFormat="1"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9"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8" xfId="0" applyFont="1" applyFill="1" applyBorder="1" applyAlignment="1">
      <alignment horizontal="center" vertical="center"/>
    </xf>
    <xf numFmtId="169" fontId="11" fillId="9" borderId="12" xfId="0" applyNumberFormat="1" applyFont="1" applyFill="1" applyBorder="1" applyAlignment="1">
      <alignment horizontal="center" vertical="center" wrapText="1"/>
    </xf>
    <xf numFmtId="169" fontId="11" fillId="9" borderId="13"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1" xfId="0" applyFont="1" applyFill="1" applyBorder="1" applyAlignment="1">
      <alignment horizontal="center" vertical="center" wrapText="1"/>
    </xf>
    <xf numFmtId="173" fontId="11" fillId="9" borderId="12" xfId="0" applyNumberFormat="1" applyFont="1" applyFill="1" applyBorder="1" applyAlignment="1">
      <alignment horizontal="center" vertical="center" wrapText="1"/>
    </xf>
    <xf numFmtId="173" fontId="11" fillId="9" borderId="13" xfId="0" applyNumberFormat="1" applyFont="1" applyFill="1" applyBorder="1" applyAlignment="1">
      <alignment horizontal="center" vertical="center" wrapText="1"/>
    </xf>
    <xf numFmtId="3" fontId="11" fillId="9" borderId="12" xfId="0" applyNumberFormat="1" applyFont="1" applyFill="1" applyBorder="1" applyAlignment="1">
      <alignment horizontal="center" vertical="center" wrapText="1"/>
    </xf>
    <xf numFmtId="3" fontId="11" fillId="9" borderId="13"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2" fontId="27" fillId="0" borderId="14" xfId="0" applyNumberFormat="1" applyFont="1" applyFill="1" applyBorder="1" applyAlignment="1">
      <alignment horizontal="center" vertical="center" wrapText="1"/>
    </xf>
    <xf numFmtId="171" fontId="27" fillId="0" borderId="12" xfId="0" applyNumberFormat="1" applyFont="1" applyFill="1" applyBorder="1" applyAlignment="1">
      <alignment horizontal="center" vertical="center" wrapText="1"/>
    </xf>
    <xf numFmtId="171" fontId="27" fillId="0" borderId="13" xfId="0" applyNumberFormat="1" applyFont="1" applyFill="1" applyBorder="1" applyAlignment="1">
      <alignment horizontal="center" vertical="center" wrapText="1"/>
    </xf>
    <xf numFmtId="171" fontId="27" fillId="0" borderId="14" xfId="0" applyNumberFormat="1" applyFont="1" applyFill="1" applyBorder="1" applyAlignment="1">
      <alignment horizontal="center" vertical="center" wrapText="1"/>
    </xf>
    <xf numFmtId="41" fontId="27" fillId="14" borderId="12" xfId="41" applyFont="1" applyFill="1" applyBorder="1" applyAlignment="1">
      <alignment horizontal="center" vertical="center" wrapText="1"/>
    </xf>
    <xf numFmtId="41" fontId="27" fillId="14" borderId="13" xfId="41" applyFont="1" applyFill="1" applyBorder="1" applyAlignment="1">
      <alignment horizontal="center" vertical="center" wrapText="1"/>
    </xf>
    <xf numFmtId="41" fontId="27" fillId="14" borderId="14" xfId="41" applyFont="1" applyFill="1" applyBorder="1" applyAlignment="1">
      <alignment horizontal="center" vertical="center" wrapText="1"/>
    </xf>
    <xf numFmtId="171" fontId="27" fillId="14" borderId="12" xfId="0" applyNumberFormat="1" applyFont="1" applyFill="1" applyBorder="1" applyAlignment="1">
      <alignment horizontal="center" vertical="center" wrapText="1"/>
    </xf>
    <xf numFmtId="171" fontId="27" fillId="14" borderId="13" xfId="0" applyNumberFormat="1" applyFont="1" applyFill="1" applyBorder="1" applyAlignment="1">
      <alignment horizontal="center" vertical="center" wrapText="1"/>
    </xf>
    <xf numFmtId="171" fontId="27" fillId="14" borderId="14" xfId="0" applyNumberFormat="1" applyFont="1" applyFill="1" applyBorder="1" applyAlignment="1">
      <alignment horizontal="center" vertical="center" wrapText="1"/>
    </xf>
    <xf numFmtId="171" fontId="29" fillId="0" borderId="0" xfId="0" applyNumberFormat="1" applyFont="1" applyFill="1" applyBorder="1" applyAlignment="1">
      <alignment horizontal="center"/>
    </xf>
    <xf numFmtId="41" fontId="27" fillId="14" borderId="15" xfId="41" applyFont="1" applyFill="1" applyBorder="1" applyAlignment="1">
      <alignment horizontal="center" vertical="center" wrapText="1"/>
    </xf>
    <xf numFmtId="41" fontId="27" fillId="14" borderId="15" xfId="41" applyFont="1" applyFill="1" applyBorder="1" applyAlignment="1">
      <alignment horizontal="center" vertical="center"/>
    </xf>
    <xf numFmtId="173" fontId="27" fillId="14" borderId="15" xfId="0" applyNumberFormat="1" applyFont="1" applyFill="1" applyBorder="1" applyAlignment="1">
      <alignment horizontal="center" vertical="center" wrapText="1"/>
    </xf>
    <xf numFmtId="2" fontId="27" fillId="14" borderId="12" xfId="0" applyNumberFormat="1" applyFont="1" applyFill="1" applyBorder="1" applyAlignment="1">
      <alignment horizontal="center" vertical="center" wrapText="1"/>
    </xf>
    <xf numFmtId="2" fontId="27" fillId="14" borderId="13" xfId="0" applyNumberFormat="1" applyFont="1" applyFill="1" applyBorder="1" applyAlignment="1">
      <alignment horizontal="center" vertical="center" wrapText="1"/>
    </xf>
    <xf numFmtId="2" fontId="27" fillId="14" borderId="14"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73" fontId="1" fillId="2" borderId="12" xfId="0" applyNumberFormat="1" applyFont="1" applyFill="1" applyBorder="1" applyAlignment="1">
      <alignment horizontal="center" vertical="center" wrapText="1"/>
    </xf>
    <xf numFmtId="173" fontId="1" fillId="2" borderId="14" xfId="0" applyNumberFormat="1" applyFont="1" applyFill="1" applyBorder="1" applyAlignment="1">
      <alignment horizontal="center" vertical="center" wrapText="1"/>
    </xf>
    <xf numFmtId="171" fontId="27" fillId="14" borderId="12" xfId="0" applyNumberFormat="1" applyFont="1" applyFill="1" applyBorder="1" applyAlignment="1">
      <alignment horizontal="justify" vertical="center" wrapText="1"/>
    </xf>
    <xf numFmtId="171" fontId="27" fillId="14" borderId="13" xfId="0" applyNumberFormat="1" applyFont="1" applyFill="1" applyBorder="1" applyAlignment="1">
      <alignment horizontal="justify" vertical="center" wrapText="1"/>
    </xf>
    <xf numFmtId="171" fontId="27" fillId="14" borderId="14" xfId="0" applyNumberFormat="1" applyFont="1" applyFill="1" applyBorder="1" applyAlignment="1">
      <alignment horizontal="justify" vertical="center" wrapText="1"/>
    </xf>
    <xf numFmtId="171" fontId="27" fillId="0" borderId="15" xfId="0" applyNumberFormat="1" applyFont="1" applyFill="1" applyBorder="1" applyAlignment="1">
      <alignment horizontal="justify" vertical="center" wrapText="1" readingOrder="2"/>
    </xf>
    <xf numFmtId="164" fontId="27" fillId="14" borderId="12" xfId="10" applyFont="1" applyFill="1" applyBorder="1" applyAlignment="1">
      <alignment horizontal="center" vertical="center" wrapText="1"/>
    </xf>
    <xf numFmtId="164" fontId="27" fillId="14" borderId="14" xfId="10" applyFont="1" applyFill="1" applyBorder="1" applyAlignment="1">
      <alignment horizontal="center" vertical="center" wrapText="1"/>
    </xf>
    <xf numFmtId="1" fontId="27" fillId="14" borderId="12" xfId="0" applyNumberFormat="1" applyFont="1" applyFill="1" applyBorder="1" applyAlignment="1">
      <alignment horizontal="center" vertical="center" wrapText="1"/>
    </xf>
    <xf numFmtId="1" fontId="27" fillId="14" borderId="13" xfId="0" applyNumberFormat="1" applyFont="1" applyFill="1" applyBorder="1" applyAlignment="1">
      <alignment horizontal="center" vertical="center" wrapText="1"/>
    </xf>
    <xf numFmtId="1" fontId="27" fillId="14" borderId="14" xfId="0" applyNumberFormat="1" applyFont="1" applyFill="1" applyBorder="1" applyAlignment="1">
      <alignment horizontal="center" vertical="center" wrapText="1"/>
    </xf>
    <xf numFmtId="169" fontId="27" fillId="14" borderId="12" xfId="0" applyNumberFormat="1" applyFont="1" applyFill="1" applyBorder="1" applyAlignment="1">
      <alignment horizontal="center" vertical="center" wrapText="1"/>
    </xf>
    <xf numFmtId="169" fontId="27" fillId="14" borderId="13" xfId="0" applyNumberFormat="1" applyFont="1" applyFill="1" applyBorder="1" applyAlignment="1">
      <alignment horizontal="center" vertical="center" wrapText="1"/>
    </xf>
    <xf numFmtId="169" fontId="27" fillId="14" borderId="14" xfId="0" applyNumberFormat="1" applyFont="1" applyFill="1" applyBorder="1" applyAlignment="1">
      <alignment horizontal="center" vertical="center" wrapText="1"/>
    </xf>
    <xf numFmtId="3" fontId="27" fillId="14" borderId="15" xfId="0" applyNumberFormat="1" applyFont="1" applyFill="1" applyBorder="1" applyAlignment="1">
      <alignment horizontal="center" vertical="center" wrapText="1"/>
    </xf>
    <xf numFmtId="171" fontId="24" fillId="0" borderId="0" xfId="0" applyNumberFormat="1" applyFont="1" applyFill="1" applyBorder="1" applyAlignment="1">
      <alignment horizontal="center"/>
    </xf>
    <xf numFmtId="171" fontId="25" fillId="0" borderId="5" xfId="0" applyNumberFormat="1" applyFont="1" applyFill="1" applyBorder="1" applyAlignment="1">
      <alignment horizontal="center" vertical="center"/>
    </xf>
    <xf numFmtId="171" fontId="25" fillId="0" borderId="6" xfId="0" applyNumberFormat="1" applyFont="1" applyFill="1" applyBorder="1" applyAlignment="1">
      <alignment horizontal="center" vertical="center"/>
    </xf>
    <xf numFmtId="171" fontId="25" fillId="0" borderId="8" xfId="0" applyNumberFormat="1" applyFont="1" applyFill="1" applyBorder="1" applyAlignment="1">
      <alignment horizontal="center" vertical="center"/>
    </xf>
    <xf numFmtId="171" fontId="25" fillId="0" borderId="0" xfId="0" applyNumberFormat="1" applyFont="1" applyFill="1" applyBorder="1" applyAlignment="1">
      <alignment horizontal="center" vertical="center"/>
    </xf>
    <xf numFmtId="171" fontId="25" fillId="0" borderId="2" xfId="0" applyNumberFormat="1" applyFont="1" applyFill="1" applyBorder="1" applyAlignment="1">
      <alignment horizontal="center" vertical="center"/>
    </xf>
    <xf numFmtId="171" fontId="25" fillId="0" borderId="3" xfId="0" applyNumberFormat="1" applyFont="1" applyFill="1" applyBorder="1" applyAlignment="1">
      <alignment horizontal="center" vertical="center"/>
    </xf>
    <xf numFmtId="171" fontId="25" fillId="0" borderId="4" xfId="0" applyNumberFormat="1" applyFont="1" applyFill="1" applyBorder="1" applyAlignment="1">
      <alignment horizontal="center" vertical="center"/>
    </xf>
    <xf numFmtId="171" fontId="25" fillId="0" borderId="1" xfId="0" applyNumberFormat="1" applyFont="1" applyFill="1" applyBorder="1" applyAlignment="1">
      <alignment horizontal="center" vertical="center"/>
    </xf>
    <xf numFmtId="171" fontId="26" fillId="0" borderId="12" xfId="0" applyNumberFormat="1" applyFont="1" applyFill="1" applyBorder="1" applyAlignment="1">
      <alignment horizontal="center" vertical="center"/>
    </xf>
    <xf numFmtId="171" fontId="26" fillId="0" borderId="2" xfId="0" applyNumberFormat="1" applyFont="1" applyFill="1" applyBorder="1" applyAlignment="1">
      <alignment horizontal="center" vertical="center"/>
    </xf>
    <xf numFmtId="171" fontId="26" fillId="0" borderId="8" xfId="0" applyNumberFormat="1" applyFont="1" applyFill="1" applyBorder="1" applyAlignment="1">
      <alignment horizontal="center" vertical="center"/>
    </xf>
    <xf numFmtId="171" fontId="26" fillId="0" borderId="3" xfId="0" applyNumberFormat="1" applyFont="1" applyFill="1" applyBorder="1" applyAlignment="1">
      <alignment horizontal="center" vertical="center"/>
    </xf>
    <xf numFmtId="0" fontId="17" fillId="0" borderId="12" xfId="11" applyFont="1" applyFill="1" applyBorder="1" applyAlignment="1">
      <alignment horizontal="center" vertical="center" wrapText="1"/>
    </xf>
    <xf numFmtId="0" fontId="17" fillId="0" borderId="13" xfId="11" applyFont="1" applyFill="1" applyBorder="1" applyAlignment="1">
      <alignment horizontal="center" vertical="center" wrapText="1"/>
    </xf>
    <xf numFmtId="0" fontId="17" fillId="0" borderId="14" xfId="11" applyFont="1" applyFill="1" applyBorder="1" applyAlignment="1">
      <alignment horizontal="center" vertical="center" wrapText="1"/>
    </xf>
    <xf numFmtId="0" fontId="17" fillId="0" borderId="12" xfId="11" applyFont="1" applyFill="1" applyBorder="1" applyAlignment="1">
      <alignment horizontal="justify" vertical="center" wrapText="1"/>
    </xf>
    <xf numFmtId="0" fontId="17" fillId="0" borderId="13" xfId="11" applyFont="1" applyFill="1" applyBorder="1" applyAlignment="1">
      <alignment horizontal="justify" vertical="center" wrapText="1"/>
    </xf>
    <xf numFmtId="0" fontId="17" fillId="0" borderId="14" xfId="11" applyFont="1" applyFill="1" applyBorder="1" applyAlignment="1">
      <alignment horizontal="justify" vertical="center" wrapText="1"/>
    </xf>
    <xf numFmtId="3" fontId="17" fillId="4" borderId="15" xfId="11" applyNumberFormat="1" applyFont="1" applyFill="1" applyBorder="1" applyAlignment="1">
      <alignment horizontal="justify" vertical="center" wrapText="1"/>
    </xf>
    <xf numFmtId="1" fontId="17" fillId="4" borderId="2" xfId="11" applyNumberFormat="1" applyFont="1" applyFill="1" applyBorder="1" applyAlignment="1">
      <alignment horizontal="center" vertical="center" wrapText="1"/>
    </xf>
    <xf numFmtId="1" fontId="17" fillId="4" borderId="4" xfId="11" applyNumberFormat="1" applyFont="1" applyFill="1" applyBorder="1" applyAlignment="1">
      <alignment horizontal="center" vertical="center" wrapText="1"/>
    </xf>
    <xf numFmtId="0" fontId="17" fillId="4" borderId="8" xfId="11" applyFont="1" applyFill="1" applyBorder="1" applyAlignment="1">
      <alignment horizontal="center" vertical="center" wrapText="1"/>
    </xf>
    <xf numFmtId="0" fontId="17" fillId="4" borderId="0" xfId="11" applyFont="1" applyFill="1" applyBorder="1" applyAlignment="1">
      <alignment horizontal="center" vertical="center" wrapText="1"/>
    </xf>
    <xf numFmtId="181" fontId="3" fillId="0" borderId="15" xfId="6" applyNumberFormat="1" applyFont="1" applyFill="1" applyBorder="1" applyAlignment="1">
      <alignment horizontal="center" vertical="center" wrapText="1"/>
    </xf>
    <xf numFmtId="173" fontId="17" fillId="4" borderId="12" xfId="11" applyNumberFormat="1" applyFont="1" applyFill="1" applyBorder="1" applyAlignment="1">
      <alignment horizontal="center" vertical="center" wrapText="1"/>
    </xf>
    <xf numFmtId="173" fontId="17" fillId="4" borderId="13" xfId="11" applyNumberFormat="1" applyFont="1" applyFill="1" applyBorder="1" applyAlignment="1">
      <alignment horizontal="center" vertical="center" wrapText="1"/>
    </xf>
    <xf numFmtId="173" fontId="17" fillId="4" borderId="14" xfId="11" applyNumberFormat="1" applyFont="1" applyFill="1" applyBorder="1" applyAlignment="1">
      <alignment horizontal="center" vertical="center" wrapText="1"/>
    </xf>
    <xf numFmtId="3" fontId="17" fillId="4" borderId="12" xfId="11" applyNumberFormat="1" applyFont="1" applyFill="1" applyBorder="1" applyAlignment="1">
      <alignment horizontal="center" vertical="center" wrapText="1"/>
    </xf>
    <xf numFmtId="3" fontId="17" fillId="4" borderId="13" xfId="11" applyNumberFormat="1" applyFont="1" applyFill="1" applyBorder="1" applyAlignment="1">
      <alignment horizontal="center" vertical="center" wrapText="1"/>
    </xf>
    <xf numFmtId="3" fontId="17" fillId="4" borderId="14" xfId="11" applyNumberFormat="1" applyFont="1" applyFill="1" applyBorder="1" applyAlignment="1">
      <alignment horizontal="center" vertical="center" wrapText="1"/>
    </xf>
    <xf numFmtId="0" fontId="17" fillId="4" borderId="12" xfId="11" applyFont="1" applyFill="1" applyBorder="1" applyAlignment="1">
      <alignment horizontal="center" vertical="center" wrapText="1"/>
    </xf>
    <xf numFmtId="0" fontId="17" fillId="4" borderId="13" xfId="11" applyFont="1" applyFill="1" applyBorder="1" applyAlignment="1">
      <alignment horizontal="center" vertical="center" wrapText="1"/>
    </xf>
    <xf numFmtId="0" fontId="17" fillId="4" borderId="14" xfId="11" applyFont="1" applyFill="1" applyBorder="1" applyAlignment="1">
      <alignment horizontal="center" vertical="center" wrapText="1"/>
    </xf>
    <xf numFmtId="0" fontId="17" fillId="4" borderId="12" xfId="11" applyFont="1" applyFill="1" applyBorder="1" applyAlignment="1">
      <alignment horizontal="justify" vertical="center" wrapText="1"/>
    </xf>
    <xf numFmtId="0" fontId="17" fillId="4" borderId="13" xfId="11" applyFont="1" applyFill="1" applyBorder="1" applyAlignment="1">
      <alignment horizontal="justify" vertical="center" wrapText="1"/>
    </xf>
    <xf numFmtId="0" fontId="17" fillId="4" borderId="14" xfId="11" applyFont="1" applyFill="1" applyBorder="1" applyAlignment="1">
      <alignment horizontal="justify" vertical="center" wrapText="1"/>
    </xf>
    <xf numFmtId="9" fontId="17" fillId="4" borderId="12" xfId="7" applyFont="1" applyFill="1" applyBorder="1" applyAlignment="1">
      <alignment horizontal="center" vertical="center" wrapText="1"/>
    </xf>
    <xf numFmtId="9" fontId="17" fillId="4" borderId="13" xfId="7" applyFont="1" applyFill="1" applyBorder="1" applyAlignment="1">
      <alignment horizontal="center" vertical="center" wrapText="1"/>
    </xf>
    <xf numFmtId="9" fontId="17" fillId="4" borderId="14" xfId="7" applyFont="1" applyFill="1" applyBorder="1" applyAlignment="1">
      <alignment horizontal="center" vertical="center" wrapText="1"/>
    </xf>
    <xf numFmtId="0" fontId="17" fillId="4" borderId="15" xfId="11" applyFont="1" applyFill="1" applyBorder="1" applyAlignment="1">
      <alignment horizontal="left" vertical="center" wrapText="1"/>
    </xf>
    <xf numFmtId="181" fontId="17" fillId="0" borderId="12" xfId="6" applyNumberFormat="1" applyFont="1" applyFill="1" applyBorder="1" applyAlignment="1">
      <alignment horizontal="center" vertical="center" wrapText="1"/>
    </xf>
    <xf numFmtId="181" fontId="17" fillId="0" borderId="13" xfId="6" applyNumberFormat="1" applyFont="1" applyFill="1" applyBorder="1" applyAlignment="1">
      <alignment horizontal="center" vertical="center" wrapText="1"/>
    </xf>
    <xf numFmtId="181" fontId="17" fillId="0" borderId="14" xfId="6" applyNumberFormat="1" applyFont="1" applyFill="1" applyBorder="1" applyAlignment="1">
      <alignment horizontal="center" vertical="center" wrapText="1"/>
    </xf>
    <xf numFmtId="164" fontId="17" fillId="4" borderId="12" xfId="10" applyFont="1" applyFill="1" applyBorder="1" applyAlignment="1">
      <alignment horizontal="center" vertical="center" wrapText="1"/>
    </xf>
    <xf numFmtId="164" fontId="17" fillId="4" borderId="13" xfId="10" applyFont="1" applyFill="1" applyBorder="1" applyAlignment="1">
      <alignment horizontal="center" vertical="center" wrapText="1"/>
    </xf>
    <xf numFmtId="164" fontId="17" fillId="4" borderId="14" xfId="10" applyFont="1" applyFill="1" applyBorder="1" applyAlignment="1">
      <alignment horizontal="center" vertical="center" wrapText="1"/>
    </xf>
    <xf numFmtId="1" fontId="17" fillId="4" borderId="12" xfId="11" applyNumberFormat="1" applyFont="1" applyFill="1" applyBorder="1" applyAlignment="1">
      <alignment horizontal="center" vertical="center"/>
    </xf>
    <xf numFmtId="1" fontId="17" fillId="4" borderId="13" xfId="11" applyNumberFormat="1" applyFont="1" applyFill="1" applyBorder="1" applyAlignment="1">
      <alignment horizontal="center" vertical="center"/>
    </xf>
    <xf numFmtId="1" fontId="17" fillId="4" borderId="14" xfId="11" applyNumberFormat="1" applyFont="1" applyFill="1" applyBorder="1" applyAlignment="1">
      <alignment horizontal="center" vertical="center"/>
    </xf>
    <xf numFmtId="9" fontId="17" fillId="0" borderId="15" xfId="7" applyFont="1" applyFill="1" applyBorder="1" applyAlignment="1">
      <alignment horizontal="center" vertical="center" wrapText="1"/>
    </xf>
    <xf numFmtId="164" fontId="17" fillId="0" borderId="15" xfId="10" applyFont="1" applyFill="1" applyBorder="1" applyAlignment="1">
      <alignment horizontal="center" vertical="center" wrapText="1"/>
    </xf>
    <xf numFmtId="0" fontId="17" fillId="0" borderId="15" xfId="11" applyFont="1" applyFill="1" applyBorder="1" applyAlignment="1">
      <alignment horizontal="justify" vertical="center" wrapText="1"/>
    </xf>
    <xf numFmtId="0" fontId="17" fillId="4" borderId="12" xfId="11" applyFont="1" applyFill="1" applyBorder="1" applyAlignment="1">
      <alignment horizontal="left" vertical="center" wrapText="1"/>
    </xf>
    <xf numFmtId="0" fontId="17" fillId="4" borderId="14" xfId="11" applyFont="1" applyFill="1" applyBorder="1" applyAlignment="1">
      <alignment horizontal="left" vertical="center" wrapText="1"/>
    </xf>
    <xf numFmtId="1" fontId="17" fillId="4" borderId="12" xfId="11" applyNumberFormat="1" applyFont="1" applyFill="1" applyBorder="1" applyAlignment="1">
      <alignment horizontal="center" vertical="center" wrapText="1"/>
    </xf>
    <xf numFmtId="1" fontId="17" fillId="4" borderId="13" xfId="11" applyNumberFormat="1" applyFont="1" applyFill="1" applyBorder="1" applyAlignment="1">
      <alignment horizontal="center" vertical="center" wrapText="1"/>
    </xf>
    <xf numFmtId="1" fontId="17" fillId="4" borderId="14" xfId="11" applyNumberFormat="1" applyFont="1" applyFill="1" applyBorder="1" applyAlignment="1">
      <alignment horizontal="center" vertical="center" wrapText="1"/>
    </xf>
    <xf numFmtId="0" fontId="17" fillId="4" borderId="13" xfId="11" applyFont="1" applyFill="1" applyBorder="1" applyAlignment="1">
      <alignment horizontal="left" vertical="center" wrapText="1"/>
    </xf>
    <xf numFmtId="1" fontId="17" fillId="4" borderId="12" xfId="11" quotePrefix="1" applyNumberFormat="1" applyFont="1" applyFill="1" applyBorder="1" applyAlignment="1">
      <alignment horizontal="center" vertical="center" wrapText="1"/>
    </xf>
    <xf numFmtId="1" fontId="17" fillId="4" borderId="13" xfId="11" quotePrefix="1" applyNumberFormat="1" applyFont="1" applyFill="1" applyBorder="1" applyAlignment="1">
      <alignment horizontal="center" vertical="center" wrapText="1"/>
    </xf>
    <xf numFmtId="1" fontId="17" fillId="4" borderId="14" xfId="11" quotePrefix="1" applyNumberFormat="1" applyFont="1" applyFill="1" applyBorder="1" applyAlignment="1">
      <alignment horizontal="center" vertical="center" wrapText="1"/>
    </xf>
    <xf numFmtId="181" fontId="22" fillId="10" borderId="9" xfId="6" applyNumberFormat="1" applyFont="1" applyFill="1" applyBorder="1" applyAlignment="1">
      <alignment horizontal="center" vertical="center" textRotation="180" wrapText="1"/>
    </xf>
    <xf numFmtId="181" fontId="22" fillId="10" borderId="10" xfId="6" applyNumberFormat="1" applyFont="1" applyFill="1" applyBorder="1" applyAlignment="1">
      <alignment horizontal="center" vertical="center" textRotation="180" wrapText="1"/>
    </xf>
    <xf numFmtId="181" fontId="22" fillId="10" borderId="11" xfId="6" applyNumberFormat="1" applyFont="1" applyFill="1" applyBorder="1" applyAlignment="1">
      <alignment horizontal="center" vertical="center" textRotation="180" wrapText="1"/>
    </xf>
    <xf numFmtId="173" fontId="17" fillId="4" borderId="15" xfId="11" applyNumberFormat="1" applyFont="1" applyFill="1" applyBorder="1" applyAlignment="1">
      <alignment horizontal="center" vertical="center" wrapText="1"/>
    </xf>
    <xf numFmtId="3" fontId="17" fillId="4" borderId="15" xfId="11" applyNumberFormat="1" applyFont="1" applyFill="1" applyBorder="1" applyAlignment="1">
      <alignment horizontal="center" vertical="center" wrapText="1"/>
    </xf>
    <xf numFmtId="0" fontId="17" fillId="4" borderId="15" xfId="11" quotePrefix="1" applyFont="1" applyFill="1" applyBorder="1" applyAlignment="1">
      <alignment horizontal="left" vertical="center" wrapText="1"/>
    </xf>
    <xf numFmtId="181" fontId="17" fillId="0" borderId="15" xfId="6" applyNumberFormat="1" applyFont="1" applyFill="1" applyBorder="1" applyAlignment="1">
      <alignment horizontal="center" vertical="center" wrapText="1"/>
    </xf>
    <xf numFmtId="164" fontId="17" fillId="4" borderId="12" xfId="10" applyNumberFormat="1" applyFont="1" applyFill="1" applyBorder="1" applyAlignment="1">
      <alignment horizontal="center" vertical="center" wrapText="1"/>
    </xf>
    <xf numFmtId="164" fontId="17" fillId="4" borderId="13" xfId="10" applyNumberFormat="1" applyFont="1" applyFill="1" applyBorder="1" applyAlignment="1">
      <alignment horizontal="center" vertical="center" wrapText="1"/>
    </xf>
    <xf numFmtId="42" fontId="3" fillId="0" borderId="12" xfId="13" applyFont="1" applyFill="1" applyBorder="1" applyAlignment="1">
      <alignment horizontal="center" vertical="center" wrapText="1"/>
    </xf>
    <xf numFmtId="42" fontId="3" fillId="0" borderId="14" xfId="13" applyFont="1" applyFill="1" applyBorder="1" applyAlignment="1">
      <alignment horizontal="center" vertical="center" wrapText="1"/>
    </xf>
    <xf numFmtId="0" fontId="17" fillId="0" borderId="12" xfId="11" applyFont="1" applyFill="1" applyBorder="1" applyAlignment="1">
      <alignment horizontal="center" vertical="center"/>
    </xf>
    <xf numFmtId="0" fontId="17" fillId="0" borderId="14" xfId="11" applyFont="1" applyFill="1" applyBorder="1" applyAlignment="1">
      <alignment horizontal="center" vertical="center"/>
    </xf>
    <xf numFmtId="0" fontId="17" fillId="4" borderId="12" xfId="11" applyFont="1" applyFill="1" applyBorder="1" applyAlignment="1">
      <alignment horizontal="center" vertical="center"/>
    </xf>
    <xf numFmtId="0" fontId="17" fillId="4" borderId="13" xfId="11" applyFont="1" applyFill="1" applyBorder="1" applyAlignment="1">
      <alignment horizontal="center" vertical="center"/>
    </xf>
    <xf numFmtId="0" fontId="17" fillId="4" borderId="15" xfId="11" applyFont="1" applyFill="1" applyBorder="1" applyAlignment="1">
      <alignment horizontal="center" vertical="center" wrapText="1"/>
    </xf>
    <xf numFmtId="0" fontId="17" fillId="4" borderId="15" xfId="11" applyFont="1" applyFill="1" applyBorder="1" applyAlignment="1">
      <alignment horizontal="justify" vertical="center" wrapText="1"/>
    </xf>
    <xf numFmtId="10" fontId="17" fillId="4" borderId="12" xfId="7" applyNumberFormat="1" applyFont="1" applyFill="1" applyBorder="1" applyAlignment="1">
      <alignment horizontal="center" vertical="center" wrapText="1"/>
    </xf>
    <xf numFmtId="10" fontId="17" fillId="4" borderId="14" xfId="7" applyNumberFormat="1" applyFont="1" applyFill="1" applyBorder="1" applyAlignment="1">
      <alignment horizontal="center" vertical="center" wrapText="1"/>
    </xf>
    <xf numFmtId="42" fontId="3" fillId="0" borderId="15" xfId="13" applyFont="1" applyFill="1" applyBorder="1" applyAlignment="1">
      <alignment horizontal="center" vertical="center" wrapText="1"/>
    </xf>
    <xf numFmtId="181" fontId="17" fillId="4" borderId="12" xfId="6" applyNumberFormat="1" applyFont="1" applyFill="1" applyBorder="1" applyAlignment="1">
      <alignment horizontal="center" vertical="center" wrapText="1"/>
    </xf>
    <xf numFmtId="181" fontId="17" fillId="4" borderId="13" xfId="6" applyNumberFormat="1" applyFont="1" applyFill="1" applyBorder="1" applyAlignment="1">
      <alignment horizontal="center" vertical="center" wrapText="1"/>
    </xf>
    <xf numFmtId="181" fontId="17" fillId="4" borderId="14" xfId="6" applyNumberFormat="1" applyFont="1" applyFill="1" applyBorder="1" applyAlignment="1">
      <alignment horizontal="center" vertical="center" wrapText="1"/>
    </xf>
    <xf numFmtId="0" fontId="22" fillId="0" borderId="8" xfId="11" applyFont="1" applyFill="1" applyBorder="1" applyAlignment="1">
      <alignment horizontal="center" vertical="center" wrapText="1"/>
    </xf>
    <xf numFmtId="0" fontId="22" fillId="0" borderId="3" xfId="11" applyFont="1" applyFill="1" applyBorder="1" applyAlignment="1">
      <alignment horizontal="center" vertical="center" wrapText="1"/>
    </xf>
    <xf numFmtId="0" fontId="22" fillId="0" borderId="0" xfId="11" applyFont="1" applyFill="1" applyBorder="1" applyAlignment="1">
      <alignment horizontal="center" vertical="center" wrapText="1"/>
    </xf>
    <xf numFmtId="0" fontId="22" fillId="0" borderId="1" xfId="11" applyFont="1" applyFill="1" applyBorder="1" applyAlignment="1">
      <alignment horizontal="center" vertical="center" wrapText="1"/>
    </xf>
    <xf numFmtId="0" fontId="22" fillId="0" borderId="5" xfId="11" applyFont="1" applyFill="1" applyBorder="1" applyAlignment="1">
      <alignment horizontal="center" vertical="center" wrapText="1"/>
    </xf>
    <xf numFmtId="0" fontId="22" fillId="0" borderId="6" xfId="11" applyFont="1" applyFill="1" applyBorder="1" applyAlignment="1">
      <alignment horizontal="center" vertical="center" wrapText="1"/>
    </xf>
    <xf numFmtId="164" fontId="17" fillId="4" borderId="15" xfId="10" applyNumberFormat="1" applyFont="1" applyFill="1" applyBorder="1" applyAlignment="1">
      <alignment horizontal="center" vertical="center" wrapText="1"/>
    </xf>
    <xf numFmtId="181" fontId="17" fillId="0" borderId="12" xfId="6" applyNumberFormat="1" applyFont="1" applyFill="1" applyBorder="1" applyAlignment="1">
      <alignment horizontal="justify" vertical="center" wrapText="1"/>
    </xf>
    <xf numFmtId="181" fontId="17" fillId="0" borderId="13" xfId="6" applyNumberFormat="1" applyFont="1" applyFill="1" applyBorder="1" applyAlignment="1">
      <alignment horizontal="justify" vertical="center" wrapText="1"/>
    </xf>
    <xf numFmtId="181" fontId="17" fillId="0" borderId="12" xfId="6" applyNumberFormat="1" applyFont="1" applyFill="1" applyBorder="1" applyAlignment="1">
      <alignment vertical="center" wrapText="1"/>
    </xf>
    <xf numFmtId="181" fontId="17" fillId="0" borderId="13" xfId="6" applyNumberFormat="1" applyFont="1" applyFill="1" applyBorder="1" applyAlignment="1">
      <alignment vertical="center" wrapText="1"/>
    </xf>
    <xf numFmtId="49" fontId="17" fillId="0" borderId="12" xfId="14" applyNumberFormat="1" applyFont="1" applyFill="1" applyBorder="1" applyAlignment="1">
      <alignment horizontal="justify" vertical="center" wrapText="1"/>
    </xf>
    <xf numFmtId="49" fontId="17" fillId="0" borderId="14" xfId="14" applyNumberFormat="1" applyFont="1" applyFill="1" applyBorder="1" applyAlignment="1">
      <alignment horizontal="justify" vertical="center" wrapText="1"/>
    </xf>
    <xf numFmtId="37" fontId="17" fillId="0" borderId="12" xfId="6" applyNumberFormat="1" applyFont="1" applyFill="1" applyBorder="1" applyAlignment="1">
      <alignment horizontal="center" vertical="center" textRotation="91" wrapText="1"/>
    </xf>
    <xf numFmtId="37" fontId="17" fillId="0" borderId="13" xfId="6" applyNumberFormat="1" applyFont="1" applyFill="1" applyBorder="1" applyAlignment="1">
      <alignment horizontal="center" vertical="center" textRotation="91" wrapText="1"/>
    </xf>
    <xf numFmtId="37" fontId="17" fillId="0" borderId="14" xfId="6" applyNumberFormat="1" applyFont="1" applyFill="1" applyBorder="1" applyAlignment="1">
      <alignment horizontal="center" vertical="center" textRotation="91" wrapText="1"/>
    </xf>
    <xf numFmtId="181" fontId="3" fillId="0" borderId="12" xfId="6" applyNumberFormat="1" applyFont="1" applyFill="1" applyBorder="1" applyAlignment="1">
      <alignment horizontal="center" vertical="center" wrapText="1"/>
    </xf>
    <xf numFmtId="181" fontId="3" fillId="0" borderId="13" xfId="6" applyNumberFormat="1" applyFont="1" applyFill="1" applyBorder="1" applyAlignment="1">
      <alignment horizontal="center" vertical="center" wrapText="1"/>
    </xf>
    <xf numFmtId="181" fontId="3" fillId="0" borderId="14" xfId="6" applyNumberFormat="1" applyFont="1" applyFill="1" applyBorder="1" applyAlignment="1">
      <alignment horizontal="center" vertical="center" wrapText="1"/>
    </xf>
    <xf numFmtId="172" fontId="17" fillId="4" borderId="12" xfId="11" applyNumberFormat="1" applyFont="1" applyFill="1" applyBorder="1" applyAlignment="1">
      <alignment horizontal="center" vertical="center" wrapText="1"/>
    </xf>
    <xf numFmtId="172" fontId="17" fillId="4" borderId="13" xfId="11" applyNumberFormat="1" applyFont="1" applyFill="1" applyBorder="1" applyAlignment="1">
      <alignment horizontal="center" vertical="center" wrapText="1"/>
    </xf>
    <xf numFmtId="172" fontId="17" fillId="4" borderId="14" xfId="11" applyNumberFormat="1" applyFont="1" applyFill="1" applyBorder="1" applyAlignment="1">
      <alignment horizontal="center" vertical="center" wrapText="1"/>
    </xf>
    <xf numFmtId="49" fontId="17" fillId="0" borderId="0" xfId="14" applyNumberFormat="1" applyFont="1" applyFill="1" applyBorder="1" applyAlignment="1">
      <alignment horizontal="center" vertical="center" wrapText="1"/>
    </xf>
    <xf numFmtId="37" fontId="17" fillId="0" borderId="12" xfId="6" applyNumberFormat="1" applyFont="1" applyFill="1" applyBorder="1" applyAlignment="1">
      <alignment horizontal="center" vertical="center" wrapText="1"/>
    </xf>
    <xf numFmtId="37" fontId="17" fillId="0" borderId="13" xfId="6" applyNumberFormat="1" applyFont="1" applyFill="1" applyBorder="1" applyAlignment="1">
      <alignment horizontal="center" vertical="center" wrapText="1"/>
    </xf>
    <xf numFmtId="37" fontId="17" fillId="0" borderId="14" xfId="6" applyNumberFormat="1" applyFont="1" applyFill="1" applyBorder="1" applyAlignment="1">
      <alignment horizontal="center" vertical="center" wrapText="1"/>
    </xf>
    <xf numFmtId="181" fontId="17" fillId="0" borderId="14" xfId="6" applyNumberFormat="1" applyFont="1" applyFill="1" applyBorder="1" applyAlignment="1">
      <alignment vertical="center" wrapText="1"/>
    </xf>
    <xf numFmtId="173" fontId="17" fillId="0" borderId="15" xfId="11" applyNumberFormat="1" applyFont="1" applyFill="1" applyBorder="1" applyAlignment="1">
      <alignment horizontal="center" vertical="center" wrapText="1"/>
    </xf>
    <xf numFmtId="3" fontId="17" fillId="0" borderId="15" xfId="11" applyNumberFormat="1" applyFont="1" applyFill="1" applyBorder="1" applyAlignment="1">
      <alignment horizontal="center" vertical="center" wrapText="1"/>
    </xf>
    <xf numFmtId="3" fontId="17" fillId="0" borderId="12" xfId="11" applyNumberFormat="1" applyFont="1" applyFill="1" applyBorder="1" applyAlignment="1">
      <alignment horizontal="center" vertical="center" wrapText="1"/>
    </xf>
    <xf numFmtId="3" fontId="17" fillId="0" borderId="13" xfId="11" applyNumberFormat="1" applyFont="1" applyFill="1" applyBorder="1" applyAlignment="1">
      <alignment horizontal="center" vertical="center" wrapText="1"/>
    </xf>
    <xf numFmtId="9" fontId="17" fillId="0" borderId="13" xfId="7" applyFont="1" applyFill="1" applyBorder="1" applyAlignment="1">
      <alignment horizontal="center" vertical="center" wrapText="1"/>
    </xf>
    <xf numFmtId="164" fontId="17" fillId="0" borderId="12" xfId="10" applyFont="1" applyFill="1" applyBorder="1" applyAlignment="1">
      <alignment horizontal="center" vertical="center" wrapText="1"/>
    </xf>
    <xf numFmtId="164" fontId="17" fillId="0" borderId="13" xfId="10" applyFont="1" applyFill="1" applyBorder="1" applyAlignment="1">
      <alignment horizontal="center" vertical="center" wrapText="1"/>
    </xf>
    <xf numFmtId="164" fontId="17" fillId="0" borderId="14" xfId="10" applyFont="1" applyFill="1" applyBorder="1" applyAlignment="1">
      <alignment horizontal="center" vertical="center" wrapText="1"/>
    </xf>
    <xf numFmtId="173" fontId="17" fillId="0" borderId="12" xfId="11" applyNumberFormat="1" applyFont="1" applyFill="1" applyBorder="1" applyAlignment="1">
      <alignment horizontal="center" vertical="center" wrapText="1"/>
    </xf>
    <xf numFmtId="173" fontId="17" fillId="0" borderId="13" xfId="11" applyNumberFormat="1" applyFont="1" applyFill="1" applyBorder="1" applyAlignment="1">
      <alignment horizontal="center" vertical="center" wrapText="1"/>
    </xf>
    <xf numFmtId="181" fontId="3" fillId="0" borderId="12" xfId="6" applyNumberFormat="1" applyFont="1" applyFill="1" applyBorder="1" applyAlignment="1">
      <alignment vertical="center" wrapText="1"/>
    </xf>
    <xf numFmtId="181" fontId="3" fillId="0" borderId="14" xfId="6" applyNumberFormat="1" applyFont="1" applyFill="1" applyBorder="1" applyAlignment="1">
      <alignment vertical="center" wrapText="1"/>
    </xf>
    <xf numFmtId="0" fontId="3" fillId="4" borderId="12" xfId="11" applyFont="1" applyFill="1" applyBorder="1" applyAlignment="1">
      <alignment horizontal="justify" vertical="center" wrapText="1"/>
    </xf>
    <xf numFmtId="0" fontId="3" fillId="4" borderId="13" xfId="11" applyFont="1" applyFill="1" applyBorder="1" applyAlignment="1">
      <alignment horizontal="justify" vertical="center" wrapText="1"/>
    </xf>
    <xf numFmtId="0" fontId="3" fillId="4" borderId="14" xfId="11" applyFont="1" applyFill="1" applyBorder="1" applyAlignment="1">
      <alignment horizontal="justify" vertical="center" wrapText="1"/>
    </xf>
    <xf numFmtId="1" fontId="3" fillId="4" borderId="12" xfId="11" applyNumberFormat="1" applyFont="1" applyFill="1" applyBorder="1" applyAlignment="1">
      <alignment horizontal="center" vertical="center" wrapText="1"/>
    </xf>
    <xf numFmtId="1" fontId="3" fillId="4" borderId="13" xfId="11" applyNumberFormat="1" applyFont="1" applyFill="1" applyBorder="1" applyAlignment="1">
      <alignment horizontal="center" vertical="center" wrapText="1"/>
    </xf>
    <xf numFmtId="1" fontId="3" fillId="4" borderId="14" xfId="11" applyNumberFormat="1" applyFont="1" applyFill="1" applyBorder="1" applyAlignment="1">
      <alignment horizontal="center" vertical="center" wrapText="1"/>
    </xf>
    <xf numFmtId="9" fontId="3" fillId="4" borderId="12" xfId="7" applyFont="1" applyFill="1" applyBorder="1" applyAlignment="1">
      <alignment horizontal="center" vertical="center" wrapText="1"/>
    </xf>
    <xf numFmtId="9" fontId="3" fillId="4" borderId="14" xfId="7" applyFont="1" applyFill="1" applyBorder="1" applyAlignment="1">
      <alignment horizontal="center" vertical="center" wrapText="1"/>
    </xf>
    <xf numFmtId="173" fontId="3" fillId="4" borderId="12" xfId="11" applyNumberFormat="1" applyFont="1" applyFill="1" applyBorder="1" applyAlignment="1">
      <alignment horizontal="center" vertical="center" wrapText="1"/>
    </xf>
    <xf numFmtId="173" fontId="3" fillId="4" borderId="13" xfId="11" applyNumberFormat="1" applyFont="1" applyFill="1" applyBorder="1" applyAlignment="1">
      <alignment horizontal="center" vertical="center" wrapText="1"/>
    </xf>
    <xf numFmtId="173" fontId="3" fillId="4" borderId="14" xfId="11" applyNumberFormat="1" applyFont="1" applyFill="1" applyBorder="1" applyAlignment="1">
      <alignment horizontal="center" vertical="center" wrapText="1"/>
    </xf>
    <xf numFmtId="3" fontId="3" fillId="4" borderId="12" xfId="11" applyNumberFormat="1" applyFont="1" applyFill="1" applyBorder="1" applyAlignment="1">
      <alignment horizontal="center" vertical="center" wrapText="1"/>
    </xf>
    <xf numFmtId="3" fontId="3" fillId="4" borderId="13" xfId="11" applyNumberFormat="1" applyFont="1" applyFill="1" applyBorder="1" applyAlignment="1">
      <alignment horizontal="center" vertical="center" wrapText="1"/>
    </xf>
    <xf numFmtId="3" fontId="3" fillId="4" borderId="14" xfId="11" applyNumberFormat="1" applyFont="1" applyFill="1" applyBorder="1" applyAlignment="1">
      <alignment horizontal="center" vertical="center" wrapText="1"/>
    </xf>
    <xf numFmtId="0" fontId="3" fillId="4" borderId="12" xfId="11" applyFont="1" applyFill="1" applyBorder="1" applyAlignment="1">
      <alignment horizontal="center" vertical="center" wrapText="1"/>
    </xf>
    <xf numFmtId="0" fontId="3" fillId="4" borderId="13" xfId="11" applyFont="1" applyFill="1" applyBorder="1" applyAlignment="1">
      <alignment horizontal="center" vertical="center" wrapText="1"/>
    </xf>
    <xf numFmtId="0" fontId="3" fillId="4" borderId="14" xfId="11" applyFont="1" applyFill="1" applyBorder="1" applyAlignment="1">
      <alignment horizontal="center" vertical="center" wrapText="1"/>
    </xf>
    <xf numFmtId="9" fontId="3" fillId="4" borderId="13" xfId="7" applyFont="1" applyFill="1" applyBorder="1" applyAlignment="1">
      <alignment horizontal="center" vertical="center" wrapText="1"/>
    </xf>
    <xf numFmtId="164" fontId="3" fillId="4" borderId="12" xfId="10" applyFont="1" applyFill="1" applyBorder="1" applyAlignment="1">
      <alignment horizontal="center" vertical="center" wrapText="1"/>
    </xf>
    <xf numFmtId="164" fontId="3" fillId="4" borderId="13" xfId="10" applyFont="1" applyFill="1" applyBorder="1" applyAlignment="1">
      <alignment horizontal="center" vertical="center" wrapText="1"/>
    </xf>
    <xf numFmtId="164" fontId="3" fillId="4" borderId="14" xfId="10" applyFont="1" applyFill="1" applyBorder="1" applyAlignment="1">
      <alignment horizontal="center" vertical="center" wrapText="1"/>
    </xf>
    <xf numFmtId="37" fontId="3" fillId="0" borderId="12" xfId="6" applyNumberFormat="1" applyFont="1" applyFill="1" applyBorder="1" applyAlignment="1">
      <alignment horizontal="center" vertical="center" wrapText="1"/>
    </xf>
    <xf numFmtId="37" fontId="3" fillId="0" borderId="13" xfId="6" applyNumberFormat="1" applyFont="1" applyFill="1" applyBorder="1" applyAlignment="1">
      <alignment horizontal="center" vertical="center" wrapText="1"/>
    </xf>
    <xf numFmtId="37" fontId="3" fillId="0" borderId="14" xfId="6" applyNumberFormat="1" applyFont="1" applyFill="1" applyBorder="1" applyAlignment="1">
      <alignment horizontal="center" vertical="center" wrapText="1"/>
    </xf>
    <xf numFmtId="0" fontId="17" fillId="0" borderId="12" xfId="6" applyNumberFormat="1" applyFont="1" applyFill="1" applyBorder="1" applyAlignment="1">
      <alignment horizontal="center" vertical="center" wrapText="1"/>
    </xf>
    <xf numFmtId="0" fontId="17" fillId="0" borderId="13" xfId="6" applyNumberFormat="1" applyFont="1" applyFill="1" applyBorder="1" applyAlignment="1">
      <alignment horizontal="center" vertical="center" wrapText="1"/>
    </xf>
    <xf numFmtId="0" fontId="17" fillId="0" borderId="14" xfId="6" applyNumberFormat="1" applyFont="1" applyFill="1" applyBorder="1" applyAlignment="1">
      <alignment horizontal="center" vertical="center" wrapText="1"/>
    </xf>
    <xf numFmtId="0" fontId="3" fillId="0" borderId="12" xfId="6" applyNumberFormat="1" applyFont="1" applyFill="1" applyBorder="1" applyAlignment="1">
      <alignment horizontal="center" vertical="center" wrapText="1"/>
    </xf>
    <xf numFmtId="0" fontId="3" fillId="0" borderId="13" xfId="6" applyNumberFormat="1" applyFont="1" applyFill="1" applyBorder="1" applyAlignment="1">
      <alignment horizontal="center" vertical="center" wrapText="1"/>
    </xf>
    <xf numFmtId="0" fontId="3" fillId="0" borderId="14" xfId="6" applyNumberFormat="1" applyFont="1" applyFill="1" applyBorder="1" applyAlignment="1">
      <alignment horizontal="center" vertical="center" wrapText="1"/>
    </xf>
    <xf numFmtId="0" fontId="17" fillId="0" borderId="15" xfId="11" applyFont="1" applyFill="1" applyBorder="1" applyAlignment="1">
      <alignment horizontal="center" vertical="center"/>
    </xf>
    <xf numFmtId="0" fontId="0" fillId="0" borderId="15" xfId="0" applyFill="1" applyBorder="1" applyAlignment="1">
      <alignment horizontal="center" vertical="center"/>
    </xf>
    <xf numFmtId="9" fontId="17" fillId="4" borderId="12" xfId="7" applyNumberFormat="1" applyFont="1" applyFill="1" applyBorder="1" applyAlignment="1">
      <alignment horizontal="center" vertical="center" wrapText="1"/>
    </xf>
    <xf numFmtId="9" fontId="17" fillId="4" borderId="14" xfId="7" applyNumberFormat="1" applyFont="1" applyFill="1" applyBorder="1" applyAlignment="1">
      <alignment horizontal="center" vertical="center" wrapText="1"/>
    </xf>
    <xf numFmtId="0" fontId="17" fillId="0" borderId="2" xfId="11" applyFont="1" applyFill="1" applyBorder="1" applyAlignment="1">
      <alignment horizontal="center" vertical="center"/>
    </xf>
    <xf numFmtId="0" fontId="17" fillId="0" borderId="4" xfId="11" applyFont="1" applyFill="1" applyBorder="1" applyAlignment="1">
      <alignment horizontal="center" vertical="center"/>
    </xf>
    <xf numFmtId="0" fontId="17" fillId="0" borderId="7" xfId="11" applyFont="1" applyFill="1" applyBorder="1" applyAlignment="1">
      <alignment horizontal="center" vertical="center"/>
    </xf>
    <xf numFmtId="181" fontId="22" fillId="9" borderId="2" xfId="6" applyNumberFormat="1" applyFont="1" applyFill="1" applyBorder="1" applyAlignment="1">
      <alignment horizontal="center" vertical="center" wrapText="1"/>
    </xf>
    <xf numFmtId="181" fontId="22" fillId="9" borderId="4" xfId="6" applyNumberFormat="1" applyFont="1" applyFill="1" applyBorder="1" applyAlignment="1">
      <alignment horizontal="center" vertical="center" wrapText="1"/>
    </xf>
    <xf numFmtId="181" fontId="22" fillId="9" borderId="7" xfId="6" applyNumberFormat="1" applyFont="1" applyFill="1" applyBorder="1" applyAlignment="1">
      <alignment horizontal="center" vertical="center" wrapText="1"/>
    </xf>
    <xf numFmtId="0" fontId="22" fillId="2" borderId="12" xfId="11" applyFont="1" applyFill="1" applyBorder="1" applyAlignment="1">
      <alignment horizontal="center" vertical="center" wrapText="1"/>
    </xf>
    <xf numFmtId="0" fontId="22" fillId="2" borderId="13" xfId="11" applyFont="1" applyFill="1" applyBorder="1" applyAlignment="1">
      <alignment horizontal="center" vertical="center" wrapText="1"/>
    </xf>
    <xf numFmtId="0" fontId="22" fillId="2" borderId="14" xfId="11" applyFont="1" applyFill="1" applyBorder="1" applyAlignment="1">
      <alignment horizontal="center" vertical="center" wrapText="1"/>
    </xf>
    <xf numFmtId="181" fontId="22" fillId="9" borderId="9" xfId="6" applyNumberFormat="1" applyFont="1" applyFill="1" applyBorder="1" applyAlignment="1">
      <alignment horizontal="center" vertical="center"/>
    </xf>
    <xf numFmtId="181" fontId="22" fillId="9" borderId="10" xfId="6" applyNumberFormat="1" applyFont="1" applyFill="1" applyBorder="1" applyAlignment="1">
      <alignment horizontal="center" vertical="center"/>
    </xf>
    <xf numFmtId="181" fontId="22" fillId="9" borderId="11" xfId="6" applyNumberFormat="1" applyFont="1" applyFill="1" applyBorder="1" applyAlignment="1">
      <alignment horizontal="center" vertical="center"/>
    </xf>
    <xf numFmtId="173" fontId="22" fillId="2" borderId="2" xfId="11" applyNumberFormat="1" applyFont="1" applyFill="1" applyBorder="1" applyAlignment="1">
      <alignment horizontal="center" vertical="center" wrapText="1"/>
    </xf>
    <xf numFmtId="173" fontId="22" fillId="2" borderId="4" xfId="11" applyNumberFormat="1" applyFont="1" applyFill="1" applyBorder="1" applyAlignment="1">
      <alignment horizontal="center" vertical="center" wrapText="1"/>
    </xf>
    <xf numFmtId="173" fontId="22" fillId="2" borderId="7" xfId="11" applyNumberFormat="1" applyFont="1" applyFill="1" applyBorder="1" applyAlignment="1">
      <alignment horizontal="center" vertical="center" wrapText="1"/>
    </xf>
    <xf numFmtId="3" fontId="22" fillId="2" borderId="12" xfId="11" applyNumberFormat="1" applyFont="1" applyFill="1" applyBorder="1" applyAlignment="1">
      <alignment horizontal="center" vertical="center" wrapText="1"/>
    </xf>
    <xf numFmtId="3" fontId="22" fillId="2" borderId="13" xfId="11" applyNumberFormat="1" applyFont="1" applyFill="1" applyBorder="1" applyAlignment="1">
      <alignment horizontal="center" vertical="center" wrapText="1"/>
    </xf>
    <xf numFmtId="3" fontId="22" fillId="2" borderId="14" xfId="11" applyNumberFormat="1" applyFont="1" applyFill="1" applyBorder="1" applyAlignment="1">
      <alignment horizontal="center" vertical="center" wrapText="1"/>
    </xf>
    <xf numFmtId="0" fontId="17" fillId="0" borderId="2" xfId="11" applyFont="1" applyFill="1" applyBorder="1" applyAlignment="1">
      <alignment horizontal="center"/>
    </xf>
    <xf numFmtId="0" fontId="17" fillId="0" borderId="8" xfId="11" applyFont="1" applyFill="1" applyBorder="1" applyAlignment="1">
      <alignment horizontal="center"/>
    </xf>
    <xf numFmtId="0" fontId="17" fillId="0" borderId="3" xfId="11" applyFont="1" applyFill="1" applyBorder="1" applyAlignment="1">
      <alignment horizontal="center"/>
    </xf>
    <xf numFmtId="42" fontId="17" fillId="4" borderId="12" xfId="11" applyNumberFormat="1" applyFont="1" applyFill="1" applyBorder="1" applyAlignment="1">
      <alignment horizontal="center" vertical="center" wrapText="1"/>
    </xf>
    <xf numFmtId="42" fontId="17" fillId="4" borderId="13" xfId="11" applyNumberFormat="1" applyFont="1" applyFill="1" applyBorder="1" applyAlignment="1">
      <alignment horizontal="center" vertical="center" wrapText="1"/>
    </xf>
    <xf numFmtId="42" fontId="17" fillId="4" borderId="14" xfId="11" applyNumberFormat="1" applyFont="1" applyFill="1" applyBorder="1" applyAlignment="1">
      <alignment horizontal="center" vertical="center" wrapText="1"/>
    </xf>
    <xf numFmtId="0" fontId="22" fillId="2" borderId="3" xfId="11" applyFont="1" applyFill="1" applyBorder="1" applyAlignment="1">
      <alignment horizontal="center" vertical="center" wrapText="1"/>
    </xf>
    <xf numFmtId="0" fontId="22" fillId="2" borderId="1" xfId="11" applyFont="1" applyFill="1" applyBorder="1" applyAlignment="1">
      <alignment horizontal="center" vertical="center" wrapText="1"/>
    </xf>
    <xf numFmtId="0" fontId="22" fillId="2" borderId="6" xfId="11" applyFont="1" applyFill="1" applyBorder="1" applyAlignment="1">
      <alignment horizontal="center" vertical="center" wrapText="1"/>
    </xf>
    <xf numFmtId="0" fontId="22" fillId="2" borderId="2" xfId="11" applyFont="1" applyFill="1" applyBorder="1" applyAlignment="1">
      <alignment horizontal="center" vertical="center" wrapText="1"/>
    </xf>
    <xf numFmtId="0" fontId="22" fillId="2" borderId="4" xfId="11" applyFont="1" applyFill="1" applyBorder="1" applyAlignment="1">
      <alignment horizontal="center" vertical="center" wrapText="1"/>
    </xf>
    <xf numFmtId="0" fontId="22" fillId="2" borderId="7" xfId="11" applyFont="1" applyFill="1" applyBorder="1" applyAlignment="1">
      <alignment horizontal="center" vertical="center" wrapText="1"/>
    </xf>
    <xf numFmtId="0" fontId="17" fillId="0" borderId="8" xfId="11" applyFont="1" applyBorder="1" applyAlignment="1">
      <alignment horizontal="center"/>
    </xf>
    <xf numFmtId="0" fontId="11" fillId="0" borderId="0" xfId="0" applyFont="1" applyFill="1" applyBorder="1" applyAlignment="1">
      <alignment horizontal="center"/>
    </xf>
    <xf numFmtId="0" fontId="17" fillId="0" borderId="0" xfId="11" applyFont="1" applyAlignment="1">
      <alignment horizontal="center"/>
    </xf>
    <xf numFmtId="0" fontId="22" fillId="0" borderId="5" xfId="11" applyFont="1" applyBorder="1" applyAlignment="1">
      <alignment horizontal="center" vertical="center"/>
    </xf>
    <xf numFmtId="0" fontId="22" fillId="0" borderId="6" xfId="11" applyFont="1" applyBorder="1" applyAlignment="1">
      <alignment horizontal="center" vertical="center"/>
    </xf>
    <xf numFmtId="0" fontId="22" fillId="0" borderId="8" xfId="11" applyFont="1" applyBorder="1" applyAlignment="1">
      <alignment horizontal="center" vertical="center"/>
    </xf>
    <xf numFmtId="0" fontId="22" fillId="0" borderId="15" xfId="11" applyFont="1" applyBorder="1" applyAlignment="1">
      <alignment horizontal="center" vertical="center"/>
    </xf>
    <xf numFmtId="0" fontId="22" fillId="0" borderId="9" xfId="11" applyFont="1" applyBorder="1" applyAlignment="1">
      <alignment horizontal="center" vertical="center"/>
    </xf>
    <xf numFmtId="0" fontId="22" fillId="0" borderId="10" xfId="11" applyFont="1" applyBorder="1" applyAlignment="1">
      <alignment horizontal="center" vertical="center"/>
    </xf>
    <xf numFmtId="0" fontId="22" fillId="0" borderId="11" xfId="11" applyFont="1" applyBorder="1" applyAlignment="1">
      <alignment horizontal="center" vertical="center"/>
    </xf>
    <xf numFmtId="181" fontId="22" fillId="0" borderId="15" xfId="6" applyNumberFormat="1" applyFont="1" applyFill="1" applyBorder="1" applyAlignment="1">
      <alignment horizontal="center" vertical="center"/>
    </xf>
    <xf numFmtId="0" fontId="22" fillId="2" borderId="12" xfId="11" applyFont="1" applyFill="1" applyBorder="1" applyAlignment="1">
      <alignment horizontal="justify" vertical="center" wrapText="1"/>
    </xf>
    <xf numFmtId="0" fontId="22" fillId="2" borderId="13" xfId="11" applyFont="1" applyFill="1" applyBorder="1" applyAlignment="1">
      <alignment horizontal="justify" vertical="center" wrapText="1"/>
    </xf>
    <xf numFmtId="0" fontId="22" fillId="2" borderId="14" xfId="11" applyFont="1" applyFill="1" applyBorder="1" applyAlignment="1">
      <alignment horizontal="justify" vertical="center" wrapText="1"/>
    </xf>
    <xf numFmtId="0" fontId="22" fillId="2" borderId="2" xfId="11" applyFont="1" applyFill="1" applyBorder="1" applyAlignment="1">
      <alignment horizontal="justify" vertical="center" wrapText="1"/>
    </xf>
    <xf numFmtId="0" fontId="22" fillId="2" borderId="4" xfId="11" applyFont="1" applyFill="1" applyBorder="1" applyAlignment="1">
      <alignment horizontal="justify" vertical="center" wrapText="1"/>
    </xf>
    <xf numFmtId="0" fontId="22" fillId="2" borderId="7" xfId="11" applyFont="1" applyFill="1" applyBorder="1" applyAlignment="1">
      <alignment horizontal="justify" vertical="center" wrapText="1"/>
    </xf>
    <xf numFmtId="3" fontId="22" fillId="2" borderId="14" xfId="0" applyNumberFormat="1"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17" fillId="4" borderId="2" xfId="0" applyFont="1" applyFill="1" applyBorder="1" applyAlignment="1">
      <alignment horizontal="center" vertical="center" wrapText="1"/>
    </xf>
    <xf numFmtId="14" fontId="17" fillId="4" borderId="12" xfId="0" applyNumberFormat="1" applyFont="1" applyFill="1" applyBorder="1" applyAlignment="1">
      <alignment horizontal="center" vertical="center" wrapText="1"/>
    </xf>
    <xf numFmtId="14" fontId="17" fillId="4" borderId="13" xfId="0" applyNumberFormat="1" applyFont="1" applyFill="1" applyBorder="1" applyAlignment="1">
      <alignment horizontal="center" vertical="center" wrapText="1"/>
    </xf>
    <xf numFmtId="14" fontId="17" fillId="4" borderId="14" xfId="0" applyNumberFormat="1" applyFont="1" applyFill="1" applyBorder="1" applyAlignment="1">
      <alignment horizontal="center" vertical="center" wrapText="1"/>
    </xf>
    <xf numFmtId="41" fontId="17" fillId="4" borderId="12" xfId="41" applyFont="1" applyFill="1" applyBorder="1" applyAlignment="1">
      <alignment horizontal="justify" vertical="center" wrapText="1"/>
    </xf>
    <xf numFmtId="41" fontId="17" fillId="4" borderId="13" xfId="41" applyFont="1" applyFill="1" applyBorder="1" applyAlignment="1">
      <alignment horizontal="justify" vertical="center" wrapText="1"/>
    </xf>
    <xf numFmtId="41" fontId="17" fillId="4" borderId="14" xfId="41" applyFont="1" applyFill="1" applyBorder="1" applyAlignment="1">
      <alignment horizontal="justify" vertical="center" wrapText="1"/>
    </xf>
    <xf numFmtId="41" fontId="17" fillId="4" borderId="12" xfId="41" applyFont="1" applyFill="1" applyBorder="1" applyAlignment="1">
      <alignment horizontal="center" vertical="center" wrapText="1"/>
    </xf>
    <xf numFmtId="41" fontId="17" fillId="4" borderId="13" xfId="41" applyFont="1" applyFill="1" applyBorder="1" applyAlignment="1">
      <alignment horizontal="center" vertical="center" wrapText="1"/>
    </xf>
    <xf numFmtId="41" fontId="17" fillId="4" borderId="14" xfId="41" applyFont="1" applyFill="1" applyBorder="1" applyAlignment="1">
      <alignment horizontal="center" vertical="center" wrapText="1"/>
    </xf>
    <xf numFmtId="0" fontId="19" fillId="0" borderId="15" xfId="0" applyFont="1" applyFill="1" applyBorder="1" applyAlignment="1">
      <alignment horizontal="justify" vertical="center" wrapText="1"/>
    </xf>
    <xf numFmtId="9" fontId="17" fillId="4" borderId="15" xfId="7" applyFont="1" applyFill="1" applyBorder="1" applyAlignment="1">
      <alignment horizontal="center" vertical="center" wrapText="1"/>
    </xf>
    <xf numFmtId="180" fontId="17" fillId="4" borderId="9"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lignment horizontal="justify" vertical="center" wrapText="1"/>
    </xf>
    <xf numFmtId="0" fontId="17" fillId="4" borderId="11" xfId="0" applyFont="1" applyFill="1" applyBorder="1" applyAlignment="1">
      <alignment horizontal="center" vertical="center" wrapText="1"/>
    </xf>
    <xf numFmtId="0" fontId="22" fillId="4" borderId="2" xfId="0" applyFont="1" applyFill="1" applyBorder="1" applyAlignment="1">
      <alignment horizontal="justify" vertical="center" wrapText="1"/>
    </xf>
    <xf numFmtId="0" fontId="22" fillId="4" borderId="3" xfId="0" applyFont="1" applyFill="1" applyBorder="1" applyAlignment="1">
      <alignment horizontal="justify" vertical="center" wrapText="1"/>
    </xf>
    <xf numFmtId="0" fontId="22" fillId="4" borderId="4" xfId="0" applyFont="1" applyFill="1" applyBorder="1" applyAlignment="1">
      <alignment horizontal="justify" vertical="center" wrapText="1"/>
    </xf>
    <xf numFmtId="0" fontId="22" fillId="4" borderId="1" xfId="0" applyFont="1" applyFill="1" applyBorder="1" applyAlignment="1">
      <alignment horizontal="justify" vertical="center" wrapText="1"/>
    </xf>
    <xf numFmtId="180" fontId="17" fillId="4" borderId="15" xfId="0" applyNumberFormat="1" applyFont="1" applyFill="1" applyBorder="1" applyAlignment="1">
      <alignment horizontal="center" vertical="center" wrapText="1"/>
    </xf>
    <xf numFmtId="0" fontId="19" fillId="0" borderId="11" xfId="0" applyFont="1" applyFill="1" applyBorder="1" applyAlignment="1">
      <alignment horizontal="justify" vertical="center" wrapText="1"/>
    </xf>
    <xf numFmtId="170" fontId="17" fillId="4" borderId="15" xfId="0" applyNumberFormat="1" applyFont="1" applyFill="1" applyBorder="1" applyAlignment="1">
      <alignment horizontal="justify" vertical="center" wrapText="1"/>
    </xf>
    <xf numFmtId="180" fontId="17" fillId="4" borderId="12" xfId="0" applyNumberFormat="1" applyFont="1" applyFill="1" applyBorder="1" applyAlignment="1">
      <alignment horizontal="center" vertical="center" wrapText="1"/>
    </xf>
    <xf numFmtId="180" fontId="17" fillId="4" borderId="14" xfId="0" applyNumberFormat="1" applyFont="1" applyFill="1" applyBorder="1" applyAlignment="1">
      <alignment horizontal="center" vertical="center" wrapText="1"/>
    </xf>
    <xf numFmtId="0" fontId="18" fillId="11" borderId="12" xfId="0" applyFont="1" applyFill="1" applyBorder="1" applyAlignment="1">
      <alignment horizontal="justify" vertical="center" wrapText="1"/>
    </xf>
    <xf numFmtId="170" fontId="17" fillId="4" borderId="12" xfId="0" applyNumberFormat="1" applyFont="1" applyFill="1" applyBorder="1" applyAlignment="1">
      <alignment horizontal="justify" vertical="center" wrapText="1"/>
    </xf>
    <xf numFmtId="170" fontId="17" fillId="4" borderId="13" xfId="0" applyNumberFormat="1" applyFont="1" applyFill="1" applyBorder="1" applyAlignment="1">
      <alignment horizontal="justify" vertical="center" wrapText="1"/>
    </xf>
    <xf numFmtId="170" fontId="17" fillId="4" borderId="14" xfId="0" applyNumberFormat="1" applyFont="1" applyFill="1" applyBorder="1" applyAlignment="1">
      <alignment horizontal="justify" vertical="center" wrapText="1"/>
    </xf>
    <xf numFmtId="0" fontId="22" fillId="4" borderId="12" xfId="0" applyFont="1" applyFill="1" applyBorder="1" applyAlignment="1">
      <alignment horizontal="justify" vertical="center" wrapText="1"/>
    </xf>
    <xf numFmtId="0" fontId="22" fillId="4" borderId="0" xfId="0" applyFont="1" applyFill="1" applyAlignment="1">
      <alignment horizontal="center" wrapText="1"/>
    </xf>
    <xf numFmtId="0" fontId="19" fillId="0" borderId="3" xfId="0" applyFont="1" applyFill="1" applyBorder="1" applyAlignment="1">
      <alignment horizontal="justify" vertical="center" wrapText="1"/>
    </xf>
    <xf numFmtId="180" fontId="17" fillId="4" borderId="2" xfId="0" applyNumberFormat="1" applyFont="1" applyFill="1" applyBorder="1" applyAlignment="1">
      <alignment horizontal="center" vertical="center" wrapText="1"/>
    </xf>
    <xf numFmtId="0" fontId="17" fillId="4" borderId="48" xfId="0" applyFont="1" applyFill="1" applyBorder="1" applyAlignment="1">
      <alignment horizontal="center"/>
    </xf>
    <xf numFmtId="1" fontId="17" fillId="4" borderId="12" xfId="0" applyNumberFormat="1" applyFont="1" applyFill="1" applyBorder="1" applyAlignment="1">
      <alignment horizontal="justify" vertical="center" wrapText="1"/>
    </xf>
    <xf numFmtId="1" fontId="17" fillId="4" borderId="13" xfId="0" applyNumberFormat="1" applyFont="1" applyFill="1" applyBorder="1" applyAlignment="1">
      <alignment horizontal="justify" vertical="center" wrapText="1"/>
    </xf>
    <xf numFmtId="1" fontId="17" fillId="4" borderId="14" xfId="0" applyNumberFormat="1" applyFont="1" applyFill="1" applyBorder="1" applyAlignment="1">
      <alignment horizontal="justify" vertical="center" wrapText="1"/>
    </xf>
    <xf numFmtId="175" fontId="17"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14" fontId="17" fillId="0" borderId="12" xfId="0" applyNumberFormat="1" applyFont="1" applyFill="1" applyBorder="1" applyAlignment="1">
      <alignment horizontal="center" vertical="center" wrapText="1"/>
    </xf>
    <xf numFmtId="0" fontId="1" fillId="9" borderId="9" xfId="0" applyFont="1" applyFill="1" applyBorder="1" applyAlignment="1">
      <alignment horizontal="center" vertical="center"/>
    </xf>
    <xf numFmtId="0" fontId="1" fillId="9" borderId="10" xfId="0" applyFont="1" applyFill="1" applyBorder="1" applyAlignment="1">
      <alignment horizontal="center" vertical="center"/>
    </xf>
    <xf numFmtId="0" fontId="1" fillId="9" borderId="11" xfId="0" applyFont="1" applyFill="1" applyBorder="1" applyAlignment="1">
      <alignment horizontal="center" vertical="center"/>
    </xf>
    <xf numFmtId="0" fontId="22" fillId="2" borderId="15"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173" fontId="22" fillId="2" borderId="12" xfId="0" applyNumberFormat="1" applyFont="1" applyFill="1" applyBorder="1" applyAlignment="1">
      <alignment horizontal="center" vertical="center" wrapText="1"/>
    </xf>
    <xf numFmtId="173" fontId="22" fillId="2"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12" borderId="2" xfId="0" applyFont="1" applyFill="1" applyBorder="1" applyAlignment="1">
      <alignment horizontal="left" vertical="center" wrapText="1"/>
    </xf>
    <xf numFmtId="0" fontId="22" fillId="12"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5" fillId="0" borderId="47" xfId="0" applyFont="1" applyFill="1" applyBorder="1" applyAlignment="1">
      <alignment horizontal="center"/>
    </xf>
    <xf numFmtId="0" fontId="5" fillId="0" borderId="48" xfId="0" applyFont="1" applyFill="1" applyBorder="1" applyAlignment="1">
      <alignment horizontal="center"/>
    </xf>
    <xf numFmtId="49" fontId="17" fillId="4" borderId="13" xfId="0" applyNumberFormat="1" applyFont="1" applyFill="1" applyBorder="1" applyAlignment="1">
      <alignment horizontal="center" vertical="center" wrapText="1"/>
    </xf>
    <xf numFmtId="0" fontId="17" fillId="0" borderId="15" xfId="6" applyNumberFormat="1" applyFont="1" applyFill="1" applyBorder="1" applyAlignment="1">
      <alignment horizontal="center" vertical="center" wrapText="1"/>
    </xf>
    <xf numFmtId="49" fontId="17" fillId="4" borderId="12" xfId="0" applyNumberFormat="1" applyFont="1" applyFill="1" applyBorder="1" applyAlignment="1">
      <alignment horizontal="center" vertical="center" wrapText="1"/>
    </xf>
    <xf numFmtId="49" fontId="17" fillId="4" borderId="14" xfId="0" applyNumberFormat="1" applyFont="1" applyFill="1" applyBorder="1" applyAlignment="1">
      <alignment horizontal="center" vertical="center" wrapText="1"/>
    </xf>
    <xf numFmtId="0" fontId="17" fillId="4" borderId="12" xfId="0" applyNumberFormat="1" applyFont="1" applyFill="1" applyBorder="1" applyAlignment="1">
      <alignment horizontal="center" vertical="center" wrapText="1"/>
    </xf>
    <xf numFmtId="0" fontId="17" fillId="0" borderId="50" xfId="0" applyFont="1" applyBorder="1" applyAlignment="1">
      <alignment horizontal="center"/>
    </xf>
    <xf numFmtId="0" fontId="17" fillId="0" borderId="51" xfId="0" applyFont="1" applyBorder="1" applyAlignment="1">
      <alignment horizontal="center"/>
    </xf>
    <xf numFmtId="0" fontId="17" fillId="0" borderId="52" xfId="0" applyFont="1" applyBorder="1" applyAlignment="1">
      <alignment horizontal="center"/>
    </xf>
    <xf numFmtId="0" fontId="22" fillId="3" borderId="15" xfId="0" applyFont="1" applyFill="1" applyBorder="1" applyAlignment="1">
      <alignment horizontal="left" vertical="center"/>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12" borderId="15" xfId="0" applyFont="1" applyFill="1" applyBorder="1" applyAlignment="1">
      <alignment horizontal="left" vertical="center"/>
    </xf>
    <xf numFmtId="0" fontId="22" fillId="6" borderId="15" xfId="0" applyFont="1" applyFill="1" applyBorder="1" applyAlignment="1">
      <alignment horizontal="left" vertical="center" wrapText="1"/>
    </xf>
    <xf numFmtId="188" fontId="17" fillId="4" borderId="15" xfId="0" applyNumberFormat="1" applyFont="1" applyFill="1" applyBorder="1" applyAlignment="1">
      <alignment horizontal="center" vertical="center" wrapText="1"/>
    </xf>
    <xf numFmtId="3" fontId="17" fillId="4" borderId="15" xfId="0" applyNumberFormat="1" applyFont="1" applyFill="1" applyBorder="1" applyAlignment="1">
      <alignment horizontal="left" vertical="center" wrapText="1"/>
    </xf>
    <xf numFmtId="3" fontId="17" fillId="4" borderId="15" xfId="0" applyNumberFormat="1" applyFont="1" applyFill="1" applyBorder="1" applyAlignment="1">
      <alignment horizontal="center" vertical="center" wrapText="1"/>
    </xf>
    <xf numFmtId="0" fontId="17" fillId="4" borderId="15" xfId="0" applyNumberFormat="1" applyFont="1" applyFill="1" applyBorder="1" applyAlignment="1">
      <alignment horizontal="center" vertical="center" wrapText="1"/>
    </xf>
    <xf numFmtId="3" fontId="22" fillId="2" borderId="15" xfId="0" applyNumberFormat="1" applyFont="1" applyFill="1" applyBorder="1" applyAlignment="1">
      <alignment horizontal="left" vertical="center" wrapText="1"/>
    </xf>
    <xf numFmtId="0" fontId="22" fillId="2" borderId="15" xfId="0" applyFont="1" applyFill="1" applyBorder="1" applyAlignment="1">
      <alignment horizontal="center" vertical="center" textRotation="180" wrapText="1"/>
    </xf>
    <xf numFmtId="49" fontId="22" fillId="2" borderId="15" xfId="0" applyNumberFormat="1" applyFont="1" applyFill="1" applyBorder="1" applyAlignment="1">
      <alignment horizontal="center" vertical="center" textRotation="180" wrapText="1"/>
    </xf>
    <xf numFmtId="3" fontId="22" fillId="2" borderId="15" xfId="0" applyNumberFormat="1" applyFont="1" applyFill="1" applyBorder="1" applyAlignment="1">
      <alignment horizontal="center" vertical="center" wrapText="1"/>
    </xf>
    <xf numFmtId="0" fontId="22" fillId="2" borderId="15" xfId="0" applyFont="1" applyFill="1" applyBorder="1" applyAlignment="1">
      <alignment horizontal="center" vertical="center"/>
    </xf>
    <xf numFmtId="173" fontId="22" fillId="2" borderId="15" xfId="0" applyNumberFormat="1" applyFont="1" applyFill="1" applyBorder="1" applyAlignment="1">
      <alignment horizontal="center" vertical="center" wrapText="1"/>
    </xf>
    <xf numFmtId="0" fontId="22" fillId="2" borderId="15" xfId="0" applyFont="1" applyFill="1" applyBorder="1" applyAlignment="1">
      <alignment horizontal="left" vertical="center" wrapText="1"/>
    </xf>
    <xf numFmtId="188" fontId="22" fillId="2" borderId="15" xfId="0" applyNumberFormat="1" applyFont="1" applyFill="1" applyBorder="1" applyAlignment="1">
      <alignment horizontal="center" vertical="center" wrapText="1"/>
    </xf>
    <xf numFmtId="3" fontId="22" fillId="8" borderId="15" xfId="0" applyNumberFormat="1" applyFont="1" applyFill="1" applyBorder="1" applyAlignment="1">
      <alignment horizontal="left" vertical="center" wrapText="1"/>
    </xf>
    <xf numFmtId="49" fontId="17" fillId="0" borderId="15" xfId="16" applyNumberFormat="1" applyFont="1" applyFill="1" applyBorder="1" applyAlignment="1">
      <alignment horizontal="justify" vertical="center" wrapText="1"/>
    </xf>
    <xf numFmtId="181" fontId="17" fillId="0" borderId="15" xfId="0" applyNumberFormat="1" applyFont="1" applyFill="1" applyBorder="1" applyAlignment="1">
      <alignment horizontal="right" vertical="center"/>
    </xf>
    <xf numFmtId="181" fontId="17" fillId="4" borderId="15" xfId="0" applyNumberFormat="1" applyFont="1" applyFill="1" applyBorder="1" applyAlignment="1">
      <alignment horizontal="right" vertical="center"/>
    </xf>
    <xf numFmtId="169" fontId="17" fillId="4" borderId="15"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 fontId="22" fillId="16" borderId="15" xfId="0" applyNumberFormat="1" applyFont="1" applyFill="1" applyBorder="1" applyAlignment="1">
      <alignment horizontal="center" vertical="center" textRotation="180" wrapText="1"/>
    </xf>
    <xf numFmtId="1" fontId="17" fillId="16" borderId="15" xfId="0" applyNumberFormat="1" applyFont="1" applyFill="1" applyBorder="1" applyAlignment="1">
      <alignment horizontal="center" vertical="center" textRotation="180" wrapText="1"/>
    </xf>
    <xf numFmtId="0" fontId="11" fillId="0" borderId="0" xfId="0" applyFont="1" applyAlignment="1">
      <alignment horizontal="center"/>
    </xf>
    <xf numFmtId="184" fontId="12" fillId="0" borderId="0" xfId="45" applyNumberFormat="1" applyFont="1"/>
  </cellXfs>
  <cellStyles count="51">
    <cellStyle name="Euro" xfId="15"/>
    <cellStyle name="Excel Built-in Normal" xfId="16"/>
    <cellStyle name="Excel Built-in Normal 2" xfId="14"/>
    <cellStyle name="Millares" xfId="6" builtinId="3"/>
    <cellStyle name="Millares [0]" xfId="41" builtinId="6"/>
    <cellStyle name="Millares [0] 2" xfId="17"/>
    <cellStyle name="Millares [0] 2 2" xfId="48"/>
    <cellStyle name="Millares [0] 3" xfId="49"/>
    <cellStyle name="Millares 2" xfId="3"/>
    <cellStyle name="Millares 2 2" xfId="18"/>
    <cellStyle name="Millares 2 3" xfId="19"/>
    <cellStyle name="Millares 2 4" xfId="12"/>
    <cellStyle name="Millares 2 4 2" xfId="46"/>
    <cellStyle name="Millares 2 5" xfId="44"/>
    <cellStyle name="Millares 3" xfId="42"/>
    <cellStyle name="Millares 4" xfId="45"/>
    <cellStyle name="Millares 5" xfId="43"/>
    <cellStyle name="Moneda" xfId="9" builtinId="4"/>
    <cellStyle name="Moneda [0]" xfId="10" builtinId="7"/>
    <cellStyle name="Moneda [0] 2" xfId="13"/>
    <cellStyle name="Moneda [0] 2 2" xfId="47"/>
    <cellStyle name="Moneda 2" xfId="20"/>
    <cellStyle name="Moneda 2 2" xfId="21"/>
    <cellStyle name="Moneda 3" xfId="1"/>
    <cellStyle name="Moneda 4" xfId="22"/>
    <cellStyle name="Moneda 5" xfId="23"/>
    <cellStyle name="Moneda 6" xfId="24"/>
    <cellStyle name="Moneda 7" xfId="25"/>
    <cellStyle name="Moneda 7 2" xfId="26"/>
    <cellStyle name="Moneda 7 3" xfId="27"/>
    <cellStyle name="Normal" xfId="0" builtinId="0"/>
    <cellStyle name="Normal 2" xfId="8"/>
    <cellStyle name="Normal 2 2" xfId="5"/>
    <cellStyle name="Normal 2 2 2" xfId="50"/>
    <cellStyle name="Normal 2 2 3" xfId="28"/>
    <cellStyle name="Normal 2 3" xfId="29"/>
    <cellStyle name="Normal 3" xfId="30"/>
    <cellStyle name="Normal 4" xfId="31"/>
    <cellStyle name="Normal 5" xfId="32"/>
    <cellStyle name="Normal 5 2" xfId="33"/>
    <cellStyle name="Normal 5 3" xfId="34"/>
    <cellStyle name="Normal 5 4" xfId="35"/>
    <cellStyle name="Normal 6" xfId="36"/>
    <cellStyle name="Normal 7" xfId="11"/>
    <cellStyle name="Porcentaje" xfId="7" builtinId="5"/>
    <cellStyle name="Porcentaje 2" xfId="2"/>
    <cellStyle name="Porcentual 2" xfId="4"/>
    <cellStyle name="Porcentual 3" xfId="37"/>
    <cellStyle name="Porcentual 4" xfId="38"/>
    <cellStyle name="Porcentual 4 2" xfId="39"/>
    <cellStyle name="Porcentual 4 3"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1</xdr:row>
      <xdr:rowOff>4082</xdr:rowOff>
    </xdr:from>
    <xdr:to>
      <xdr:col>2</xdr:col>
      <xdr:colOff>504825</xdr:colOff>
      <xdr:row>1</xdr:row>
      <xdr:rowOff>694294</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864" y="175532"/>
          <a:ext cx="744311" cy="69124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552450</xdr:colOff>
      <xdr:row>5</xdr:row>
      <xdr:rowOff>106590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0985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703984</xdr:colOff>
      <xdr:row>0</xdr:row>
      <xdr:rowOff>17319</xdr:rowOff>
    </xdr:from>
    <xdr:to>
      <xdr:col>1</xdr:col>
      <xdr:colOff>779319</xdr:colOff>
      <xdr:row>5</xdr:row>
      <xdr:rowOff>240879</xdr:rowOff>
    </xdr:to>
    <xdr:pic>
      <xdr:nvPicPr>
        <xdr:cNvPr id="2" name="Imagen 4" descr="C:\Users\AUXPLANEACION03\Desktop\Gobernacion_del_quindio.jp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984" y="17319"/>
          <a:ext cx="980210" cy="140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693964</xdr:colOff>
      <xdr:row>0</xdr:row>
      <xdr:rowOff>0</xdr:rowOff>
    </xdr:from>
    <xdr:to>
      <xdr:col>1</xdr:col>
      <xdr:colOff>733425</xdr:colOff>
      <xdr:row>4</xdr:row>
      <xdr:rowOff>266700</xdr:rowOff>
    </xdr:to>
    <xdr:pic>
      <xdr:nvPicPr>
        <xdr:cNvPr id="3" name="Imagen 2"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twoCellAnchor editAs="oneCell">
    <xdr:from>
      <xdr:col>0</xdr:col>
      <xdr:colOff>693964</xdr:colOff>
      <xdr:row>0</xdr:row>
      <xdr:rowOff>0</xdr:rowOff>
    </xdr:from>
    <xdr:to>
      <xdr:col>1</xdr:col>
      <xdr:colOff>733425</xdr:colOff>
      <xdr:row>4</xdr:row>
      <xdr:rowOff>285750</xdr:rowOff>
    </xdr:to>
    <xdr:pic>
      <xdr:nvPicPr>
        <xdr:cNvPr id="4" name="Imagen 3"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44534</xdr:colOff>
      <xdr:row>1</xdr:row>
      <xdr:rowOff>88941</xdr:rowOff>
    </xdr:from>
    <xdr:to>
      <xdr:col>1</xdr:col>
      <xdr:colOff>698500</xdr:colOff>
      <xdr:row>1</xdr:row>
      <xdr:rowOff>758825</xdr:rowOff>
    </xdr:to>
    <xdr:pic>
      <xdr:nvPicPr>
        <xdr:cNvPr id="2" name="Imagen 4" descr="C:\Users\AUXPLANEACION03\Desktop\Gobernacion_del_quind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184" y="260391"/>
          <a:ext cx="650791" cy="673059"/>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27215</xdr:colOff>
      <xdr:row>0</xdr:row>
      <xdr:rowOff>204108</xdr:rowOff>
    </xdr:from>
    <xdr:to>
      <xdr:col>1</xdr:col>
      <xdr:colOff>666751</xdr:colOff>
      <xdr:row>1</xdr:row>
      <xdr:rowOff>561976</xdr:rowOff>
    </xdr:to>
    <xdr:pic>
      <xdr:nvPicPr>
        <xdr:cNvPr id="2" name="Imagen 1" descr="C:\Users\AUXPLANEACION03\Desktop\Gobernacion_del_quindio.jp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90" y="204108"/>
          <a:ext cx="639536" cy="624568"/>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19050</xdr:colOff>
      <xdr:row>2</xdr:row>
      <xdr:rowOff>292100</xdr:rowOff>
    </xdr:to>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468086" cy="74295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857250</xdr:colOff>
      <xdr:row>0</xdr:row>
      <xdr:rowOff>1</xdr:rowOff>
    </xdr:from>
    <xdr:to>
      <xdr:col>3</xdr:col>
      <xdr:colOff>34636</xdr:colOff>
      <xdr:row>2</xdr:row>
      <xdr:rowOff>203099</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1932" y="1"/>
          <a:ext cx="1220931" cy="86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4</xdr:row>
      <xdr:rowOff>5349</xdr:rowOff>
    </xdr:to>
    <xdr:pic>
      <xdr:nvPicPr>
        <xdr:cNvPr id="2" name="Imagen 1"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6600"/>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4</xdr:row>
      <xdr:rowOff>5349</xdr:rowOff>
    </xdr:to>
    <xdr:pic>
      <xdr:nvPicPr>
        <xdr:cNvPr id="3" name="Imagen 2" descr="C:\Users\AUXPLANEACION03\Desktop\Gobernacion_del_quindio.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19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247650</xdr:colOff>
      <xdr:row>5</xdr:row>
      <xdr:rowOff>152400</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964" y="0"/>
          <a:ext cx="944336" cy="13906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37883</xdr:colOff>
      <xdr:row>0</xdr:row>
      <xdr:rowOff>0</xdr:rowOff>
    </xdr:from>
    <xdr:to>
      <xdr:col>2</xdr:col>
      <xdr:colOff>966933</xdr:colOff>
      <xdr:row>6</xdr:row>
      <xdr:rowOff>0</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133" y="0"/>
          <a:ext cx="929050" cy="98136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43089</xdr:colOff>
      <xdr:row>0</xdr:row>
      <xdr:rowOff>0</xdr:rowOff>
    </xdr:from>
    <xdr:to>
      <xdr:col>1</xdr:col>
      <xdr:colOff>114300</xdr:colOff>
      <xdr:row>3</xdr:row>
      <xdr:rowOff>171450</xdr:rowOff>
    </xdr:to>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0"/>
          <a:ext cx="947511" cy="11144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2</xdr:col>
      <xdr:colOff>517072</xdr:colOff>
      <xdr:row>4</xdr:row>
      <xdr:rowOff>190501</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886" y="95251"/>
          <a:ext cx="744311" cy="1085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27214</xdr:colOff>
      <xdr:row>0</xdr:row>
      <xdr:rowOff>204107</xdr:rowOff>
    </xdr:from>
    <xdr:to>
      <xdr:col>2</xdr:col>
      <xdr:colOff>266700</xdr:colOff>
      <xdr:row>1</xdr:row>
      <xdr:rowOff>428625</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864" y="204107"/>
          <a:ext cx="553811" cy="71981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2</xdr:col>
      <xdr:colOff>517072</xdr:colOff>
      <xdr:row>5</xdr:row>
      <xdr:rowOff>133351</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111" y="95251"/>
          <a:ext cx="744311" cy="1276350"/>
        </a:xfrm>
        <a:prstGeom prst="rect">
          <a:avLst/>
        </a:prstGeom>
        <a:noFill/>
        <a:ln>
          <a:noFill/>
        </a:ln>
      </xdr:spPr>
    </xdr:pic>
    <xdr:clientData/>
  </xdr:twoCellAnchor>
  <xdr:twoCellAnchor editAs="oneCell">
    <xdr:from>
      <xdr:col>0</xdr:col>
      <xdr:colOff>693964</xdr:colOff>
      <xdr:row>0</xdr:row>
      <xdr:rowOff>0</xdr:rowOff>
    </xdr:from>
    <xdr:to>
      <xdr:col>3</xdr:col>
      <xdr:colOff>28575</xdr:colOff>
      <xdr:row>4</xdr:row>
      <xdr:rowOff>114300</xdr:rowOff>
    </xdr:to>
    <xdr:pic>
      <xdr:nvPicPr>
        <xdr:cNvPr id="3" name="Imagen 2"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3</xdr:col>
      <xdr:colOff>218209</xdr:colOff>
      <xdr:row>3</xdr:row>
      <xdr:rowOff>76200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52995" cy="11049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3</xdr:col>
      <xdr:colOff>102394</xdr:colOff>
      <xdr:row>3</xdr:row>
      <xdr:rowOff>76200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1955" cy="1104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Ejecuci&#243;n%20del%20plan%20de%20acompa&#241;amiento%20social%20a%20los%20proyectos%20y%20obras%20de%20infraestructura/FORMATO%20POBLACION%20CLAUD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Actualizacion%20e%20implementacion%20del%20Plan%20ambiental%20para%20el%20sector%20de%20APSB/FORMATO%20POBLACION%20(ANEXO%208)PLAN%20AMBIENTAL%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Ejecuci&#243;n%20del%20plan%20de%20aseguramiento%20de%20la%20prestacion%20de%20servicios%20publicos/FORMATO%20POBLACION%20(ANEXO%208)%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Formulacion%20y%20ejecucion%20de%20proyectos%20para%20la%20Gestion%20del%20Riesgo/FORMATO%20POBLACION%20(ANEXO%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sers/USUARIO/Desktop/POA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12718</v>
          </cell>
          <cell r="U8">
            <v>16897</v>
          </cell>
          <cell r="X8">
            <v>413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L8">
            <v>12718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7"/>
      <sheetName val="Gasto Público Social "/>
      <sheetName val="Gasto Público -Sectores "/>
    </sheetNames>
    <sheetDataSet>
      <sheetData sheetId="0">
        <row r="271">
          <cell r="I271" t="str">
            <v xml:space="preserve">Implementar un (1)  Sistema de Gestión Ambiental Departamental SIGAD </v>
          </cell>
        </row>
        <row r="272">
          <cell r="I272" t="str">
            <v xml:space="preserve">Apoyar cuatro (4) planes de manejo de áreas protegidas del departamento </v>
          </cell>
        </row>
        <row r="273">
          <cell r="I273" t="str">
            <v xml:space="preserve">Apoyar el Plan Departamental  para la Gestión Integral de la Biodiversidad y sus Servicios Ecosistémicos PDGIB 2013-2024  </v>
          </cell>
        </row>
        <row r="274">
          <cell r="I274" t="str">
            <v>Diseñay ejecutar una poiica Departamental de uso racional de resiudos solidos y uso eficiente de energia</v>
          </cell>
        </row>
        <row r="275">
          <cell r="I275" t="str">
            <v xml:space="preserve">Desarrollar en (5) cinco de los sectores productivos del departamento, actividades de producción más limpia y Buenas  Prácticas Ambientales (BPA) </v>
          </cell>
        </row>
        <row r="276">
          <cell r="I276" t="str">
            <v xml:space="preserve">Apoyar a los doce (12) municipios en las acciones de control y vigilancia de la explotación minera en coordinación con la autoridad ambiental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
  <sheetViews>
    <sheetView tabSelected="1" topLeftCell="H14" zoomScale="60" zoomScaleNormal="60" workbookViewId="0">
      <selection activeCell="J17" sqref="J17"/>
    </sheetView>
  </sheetViews>
  <sheetFormatPr baseColWidth="10" defaultColWidth="11.42578125" defaultRowHeight="15" x14ac:dyDescent="0.2"/>
  <cols>
    <col min="1" max="1" width="9.42578125" style="7" customWidth="1"/>
    <col min="2" max="2" width="4" style="7" customWidth="1"/>
    <col min="3" max="3" width="19.5703125" style="7" customWidth="1"/>
    <col min="4" max="4" width="10" style="7" customWidth="1"/>
    <col min="5" max="5" width="7.42578125" style="7" customWidth="1"/>
    <col min="6" max="6" width="14.42578125" style="7" customWidth="1"/>
    <col min="7" max="7" width="10.42578125" style="7" customWidth="1"/>
    <col min="8" max="8" width="8.5703125" style="7" customWidth="1"/>
    <col min="9" max="9" width="13.28515625" style="7" customWidth="1"/>
    <col min="10" max="10" width="10.5703125" style="7" customWidth="1"/>
    <col min="11" max="11" width="22.7109375" style="37" customWidth="1"/>
    <col min="12" max="12" width="22.7109375" style="3" customWidth="1"/>
    <col min="13" max="13" width="18.85546875" style="3" customWidth="1"/>
    <col min="14" max="15" width="23.7109375" style="3" customWidth="1"/>
    <col min="16" max="16" width="21.42578125" style="37" customWidth="1"/>
    <col min="17" max="17" width="12.28515625" style="61" customWidth="1"/>
    <col min="18" max="18" width="20.7109375" style="161" customWidth="1"/>
    <col min="19" max="19" width="29.28515625" style="37" customWidth="1"/>
    <col min="20" max="20" width="24.85546875" style="83" customWidth="1"/>
    <col min="21" max="21" width="21.42578125" style="83" customWidth="1"/>
    <col min="22" max="22" width="21.85546875" style="94" customWidth="1"/>
    <col min="23" max="23" width="14" style="61" customWidth="1"/>
    <col min="24" max="24" width="13" style="7" customWidth="1"/>
    <col min="25" max="25" width="9" style="7" customWidth="1"/>
    <col min="26" max="26" width="12.140625" style="7" customWidth="1"/>
    <col min="27" max="27" width="11.42578125" style="7" customWidth="1"/>
    <col min="28" max="28" width="12.42578125" style="7" customWidth="1"/>
    <col min="29" max="29" width="11.140625" style="7" customWidth="1"/>
    <col min="30" max="30" width="9.85546875" style="7" customWidth="1"/>
    <col min="31" max="31" width="8.140625" style="7" customWidth="1"/>
    <col min="32" max="33" width="7.28515625" style="7" customWidth="1"/>
    <col min="34" max="34" width="9.5703125" style="7" customWidth="1"/>
    <col min="35" max="35" width="9.140625" style="7" customWidth="1"/>
    <col min="36" max="36" width="15.7109375" style="69" customWidth="1"/>
    <col min="37" max="37" width="26.42578125" style="70" bestFit="1" customWidth="1"/>
    <col min="38" max="38" width="34.85546875" style="95" customWidth="1"/>
    <col min="39" max="16384" width="11.42578125" style="7"/>
  </cols>
  <sheetData>
    <row r="1" spans="1:43" x14ac:dyDescent="0.2">
      <c r="A1" s="1678"/>
      <c r="B1" s="1678"/>
      <c r="C1" s="1678"/>
      <c r="D1" s="1678"/>
      <c r="E1" s="1678"/>
      <c r="F1" s="1678"/>
      <c r="G1" s="1678"/>
      <c r="H1" s="1678"/>
      <c r="I1" s="1678"/>
      <c r="J1" s="1678"/>
      <c r="K1" s="1678"/>
      <c r="L1" s="1678"/>
      <c r="M1" s="1678"/>
      <c r="N1" s="1678"/>
      <c r="O1" s="1678"/>
      <c r="P1" s="1678"/>
      <c r="Q1" s="1678"/>
      <c r="R1" s="1678"/>
      <c r="S1" s="1678"/>
      <c r="T1" s="1678"/>
      <c r="U1" s="1678"/>
      <c r="V1" s="1678"/>
      <c r="W1" s="1678"/>
      <c r="X1" s="1678"/>
      <c r="Y1" s="1678"/>
      <c r="Z1" s="1678"/>
      <c r="AA1" s="1678"/>
      <c r="AB1" s="1678"/>
      <c r="AC1" s="1678"/>
      <c r="AD1" s="1678"/>
      <c r="AE1" s="1678"/>
      <c r="AF1" s="1678"/>
      <c r="AG1" s="1678"/>
      <c r="AH1" s="1678"/>
      <c r="AI1" s="1678"/>
      <c r="AJ1" s="1678"/>
      <c r="AK1" s="1678"/>
      <c r="AL1" s="1678"/>
    </row>
    <row r="2" spans="1:43" ht="98.25" customHeight="1" x14ac:dyDescent="0.2">
      <c r="A2" s="1679" t="s">
        <v>0</v>
      </c>
      <c r="B2" s="1679"/>
      <c r="C2" s="1679"/>
      <c r="D2" s="1679"/>
      <c r="E2" s="1679"/>
      <c r="F2" s="1679"/>
      <c r="G2" s="1679"/>
      <c r="H2" s="1679"/>
      <c r="I2" s="1679"/>
      <c r="J2" s="1679"/>
      <c r="K2" s="1679"/>
      <c r="L2" s="1679"/>
      <c r="M2" s="1679"/>
      <c r="N2" s="1679"/>
      <c r="O2" s="1679"/>
      <c r="P2" s="1679"/>
      <c r="Q2" s="1679"/>
      <c r="R2" s="1679"/>
      <c r="S2" s="1679"/>
      <c r="T2" s="1679"/>
      <c r="U2" s="1679"/>
      <c r="V2" s="1679"/>
      <c r="W2" s="1679"/>
      <c r="X2" s="1679"/>
      <c r="Y2" s="1679"/>
      <c r="Z2" s="1679"/>
      <c r="AA2" s="1679"/>
      <c r="AB2" s="1679"/>
      <c r="AC2" s="1679"/>
      <c r="AD2" s="1679"/>
      <c r="AE2" s="1679"/>
      <c r="AF2" s="1679"/>
      <c r="AG2" s="1679"/>
      <c r="AH2" s="1679"/>
      <c r="AI2" s="1679"/>
      <c r="AJ2" s="1679"/>
      <c r="AK2" s="1679"/>
      <c r="AL2" s="90" t="s">
        <v>1834</v>
      </c>
    </row>
    <row r="3" spans="1:43" ht="15.75" x14ac:dyDescent="0.2">
      <c r="A3" s="1637" t="s">
        <v>1</v>
      </c>
      <c r="B3" s="1638"/>
      <c r="C3" s="1638"/>
      <c r="D3" s="1638"/>
      <c r="E3" s="1638"/>
      <c r="F3" s="1638"/>
      <c r="G3" s="1638"/>
      <c r="H3" s="1638"/>
      <c r="I3" s="1638"/>
      <c r="J3" s="1638"/>
      <c r="K3" s="1638"/>
      <c r="L3" s="1638"/>
      <c r="M3" s="1638"/>
      <c r="N3" s="1638"/>
      <c r="O3" s="1639"/>
      <c r="P3" s="1679" t="s">
        <v>2</v>
      </c>
      <c r="Q3" s="1679"/>
      <c r="R3" s="1679"/>
      <c r="S3" s="1679"/>
      <c r="T3" s="1679"/>
      <c r="U3" s="1679"/>
      <c r="V3" s="1679"/>
      <c r="W3" s="1679"/>
      <c r="X3" s="1679"/>
      <c r="Y3" s="1679"/>
      <c r="Z3" s="1679"/>
      <c r="AA3" s="1679"/>
      <c r="AB3" s="1679"/>
      <c r="AC3" s="1679"/>
      <c r="AD3" s="1679"/>
      <c r="AE3" s="1679"/>
      <c r="AF3" s="1679"/>
      <c r="AG3" s="1679"/>
      <c r="AH3" s="1679"/>
      <c r="AI3" s="1679"/>
      <c r="AJ3" s="1679"/>
      <c r="AK3" s="1679"/>
      <c r="AL3" s="1679"/>
    </row>
    <row r="4" spans="1:43" ht="15.75" x14ac:dyDescent="0.2">
      <c r="A4" s="1640"/>
      <c r="B4" s="1641"/>
      <c r="C4" s="1641"/>
      <c r="D4" s="1641"/>
      <c r="E4" s="1641"/>
      <c r="F4" s="1641"/>
      <c r="G4" s="1641"/>
      <c r="H4" s="1641"/>
      <c r="I4" s="1641"/>
      <c r="J4" s="1641"/>
      <c r="K4" s="1641"/>
      <c r="L4" s="1641"/>
      <c r="M4" s="1641"/>
      <c r="N4" s="1641"/>
      <c r="O4" s="1642"/>
      <c r="P4" s="1680"/>
      <c r="Q4" s="1681"/>
      <c r="R4" s="1681"/>
      <c r="S4" s="1681"/>
      <c r="T4" s="1681"/>
      <c r="U4" s="1681"/>
      <c r="V4" s="1681"/>
      <c r="W4" s="1682"/>
      <c r="X4" s="1679" t="s">
        <v>3</v>
      </c>
      <c r="Y4" s="1679"/>
      <c r="Z4" s="1679"/>
      <c r="AA4" s="1679"/>
      <c r="AB4" s="1679"/>
      <c r="AC4" s="1679"/>
      <c r="AD4" s="1679"/>
      <c r="AE4" s="1679"/>
      <c r="AF4" s="1679"/>
      <c r="AG4" s="1679"/>
      <c r="AH4" s="1679"/>
      <c r="AI4" s="1679"/>
      <c r="AJ4" s="1680"/>
      <c r="AK4" s="1681"/>
      <c r="AL4" s="1682"/>
    </row>
    <row r="5" spans="1:43" ht="13.5" customHeight="1" x14ac:dyDescent="0.2">
      <c r="A5" s="1636" t="s">
        <v>4</v>
      </c>
      <c r="B5" s="1636" t="s">
        <v>5</v>
      </c>
      <c r="C5" s="1636"/>
      <c r="D5" s="1636" t="s">
        <v>4</v>
      </c>
      <c r="E5" s="1636" t="s">
        <v>6</v>
      </c>
      <c r="F5" s="1636"/>
      <c r="G5" s="1636" t="s">
        <v>4</v>
      </c>
      <c r="H5" s="1636" t="s">
        <v>7</v>
      </c>
      <c r="I5" s="1636"/>
      <c r="J5" s="1636" t="s">
        <v>4</v>
      </c>
      <c r="K5" s="1677" t="s">
        <v>8</v>
      </c>
      <c r="L5" s="1636" t="s">
        <v>9</v>
      </c>
      <c r="M5" s="1636" t="s">
        <v>10</v>
      </c>
      <c r="N5" s="1636" t="s">
        <v>11</v>
      </c>
      <c r="O5" s="1636" t="s">
        <v>44</v>
      </c>
      <c r="P5" s="1677" t="s">
        <v>2</v>
      </c>
      <c r="Q5" s="1636" t="s">
        <v>12</v>
      </c>
      <c r="R5" s="1676" t="s">
        <v>13</v>
      </c>
      <c r="S5" s="1677" t="s">
        <v>14</v>
      </c>
      <c r="T5" s="1677" t="s">
        <v>15</v>
      </c>
      <c r="U5" s="1677" t="s">
        <v>16</v>
      </c>
      <c r="V5" s="1693" t="s">
        <v>13</v>
      </c>
      <c r="W5" s="1636" t="s">
        <v>17</v>
      </c>
      <c r="X5" s="1674" t="s">
        <v>18</v>
      </c>
      <c r="Y5" s="1674"/>
      <c r="Z5" s="1674"/>
      <c r="AA5" s="1674"/>
      <c r="AB5" s="1674"/>
      <c r="AC5" s="1674"/>
      <c r="AD5" s="1674" t="s">
        <v>19</v>
      </c>
      <c r="AE5" s="1674"/>
      <c r="AF5" s="1674"/>
      <c r="AG5" s="1674"/>
      <c r="AH5" s="1674"/>
      <c r="AI5" s="1674"/>
      <c r="AJ5" s="1683" t="s">
        <v>20</v>
      </c>
      <c r="AK5" s="1683" t="s">
        <v>21</v>
      </c>
      <c r="AL5" s="1689" t="s">
        <v>22</v>
      </c>
    </row>
    <row r="6" spans="1:43" ht="15.75" customHeight="1" x14ac:dyDescent="0.2">
      <c r="A6" s="1636"/>
      <c r="B6" s="1636"/>
      <c r="C6" s="1636"/>
      <c r="D6" s="1636"/>
      <c r="E6" s="1636"/>
      <c r="F6" s="1636"/>
      <c r="G6" s="1636"/>
      <c r="H6" s="1636"/>
      <c r="I6" s="1636"/>
      <c r="J6" s="1636"/>
      <c r="K6" s="1677"/>
      <c r="L6" s="1636"/>
      <c r="M6" s="1636"/>
      <c r="N6" s="1636"/>
      <c r="O6" s="1636"/>
      <c r="P6" s="1677"/>
      <c r="Q6" s="1636"/>
      <c r="R6" s="1676"/>
      <c r="S6" s="1677"/>
      <c r="T6" s="1677"/>
      <c r="U6" s="1677"/>
      <c r="V6" s="1693"/>
      <c r="W6" s="1636"/>
      <c r="X6" s="1669" t="s">
        <v>23</v>
      </c>
      <c r="Y6" s="1675" t="s">
        <v>24</v>
      </c>
      <c r="Z6" s="1669" t="s">
        <v>25</v>
      </c>
      <c r="AA6" s="1669" t="s">
        <v>26</v>
      </c>
      <c r="AB6" s="1669" t="s">
        <v>27</v>
      </c>
      <c r="AC6" s="1669" t="s">
        <v>28</v>
      </c>
      <c r="AD6" s="1669" t="s">
        <v>29</v>
      </c>
      <c r="AE6" s="1669" t="s">
        <v>30</v>
      </c>
      <c r="AF6" s="1669" t="s">
        <v>31</v>
      </c>
      <c r="AG6" s="1669" t="s">
        <v>32</v>
      </c>
      <c r="AH6" s="1669" t="s">
        <v>33</v>
      </c>
      <c r="AI6" s="1669" t="s">
        <v>34</v>
      </c>
      <c r="AJ6" s="1683"/>
      <c r="AK6" s="1683"/>
      <c r="AL6" s="1689"/>
    </row>
    <row r="7" spans="1:43" x14ac:dyDescent="0.2">
      <c r="A7" s="1636"/>
      <c r="B7" s="1636"/>
      <c r="C7" s="1636"/>
      <c r="D7" s="1636"/>
      <c r="E7" s="1636"/>
      <c r="F7" s="1636"/>
      <c r="G7" s="1636"/>
      <c r="H7" s="1636"/>
      <c r="I7" s="1636"/>
      <c r="J7" s="1636"/>
      <c r="K7" s="1677"/>
      <c r="L7" s="1636"/>
      <c r="M7" s="1636"/>
      <c r="N7" s="1636"/>
      <c r="O7" s="1636"/>
      <c r="P7" s="1677"/>
      <c r="Q7" s="1636"/>
      <c r="R7" s="1676"/>
      <c r="S7" s="1677"/>
      <c r="T7" s="1677"/>
      <c r="U7" s="1677"/>
      <c r="V7" s="1693"/>
      <c r="W7" s="1636"/>
      <c r="X7" s="1669"/>
      <c r="Y7" s="1675"/>
      <c r="Z7" s="1669"/>
      <c r="AA7" s="1669"/>
      <c r="AB7" s="1669"/>
      <c r="AC7" s="1669"/>
      <c r="AD7" s="1669"/>
      <c r="AE7" s="1669"/>
      <c r="AF7" s="1669"/>
      <c r="AG7" s="1669"/>
      <c r="AH7" s="1669"/>
      <c r="AI7" s="1669"/>
      <c r="AJ7" s="1683"/>
      <c r="AK7" s="1683"/>
      <c r="AL7" s="1689"/>
    </row>
    <row r="8" spans="1:43" x14ac:dyDescent="0.2">
      <c r="A8" s="1636"/>
      <c r="B8" s="1636"/>
      <c r="C8" s="1636"/>
      <c r="D8" s="1636"/>
      <c r="E8" s="1636"/>
      <c r="F8" s="1636"/>
      <c r="G8" s="1636"/>
      <c r="H8" s="1636"/>
      <c r="I8" s="1636"/>
      <c r="J8" s="1636"/>
      <c r="K8" s="1677"/>
      <c r="L8" s="1636"/>
      <c r="M8" s="1636"/>
      <c r="N8" s="1636"/>
      <c r="O8" s="1636"/>
      <c r="P8" s="1677"/>
      <c r="Q8" s="1636"/>
      <c r="R8" s="1676"/>
      <c r="S8" s="1677"/>
      <c r="T8" s="1677"/>
      <c r="U8" s="1677"/>
      <c r="V8" s="1693"/>
      <c r="W8" s="1636"/>
      <c r="X8" s="1669"/>
      <c r="Y8" s="1675"/>
      <c r="Z8" s="1669"/>
      <c r="AA8" s="1669"/>
      <c r="AB8" s="1669"/>
      <c r="AC8" s="1669"/>
      <c r="AD8" s="1669"/>
      <c r="AE8" s="1669"/>
      <c r="AF8" s="1669"/>
      <c r="AG8" s="1669"/>
      <c r="AH8" s="1669"/>
      <c r="AI8" s="1669"/>
      <c r="AJ8" s="1683"/>
      <c r="AK8" s="1683"/>
      <c r="AL8" s="1689"/>
    </row>
    <row r="9" spans="1:43" x14ac:dyDescent="0.2">
      <c r="A9" s="1636"/>
      <c r="B9" s="1636"/>
      <c r="C9" s="1636"/>
      <c r="D9" s="1636"/>
      <c r="E9" s="1636"/>
      <c r="F9" s="1636"/>
      <c r="G9" s="1636"/>
      <c r="H9" s="1636"/>
      <c r="I9" s="1636"/>
      <c r="J9" s="1636"/>
      <c r="K9" s="1677"/>
      <c r="L9" s="1636"/>
      <c r="M9" s="1636"/>
      <c r="N9" s="1636"/>
      <c r="O9" s="1636"/>
      <c r="P9" s="1677"/>
      <c r="Q9" s="1636"/>
      <c r="R9" s="1676"/>
      <c r="S9" s="1677"/>
      <c r="T9" s="1677"/>
      <c r="U9" s="1677"/>
      <c r="V9" s="1693"/>
      <c r="W9" s="1636"/>
      <c r="X9" s="1669"/>
      <c r="Y9" s="1675"/>
      <c r="Z9" s="1669"/>
      <c r="AA9" s="1669"/>
      <c r="AB9" s="1669"/>
      <c r="AC9" s="1669"/>
      <c r="AD9" s="1669"/>
      <c r="AE9" s="1669"/>
      <c r="AF9" s="1669"/>
      <c r="AG9" s="1669"/>
      <c r="AH9" s="1669"/>
      <c r="AI9" s="1669"/>
      <c r="AJ9" s="1683"/>
      <c r="AK9" s="1683"/>
      <c r="AL9" s="1689"/>
    </row>
    <row r="10" spans="1:43" x14ac:dyDescent="0.2">
      <c r="A10" s="1636"/>
      <c r="B10" s="1636"/>
      <c r="C10" s="1636"/>
      <c r="D10" s="1636"/>
      <c r="E10" s="1636"/>
      <c r="F10" s="1636"/>
      <c r="G10" s="1636"/>
      <c r="H10" s="1636"/>
      <c r="I10" s="1636"/>
      <c r="J10" s="1636"/>
      <c r="K10" s="1677"/>
      <c r="L10" s="1636"/>
      <c r="M10" s="1636"/>
      <c r="N10" s="1636"/>
      <c r="O10" s="1636"/>
      <c r="P10" s="1677"/>
      <c r="Q10" s="1636"/>
      <c r="R10" s="1676"/>
      <c r="S10" s="1677"/>
      <c r="T10" s="1677"/>
      <c r="U10" s="1677"/>
      <c r="V10" s="1693"/>
      <c r="W10" s="1636"/>
      <c r="X10" s="1669"/>
      <c r="Y10" s="1675"/>
      <c r="Z10" s="1669"/>
      <c r="AA10" s="1669"/>
      <c r="AB10" s="1669"/>
      <c r="AC10" s="1669"/>
      <c r="AD10" s="1669"/>
      <c r="AE10" s="1669"/>
      <c r="AF10" s="1669"/>
      <c r="AG10" s="1669"/>
      <c r="AH10" s="1669"/>
      <c r="AI10" s="1669"/>
      <c r="AJ10" s="1683"/>
      <c r="AK10" s="1683"/>
      <c r="AL10" s="1689"/>
    </row>
    <row r="11" spans="1:43" x14ac:dyDescent="0.2">
      <c r="A11" s="1636"/>
      <c r="B11" s="1636"/>
      <c r="C11" s="1636"/>
      <c r="D11" s="1636"/>
      <c r="E11" s="1636"/>
      <c r="F11" s="1636"/>
      <c r="G11" s="1636"/>
      <c r="H11" s="1636"/>
      <c r="I11" s="1636"/>
      <c r="J11" s="1636"/>
      <c r="K11" s="1677"/>
      <c r="L11" s="1636"/>
      <c r="M11" s="1636"/>
      <c r="N11" s="1636"/>
      <c r="O11" s="1636"/>
      <c r="P11" s="1677"/>
      <c r="Q11" s="1636"/>
      <c r="R11" s="1676"/>
      <c r="S11" s="1677"/>
      <c r="T11" s="1677"/>
      <c r="U11" s="1677"/>
      <c r="V11" s="1693"/>
      <c r="W11" s="1636"/>
      <c r="X11" s="1669"/>
      <c r="Y11" s="1675"/>
      <c r="Z11" s="1669"/>
      <c r="AA11" s="1669"/>
      <c r="AB11" s="1669"/>
      <c r="AC11" s="1669"/>
      <c r="AD11" s="1669"/>
      <c r="AE11" s="1669"/>
      <c r="AF11" s="1669"/>
      <c r="AG11" s="1669"/>
      <c r="AH11" s="1669"/>
      <c r="AI11" s="1669"/>
      <c r="AJ11" s="1683"/>
      <c r="AK11" s="1683"/>
      <c r="AL11" s="1689"/>
    </row>
    <row r="12" spans="1:43" x14ac:dyDescent="0.2">
      <c r="A12" s="1636"/>
      <c r="B12" s="1636"/>
      <c r="C12" s="1636"/>
      <c r="D12" s="1636"/>
      <c r="E12" s="1636"/>
      <c r="F12" s="1636"/>
      <c r="G12" s="1636"/>
      <c r="H12" s="1636"/>
      <c r="I12" s="1636"/>
      <c r="J12" s="1636"/>
      <c r="K12" s="1677"/>
      <c r="L12" s="1636"/>
      <c r="M12" s="1636"/>
      <c r="N12" s="1636"/>
      <c r="O12" s="1636"/>
      <c r="P12" s="1677"/>
      <c r="Q12" s="1636"/>
      <c r="R12" s="1676"/>
      <c r="S12" s="1677"/>
      <c r="T12" s="1677"/>
      <c r="U12" s="1677"/>
      <c r="V12" s="1693"/>
      <c r="W12" s="1636"/>
      <c r="X12" s="1669"/>
      <c r="Y12" s="1675"/>
      <c r="Z12" s="1669"/>
      <c r="AA12" s="1669"/>
      <c r="AB12" s="1669"/>
      <c r="AC12" s="1669"/>
      <c r="AD12" s="1669"/>
      <c r="AE12" s="1669"/>
      <c r="AF12" s="1669"/>
      <c r="AG12" s="1669"/>
      <c r="AH12" s="1669"/>
      <c r="AI12" s="1669"/>
      <c r="AJ12" s="1683"/>
      <c r="AK12" s="1683"/>
      <c r="AL12" s="1689"/>
    </row>
    <row r="13" spans="1:43" x14ac:dyDescent="0.2">
      <c r="A13" s="1636"/>
      <c r="B13" s="1636"/>
      <c r="C13" s="1636"/>
      <c r="D13" s="1636"/>
      <c r="E13" s="1636"/>
      <c r="F13" s="1636"/>
      <c r="G13" s="1636"/>
      <c r="H13" s="1636"/>
      <c r="I13" s="1636"/>
      <c r="J13" s="1636"/>
      <c r="K13" s="1677"/>
      <c r="L13" s="1636"/>
      <c r="M13" s="1636"/>
      <c r="N13" s="1636"/>
      <c r="O13" s="1636"/>
      <c r="P13" s="1677"/>
      <c r="Q13" s="1636"/>
      <c r="R13" s="1676"/>
      <c r="S13" s="1677"/>
      <c r="T13" s="1677"/>
      <c r="U13" s="1677"/>
      <c r="V13" s="1693"/>
      <c r="W13" s="1636"/>
      <c r="X13" s="1669"/>
      <c r="Y13" s="1675"/>
      <c r="Z13" s="1669"/>
      <c r="AA13" s="1669"/>
      <c r="AB13" s="1669"/>
      <c r="AC13" s="1669"/>
      <c r="AD13" s="1669"/>
      <c r="AE13" s="1669"/>
      <c r="AF13" s="1669"/>
      <c r="AG13" s="1669"/>
      <c r="AH13" s="1669"/>
      <c r="AI13" s="1669"/>
      <c r="AJ13" s="1683"/>
      <c r="AK13" s="1683"/>
      <c r="AL13" s="1689"/>
    </row>
    <row r="14" spans="1:43" s="217" customFormat="1" ht="12.75" customHeight="1" x14ac:dyDescent="0.2">
      <c r="A14" s="210">
        <v>5</v>
      </c>
      <c r="B14" s="211" t="s">
        <v>35</v>
      </c>
      <c r="C14" s="212"/>
      <c r="D14" s="211"/>
      <c r="E14" s="211"/>
      <c r="F14" s="211"/>
      <c r="G14" s="211"/>
      <c r="H14" s="211"/>
      <c r="I14" s="211"/>
      <c r="J14" s="211"/>
      <c r="K14" s="211"/>
      <c r="L14" s="211"/>
      <c r="M14" s="211"/>
      <c r="N14" s="211"/>
      <c r="O14" s="211"/>
      <c r="P14" s="213"/>
      <c r="Q14" s="391"/>
      <c r="R14" s="211"/>
      <c r="S14" s="213"/>
      <c r="T14" s="213"/>
      <c r="U14" s="213"/>
      <c r="V14" s="211"/>
      <c r="W14" s="395"/>
      <c r="X14" s="214"/>
      <c r="Y14" s="211"/>
      <c r="Z14" s="211"/>
      <c r="AA14" s="211"/>
      <c r="AB14" s="211"/>
      <c r="AC14" s="211"/>
      <c r="AD14" s="211"/>
      <c r="AE14" s="211"/>
      <c r="AF14" s="211"/>
      <c r="AG14" s="211"/>
      <c r="AH14" s="211"/>
      <c r="AI14" s="211"/>
      <c r="AJ14" s="211"/>
      <c r="AK14" s="214"/>
      <c r="AL14" s="214"/>
      <c r="AM14" s="216"/>
      <c r="AN14" s="216"/>
      <c r="AO14" s="216"/>
      <c r="AP14" s="216"/>
      <c r="AQ14" s="216"/>
    </row>
    <row r="15" spans="1:43" s="3" customFormat="1" ht="15" customHeight="1" x14ac:dyDescent="0.2">
      <c r="A15" s="173"/>
      <c r="B15" s="1662"/>
      <c r="C15" s="1663"/>
      <c r="D15" s="404">
        <v>28</v>
      </c>
      <c r="E15" s="1670" t="s">
        <v>36</v>
      </c>
      <c r="F15" s="1670"/>
      <c r="G15" s="1670"/>
      <c r="H15" s="1670"/>
      <c r="I15" s="1670"/>
      <c r="J15" s="1670"/>
      <c r="K15" s="1670"/>
      <c r="L15" s="1670"/>
      <c r="M15" s="1670"/>
      <c r="N15" s="1670"/>
      <c r="O15" s="1670"/>
      <c r="P15" s="1670"/>
      <c r="Q15" s="1670"/>
      <c r="R15" s="1670"/>
      <c r="S15" s="1670"/>
      <c r="T15" s="1670"/>
      <c r="U15" s="1670"/>
      <c r="V15" s="1670"/>
      <c r="W15" s="1670"/>
      <c r="X15" s="1670"/>
      <c r="Y15" s="1670"/>
      <c r="Z15" s="1670"/>
      <c r="AA15" s="1670"/>
      <c r="AB15" s="1670"/>
      <c r="AC15" s="1670"/>
      <c r="AD15" s="1670"/>
      <c r="AE15" s="1670"/>
      <c r="AF15" s="1670"/>
      <c r="AG15" s="1670"/>
      <c r="AH15" s="1670"/>
      <c r="AI15" s="1670"/>
      <c r="AJ15" s="1670"/>
      <c r="AK15" s="1670"/>
      <c r="AL15" s="1670"/>
    </row>
    <row r="16" spans="1:43" s="3" customFormat="1" ht="13.5" customHeight="1" x14ac:dyDescent="0.2">
      <c r="A16" s="174"/>
      <c r="B16" s="1664"/>
      <c r="C16" s="1665"/>
      <c r="D16" s="1622"/>
      <c r="E16" s="1662"/>
      <c r="F16" s="1663"/>
      <c r="G16" s="405">
        <v>89</v>
      </c>
      <c r="H16" s="1671" t="s">
        <v>37</v>
      </c>
      <c r="I16" s="1672"/>
      <c r="J16" s="1672"/>
      <c r="K16" s="1672"/>
      <c r="L16" s="1672"/>
      <c r="M16" s="1672"/>
      <c r="N16" s="1672"/>
      <c r="O16" s="1672"/>
      <c r="P16" s="1672"/>
      <c r="Q16" s="1672"/>
      <c r="R16" s="1672"/>
      <c r="S16" s="1672"/>
      <c r="T16" s="1672"/>
      <c r="U16" s="1672"/>
      <c r="V16" s="1672"/>
      <c r="W16" s="1672"/>
      <c r="X16" s="1672"/>
      <c r="Y16" s="1672"/>
      <c r="Z16" s="1672"/>
      <c r="AA16" s="1672"/>
      <c r="AB16" s="1672"/>
      <c r="AC16" s="1672"/>
      <c r="AD16" s="1672"/>
      <c r="AE16" s="1672"/>
      <c r="AF16" s="1672"/>
      <c r="AG16" s="1672"/>
      <c r="AH16" s="1672"/>
      <c r="AI16" s="1672"/>
      <c r="AJ16" s="1672"/>
      <c r="AK16" s="1672"/>
      <c r="AL16" s="1673"/>
    </row>
    <row r="17" spans="1:61" s="68" customFormat="1" ht="192" customHeight="1" x14ac:dyDescent="0.2">
      <c r="A17" s="175"/>
      <c r="B17" s="1664"/>
      <c r="C17" s="1665"/>
      <c r="D17" s="1623"/>
      <c r="E17" s="1664"/>
      <c r="F17" s="1665"/>
      <c r="G17" s="1622"/>
      <c r="H17" s="1662"/>
      <c r="I17" s="1663"/>
      <c r="J17" s="338">
        <v>282</v>
      </c>
      <c r="K17" s="350" t="s">
        <v>38</v>
      </c>
      <c r="L17" s="345" t="s">
        <v>44</v>
      </c>
      <c r="M17" s="345">
        <v>2</v>
      </c>
      <c r="N17" s="176" t="s">
        <v>1006</v>
      </c>
      <c r="O17" s="338">
        <v>1</v>
      </c>
      <c r="P17" s="177" t="s">
        <v>1007</v>
      </c>
      <c r="Q17" s="178">
        <v>100</v>
      </c>
      <c r="R17" s="179">
        <v>39989034</v>
      </c>
      <c r="S17" s="406" t="s">
        <v>39</v>
      </c>
      <c r="T17" s="344" t="s">
        <v>40</v>
      </c>
      <c r="U17" s="344" t="s">
        <v>41</v>
      </c>
      <c r="V17" s="180">
        <v>39989034</v>
      </c>
      <c r="W17" s="345" t="s">
        <v>42</v>
      </c>
      <c r="X17" s="181">
        <v>64161</v>
      </c>
      <c r="Y17" s="182">
        <v>71953</v>
      </c>
      <c r="Z17" s="182">
        <v>27081</v>
      </c>
      <c r="AA17" s="182">
        <v>86191</v>
      </c>
      <c r="AB17" s="182">
        <v>238241</v>
      </c>
      <c r="AC17" s="182">
        <v>84106</v>
      </c>
      <c r="AD17" s="182">
        <v>12718</v>
      </c>
      <c r="AE17" s="182">
        <v>2145</v>
      </c>
      <c r="AF17" s="182">
        <v>0</v>
      </c>
      <c r="AG17" s="182">
        <v>309</v>
      </c>
      <c r="AH17" s="182">
        <v>16879</v>
      </c>
      <c r="AI17" s="182">
        <v>84106</v>
      </c>
      <c r="AJ17" s="183">
        <v>42736</v>
      </c>
      <c r="AK17" s="183">
        <v>43100</v>
      </c>
      <c r="AL17" s="184" t="s">
        <v>1867</v>
      </c>
    </row>
    <row r="18" spans="1:61" ht="99.75" customHeight="1" x14ac:dyDescent="0.2">
      <c r="A18" s="174"/>
      <c r="B18" s="1664"/>
      <c r="C18" s="1665"/>
      <c r="D18" s="1623"/>
      <c r="E18" s="1664"/>
      <c r="F18" s="1665"/>
      <c r="G18" s="1623"/>
      <c r="H18" s="1664"/>
      <c r="I18" s="1665"/>
      <c r="J18" s="1625">
        <v>283</v>
      </c>
      <c r="K18" s="1650" t="s">
        <v>43</v>
      </c>
      <c r="L18" s="1622" t="s">
        <v>44</v>
      </c>
      <c r="M18" s="1622">
        <v>1</v>
      </c>
      <c r="N18" s="1622" t="s">
        <v>1008</v>
      </c>
      <c r="O18" s="1622">
        <v>2</v>
      </c>
      <c r="P18" s="1650" t="s">
        <v>45</v>
      </c>
      <c r="Q18" s="1622">
        <v>100</v>
      </c>
      <c r="R18" s="1631">
        <v>48317341</v>
      </c>
      <c r="S18" s="1650" t="s">
        <v>1015</v>
      </c>
      <c r="T18" s="186" t="s">
        <v>1009</v>
      </c>
      <c r="U18" s="186" t="s">
        <v>1010</v>
      </c>
      <c r="V18" s="187">
        <v>25000000</v>
      </c>
      <c r="W18" s="345" t="s">
        <v>42</v>
      </c>
      <c r="X18" s="1690"/>
      <c r="Y18" s="1690"/>
      <c r="Z18" s="1690"/>
      <c r="AA18" s="339">
        <v>450</v>
      </c>
      <c r="AB18" s="339">
        <v>500</v>
      </c>
      <c r="AC18" s="1690">
        <v>50</v>
      </c>
      <c r="AD18" s="1690">
        <v>30</v>
      </c>
      <c r="AE18" s="1690"/>
      <c r="AF18" s="1690"/>
      <c r="AG18" s="1690"/>
      <c r="AH18" s="1690">
        <v>20</v>
      </c>
      <c r="AI18" s="1690"/>
      <c r="AJ18" s="183">
        <v>42736</v>
      </c>
      <c r="AK18" s="183">
        <v>43100</v>
      </c>
      <c r="AL18" s="1686" t="s">
        <v>1867</v>
      </c>
    </row>
    <row r="19" spans="1:61" ht="114" customHeight="1" x14ac:dyDescent="0.2">
      <c r="A19" s="174"/>
      <c r="B19" s="1664"/>
      <c r="C19" s="1665"/>
      <c r="D19" s="1623"/>
      <c r="E19" s="1664"/>
      <c r="F19" s="1665"/>
      <c r="G19" s="1623"/>
      <c r="H19" s="1664"/>
      <c r="I19" s="1665"/>
      <c r="J19" s="1626"/>
      <c r="K19" s="1668"/>
      <c r="L19" s="1623"/>
      <c r="M19" s="1623"/>
      <c r="N19" s="1623"/>
      <c r="O19" s="1623"/>
      <c r="P19" s="1668"/>
      <c r="Q19" s="1623"/>
      <c r="R19" s="1632"/>
      <c r="S19" s="1668"/>
      <c r="T19" s="186" t="s">
        <v>1011</v>
      </c>
      <c r="U19" s="186" t="s">
        <v>1012</v>
      </c>
      <c r="V19" s="188">
        <v>10000000</v>
      </c>
      <c r="W19" s="345" t="s">
        <v>42</v>
      </c>
      <c r="X19" s="1691"/>
      <c r="Y19" s="1691"/>
      <c r="Z19" s="1691"/>
      <c r="AA19" s="340">
        <v>100</v>
      </c>
      <c r="AB19" s="340">
        <v>146</v>
      </c>
      <c r="AC19" s="1691">
        <v>20</v>
      </c>
      <c r="AD19" s="1691"/>
      <c r="AE19" s="1691"/>
      <c r="AF19" s="1691"/>
      <c r="AG19" s="1691"/>
      <c r="AH19" s="1691"/>
      <c r="AI19" s="1691"/>
      <c r="AJ19" s="183">
        <v>42736</v>
      </c>
      <c r="AK19" s="183">
        <v>43100</v>
      </c>
      <c r="AL19" s="1688"/>
    </row>
    <row r="20" spans="1:61" ht="75.75" customHeight="1" x14ac:dyDescent="0.2">
      <c r="A20" s="174"/>
      <c r="B20" s="1664"/>
      <c r="C20" s="1665"/>
      <c r="D20" s="1623"/>
      <c r="E20" s="1664"/>
      <c r="F20" s="1665"/>
      <c r="G20" s="1623"/>
      <c r="H20" s="1664"/>
      <c r="I20" s="1665"/>
      <c r="J20" s="1627"/>
      <c r="K20" s="1651"/>
      <c r="L20" s="1624"/>
      <c r="M20" s="1624"/>
      <c r="N20" s="1624"/>
      <c r="O20" s="1624"/>
      <c r="P20" s="1651"/>
      <c r="Q20" s="1624"/>
      <c r="R20" s="1633"/>
      <c r="S20" s="1651"/>
      <c r="T20" s="186" t="s">
        <v>1013</v>
      </c>
      <c r="U20" s="186" t="s">
        <v>1014</v>
      </c>
      <c r="V20" s="187">
        <v>13317341</v>
      </c>
      <c r="W20" s="345" t="s">
        <v>42</v>
      </c>
      <c r="X20" s="1692"/>
      <c r="Y20" s="1692"/>
      <c r="Z20" s="1692"/>
      <c r="AA20" s="341">
        <v>70</v>
      </c>
      <c r="AB20" s="341">
        <v>90</v>
      </c>
      <c r="AC20" s="1692">
        <v>10</v>
      </c>
      <c r="AD20" s="1692"/>
      <c r="AE20" s="1692"/>
      <c r="AF20" s="1692"/>
      <c r="AG20" s="1692"/>
      <c r="AH20" s="1692"/>
      <c r="AI20" s="1692"/>
      <c r="AJ20" s="183">
        <v>42736</v>
      </c>
      <c r="AK20" s="183">
        <v>43100</v>
      </c>
      <c r="AL20" s="1687"/>
    </row>
    <row r="21" spans="1:61" s="68" customFormat="1" ht="147" customHeight="1" x14ac:dyDescent="0.2">
      <c r="A21" s="175"/>
      <c r="B21" s="1664"/>
      <c r="C21" s="1665"/>
      <c r="D21" s="1623"/>
      <c r="E21" s="1664"/>
      <c r="F21" s="1665"/>
      <c r="G21" s="1623"/>
      <c r="H21" s="1664"/>
      <c r="I21" s="1665"/>
      <c r="J21" s="1656">
        <v>284</v>
      </c>
      <c r="K21" s="1650" t="s">
        <v>47</v>
      </c>
      <c r="L21" s="1656" t="s">
        <v>44</v>
      </c>
      <c r="M21" s="1656">
        <v>1</v>
      </c>
      <c r="N21" s="1658" t="s">
        <v>1016</v>
      </c>
      <c r="O21" s="1656">
        <v>3</v>
      </c>
      <c r="P21" s="1660" t="s">
        <v>48</v>
      </c>
      <c r="Q21" s="1646">
        <v>100</v>
      </c>
      <c r="R21" s="1648">
        <v>68295338</v>
      </c>
      <c r="S21" s="1650" t="s">
        <v>49</v>
      </c>
      <c r="T21" s="407" t="s">
        <v>39</v>
      </c>
      <c r="U21" s="1652" t="s">
        <v>50</v>
      </c>
      <c r="V21" s="1654">
        <v>68295338</v>
      </c>
      <c r="W21" s="1656" t="s">
        <v>42</v>
      </c>
      <c r="X21" s="1634">
        <v>64161</v>
      </c>
      <c r="Y21" s="1634">
        <v>71953</v>
      </c>
      <c r="Z21" s="1634">
        <v>27081</v>
      </c>
      <c r="AA21" s="1634">
        <v>86191</v>
      </c>
      <c r="AB21" s="1634">
        <v>238241</v>
      </c>
      <c r="AC21" s="1634">
        <v>84106</v>
      </c>
      <c r="AD21" s="1634">
        <v>12718</v>
      </c>
      <c r="AE21" s="1634" t="s">
        <v>51</v>
      </c>
      <c r="AF21" s="1634">
        <v>0</v>
      </c>
      <c r="AG21" s="1634">
        <v>309</v>
      </c>
      <c r="AH21" s="1634">
        <v>16879</v>
      </c>
      <c r="AI21" s="1634">
        <v>84106</v>
      </c>
      <c r="AJ21" s="183">
        <v>42736</v>
      </c>
      <c r="AK21" s="183">
        <v>43100</v>
      </c>
      <c r="AL21" s="1686" t="s">
        <v>1867</v>
      </c>
    </row>
    <row r="22" spans="1:61" s="68" customFormat="1" ht="179.25" customHeight="1" x14ac:dyDescent="0.2">
      <c r="A22" s="175"/>
      <c r="B22" s="1664"/>
      <c r="C22" s="1665"/>
      <c r="D22" s="1623"/>
      <c r="E22" s="1664"/>
      <c r="F22" s="1665"/>
      <c r="G22" s="1623"/>
      <c r="H22" s="1664"/>
      <c r="I22" s="1665"/>
      <c r="J22" s="1657"/>
      <c r="K22" s="1651"/>
      <c r="L22" s="1657"/>
      <c r="M22" s="1657"/>
      <c r="N22" s="1659"/>
      <c r="O22" s="1657"/>
      <c r="P22" s="1661"/>
      <c r="Q22" s="1647"/>
      <c r="R22" s="1649"/>
      <c r="S22" s="1651"/>
      <c r="T22" s="408" t="s">
        <v>52</v>
      </c>
      <c r="U22" s="1653"/>
      <c r="V22" s="1655"/>
      <c r="W22" s="1657"/>
      <c r="X22" s="1635"/>
      <c r="Y22" s="1635"/>
      <c r="Z22" s="1635"/>
      <c r="AA22" s="1635"/>
      <c r="AB22" s="1635"/>
      <c r="AC22" s="1635"/>
      <c r="AD22" s="1635"/>
      <c r="AE22" s="1635"/>
      <c r="AF22" s="1635"/>
      <c r="AG22" s="1635"/>
      <c r="AH22" s="1635"/>
      <c r="AI22" s="1635"/>
      <c r="AJ22" s="183">
        <v>42736</v>
      </c>
      <c r="AK22" s="183">
        <v>43100</v>
      </c>
      <c r="AL22" s="1687"/>
    </row>
    <row r="23" spans="1:61" s="68" customFormat="1" ht="178.5" customHeight="1" x14ac:dyDescent="0.2">
      <c r="A23" s="175"/>
      <c r="B23" s="1664"/>
      <c r="C23" s="1665"/>
      <c r="D23" s="1623"/>
      <c r="E23" s="1664"/>
      <c r="F23" s="1665"/>
      <c r="G23" s="1623"/>
      <c r="H23" s="1664"/>
      <c r="I23" s="1665"/>
      <c r="J23" s="343">
        <v>285</v>
      </c>
      <c r="K23" s="346" t="s">
        <v>53</v>
      </c>
      <c r="L23" s="343" t="s">
        <v>44</v>
      </c>
      <c r="M23" s="343">
        <v>1</v>
      </c>
      <c r="N23" s="189" t="s">
        <v>1017</v>
      </c>
      <c r="O23" s="355">
        <v>4</v>
      </c>
      <c r="P23" s="346" t="s">
        <v>54</v>
      </c>
      <c r="Q23" s="347">
        <v>100</v>
      </c>
      <c r="R23" s="348">
        <v>60403055</v>
      </c>
      <c r="S23" s="344" t="s">
        <v>55</v>
      </c>
      <c r="T23" s="350" t="s">
        <v>56</v>
      </c>
      <c r="U23" s="409" t="s">
        <v>57</v>
      </c>
      <c r="V23" s="349">
        <v>60403055</v>
      </c>
      <c r="W23" s="343" t="s">
        <v>42</v>
      </c>
      <c r="X23" s="351">
        <v>64161</v>
      </c>
      <c r="Y23" s="351">
        <v>71953</v>
      </c>
      <c r="Z23" s="351">
        <v>27081</v>
      </c>
      <c r="AA23" s="351">
        <v>86191</v>
      </c>
      <c r="AB23" s="351">
        <v>238241</v>
      </c>
      <c r="AC23" s="351">
        <v>84106</v>
      </c>
      <c r="AD23" s="351">
        <v>12718</v>
      </c>
      <c r="AE23" s="351">
        <v>2145</v>
      </c>
      <c r="AF23" s="351">
        <v>0</v>
      </c>
      <c r="AG23" s="351">
        <v>309</v>
      </c>
      <c r="AH23" s="351">
        <v>16879</v>
      </c>
      <c r="AI23" s="351">
        <v>84106</v>
      </c>
      <c r="AJ23" s="183">
        <v>42736</v>
      </c>
      <c r="AK23" s="183">
        <v>43100</v>
      </c>
      <c r="AL23" s="184" t="s">
        <v>1867</v>
      </c>
    </row>
    <row r="24" spans="1:61" ht="148.5" customHeight="1" x14ac:dyDescent="0.2">
      <c r="A24" s="190"/>
      <c r="B24" s="1664"/>
      <c r="C24" s="1665"/>
      <c r="D24" s="1623"/>
      <c r="E24" s="1664"/>
      <c r="F24" s="1665"/>
      <c r="G24" s="1623"/>
      <c r="H24" s="1664"/>
      <c r="I24" s="1665"/>
      <c r="J24" s="191">
        <v>280</v>
      </c>
      <c r="K24" s="350" t="s">
        <v>58</v>
      </c>
      <c r="L24" s="1622" t="s">
        <v>59</v>
      </c>
      <c r="M24" s="1359">
        <v>1</v>
      </c>
      <c r="N24" s="1625" t="s">
        <v>1018</v>
      </c>
      <c r="O24" s="1625">
        <v>5</v>
      </c>
      <c r="P24" s="1628" t="s">
        <v>60</v>
      </c>
      <c r="Q24" s="193">
        <f>+V24/R24</f>
        <v>0.20731979068531906</v>
      </c>
      <c r="R24" s="1631">
        <v>337642633</v>
      </c>
      <c r="S24" s="1643" t="s">
        <v>1019</v>
      </c>
      <c r="T24" s="1643" t="s">
        <v>1020</v>
      </c>
      <c r="U24" s="352" t="s">
        <v>1024</v>
      </c>
      <c r="V24" s="192">
        <v>70000000</v>
      </c>
      <c r="W24" s="342" t="s">
        <v>46</v>
      </c>
      <c r="X24" s="1619">
        <v>64161</v>
      </c>
      <c r="Y24" s="1619" t="s">
        <v>61</v>
      </c>
      <c r="Z24" s="1619">
        <v>27081</v>
      </c>
      <c r="AA24" s="1619">
        <v>86191</v>
      </c>
      <c r="AB24" s="1619">
        <v>238241</v>
      </c>
      <c r="AC24" s="1619">
        <v>84106</v>
      </c>
      <c r="AD24" s="1619"/>
      <c r="AE24" s="1619"/>
      <c r="AF24" s="1619"/>
      <c r="AG24" s="1619"/>
      <c r="AH24" s="1619"/>
      <c r="AI24" s="1619"/>
      <c r="AJ24" s="183">
        <v>42736</v>
      </c>
      <c r="AK24" s="183">
        <v>43100</v>
      </c>
      <c r="AL24" s="1686" t="s">
        <v>1867</v>
      </c>
    </row>
    <row r="25" spans="1:61" ht="86.25" customHeight="1" x14ac:dyDescent="0.2">
      <c r="A25" s="190"/>
      <c r="B25" s="1664"/>
      <c r="C25" s="1665"/>
      <c r="D25" s="1623"/>
      <c r="E25" s="1664"/>
      <c r="F25" s="1665"/>
      <c r="G25" s="1623"/>
      <c r="H25" s="1664"/>
      <c r="I25" s="1665"/>
      <c r="J25" s="191">
        <v>281</v>
      </c>
      <c r="K25" s="350" t="s">
        <v>62</v>
      </c>
      <c r="L25" s="1623"/>
      <c r="M25" s="1359">
        <v>1</v>
      </c>
      <c r="N25" s="1626"/>
      <c r="O25" s="1626"/>
      <c r="P25" s="1629"/>
      <c r="Q25" s="193">
        <f>+V25/$R$24</f>
        <v>0.20731979068531906</v>
      </c>
      <c r="R25" s="1632"/>
      <c r="S25" s="1644"/>
      <c r="T25" s="1644"/>
      <c r="U25" s="352" t="s">
        <v>1021</v>
      </c>
      <c r="V25" s="192">
        <v>70000000</v>
      </c>
      <c r="W25" s="342" t="s">
        <v>46</v>
      </c>
      <c r="X25" s="1620"/>
      <c r="Y25" s="1620"/>
      <c r="Z25" s="1620"/>
      <c r="AA25" s="1620"/>
      <c r="AB25" s="1620"/>
      <c r="AC25" s="1620"/>
      <c r="AD25" s="1620"/>
      <c r="AE25" s="1620"/>
      <c r="AF25" s="1620"/>
      <c r="AG25" s="1620"/>
      <c r="AH25" s="1620"/>
      <c r="AI25" s="1620"/>
      <c r="AJ25" s="183">
        <v>42736</v>
      </c>
      <c r="AK25" s="183">
        <v>43100</v>
      </c>
      <c r="AL25" s="1688"/>
    </row>
    <row r="26" spans="1:61" ht="71.25" x14ac:dyDescent="0.2">
      <c r="A26" s="190"/>
      <c r="B26" s="1664"/>
      <c r="C26" s="1665"/>
      <c r="D26" s="1623"/>
      <c r="E26" s="1664"/>
      <c r="F26" s="1665"/>
      <c r="G26" s="1623"/>
      <c r="H26" s="1664"/>
      <c r="I26" s="1665"/>
      <c r="J26" s="191">
        <v>286</v>
      </c>
      <c r="K26" s="350" t="s">
        <v>63</v>
      </c>
      <c r="L26" s="1623"/>
      <c r="M26" s="1359">
        <v>1</v>
      </c>
      <c r="N26" s="1626"/>
      <c r="O26" s="1626"/>
      <c r="P26" s="1629"/>
      <c r="Q26" s="193">
        <f>+V26/$R$24</f>
        <v>0.41463958137063811</v>
      </c>
      <c r="R26" s="1632"/>
      <c r="S26" s="1644"/>
      <c r="T26" s="1644"/>
      <c r="U26" s="352" t="s">
        <v>1022</v>
      </c>
      <c r="V26" s="192">
        <v>140000000</v>
      </c>
      <c r="W26" s="342" t="s">
        <v>46</v>
      </c>
      <c r="X26" s="1620"/>
      <c r="Y26" s="1620"/>
      <c r="Z26" s="1620"/>
      <c r="AA26" s="1620"/>
      <c r="AB26" s="1620"/>
      <c r="AC26" s="1620"/>
      <c r="AD26" s="1620"/>
      <c r="AE26" s="1620"/>
      <c r="AF26" s="1620"/>
      <c r="AG26" s="1620"/>
      <c r="AH26" s="1620"/>
      <c r="AI26" s="1620"/>
      <c r="AJ26" s="183">
        <v>42736</v>
      </c>
      <c r="AK26" s="183">
        <v>43100</v>
      </c>
      <c r="AL26" s="1688"/>
    </row>
    <row r="27" spans="1:61" ht="123.75" customHeight="1" x14ac:dyDescent="0.2">
      <c r="A27" s="190"/>
      <c r="B27" s="1666"/>
      <c r="C27" s="1667"/>
      <c r="D27" s="1624"/>
      <c r="E27" s="1666"/>
      <c r="F27" s="1667"/>
      <c r="G27" s="1624"/>
      <c r="H27" s="1666"/>
      <c r="I27" s="1667"/>
      <c r="J27" s="338">
        <v>287</v>
      </c>
      <c r="K27" s="350" t="s">
        <v>64</v>
      </c>
      <c r="L27" s="1624"/>
      <c r="M27" s="1359">
        <v>1</v>
      </c>
      <c r="N27" s="1627"/>
      <c r="O27" s="1627"/>
      <c r="P27" s="1630"/>
      <c r="Q27" s="193">
        <f>+V27/$R$24</f>
        <v>0.17072083642724498</v>
      </c>
      <c r="R27" s="1633"/>
      <c r="S27" s="1645"/>
      <c r="T27" s="1645"/>
      <c r="U27" s="352" t="s">
        <v>1023</v>
      </c>
      <c r="V27" s="192">
        <v>57642632.719257303</v>
      </c>
      <c r="W27" s="342" t="s">
        <v>46</v>
      </c>
      <c r="X27" s="1621"/>
      <c r="Y27" s="1621"/>
      <c r="Z27" s="1621"/>
      <c r="AA27" s="1621"/>
      <c r="AB27" s="1621"/>
      <c r="AC27" s="1621"/>
      <c r="AD27" s="1621"/>
      <c r="AE27" s="1621"/>
      <c r="AF27" s="1621"/>
      <c r="AG27" s="1621"/>
      <c r="AH27" s="1621"/>
      <c r="AI27" s="1621"/>
      <c r="AJ27" s="183">
        <v>42736</v>
      </c>
      <c r="AK27" s="183">
        <v>43100</v>
      </c>
      <c r="AL27" s="1687"/>
    </row>
    <row r="28" spans="1:61" x14ac:dyDescent="0.2">
      <c r="R28" s="161">
        <f>SUM(R17:R27)</f>
        <v>554647401</v>
      </c>
      <c r="V28" s="94">
        <f>SUM(V17:V27)</f>
        <v>554647400.71925735</v>
      </c>
    </row>
    <row r="32" spans="1:61" s="111" customFormat="1" ht="14.25" x14ac:dyDescent="0.2">
      <c r="N32" s="1361"/>
      <c r="W32" s="1272"/>
      <c r="X32" s="1362"/>
      <c r="Y32" s="1362"/>
      <c r="AC32" s="1361"/>
      <c r="AE32" s="1361"/>
      <c r="AG32" s="1361"/>
      <c r="AI32" s="1361"/>
      <c r="AK32" s="1361"/>
      <c r="AM32" s="1361"/>
      <c r="AO32" s="1361"/>
      <c r="AQ32" s="1361"/>
      <c r="AS32" s="1361"/>
      <c r="AU32" s="1361"/>
      <c r="AW32" s="1361"/>
      <c r="AY32" s="1361"/>
      <c r="BF32" s="1353"/>
      <c r="BG32" s="1363"/>
      <c r="BH32" s="1353"/>
      <c r="BI32" s="1363"/>
    </row>
    <row r="33" spans="13:61" s="111" customFormat="1" x14ac:dyDescent="0.2">
      <c r="M33" s="1684" t="s">
        <v>1847</v>
      </c>
      <c r="N33" s="1684"/>
      <c r="O33" s="1684"/>
      <c r="P33" s="1684"/>
      <c r="W33" s="1272"/>
      <c r="X33" s="1362"/>
      <c r="Y33" s="1362"/>
      <c r="AC33" s="1361"/>
      <c r="AE33" s="1361"/>
      <c r="AG33" s="1361"/>
      <c r="AI33" s="1361"/>
      <c r="AK33" s="1361"/>
      <c r="AM33" s="1361"/>
      <c r="AO33" s="1361"/>
      <c r="AQ33" s="1361"/>
      <c r="AS33" s="1361"/>
      <c r="AU33" s="1361"/>
      <c r="AW33" s="1361"/>
      <c r="AY33" s="1361"/>
      <c r="BF33" s="1353"/>
      <c r="BG33" s="1363"/>
      <c r="BH33" s="1353"/>
      <c r="BI33" s="1363"/>
    </row>
    <row r="34" spans="13:61" s="111" customFormat="1" ht="14.25" x14ac:dyDescent="0.2">
      <c r="M34" s="1685" t="s">
        <v>1848</v>
      </c>
      <c r="N34" s="1685"/>
      <c r="O34" s="1685"/>
      <c r="P34" s="1685"/>
      <c r="W34" s="1272"/>
      <c r="X34" s="1362"/>
      <c r="Y34" s="1362"/>
      <c r="AC34" s="1361"/>
      <c r="AE34" s="1361"/>
      <c r="AG34" s="1361"/>
      <c r="AI34" s="1361"/>
      <c r="AK34" s="1361"/>
      <c r="AM34" s="1361"/>
      <c r="AO34" s="1361"/>
      <c r="AQ34" s="1361"/>
      <c r="AS34" s="1361"/>
      <c r="AU34" s="1361"/>
      <c r="AW34" s="1361"/>
      <c r="AY34" s="1361"/>
      <c r="BF34" s="1353"/>
      <c r="BG34" s="1363"/>
      <c r="BH34" s="1353"/>
      <c r="BI34" s="1363"/>
    </row>
    <row r="35" spans="13:61" s="111" customFormat="1" ht="14.25" x14ac:dyDescent="0.2">
      <c r="N35" s="1361"/>
      <c r="W35" s="1272"/>
      <c r="X35" s="1362"/>
      <c r="Y35" s="1362"/>
      <c r="AC35" s="1361"/>
      <c r="AE35" s="1361"/>
      <c r="AG35" s="1361"/>
      <c r="AI35" s="1361"/>
      <c r="AK35" s="1361"/>
      <c r="AM35" s="1361"/>
      <c r="AO35" s="1361"/>
      <c r="AQ35" s="1361"/>
      <c r="AS35" s="1361"/>
      <c r="AU35" s="1361"/>
      <c r="AW35" s="1361"/>
      <c r="AY35" s="1361"/>
      <c r="BF35" s="1353"/>
      <c r="BG35" s="1363"/>
      <c r="BH35" s="1353"/>
      <c r="BI35" s="1363"/>
    </row>
    <row r="36" spans="13:61" s="111" customFormat="1" ht="14.25" x14ac:dyDescent="0.2">
      <c r="N36" s="1361"/>
      <c r="W36" s="1272"/>
      <c r="X36" s="1362"/>
      <c r="Y36" s="1362"/>
      <c r="AC36" s="1361"/>
      <c r="AE36" s="1361"/>
      <c r="AG36" s="1361"/>
      <c r="AI36" s="1361"/>
      <c r="AK36" s="1361"/>
      <c r="AM36" s="1361"/>
      <c r="AO36" s="1361"/>
      <c r="AQ36" s="1361"/>
      <c r="AS36" s="1361"/>
      <c r="AU36" s="1361"/>
      <c r="AW36" s="1361"/>
      <c r="AY36" s="1361"/>
      <c r="BF36" s="1353"/>
      <c r="BG36" s="1363"/>
      <c r="BH36" s="1353"/>
      <c r="BI36" s="1363"/>
    </row>
  </sheetData>
  <mergeCells count="120">
    <mergeCell ref="M33:P33"/>
    <mergeCell ref="M34:P34"/>
    <mergeCell ref="AL21:AL22"/>
    <mergeCell ref="AL24:AL27"/>
    <mergeCell ref="AG21:AG22"/>
    <mergeCell ref="AH21:AH22"/>
    <mergeCell ref="AI21:AI22"/>
    <mergeCell ref="O24:O27"/>
    <mergeCell ref="AL5:AL13"/>
    <mergeCell ref="X6:X13"/>
    <mergeCell ref="X18:X20"/>
    <mergeCell ref="Y18:Y20"/>
    <mergeCell ref="Z18:Z20"/>
    <mergeCell ref="AC18:AC20"/>
    <mergeCell ref="AD18:AD20"/>
    <mergeCell ref="AE18:AE20"/>
    <mergeCell ref="AF18:AF20"/>
    <mergeCell ref="AG18:AG20"/>
    <mergeCell ref="AH18:AH20"/>
    <mergeCell ref="AI18:AI20"/>
    <mergeCell ref="AL18:AL20"/>
    <mergeCell ref="T5:T13"/>
    <mergeCell ref="U5:U13"/>
    <mergeCell ref="V5:V13"/>
    <mergeCell ref="R18:R20"/>
    <mergeCell ref="S18:S20"/>
    <mergeCell ref="A1:AL1"/>
    <mergeCell ref="A2:AK2"/>
    <mergeCell ref="P3:AL3"/>
    <mergeCell ref="P4:W4"/>
    <mergeCell ref="X4:AI4"/>
    <mergeCell ref="AJ4:AL4"/>
    <mergeCell ref="J5:J13"/>
    <mergeCell ref="K5:K13"/>
    <mergeCell ref="L5:L13"/>
    <mergeCell ref="M5:M13"/>
    <mergeCell ref="N5:N13"/>
    <mergeCell ref="P5:P13"/>
    <mergeCell ref="A5:A13"/>
    <mergeCell ref="B5:C13"/>
    <mergeCell ref="D5:D13"/>
    <mergeCell ref="E5:F13"/>
    <mergeCell ref="G5:G13"/>
    <mergeCell ref="H5:I13"/>
    <mergeCell ref="AD5:AI5"/>
    <mergeCell ref="AJ5:AJ13"/>
    <mergeCell ref="AK5:AK13"/>
    <mergeCell ref="AH6:AH13"/>
    <mergeCell ref="AI6:AI13"/>
    <mergeCell ref="B15:C27"/>
    <mergeCell ref="E15:AL15"/>
    <mergeCell ref="D16:D27"/>
    <mergeCell ref="E16:F27"/>
    <mergeCell ref="H16:AL16"/>
    <mergeCell ref="G17:G27"/>
    <mergeCell ref="AB6:AB13"/>
    <mergeCell ref="AC6:AC13"/>
    <mergeCell ref="AD6:AD13"/>
    <mergeCell ref="AE6:AE13"/>
    <mergeCell ref="AF6:AF13"/>
    <mergeCell ref="AG6:AG13"/>
    <mergeCell ref="W5:W13"/>
    <mergeCell ref="X5:AC5"/>
    <mergeCell ref="Y6:Y13"/>
    <mergeCell ref="Z6:Z13"/>
    <mergeCell ref="AA6:AA13"/>
    <mergeCell ref="Q5:Q13"/>
    <mergeCell ref="R5:R13"/>
    <mergeCell ref="S5:S13"/>
    <mergeCell ref="J21:J22"/>
    <mergeCell ref="K21:K22"/>
    <mergeCell ref="P18:P20"/>
    <mergeCell ref="Q18:Q20"/>
    <mergeCell ref="L21:L22"/>
    <mergeCell ref="M21:M22"/>
    <mergeCell ref="N21:N22"/>
    <mergeCell ref="P21:P22"/>
    <mergeCell ref="H17:I27"/>
    <mergeCell ref="J18:J20"/>
    <mergeCell ref="K18:K20"/>
    <mergeCell ref="L18:L20"/>
    <mergeCell ref="M18:M20"/>
    <mergeCell ref="N18:N20"/>
    <mergeCell ref="O21:O22"/>
    <mergeCell ref="AD21:AD22"/>
    <mergeCell ref="AE21:AE22"/>
    <mergeCell ref="AF21:AF22"/>
    <mergeCell ref="O5:O13"/>
    <mergeCell ref="A3:O4"/>
    <mergeCell ref="O18:O20"/>
    <mergeCell ref="AE24:AE27"/>
    <mergeCell ref="AF24:AF27"/>
    <mergeCell ref="AG24:AG27"/>
    <mergeCell ref="S24:S27"/>
    <mergeCell ref="T24:T27"/>
    <mergeCell ref="X24:X27"/>
    <mergeCell ref="X21:X22"/>
    <mergeCell ref="Y21:Y22"/>
    <mergeCell ref="Z21:Z22"/>
    <mergeCell ref="AA21:AA22"/>
    <mergeCell ref="AB21:AB22"/>
    <mergeCell ref="AC21:AC22"/>
    <mergeCell ref="Q21:Q22"/>
    <mergeCell ref="R21:R22"/>
    <mergeCell ref="S21:S22"/>
    <mergeCell ref="U21:U22"/>
    <mergeCell ref="V21:V22"/>
    <mergeCell ref="W21:W22"/>
    <mergeCell ref="AH24:AH27"/>
    <mergeCell ref="AI24:AI27"/>
    <mergeCell ref="Y24:Y27"/>
    <mergeCell ref="Z24:Z27"/>
    <mergeCell ref="AA24:AA27"/>
    <mergeCell ref="AB24:AB27"/>
    <mergeCell ref="AC24:AC27"/>
    <mergeCell ref="AD24:AD27"/>
    <mergeCell ref="L24:L27"/>
    <mergeCell ref="N24:N27"/>
    <mergeCell ref="P24:P27"/>
    <mergeCell ref="R24:R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5"/>
  <sheetViews>
    <sheetView showGridLines="0" topLeftCell="J106" zoomScale="70" zoomScaleNormal="70" workbookViewId="0">
      <selection sqref="A1:AK4"/>
    </sheetView>
  </sheetViews>
  <sheetFormatPr baseColWidth="10" defaultColWidth="0" defaultRowHeight="27" customHeight="1" x14ac:dyDescent="0.2"/>
  <cols>
    <col min="1" max="1" width="12.28515625" style="291" customWidth="1"/>
    <col min="2" max="2" width="4" style="197" customWidth="1"/>
    <col min="3" max="3" width="13.7109375" style="197" customWidth="1"/>
    <col min="4" max="4" width="12.140625" style="197" customWidth="1"/>
    <col min="5" max="5" width="10" style="197" customWidth="1"/>
    <col min="6" max="6" width="6.28515625" style="197" customWidth="1"/>
    <col min="7" max="7" width="11.85546875" style="197" customWidth="1"/>
    <col min="8" max="8" width="8.5703125" style="197" customWidth="1"/>
    <col min="9" max="9" width="10.7109375" style="197" customWidth="1"/>
    <col min="10" max="10" width="11.5703125" style="197" customWidth="1"/>
    <col min="11" max="11" width="56.42578125" style="239" customWidth="1"/>
    <col min="12" max="12" width="16.7109375" style="234" customWidth="1"/>
    <col min="13" max="13" width="13.140625" style="234" customWidth="1"/>
    <col min="14" max="14" width="33.5703125" style="234" customWidth="1"/>
    <col min="15" max="15" width="10.42578125" style="235" customWidth="1"/>
    <col min="16" max="16" width="23.85546875" style="239" customWidth="1"/>
    <col min="17" max="17" width="16.7109375" style="283" customWidth="1"/>
    <col min="18" max="18" width="22.5703125" style="284" customWidth="1"/>
    <col min="19" max="19" width="37.140625" style="239" customWidth="1"/>
    <col min="20" max="20" width="47.7109375" style="239" customWidth="1"/>
    <col min="21" max="21" width="34.85546875" style="239" customWidth="1"/>
    <col min="22" max="22" width="24.7109375" style="282" customWidth="1"/>
    <col min="23" max="23" width="12.7109375" style="285" bestFit="1" customWidth="1"/>
    <col min="24" max="24" width="29.85546875" style="286" bestFit="1" customWidth="1"/>
    <col min="25" max="25" width="12.85546875" style="197" customWidth="1"/>
    <col min="26" max="26" width="14.140625" style="197" customWidth="1"/>
    <col min="27" max="27" width="8.7109375" style="197" customWidth="1"/>
    <col min="28" max="28" width="17.85546875" style="197" customWidth="1"/>
    <col min="29" max="29" width="9.28515625" style="197" customWidth="1"/>
    <col min="30" max="30" width="13.85546875" style="197" customWidth="1"/>
    <col min="31" max="31" width="36.140625" style="197" customWidth="1"/>
    <col min="32" max="32" width="30.140625" style="197" customWidth="1"/>
    <col min="33" max="33" width="21" style="197" customWidth="1"/>
    <col min="34" max="34" width="12.42578125" style="197" customWidth="1"/>
    <col min="35" max="35" width="21.5703125" style="197" customWidth="1"/>
    <col min="36" max="36" width="15.85546875" style="197" customWidth="1"/>
    <col min="37" max="37" width="22.7109375" style="288" customWidth="1"/>
    <col min="38" max="38" width="22.7109375" style="289" customWidth="1"/>
    <col min="39" max="39" width="28.7109375" style="290" customWidth="1"/>
    <col min="40" max="72" width="0" style="197" hidden="1" customWidth="1"/>
    <col min="73" max="16384" width="11.42578125" style="197" hidden="1"/>
  </cols>
  <sheetData>
    <row r="1" spans="1:39" ht="12.75" x14ac:dyDescent="0.2">
      <c r="A1" s="1750" t="s">
        <v>65</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1"/>
      <c r="AL1" s="247" t="s">
        <v>66</v>
      </c>
      <c r="AM1" s="299" t="s">
        <v>67</v>
      </c>
    </row>
    <row r="2" spans="1:39" ht="12.75"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1"/>
      <c r="AL2" s="248" t="s">
        <v>68</v>
      </c>
      <c r="AM2" s="299" t="s">
        <v>69</v>
      </c>
    </row>
    <row r="3" spans="1:39" ht="12.75"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1"/>
      <c r="AL3" s="247" t="s">
        <v>70</v>
      </c>
      <c r="AM3" s="299" t="s">
        <v>71</v>
      </c>
    </row>
    <row r="4" spans="1:39" ht="12.75"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3"/>
      <c r="AL4" s="247" t="s">
        <v>72</v>
      </c>
      <c r="AM4" s="300" t="s">
        <v>73</v>
      </c>
    </row>
    <row r="5" spans="1:39" ht="27" customHeight="1" x14ac:dyDescent="0.2">
      <c r="A5" s="1754" t="s">
        <v>1</v>
      </c>
      <c r="B5" s="1754"/>
      <c r="C5" s="1754"/>
      <c r="D5" s="1754"/>
      <c r="E5" s="1754"/>
      <c r="F5" s="1754"/>
      <c r="G5" s="1754"/>
      <c r="H5" s="1754"/>
      <c r="I5" s="1754"/>
      <c r="J5" s="1754"/>
      <c r="K5" s="1754"/>
      <c r="L5" s="1754"/>
      <c r="M5" s="1754"/>
      <c r="N5" s="1803" t="s">
        <v>2</v>
      </c>
      <c r="O5" s="1803"/>
      <c r="P5" s="1803"/>
      <c r="Q5" s="1803"/>
      <c r="R5" s="1803"/>
      <c r="S5" s="1803"/>
      <c r="T5" s="1803"/>
      <c r="U5" s="1803"/>
      <c r="V5" s="1803"/>
      <c r="W5" s="1803"/>
      <c r="X5" s="1803"/>
      <c r="Y5" s="1803"/>
      <c r="Z5" s="1803"/>
      <c r="AA5" s="1803"/>
      <c r="AB5" s="1803"/>
      <c r="AC5" s="1803"/>
      <c r="AD5" s="1803"/>
      <c r="AE5" s="1803"/>
      <c r="AF5" s="1803"/>
      <c r="AG5" s="1803"/>
      <c r="AH5" s="1803"/>
      <c r="AI5" s="1803"/>
      <c r="AJ5" s="1803"/>
      <c r="AK5" s="1803"/>
      <c r="AL5" s="1803"/>
      <c r="AM5" s="1803"/>
    </row>
    <row r="6" spans="1:39" ht="27" customHeight="1" x14ac:dyDescent="0.2">
      <c r="A6" s="1752"/>
      <c r="B6" s="1752"/>
      <c r="C6" s="1752"/>
      <c r="D6" s="1752"/>
      <c r="E6" s="1752"/>
      <c r="F6" s="1752"/>
      <c r="G6" s="1752"/>
      <c r="H6" s="1752"/>
      <c r="I6" s="1752"/>
      <c r="J6" s="1752"/>
      <c r="K6" s="1752"/>
      <c r="L6" s="1752"/>
      <c r="M6" s="1752"/>
      <c r="N6" s="203"/>
      <c r="O6" s="204"/>
      <c r="P6" s="204"/>
      <c r="Q6" s="204"/>
      <c r="R6" s="204"/>
      <c r="S6" s="204"/>
      <c r="T6" s="204"/>
      <c r="U6" s="204"/>
      <c r="V6" s="204"/>
      <c r="W6" s="204"/>
      <c r="X6" s="204"/>
      <c r="Y6" s="1758" t="s">
        <v>3</v>
      </c>
      <c r="Z6" s="1752"/>
      <c r="AA6" s="1752"/>
      <c r="AB6" s="1752"/>
      <c r="AC6" s="1752"/>
      <c r="AD6" s="1752"/>
      <c r="AE6" s="1752"/>
      <c r="AF6" s="1752"/>
      <c r="AG6" s="1752"/>
      <c r="AH6" s="1752"/>
      <c r="AI6" s="1752"/>
      <c r="AJ6" s="1753"/>
      <c r="AK6" s="204"/>
      <c r="AL6" s="204"/>
      <c r="AM6" s="301"/>
    </row>
    <row r="7" spans="1:39" ht="27" customHeight="1" x14ac:dyDescent="0.2">
      <c r="A7" s="1759" t="s">
        <v>4</v>
      </c>
      <c r="B7" s="1762" t="s">
        <v>5</v>
      </c>
      <c r="C7" s="1763"/>
      <c r="D7" s="1763" t="s">
        <v>4</v>
      </c>
      <c r="E7" s="1762" t="s">
        <v>6</v>
      </c>
      <c r="F7" s="1763"/>
      <c r="G7" s="1763" t="s">
        <v>4</v>
      </c>
      <c r="H7" s="1762" t="s">
        <v>7</v>
      </c>
      <c r="I7" s="1763"/>
      <c r="J7" s="1763" t="s">
        <v>4</v>
      </c>
      <c r="K7" s="1762" t="s">
        <v>8</v>
      </c>
      <c r="L7" s="1741" t="s">
        <v>9</v>
      </c>
      <c r="M7" s="1741" t="s">
        <v>10</v>
      </c>
      <c r="N7" s="1741" t="s">
        <v>11</v>
      </c>
      <c r="O7" s="1741" t="s">
        <v>74</v>
      </c>
      <c r="P7" s="1741" t="s">
        <v>2</v>
      </c>
      <c r="Q7" s="1768" t="s">
        <v>12</v>
      </c>
      <c r="R7" s="1771" t="s">
        <v>13</v>
      </c>
      <c r="S7" s="1762" t="s">
        <v>14</v>
      </c>
      <c r="T7" s="1762" t="s">
        <v>15</v>
      </c>
      <c r="U7" s="1741" t="s">
        <v>16</v>
      </c>
      <c r="V7" s="1738" t="s">
        <v>13</v>
      </c>
      <c r="W7" s="2665" t="s">
        <v>4</v>
      </c>
      <c r="X7" s="1741" t="s">
        <v>17</v>
      </c>
      <c r="Y7" s="1744" t="s">
        <v>18</v>
      </c>
      <c r="Z7" s="1745"/>
      <c r="AA7" s="1745"/>
      <c r="AB7" s="1745"/>
      <c r="AC7" s="1745"/>
      <c r="AD7" s="1746"/>
      <c r="AE7" s="1744" t="s">
        <v>19</v>
      </c>
      <c r="AF7" s="1745"/>
      <c r="AG7" s="1745"/>
      <c r="AH7" s="1745"/>
      <c r="AI7" s="1745"/>
      <c r="AJ7" s="1746"/>
      <c r="AK7" s="1747" t="s">
        <v>20</v>
      </c>
      <c r="AL7" s="1747" t="s">
        <v>21</v>
      </c>
      <c r="AM7" s="2657" t="s">
        <v>22</v>
      </c>
    </row>
    <row r="8" spans="1:39" ht="27" customHeight="1" x14ac:dyDescent="0.2">
      <c r="A8" s="1760"/>
      <c r="B8" s="1764"/>
      <c r="C8" s="1765"/>
      <c r="D8" s="1765"/>
      <c r="E8" s="1764"/>
      <c r="F8" s="1765"/>
      <c r="G8" s="1765"/>
      <c r="H8" s="1764"/>
      <c r="I8" s="1765"/>
      <c r="J8" s="1765"/>
      <c r="K8" s="1764"/>
      <c r="L8" s="1742"/>
      <c r="M8" s="1742"/>
      <c r="N8" s="1742"/>
      <c r="O8" s="1742"/>
      <c r="P8" s="1742"/>
      <c r="Q8" s="1769"/>
      <c r="R8" s="1772"/>
      <c r="S8" s="1764"/>
      <c r="T8" s="1764"/>
      <c r="U8" s="1742"/>
      <c r="V8" s="1739"/>
      <c r="W8" s="1730"/>
      <c r="X8" s="1742"/>
      <c r="Y8" s="1762" t="s">
        <v>23</v>
      </c>
      <c r="Z8" s="2663" t="s">
        <v>24</v>
      </c>
      <c r="AA8" s="1762" t="s">
        <v>25</v>
      </c>
      <c r="AB8" s="1762" t="s">
        <v>26</v>
      </c>
      <c r="AC8" s="1762" t="s">
        <v>27</v>
      </c>
      <c r="AD8" s="1762" t="s">
        <v>28</v>
      </c>
      <c r="AE8" s="1762" t="s">
        <v>29</v>
      </c>
      <c r="AF8" s="1762" t="s">
        <v>30</v>
      </c>
      <c r="AG8" s="1762" t="s">
        <v>31</v>
      </c>
      <c r="AH8" s="1762" t="s">
        <v>32</v>
      </c>
      <c r="AI8" s="1762" t="s">
        <v>33</v>
      </c>
      <c r="AJ8" s="1762" t="s">
        <v>34</v>
      </c>
      <c r="AK8" s="1748"/>
      <c r="AL8" s="1748"/>
      <c r="AM8" s="2657"/>
    </row>
    <row r="9" spans="1:39" ht="27" customHeight="1" x14ac:dyDescent="0.2">
      <c r="A9" s="1760"/>
      <c r="B9" s="1764"/>
      <c r="C9" s="1765"/>
      <c r="D9" s="1765"/>
      <c r="E9" s="1764"/>
      <c r="F9" s="1765"/>
      <c r="G9" s="1765"/>
      <c r="H9" s="1764"/>
      <c r="I9" s="1765"/>
      <c r="J9" s="1765"/>
      <c r="K9" s="1764"/>
      <c r="L9" s="1742"/>
      <c r="M9" s="1742"/>
      <c r="N9" s="1742"/>
      <c r="O9" s="1742"/>
      <c r="P9" s="1742"/>
      <c r="Q9" s="1769"/>
      <c r="R9" s="1772"/>
      <c r="S9" s="1764"/>
      <c r="T9" s="1764"/>
      <c r="U9" s="1742"/>
      <c r="V9" s="1739"/>
      <c r="W9" s="1730"/>
      <c r="X9" s="1742"/>
      <c r="Y9" s="1764"/>
      <c r="Z9" s="2664"/>
      <c r="AA9" s="1764"/>
      <c r="AB9" s="1764"/>
      <c r="AC9" s="1764"/>
      <c r="AD9" s="1764"/>
      <c r="AE9" s="1764"/>
      <c r="AF9" s="1764"/>
      <c r="AG9" s="1764"/>
      <c r="AH9" s="1764"/>
      <c r="AI9" s="1764"/>
      <c r="AJ9" s="1764"/>
      <c r="AK9" s="1748"/>
      <c r="AL9" s="1748"/>
      <c r="AM9" s="2657"/>
    </row>
    <row r="10" spans="1:39" ht="27" customHeight="1" x14ac:dyDescent="0.2">
      <c r="A10" s="1760"/>
      <c r="B10" s="1764"/>
      <c r="C10" s="1765"/>
      <c r="D10" s="1765"/>
      <c r="E10" s="1764"/>
      <c r="F10" s="1765"/>
      <c r="G10" s="1765"/>
      <c r="H10" s="1764"/>
      <c r="I10" s="1765"/>
      <c r="J10" s="1765"/>
      <c r="K10" s="1764"/>
      <c r="L10" s="1742"/>
      <c r="M10" s="1742"/>
      <c r="N10" s="1742"/>
      <c r="O10" s="1742"/>
      <c r="P10" s="1742"/>
      <c r="Q10" s="1769"/>
      <c r="R10" s="1772"/>
      <c r="S10" s="1764"/>
      <c r="T10" s="1764"/>
      <c r="U10" s="1742"/>
      <c r="V10" s="1739"/>
      <c r="W10" s="1731"/>
      <c r="X10" s="1742"/>
      <c r="Y10" s="1764"/>
      <c r="Z10" s="2664"/>
      <c r="AA10" s="1764"/>
      <c r="AB10" s="1764"/>
      <c r="AC10" s="1764"/>
      <c r="AD10" s="1764"/>
      <c r="AE10" s="1764"/>
      <c r="AF10" s="1764"/>
      <c r="AG10" s="1764"/>
      <c r="AH10" s="1764"/>
      <c r="AI10" s="1764"/>
      <c r="AJ10" s="1764"/>
      <c r="AK10" s="1748"/>
      <c r="AL10" s="1748"/>
      <c r="AM10" s="2657"/>
    </row>
    <row r="11" spans="1:39" s="1086" customFormat="1" ht="12.75" x14ac:dyDescent="0.2">
      <c r="A11" s="1026">
        <v>3</v>
      </c>
      <c r="B11" s="1081"/>
      <c r="C11" s="1081" t="s">
        <v>491</v>
      </c>
      <c r="D11" s="1081"/>
      <c r="E11" s="1081"/>
      <c r="F11" s="1081"/>
      <c r="G11" s="1081"/>
      <c r="H11" s="1081"/>
      <c r="I11" s="1081"/>
      <c r="J11" s="1081"/>
      <c r="K11" s="1081"/>
      <c r="L11" s="1081"/>
      <c r="M11" s="1081"/>
      <c r="N11" s="1081"/>
      <c r="O11" s="1081"/>
      <c r="P11" s="1081"/>
      <c r="Q11" s="1082"/>
      <c r="R11" s="1083"/>
      <c r="S11" s="1081"/>
      <c r="T11" s="1081"/>
      <c r="U11" s="1081"/>
      <c r="V11" s="1083"/>
      <c r="W11" s="1084"/>
      <c r="X11" s="1081"/>
      <c r="Y11" s="1081"/>
      <c r="Z11" s="1081"/>
      <c r="AA11" s="1081"/>
      <c r="AB11" s="1081"/>
      <c r="AC11" s="1081"/>
      <c r="AD11" s="1081"/>
      <c r="AE11" s="1081"/>
      <c r="AF11" s="1081"/>
      <c r="AG11" s="1081"/>
      <c r="AH11" s="1081"/>
      <c r="AI11" s="1081"/>
      <c r="AJ11" s="1081"/>
      <c r="AK11" s="1085"/>
      <c r="AL11" s="1085"/>
      <c r="AM11" s="1460"/>
    </row>
    <row r="12" spans="1:39" s="325" customFormat="1" ht="12.75" x14ac:dyDescent="0.2">
      <c r="A12" s="1087"/>
      <c r="B12" s="1088"/>
      <c r="C12" s="1088"/>
      <c r="D12" s="1089">
        <v>5</v>
      </c>
      <c r="E12" s="1090" t="s">
        <v>1132</v>
      </c>
      <c r="F12" s="1091"/>
      <c r="G12" s="1091"/>
      <c r="H12" s="1091"/>
      <c r="I12" s="1091"/>
      <c r="J12" s="1091"/>
      <c r="K12" s="1091"/>
      <c r="L12" s="1091"/>
      <c r="M12" s="1091"/>
      <c r="N12" s="1091"/>
      <c r="O12" s="1091"/>
      <c r="P12" s="1091"/>
      <c r="Q12" s="1092"/>
      <c r="R12" s="1093"/>
      <c r="S12" s="1091"/>
      <c r="T12" s="1091"/>
      <c r="U12" s="1091"/>
      <c r="V12" s="1093"/>
      <c r="W12" s="1094"/>
      <c r="X12" s="1091"/>
      <c r="Y12" s="1091"/>
      <c r="Z12" s="1091"/>
      <c r="AA12" s="1091"/>
      <c r="AB12" s="1091"/>
      <c r="AC12" s="1091"/>
      <c r="AD12" s="1091"/>
      <c r="AE12" s="1091"/>
      <c r="AF12" s="1091"/>
      <c r="AG12" s="1091"/>
      <c r="AH12" s="1091"/>
      <c r="AI12" s="1091"/>
      <c r="AJ12" s="1091"/>
      <c r="AK12" s="1095"/>
      <c r="AL12" s="1095"/>
      <c r="AM12" s="262"/>
    </row>
    <row r="13" spans="1:39" s="325" customFormat="1" ht="12.75" x14ac:dyDescent="0.2">
      <c r="A13" s="1087"/>
      <c r="B13" s="1088"/>
      <c r="C13" s="1088"/>
      <c r="D13" s="1096"/>
      <c r="E13" s="1088"/>
      <c r="F13" s="1088"/>
      <c r="G13" s="1027">
        <v>16</v>
      </c>
      <c r="H13" s="1015" t="s">
        <v>1133</v>
      </c>
      <c r="I13" s="1015"/>
      <c r="J13" s="1015"/>
      <c r="K13" s="1015"/>
      <c r="L13" s="1015"/>
      <c r="M13" s="1015"/>
      <c r="N13" s="1015"/>
      <c r="O13" s="1015"/>
      <c r="P13" s="1015"/>
      <c r="Q13" s="1016"/>
      <c r="R13" s="1017"/>
      <c r="S13" s="1015"/>
      <c r="T13" s="1015"/>
      <c r="U13" s="1015"/>
      <c r="V13" s="1017"/>
      <c r="W13" s="1018"/>
      <c r="X13" s="1015"/>
      <c r="Y13" s="1015"/>
      <c r="Z13" s="1015"/>
      <c r="AA13" s="1015"/>
      <c r="AB13" s="1015"/>
      <c r="AC13" s="1015"/>
      <c r="AD13" s="1015"/>
      <c r="AE13" s="1015"/>
      <c r="AF13" s="1015"/>
      <c r="AG13" s="1015"/>
      <c r="AH13" s="1015"/>
      <c r="AI13" s="1015"/>
      <c r="AJ13" s="1015"/>
      <c r="AK13" s="1019"/>
      <c r="AL13" s="1019"/>
      <c r="AM13" s="1119"/>
    </row>
    <row r="14" spans="1:39" s="236" customFormat="1" ht="46.5" customHeight="1" x14ac:dyDescent="0.2">
      <c r="A14" s="1060"/>
      <c r="B14" s="2658"/>
      <c r="C14" s="2659"/>
      <c r="D14" s="469"/>
      <c r="E14" s="2658"/>
      <c r="F14" s="2659"/>
      <c r="G14" s="469"/>
      <c r="H14" s="2658"/>
      <c r="I14" s="2659"/>
      <c r="J14" s="2660">
        <v>65</v>
      </c>
      <c r="K14" s="2660" t="s">
        <v>1134</v>
      </c>
      <c r="L14" s="2660" t="s">
        <v>1135</v>
      </c>
      <c r="M14" s="2678">
        <v>1</v>
      </c>
      <c r="N14" s="2660" t="s">
        <v>1799</v>
      </c>
      <c r="O14" s="2678">
        <v>84</v>
      </c>
      <c r="P14" s="2660" t="s">
        <v>1136</v>
      </c>
      <c r="Q14" s="1028">
        <f>+V14/$R$14*100</f>
        <v>13.627616424533667</v>
      </c>
      <c r="R14" s="2655">
        <v>12216796754</v>
      </c>
      <c r="S14" s="2660" t="s">
        <v>1137</v>
      </c>
      <c r="T14" s="2688" t="s">
        <v>1138</v>
      </c>
      <c r="U14" s="2691" t="s">
        <v>1139</v>
      </c>
      <c r="V14" s="1010">
        <v>1664858201</v>
      </c>
      <c r="W14" s="1029">
        <v>35</v>
      </c>
      <c r="X14" s="1030" t="s">
        <v>1140</v>
      </c>
      <c r="Y14" s="2669">
        <v>2732</v>
      </c>
      <c r="Z14" s="2669">
        <v>17360</v>
      </c>
      <c r="AA14" s="2669"/>
      <c r="AB14" s="2669">
        <v>21116</v>
      </c>
      <c r="AC14" s="2669">
        <v>4451</v>
      </c>
      <c r="AD14" s="2669">
        <v>56</v>
      </c>
      <c r="AE14" s="2666"/>
      <c r="AF14" s="2666"/>
      <c r="AG14" s="2666"/>
      <c r="AH14" s="2666"/>
      <c r="AI14" s="2666"/>
      <c r="AJ14" s="2666"/>
      <c r="AK14" s="1031">
        <v>42737</v>
      </c>
      <c r="AL14" s="1032">
        <v>43069</v>
      </c>
      <c r="AM14" s="2687" t="s">
        <v>1141</v>
      </c>
    </row>
    <row r="15" spans="1:39" s="236" customFormat="1" ht="42.75" customHeight="1" x14ac:dyDescent="0.2">
      <c r="A15" s="1060"/>
      <c r="B15" s="276"/>
      <c r="C15" s="470"/>
      <c r="D15" s="469"/>
      <c r="E15" s="276"/>
      <c r="F15" s="470"/>
      <c r="G15" s="469"/>
      <c r="H15" s="276"/>
      <c r="I15" s="470"/>
      <c r="J15" s="2661"/>
      <c r="K15" s="2661"/>
      <c r="L15" s="2661"/>
      <c r="M15" s="2679"/>
      <c r="N15" s="2661"/>
      <c r="O15" s="2679"/>
      <c r="P15" s="2661"/>
      <c r="Q15" s="1028">
        <f t="shared" ref="Q15:Q21" si="0">+V15/$R$14*100</f>
        <v>13.096722751617612</v>
      </c>
      <c r="R15" s="2668"/>
      <c r="S15" s="2661"/>
      <c r="T15" s="2689"/>
      <c r="U15" s="2693"/>
      <c r="V15" s="1034">
        <v>1600000000</v>
      </c>
      <c r="W15" s="1029">
        <v>20</v>
      </c>
      <c r="X15" s="1030" t="s">
        <v>82</v>
      </c>
      <c r="Y15" s="2670"/>
      <c r="Z15" s="2670"/>
      <c r="AA15" s="2670"/>
      <c r="AB15" s="2670"/>
      <c r="AC15" s="2670"/>
      <c r="AD15" s="2670"/>
      <c r="AE15" s="2667"/>
      <c r="AF15" s="2667"/>
      <c r="AG15" s="2667"/>
      <c r="AH15" s="2667"/>
      <c r="AI15" s="2667"/>
      <c r="AJ15" s="2667"/>
      <c r="AK15" s="1031">
        <v>42737</v>
      </c>
      <c r="AL15" s="1032">
        <v>43069</v>
      </c>
      <c r="AM15" s="2687"/>
    </row>
    <row r="16" spans="1:39" s="236" customFormat="1" ht="31.5" customHeight="1" x14ac:dyDescent="0.2">
      <c r="A16" s="1060"/>
      <c r="B16" s="276"/>
      <c r="C16" s="470"/>
      <c r="D16" s="469"/>
      <c r="E16" s="276"/>
      <c r="F16" s="470"/>
      <c r="G16" s="469"/>
      <c r="H16" s="276"/>
      <c r="I16" s="470"/>
      <c r="J16" s="2662"/>
      <c r="K16" s="2662"/>
      <c r="L16" s="2662"/>
      <c r="M16" s="2680"/>
      <c r="N16" s="2662"/>
      <c r="O16" s="2679"/>
      <c r="P16" s="2661"/>
      <c r="Q16" s="1028">
        <f t="shared" si="0"/>
        <v>0</v>
      </c>
      <c r="R16" s="2668"/>
      <c r="S16" s="2661"/>
      <c r="T16" s="2690"/>
      <c r="U16" s="1054" t="s">
        <v>1142</v>
      </c>
      <c r="V16" s="1034">
        <v>0</v>
      </c>
      <c r="W16" s="1029"/>
      <c r="X16" s="1030"/>
      <c r="Y16" s="2670"/>
      <c r="Z16" s="2670"/>
      <c r="AA16" s="2670"/>
      <c r="AB16" s="2670"/>
      <c r="AC16" s="2670"/>
      <c r="AD16" s="2670"/>
      <c r="AE16" s="2667"/>
      <c r="AF16" s="2667"/>
      <c r="AG16" s="2667"/>
      <c r="AH16" s="2667"/>
      <c r="AI16" s="2667"/>
      <c r="AJ16" s="2667"/>
      <c r="AK16" s="1031">
        <v>42751</v>
      </c>
      <c r="AL16" s="1032">
        <v>42780</v>
      </c>
      <c r="AM16" s="2687"/>
    </row>
    <row r="17" spans="1:39" s="236" customFormat="1" ht="37.5" customHeight="1" x14ac:dyDescent="0.2">
      <c r="A17" s="1060"/>
      <c r="B17" s="276"/>
      <c r="C17" s="470"/>
      <c r="D17" s="469"/>
      <c r="E17" s="276"/>
      <c r="F17" s="470"/>
      <c r="G17" s="469"/>
      <c r="H17" s="276"/>
      <c r="I17" s="470"/>
      <c r="J17" s="2660">
        <v>66</v>
      </c>
      <c r="K17" s="2660" t="s">
        <v>1143</v>
      </c>
      <c r="L17" s="2660" t="s">
        <v>1135</v>
      </c>
      <c r="M17" s="2678">
        <v>1</v>
      </c>
      <c r="N17" s="2678" t="s">
        <v>1144</v>
      </c>
      <c r="O17" s="2679"/>
      <c r="P17" s="2661"/>
      <c r="Q17" s="1028">
        <f t="shared" si="0"/>
        <v>11.322546473952743</v>
      </c>
      <c r="R17" s="2668"/>
      <c r="S17" s="2661"/>
      <c r="T17" s="2688" t="s">
        <v>1145</v>
      </c>
      <c r="U17" s="2691" t="s">
        <v>1146</v>
      </c>
      <c r="V17" s="1034">
        <v>1383252490.1000001</v>
      </c>
      <c r="W17" s="1011">
        <v>35</v>
      </c>
      <c r="X17" s="1030" t="s">
        <v>1140</v>
      </c>
      <c r="Y17" s="2670"/>
      <c r="Z17" s="2670"/>
      <c r="AA17" s="2670"/>
      <c r="AB17" s="2670"/>
      <c r="AC17" s="2670"/>
      <c r="AD17" s="2670"/>
      <c r="AE17" s="2667"/>
      <c r="AF17" s="2667"/>
      <c r="AG17" s="2667"/>
      <c r="AH17" s="2667"/>
      <c r="AI17" s="2667"/>
      <c r="AJ17" s="2667"/>
      <c r="AK17" s="1031">
        <v>42737</v>
      </c>
      <c r="AL17" s="1032">
        <v>43069</v>
      </c>
      <c r="AM17" s="2687"/>
    </row>
    <row r="18" spans="1:39" s="236" customFormat="1" ht="35.25" customHeight="1" x14ac:dyDescent="0.2">
      <c r="A18" s="1060"/>
      <c r="B18" s="276"/>
      <c r="C18" s="470"/>
      <c r="D18" s="469"/>
      <c r="E18" s="276"/>
      <c r="F18" s="470"/>
      <c r="G18" s="469"/>
      <c r="H18" s="276"/>
      <c r="I18" s="470"/>
      <c r="J18" s="2661"/>
      <c r="K18" s="2661"/>
      <c r="L18" s="2661"/>
      <c r="M18" s="2679"/>
      <c r="N18" s="2679"/>
      <c r="O18" s="2679"/>
      <c r="P18" s="2661"/>
      <c r="Q18" s="1028">
        <f t="shared" si="0"/>
        <v>50.079298086029198</v>
      </c>
      <c r="R18" s="2668"/>
      <c r="S18" s="2661"/>
      <c r="T18" s="2689"/>
      <c r="U18" s="2692"/>
      <c r="V18" s="1034">
        <v>6118086063</v>
      </c>
      <c r="W18" s="1011">
        <v>81</v>
      </c>
      <c r="X18" s="941" t="s">
        <v>1147</v>
      </c>
      <c r="Y18" s="2670"/>
      <c r="Z18" s="2670"/>
      <c r="AA18" s="2670"/>
      <c r="AB18" s="2670"/>
      <c r="AC18" s="2670"/>
      <c r="AD18" s="2670"/>
      <c r="AE18" s="2667"/>
      <c r="AF18" s="2667"/>
      <c r="AG18" s="2667"/>
      <c r="AH18" s="2667"/>
      <c r="AI18" s="2667"/>
      <c r="AJ18" s="2667"/>
      <c r="AK18" s="1031">
        <v>42737</v>
      </c>
      <c r="AL18" s="1032">
        <v>43069</v>
      </c>
      <c r="AM18" s="2687"/>
    </row>
    <row r="19" spans="1:39" s="236" customFormat="1" ht="25.5" customHeight="1" x14ac:dyDescent="0.2">
      <c r="A19" s="1060"/>
      <c r="B19" s="276"/>
      <c r="C19" s="470"/>
      <c r="D19" s="469"/>
      <c r="E19" s="276"/>
      <c r="F19" s="470"/>
      <c r="G19" s="469"/>
      <c r="H19" s="276"/>
      <c r="I19" s="470"/>
      <c r="J19" s="2661"/>
      <c r="K19" s="2661"/>
      <c r="L19" s="2661"/>
      <c r="M19" s="2679"/>
      <c r="N19" s="2679"/>
      <c r="O19" s="2679"/>
      <c r="P19" s="2661"/>
      <c r="Q19" s="1028">
        <f t="shared" si="0"/>
        <v>1.2798854163535509</v>
      </c>
      <c r="R19" s="2668"/>
      <c r="S19" s="2661"/>
      <c r="T19" s="2689"/>
      <c r="U19" s="2693"/>
      <c r="V19" s="1034">
        <v>156361000</v>
      </c>
      <c r="W19" s="1011">
        <v>20</v>
      </c>
      <c r="X19" s="1030" t="s">
        <v>82</v>
      </c>
      <c r="Y19" s="2670"/>
      <c r="Z19" s="2670"/>
      <c r="AA19" s="2670"/>
      <c r="AB19" s="2670"/>
      <c r="AC19" s="2670"/>
      <c r="AD19" s="2670"/>
      <c r="AE19" s="2667"/>
      <c r="AF19" s="2667"/>
      <c r="AG19" s="2667"/>
      <c r="AH19" s="2667"/>
      <c r="AI19" s="2667"/>
      <c r="AJ19" s="2667"/>
      <c r="AK19" s="1031">
        <v>42737</v>
      </c>
      <c r="AL19" s="1032">
        <v>43069</v>
      </c>
      <c r="AM19" s="2687"/>
    </row>
    <row r="20" spans="1:39" s="236" customFormat="1" ht="36" customHeight="1" x14ac:dyDescent="0.2">
      <c r="A20" s="1060"/>
      <c r="B20" s="276"/>
      <c r="C20" s="470"/>
      <c r="D20" s="469"/>
      <c r="E20" s="276"/>
      <c r="F20" s="470"/>
      <c r="G20" s="469"/>
      <c r="H20" s="276"/>
      <c r="I20" s="470"/>
      <c r="J20" s="2661"/>
      <c r="K20" s="2662"/>
      <c r="L20" s="2662"/>
      <c r="M20" s="2679"/>
      <c r="N20" s="2679"/>
      <c r="O20" s="2679"/>
      <c r="P20" s="2661"/>
      <c r="Q20" s="1028">
        <f t="shared" si="0"/>
        <v>1.9942952715508524</v>
      </c>
      <c r="R20" s="2668"/>
      <c r="S20" s="2661"/>
      <c r="T20" s="2690"/>
      <c r="U20" s="1055" t="s">
        <v>1148</v>
      </c>
      <c r="V20" s="1034">
        <v>243639000</v>
      </c>
      <c r="W20" s="1011">
        <v>20</v>
      </c>
      <c r="X20" s="1030" t="s">
        <v>82</v>
      </c>
      <c r="Y20" s="2670"/>
      <c r="Z20" s="2670"/>
      <c r="AA20" s="2670"/>
      <c r="AB20" s="2670"/>
      <c r="AC20" s="2670"/>
      <c r="AD20" s="2670"/>
      <c r="AE20" s="2667"/>
      <c r="AF20" s="2667"/>
      <c r="AG20" s="2667"/>
      <c r="AH20" s="2667"/>
      <c r="AI20" s="2667"/>
      <c r="AJ20" s="2667"/>
      <c r="AK20" s="1035">
        <v>42751</v>
      </c>
      <c r="AL20" s="1036">
        <v>43055</v>
      </c>
      <c r="AM20" s="2687"/>
    </row>
    <row r="21" spans="1:39" s="236" customFormat="1" ht="128.25" customHeight="1" x14ac:dyDescent="0.2">
      <c r="A21" s="1060"/>
      <c r="B21" s="276"/>
      <c r="C21" s="470"/>
      <c r="D21" s="469"/>
      <c r="E21" s="276"/>
      <c r="F21" s="470"/>
      <c r="G21" s="469"/>
      <c r="H21" s="276"/>
      <c r="I21" s="470"/>
      <c r="J21" s="1038">
        <v>67</v>
      </c>
      <c r="K21" s="1038" t="s">
        <v>1149</v>
      </c>
      <c r="L21" s="1061" t="s">
        <v>1135</v>
      </c>
      <c r="M21" s="1037">
        <v>1</v>
      </c>
      <c r="N21" s="1039" t="s">
        <v>1150</v>
      </c>
      <c r="O21" s="2679"/>
      <c r="P21" s="2662"/>
      <c r="Q21" s="1028">
        <f t="shared" si="0"/>
        <v>8.5996355767809138</v>
      </c>
      <c r="R21" s="2668"/>
      <c r="S21" s="2661"/>
      <c r="T21" s="1040" t="s">
        <v>1151</v>
      </c>
      <c r="U21" s="1055" t="s">
        <v>1152</v>
      </c>
      <c r="V21" s="1034">
        <v>1050600000</v>
      </c>
      <c r="W21" s="1041">
        <v>35</v>
      </c>
      <c r="X21" s="1042" t="s">
        <v>1140</v>
      </c>
      <c r="Y21" s="2670"/>
      <c r="Z21" s="2670"/>
      <c r="AA21" s="2670"/>
      <c r="AB21" s="2670"/>
      <c r="AC21" s="2670"/>
      <c r="AD21" s="2670"/>
      <c r="AE21" s="2667"/>
      <c r="AF21" s="2667"/>
      <c r="AG21" s="2667"/>
      <c r="AH21" s="2667"/>
      <c r="AI21" s="2667"/>
      <c r="AJ21" s="2667"/>
      <c r="AK21" s="1035">
        <v>42737</v>
      </c>
      <c r="AL21" s="1036">
        <v>43069</v>
      </c>
      <c r="AM21" s="2687"/>
    </row>
    <row r="22" spans="1:39" s="1043" customFormat="1" ht="12.75" x14ac:dyDescent="0.2">
      <c r="A22" s="2694"/>
      <c r="B22" s="2695"/>
      <c r="C22" s="2695"/>
      <c r="D22" s="2695"/>
      <c r="E22" s="2695"/>
      <c r="F22" s="2696"/>
      <c r="G22" s="1062">
        <v>17</v>
      </c>
      <c r="H22" s="2783" t="s">
        <v>1153</v>
      </c>
      <c r="I22" s="2784"/>
      <c r="J22" s="2784"/>
      <c r="K22" s="2784"/>
      <c r="L22" s="2784"/>
      <c r="M22" s="2784"/>
      <c r="N22" s="293"/>
      <c r="O22" s="293"/>
      <c r="P22" s="294"/>
      <c r="Q22" s="293"/>
      <c r="R22" s="293"/>
      <c r="S22" s="294"/>
      <c r="T22" s="294"/>
      <c r="U22" s="294"/>
      <c r="V22" s="293"/>
      <c r="W22" s="293"/>
      <c r="X22" s="293"/>
      <c r="Y22" s="293"/>
      <c r="Z22" s="293"/>
      <c r="AA22" s="293"/>
      <c r="AB22" s="293"/>
      <c r="AC22" s="293"/>
      <c r="AD22" s="293"/>
      <c r="AE22" s="293"/>
      <c r="AF22" s="293"/>
      <c r="AG22" s="293"/>
      <c r="AH22" s="293"/>
      <c r="AI22" s="293"/>
      <c r="AJ22" s="293"/>
      <c r="AK22" s="293"/>
      <c r="AL22" s="293"/>
      <c r="AM22" s="302"/>
    </row>
    <row r="23" spans="1:39" s="1020" customFormat="1" ht="82.5" customHeight="1" x14ac:dyDescent="0.2">
      <c r="A23" s="2697"/>
      <c r="B23" s="2698"/>
      <c r="C23" s="2699"/>
      <c r="D23" s="2712"/>
      <c r="E23" s="2713"/>
      <c r="F23" s="2714"/>
      <c r="G23" s="2712"/>
      <c r="H23" s="2658"/>
      <c r="I23" s="2659"/>
      <c r="J23" s="1044">
        <v>68</v>
      </c>
      <c r="K23" s="1044" t="s">
        <v>1154</v>
      </c>
      <c r="L23" s="1044" t="s">
        <v>1135</v>
      </c>
      <c r="M23" s="330">
        <v>4500</v>
      </c>
      <c r="N23" s="2678" t="s">
        <v>1155</v>
      </c>
      <c r="O23" s="2679">
        <v>86</v>
      </c>
      <c r="P23" s="2660" t="s">
        <v>1156</v>
      </c>
      <c r="Q23" s="1028">
        <f>+V23/$R$23*100</f>
        <v>0.8090614886731391</v>
      </c>
      <c r="R23" s="2655">
        <v>1236000000</v>
      </c>
      <c r="S23" s="2660" t="s">
        <v>1157</v>
      </c>
      <c r="T23" s="1044" t="s">
        <v>1158</v>
      </c>
      <c r="U23" s="1056" t="s">
        <v>1159</v>
      </c>
      <c r="V23" s="1343">
        <v>10000000</v>
      </c>
      <c r="W23" s="999">
        <v>20</v>
      </c>
      <c r="X23" s="941" t="s">
        <v>82</v>
      </c>
      <c r="Y23" s="2669">
        <v>2732</v>
      </c>
      <c r="Z23" s="2669">
        <v>17360</v>
      </c>
      <c r="AA23" s="2669"/>
      <c r="AB23" s="2669">
        <v>21116</v>
      </c>
      <c r="AC23" s="2669">
        <v>4451</v>
      </c>
      <c r="AD23" s="2669">
        <v>56</v>
      </c>
      <c r="AE23" s="999"/>
      <c r="AF23" s="999"/>
      <c r="AG23" s="999"/>
      <c r="AH23" s="999"/>
      <c r="AI23" s="999"/>
      <c r="AJ23" s="999"/>
      <c r="AK23" s="1031">
        <v>42751</v>
      </c>
      <c r="AL23" s="1031">
        <v>42780</v>
      </c>
      <c r="AM23" s="1461" t="s">
        <v>1160</v>
      </c>
    </row>
    <row r="24" spans="1:39" s="236" customFormat="1" ht="63" customHeight="1" x14ac:dyDescent="0.2">
      <c r="A24" s="2706"/>
      <c r="B24" s="2707"/>
      <c r="C24" s="2708"/>
      <c r="D24" s="2715"/>
      <c r="E24" s="2658"/>
      <c r="F24" s="2659"/>
      <c r="G24" s="2715"/>
      <c r="H24" s="2658"/>
      <c r="I24" s="2659"/>
      <c r="J24" s="331">
        <v>69</v>
      </c>
      <c r="K24" s="331" t="s">
        <v>1161</v>
      </c>
      <c r="L24" s="1044" t="s">
        <v>1135</v>
      </c>
      <c r="M24" s="330">
        <v>1</v>
      </c>
      <c r="N24" s="2679"/>
      <c r="O24" s="2679"/>
      <c r="P24" s="2661"/>
      <c r="Q24" s="1028">
        <f>+V24/$R$23*100</f>
        <v>0.8090614886731391</v>
      </c>
      <c r="R24" s="2668"/>
      <c r="S24" s="2661"/>
      <c r="T24" s="331" t="s">
        <v>1162</v>
      </c>
      <c r="U24" s="942" t="s">
        <v>1159</v>
      </c>
      <c r="V24" s="1343">
        <v>10000000</v>
      </c>
      <c r="W24" s="1000">
        <v>20</v>
      </c>
      <c r="X24" s="1042" t="s">
        <v>82</v>
      </c>
      <c r="Y24" s="2670"/>
      <c r="Z24" s="2670"/>
      <c r="AA24" s="2670"/>
      <c r="AB24" s="2670"/>
      <c r="AC24" s="2670"/>
      <c r="AD24" s="2670"/>
      <c r="AE24" s="1000"/>
      <c r="AF24" s="1000"/>
      <c r="AG24" s="1000"/>
      <c r="AH24" s="1000"/>
      <c r="AI24" s="1000"/>
      <c r="AJ24" s="1000"/>
      <c r="AK24" s="1031">
        <v>42751</v>
      </c>
      <c r="AL24" s="1031">
        <v>42780</v>
      </c>
      <c r="AM24" s="1461" t="s">
        <v>1160</v>
      </c>
    </row>
    <row r="25" spans="1:39" s="1046" customFormat="1" ht="67.5" customHeight="1" x14ac:dyDescent="0.2">
      <c r="A25" s="2706"/>
      <c r="B25" s="2707"/>
      <c r="C25" s="2708"/>
      <c r="D25" s="2715"/>
      <c r="E25" s="2658"/>
      <c r="F25" s="2659"/>
      <c r="G25" s="2715"/>
      <c r="H25" s="2658"/>
      <c r="I25" s="2659"/>
      <c r="J25" s="2660">
        <v>70</v>
      </c>
      <c r="K25" s="2660" t="s">
        <v>1163</v>
      </c>
      <c r="L25" s="2660" t="s">
        <v>1135</v>
      </c>
      <c r="M25" s="2672">
        <v>406</v>
      </c>
      <c r="N25" s="2679"/>
      <c r="O25" s="2679"/>
      <c r="P25" s="2661"/>
      <c r="Q25" s="2675">
        <f>(+V25+V26+V27)/$R$23*100</f>
        <v>1.6181229773462782</v>
      </c>
      <c r="R25" s="2668"/>
      <c r="S25" s="2661"/>
      <c r="T25" s="2660" t="s">
        <v>1164</v>
      </c>
      <c r="U25" s="942" t="s">
        <v>1165</v>
      </c>
      <c r="V25" s="2703">
        <v>20000000</v>
      </c>
      <c r="W25" s="1000">
        <v>20</v>
      </c>
      <c r="X25" s="1001" t="s">
        <v>82</v>
      </c>
      <c r="Y25" s="2670"/>
      <c r="Z25" s="2670"/>
      <c r="AA25" s="2670"/>
      <c r="AB25" s="2670"/>
      <c r="AC25" s="2670"/>
      <c r="AD25" s="2670"/>
      <c r="AE25" s="1000"/>
      <c r="AF25" s="1000"/>
      <c r="AG25" s="1000"/>
      <c r="AH25" s="1000"/>
      <c r="AI25" s="1000"/>
      <c r="AJ25" s="1000"/>
      <c r="AK25" s="1031">
        <v>42795</v>
      </c>
      <c r="AL25" s="1031">
        <v>42795</v>
      </c>
      <c r="AM25" s="1461" t="s">
        <v>1160</v>
      </c>
    </row>
    <row r="26" spans="1:39" s="1046" customFormat="1" ht="84" customHeight="1" x14ac:dyDescent="0.2">
      <c r="A26" s="2706"/>
      <c r="B26" s="2707"/>
      <c r="C26" s="2708"/>
      <c r="D26" s="2715"/>
      <c r="E26" s="2658"/>
      <c r="F26" s="2659"/>
      <c r="G26" s="2715"/>
      <c r="H26" s="2658"/>
      <c r="I26" s="2659"/>
      <c r="J26" s="2661"/>
      <c r="K26" s="2661"/>
      <c r="L26" s="2661"/>
      <c r="M26" s="2673"/>
      <c r="N26" s="2679"/>
      <c r="O26" s="2679"/>
      <c r="P26" s="2661"/>
      <c r="Q26" s="2676"/>
      <c r="R26" s="2668"/>
      <c r="S26" s="2661"/>
      <c r="T26" s="2661"/>
      <c r="U26" s="942" t="s">
        <v>1166</v>
      </c>
      <c r="V26" s="2704"/>
      <c r="W26" s="1000">
        <v>20</v>
      </c>
      <c r="X26" s="1001" t="s">
        <v>82</v>
      </c>
      <c r="Y26" s="2670"/>
      <c r="Z26" s="2670"/>
      <c r="AA26" s="2670"/>
      <c r="AB26" s="2670"/>
      <c r="AC26" s="2670"/>
      <c r="AD26" s="2670"/>
      <c r="AE26" s="1000"/>
      <c r="AF26" s="1000"/>
      <c r="AG26" s="1000"/>
      <c r="AH26" s="1000"/>
      <c r="AI26" s="1000"/>
      <c r="AJ26" s="1000"/>
      <c r="AK26" s="1031">
        <v>42853</v>
      </c>
      <c r="AL26" s="1031">
        <v>42853</v>
      </c>
      <c r="AM26" s="1461" t="s">
        <v>1160</v>
      </c>
    </row>
    <row r="27" spans="1:39" s="1046" customFormat="1" ht="80.25" customHeight="1" x14ac:dyDescent="0.2">
      <c r="A27" s="2706"/>
      <c r="B27" s="2707"/>
      <c r="C27" s="2708"/>
      <c r="D27" s="2715"/>
      <c r="E27" s="2658"/>
      <c r="F27" s="2659"/>
      <c r="G27" s="2715"/>
      <c r="H27" s="2658"/>
      <c r="I27" s="2659"/>
      <c r="J27" s="2662"/>
      <c r="K27" s="2662"/>
      <c r="L27" s="2662"/>
      <c r="M27" s="2674"/>
      <c r="N27" s="2679"/>
      <c r="O27" s="2679"/>
      <c r="P27" s="2661"/>
      <c r="Q27" s="2677"/>
      <c r="R27" s="2668"/>
      <c r="S27" s="2661"/>
      <c r="T27" s="2662"/>
      <c r="U27" s="942" t="s">
        <v>1142</v>
      </c>
      <c r="V27" s="2705"/>
      <c r="W27" s="1000">
        <v>20</v>
      </c>
      <c r="X27" s="1001" t="s">
        <v>82</v>
      </c>
      <c r="Y27" s="2670"/>
      <c r="Z27" s="2670"/>
      <c r="AA27" s="2670"/>
      <c r="AB27" s="2670"/>
      <c r="AC27" s="2670"/>
      <c r="AD27" s="2670"/>
      <c r="AE27" s="1000"/>
      <c r="AF27" s="1000"/>
      <c r="AG27" s="1000"/>
      <c r="AH27" s="1000"/>
      <c r="AI27" s="1000"/>
      <c r="AJ27" s="1000"/>
      <c r="AK27" s="1031">
        <v>42751</v>
      </c>
      <c r="AL27" s="1031">
        <v>42780</v>
      </c>
      <c r="AM27" s="1461" t="s">
        <v>1160</v>
      </c>
    </row>
    <row r="28" spans="1:39" s="1046" customFormat="1" ht="81" customHeight="1" x14ac:dyDescent="0.2">
      <c r="A28" s="2706"/>
      <c r="B28" s="2707"/>
      <c r="C28" s="2708"/>
      <c r="D28" s="2715"/>
      <c r="E28" s="2658"/>
      <c r="F28" s="2659"/>
      <c r="G28" s="2715"/>
      <c r="H28" s="2658"/>
      <c r="I28" s="2659"/>
      <c r="J28" s="331">
        <v>71</v>
      </c>
      <c r="K28" s="331" t="s">
        <v>1167</v>
      </c>
      <c r="L28" s="1044" t="s">
        <v>1135</v>
      </c>
      <c r="M28" s="1001">
        <v>2166</v>
      </c>
      <c r="N28" s="2679"/>
      <c r="O28" s="2679"/>
      <c r="P28" s="2661"/>
      <c r="Q28" s="1028">
        <f>+V28/$R$23*100</f>
        <v>0</v>
      </c>
      <c r="R28" s="2668"/>
      <c r="S28" s="2661"/>
      <c r="T28" s="1051" t="s">
        <v>1168</v>
      </c>
      <c r="U28" s="942" t="s">
        <v>1159</v>
      </c>
      <c r="V28" s="1010">
        <v>0</v>
      </c>
      <c r="W28" s="1000"/>
      <c r="X28" s="941"/>
      <c r="Y28" s="2670"/>
      <c r="Z28" s="2670"/>
      <c r="AA28" s="2670"/>
      <c r="AB28" s="2670"/>
      <c r="AC28" s="2670"/>
      <c r="AD28" s="2670"/>
      <c r="AE28" s="1000"/>
      <c r="AF28" s="1000"/>
      <c r="AG28" s="1000"/>
      <c r="AH28" s="1000"/>
      <c r="AI28" s="1000"/>
      <c r="AJ28" s="1000"/>
      <c r="AK28" s="1031">
        <v>42751</v>
      </c>
      <c r="AL28" s="1031">
        <v>42780</v>
      </c>
      <c r="AM28" s="1461" t="s">
        <v>1160</v>
      </c>
    </row>
    <row r="29" spans="1:39" s="1046" customFormat="1" ht="112.5" customHeight="1" x14ac:dyDescent="0.2">
      <c r="A29" s="2706"/>
      <c r="B29" s="2707"/>
      <c r="C29" s="2708"/>
      <c r="D29" s="2715"/>
      <c r="E29" s="2658"/>
      <c r="F29" s="2659"/>
      <c r="G29" s="2715"/>
      <c r="H29" s="2658"/>
      <c r="I29" s="2659"/>
      <c r="J29" s="331">
        <v>72</v>
      </c>
      <c r="K29" s="331" t="s">
        <v>1169</v>
      </c>
      <c r="L29" s="1044" t="s">
        <v>1135</v>
      </c>
      <c r="M29" s="1000">
        <v>455</v>
      </c>
      <c r="N29" s="2679"/>
      <c r="O29" s="2679"/>
      <c r="P29" s="2661"/>
      <c r="Q29" s="1028">
        <f>+V29/$R$23*100</f>
        <v>0.8090614886731391</v>
      </c>
      <c r="R29" s="2668"/>
      <c r="S29" s="2661"/>
      <c r="T29" s="1052" t="s">
        <v>1170</v>
      </c>
      <c r="U29" s="942" t="s">
        <v>1159</v>
      </c>
      <c r="V29" s="1010">
        <v>10000000</v>
      </c>
      <c r="W29" s="1000">
        <v>20</v>
      </c>
      <c r="X29" s="1001" t="s">
        <v>82</v>
      </c>
      <c r="Y29" s="2670"/>
      <c r="Z29" s="2670"/>
      <c r="AA29" s="2670"/>
      <c r="AB29" s="2670"/>
      <c r="AC29" s="2670"/>
      <c r="AD29" s="2670"/>
      <c r="AE29" s="1000"/>
      <c r="AF29" s="1000"/>
      <c r="AG29" s="1000"/>
      <c r="AH29" s="1000"/>
      <c r="AI29" s="1000"/>
      <c r="AJ29" s="1000"/>
      <c r="AK29" s="1031">
        <v>42751</v>
      </c>
      <c r="AL29" s="1031">
        <v>42780</v>
      </c>
      <c r="AM29" s="1461" t="s">
        <v>1160</v>
      </c>
    </row>
    <row r="30" spans="1:39" s="1046" customFormat="1" ht="54.75" customHeight="1" x14ac:dyDescent="0.2">
      <c r="A30" s="2706"/>
      <c r="B30" s="2707"/>
      <c r="C30" s="2708"/>
      <c r="D30" s="2715"/>
      <c r="E30" s="2658"/>
      <c r="F30" s="2659"/>
      <c r="G30" s="2715"/>
      <c r="H30" s="2658"/>
      <c r="I30" s="2659"/>
      <c r="J30" s="2660">
        <v>73</v>
      </c>
      <c r="K30" s="2660" t="s">
        <v>1171</v>
      </c>
      <c r="L30" s="2660" t="s">
        <v>1135</v>
      </c>
      <c r="M30" s="2681">
        <v>1</v>
      </c>
      <c r="N30" s="2679"/>
      <c r="O30" s="2679"/>
      <c r="P30" s="2661"/>
      <c r="Q30" s="2675">
        <f>(+V30+V31+V32+V33)/$R$23*100</f>
        <v>95.954692556634299</v>
      </c>
      <c r="R30" s="2668"/>
      <c r="S30" s="2661"/>
      <c r="T30" s="2660" t="s">
        <v>1172</v>
      </c>
      <c r="U30" s="942" t="s">
        <v>1142</v>
      </c>
      <c r="V30" s="1010">
        <v>0</v>
      </c>
      <c r="W30" s="1000"/>
      <c r="X30" s="1001"/>
      <c r="Y30" s="2670"/>
      <c r="Z30" s="2670"/>
      <c r="AA30" s="2670"/>
      <c r="AB30" s="2670"/>
      <c r="AC30" s="2670"/>
      <c r="AD30" s="2670"/>
      <c r="AE30" s="1000"/>
      <c r="AF30" s="1000"/>
      <c r="AG30" s="1000"/>
      <c r="AH30" s="1000"/>
      <c r="AI30" s="1000"/>
      <c r="AJ30" s="1000"/>
      <c r="AK30" s="1031">
        <v>42751</v>
      </c>
      <c r="AL30" s="1031">
        <v>42780</v>
      </c>
      <c r="AM30" s="1461" t="s">
        <v>1160</v>
      </c>
    </row>
    <row r="31" spans="1:39" s="1046" customFormat="1" ht="69" customHeight="1" x14ac:dyDescent="0.2">
      <c r="A31" s="2706"/>
      <c r="B31" s="2707"/>
      <c r="C31" s="2708"/>
      <c r="D31" s="2715"/>
      <c r="E31" s="2658"/>
      <c r="F31" s="2659"/>
      <c r="G31" s="2715"/>
      <c r="H31" s="2658"/>
      <c r="I31" s="2659"/>
      <c r="J31" s="2661"/>
      <c r="K31" s="2661"/>
      <c r="L31" s="2661"/>
      <c r="M31" s="2682"/>
      <c r="N31" s="2679"/>
      <c r="O31" s="2679"/>
      <c r="P31" s="2661"/>
      <c r="Q31" s="2676"/>
      <c r="R31" s="2668"/>
      <c r="S31" s="2661"/>
      <c r="T31" s="2661"/>
      <c r="U31" s="290" t="s">
        <v>1173</v>
      </c>
      <c r="V31" s="1010">
        <v>19613100</v>
      </c>
      <c r="W31" s="2681">
        <v>25</v>
      </c>
      <c r="X31" s="2684" t="s">
        <v>1174</v>
      </c>
      <c r="Y31" s="2670"/>
      <c r="Z31" s="2670"/>
      <c r="AA31" s="2670"/>
      <c r="AB31" s="2670"/>
      <c r="AC31" s="2670"/>
      <c r="AD31" s="2670"/>
      <c r="AE31" s="1000"/>
      <c r="AF31" s="1000"/>
      <c r="AG31" s="1000"/>
      <c r="AH31" s="1000"/>
      <c r="AI31" s="1000"/>
      <c r="AJ31" s="1000"/>
      <c r="AK31" s="1032">
        <v>42751</v>
      </c>
      <c r="AL31" s="1031">
        <v>42824</v>
      </c>
      <c r="AM31" s="1461" t="s">
        <v>1160</v>
      </c>
    </row>
    <row r="32" spans="1:39" s="1046" customFormat="1" ht="82.5" customHeight="1" x14ac:dyDescent="0.2">
      <c r="A32" s="2706"/>
      <c r="B32" s="2707"/>
      <c r="C32" s="2708"/>
      <c r="D32" s="2715"/>
      <c r="E32" s="2658"/>
      <c r="F32" s="2659"/>
      <c r="G32" s="2715"/>
      <c r="H32" s="2658"/>
      <c r="I32" s="2659"/>
      <c r="J32" s="2661"/>
      <c r="K32" s="2661"/>
      <c r="L32" s="2661"/>
      <c r="M32" s="2682"/>
      <c r="N32" s="2679"/>
      <c r="O32" s="2679"/>
      <c r="P32" s="2661"/>
      <c r="Q32" s="2676"/>
      <c r="R32" s="2668"/>
      <c r="S32" s="2661"/>
      <c r="T32" s="2661"/>
      <c r="U32" s="1057" t="s">
        <v>1175</v>
      </c>
      <c r="V32" s="1010">
        <v>8763300</v>
      </c>
      <c r="W32" s="2682"/>
      <c r="X32" s="2685"/>
      <c r="Y32" s="2670"/>
      <c r="Z32" s="2670"/>
      <c r="AA32" s="2670"/>
      <c r="AB32" s="2670"/>
      <c r="AC32" s="2670"/>
      <c r="AD32" s="2670"/>
      <c r="AE32" s="1000"/>
      <c r="AF32" s="1000"/>
      <c r="AG32" s="1000"/>
      <c r="AH32" s="1000"/>
      <c r="AI32" s="1000"/>
      <c r="AJ32" s="1000"/>
      <c r="AK32" s="1032">
        <v>42751</v>
      </c>
      <c r="AL32" s="1031">
        <v>42824</v>
      </c>
      <c r="AM32" s="1461" t="s">
        <v>1160</v>
      </c>
    </row>
    <row r="33" spans="1:39" s="1046" customFormat="1" ht="88.5" customHeight="1" x14ac:dyDescent="0.2">
      <c r="A33" s="2709"/>
      <c r="B33" s="2710"/>
      <c r="C33" s="2711"/>
      <c r="D33" s="2716"/>
      <c r="E33" s="2717"/>
      <c r="F33" s="2718"/>
      <c r="G33" s="2716"/>
      <c r="H33" s="2717"/>
      <c r="I33" s="2718"/>
      <c r="J33" s="2662"/>
      <c r="K33" s="2662"/>
      <c r="L33" s="2662"/>
      <c r="M33" s="2683"/>
      <c r="N33" s="2680"/>
      <c r="O33" s="2680"/>
      <c r="P33" s="2662"/>
      <c r="Q33" s="2677"/>
      <c r="R33" s="2656"/>
      <c r="S33" s="2662"/>
      <c r="T33" s="2662"/>
      <c r="U33" s="1057" t="s">
        <v>1176</v>
      </c>
      <c r="V33" s="1010">
        <v>1157623600</v>
      </c>
      <c r="W33" s="2683"/>
      <c r="X33" s="2686"/>
      <c r="Y33" s="2671"/>
      <c r="Z33" s="2671"/>
      <c r="AA33" s="2671"/>
      <c r="AB33" s="2671"/>
      <c r="AC33" s="2671"/>
      <c r="AD33" s="2671"/>
      <c r="AE33" s="1000"/>
      <c r="AF33" s="1000"/>
      <c r="AG33" s="1000"/>
      <c r="AH33" s="1000"/>
      <c r="AI33" s="1000"/>
      <c r="AJ33" s="1000"/>
      <c r="AK33" s="1032">
        <v>42751</v>
      </c>
      <c r="AL33" s="1031">
        <v>43069</v>
      </c>
      <c r="AM33" s="1461" t="s">
        <v>1160</v>
      </c>
    </row>
    <row r="34" spans="1:39" s="1043" customFormat="1" ht="12.75" x14ac:dyDescent="0.2">
      <c r="A34" s="2694"/>
      <c r="B34" s="2695"/>
      <c r="C34" s="2695"/>
      <c r="D34" s="2695"/>
      <c r="E34" s="2695"/>
      <c r="F34" s="2696"/>
      <c r="G34" s="1062">
        <v>18</v>
      </c>
      <c r="H34" s="2785" t="s">
        <v>1177</v>
      </c>
      <c r="I34" s="2764"/>
      <c r="J34" s="2764"/>
      <c r="K34" s="2764"/>
      <c r="L34" s="2764"/>
      <c r="M34" s="2764"/>
      <c r="N34" s="293"/>
      <c r="O34" s="293"/>
      <c r="P34" s="294"/>
      <c r="Q34" s="293"/>
      <c r="R34" s="293"/>
      <c r="S34" s="294"/>
      <c r="T34" s="294"/>
      <c r="U34" s="294"/>
      <c r="V34" s="293"/>
      <c r="W34" s="293"/>
      <c r="X34" s="293"/>
      <c r="Y34" s="293"/>
      <c r="Z34" s="293"/>
      <c r="AA34" s="293"/>
      <c r="AB34" s="293"/>
      <c r="AC34" s="293"/>
      <c r="AD34" s="293"/>
      <c r="AE34" s="293"/>
      <c r="AF34" s="293"/>
      <c r="AG34" s="293"/>
      <c r="AH34" s="293"/>
      <c r="AI34" s="293"/>
      <c r="AJ34" s="293"/>
      <c r="AK34" s="293"/>
      <c r="AL34" s="293"/>
      <c r="AM34" s="302"/>
    </row>
    <row r="35" spans="1:39" s="1046" customFormat="1" ht="237" customHeight="1" x14ac:dyDescent="0.2">
      <c r="A35" s="2697"/>
      <c r="B35" s="2698"/>
      <c r="C35" s="2699"/>
      <c r="D35" s="2700"/>
      <c r="E35" s="2701"/>
      <c r="F35" s="2702"/>
      <c r="G35" s="2700"/>
      <c r="H35" s="2701"/>
      <c r="I35" s="2702"/>
      <c r="J35" s="331">
        <v>74</v>
      </c>
      <c r="K35" s="331" t="s">
        <v>1178</v>
      </c>
      <c r="L35" s="331" t="s">
        <v>1135</v>
      </c>
      <c r="M35" s="1000">
        <v>2232</v>
      </c>
      <c r="N35" s="1001" t="s">
        <v>1179</v>
      </c>
      <c r="O35" s="1001">
        <v>87</v>
      </c>
      <c r="P35" s="331" t="s">
        <v>1180</v>
      </c>
      <c r="Q35" s="1028">
        <f>+V35/$R$35*100</f>
        <v>100</v>
      </c>
      <c r="R35" s="1002">
        <v>104759464000</v>
      </c>
      <c r="S35" s="331" t="s">
        <v>1181</v>
      </c>
      <c r="T35" s="331" t="s">
        <v>1182</v>
      </c>
      <c r="U35" s="942" t="s">
        <v>1183</v>
      </c>
      <c r="V35" s="1010">
        <v>104759464000</v>
      </c>
      <c r="W35" s="1000">
        <v>25</v>
      </c>
      <c r="X35" s="1001" t="s">
        <v>1184</v>
      </c>
      <c r="Y35" s="1047">
        <v>2732</v>
      </c>
      <c r="Z35" s="1047">
        <v>17360</v>
      </c>
      <c r="AA35" s="1047"/>
      <c r="AB35" s="1047">
        <v>21116</v>
      </c>
      <c r="AC35" s="1047">
        <v>4451</v>
      </c>
      <c r="AD35" s="1047">
        <v>56</v>
      </c>
      <c r="AE35" s="1000"/>
      <c r="AF35" s="1000"/>
      <c r="AG35" s="1000"/>
      <c r="AH35" s="1000"/>
      <c r="AI35" s="1000"/>
      <c r="AJ35" s="1000"/>
      <c r="AK35" s="1031">
        <v>42736</v>
      </c>
      <c r="AL35" s="1031">
        <v>43100</v>
      </c>
      <c r="AM35" s="1461" t="s">
        <v>1160</v>
      </c>
    </row>
    <row r="36" spans="1:39" s="1046" customFormat="1" ht="12.75" x14ac:dyDescent="0.2">
      <c r="A36" s="2781"/>
      <c r="B36" s="2781"/>
      <c r="C36" s="2781"/>
      <c r="D36" s="1064">
        <v>6</v>
      </c>
      <c r="E36" s="2774" t="s">
        <v>1185</v>
      </c>
      <c r="F36" s="2775"/>
      <c r="G36" s="2775"/>
      <c r="H36" s="2775"/>
      <c r="I36" s="2775"/>
      <c r="J36" s="2775"/>
      <c r="K36" s="2775"/>
      <c r="L36" s="429"/>
      <c r="M36" s="428"/>
      <c r="N36" s="428"/>
      <c r="O36" s="430"/>
      <c r="P36" s="429"/>
      <c r="Q36" s="431"/>
      <c r="R36" s="432"/>
      <c r="S36" s="429"/>
      <c r="T36" s="429"/>
      <c r="U36" s="429"/>
      <c r="V36" s="433"/>
      <c r="W36" s="434"/>
      <c r="X36" s="430"/>
      <c r="Y36" s="428"/>
      <c r="Z36" s="428"/>
      <c r="AA36" s="428"/>
      <c r="AB36" s="428"/>
      <c r="AC36" s="428"/>
      <c r="AD36" s="428"/>
      <c r="AE36" s="428"/>
      <c r="AF36" s="428"/>
      <c r="AG36" s="428"/>
      <c r="AH36" s="428"/>
      <c r="AI36" s="428"/>
      <c r="AJ36" s="428"/>
      <c r="AK36" s="1003"/>
      <c r="AL36" s="1003"/>
      <c r="AM36" s="436"/>
    </row>
    <row r="37" spans="1:39" s="1046" customFormat="1" ht="12.75" x14ac:dyDescent="0.2">
      <c r="A37" s="1065"/>
      <c r="B37" s="1066"/>
      <c r="C37" s="1066"/>
      <c r="D37" s="2776"/>
      <c r="E37" s="2758"/>
      <c r="F37" s="2759"/>
      <c r="G37" s="1063">
        <v>19</v>
      </c>
      <c r="H37" s="2764" t="s">
        <v>1186</v>
      </c>
      <c r="I37" s="2764"/>
      <c r="J37" s="2764"/>
      <c r="K37" s="2764"/>
      <c r="L37" s="294"/>
      <c r="M37" s="293"/>
      <c r="N37" s="293"/>
      <c r="O37" s="293"/>
      <c r="P37" s="294"/>
      <c r="Q37" s="293"/>
      <c r="R37" s="293"/>
      <c r="S37" s="294"/>
      <c r="T37" s="294"/>
      <c r="U37" s="294"/>
      <c r="V37" s="293"/>
      <c r="W37" s="293"/>
      <c r="X37" s="293"/>
      <c r="Y37" s="293"/>
      <c r="Z37" s="293"/>
      <c r="AA37" s="293"/>
      <c r="AB37" s="293"/>
      <c r="AC37" s="293"/>
      <c r="AD37" s="293"/>
      <c r="AE37" s="293"/>
      <c r="AF37" s="293"/>
      <c r="AG37" s="293"/>
      <c r="AH37" s="293"/>
      <c r="AI37" s="293"/>
      <c r="AJ37" s="293"/>
      <c r="AK37" s="293"/>
      <c r="AL37" s="293"/>
      <c r="AM37" s="302"/>
    </row>
    <row r="38" spans="1:39" s="1046" customFormat="1" ht="90" customHeight="1" x14ac:dyDescent="0.2">
      <c r="A38" s="296"/>
      <c r="B38" s="296"/>
      <c r="C38" s="296"/>
      <c r="D38" s="2777"/>
      <c r="E38" s="2760"/>
      <c r="F38" s="2761"/>
      <c r="G38" s="1067"/>
      <c r="H38" s="295"/>
      <c r="I38" s="295"/>
      <c r="J38" s="331">
        <v>75</v>
      </c>
      <c r="K38" s="331" t="s">
        <v>1187</v>
      </c>
      <c r="L38" s="331" t="s">
        <v>1135</v>
      </c>
      <c r="M38" s="330">
        <v>27</v>
      </c>
      <c r="N38" s="1020"/>
      <c r="O38" s="2678">
        <v>89</v>
      </c>
      <c r="P38" s="2660" t="s">
        <v>1188</v>
      </c>
      <c r="Q38" s="1028">
        <f>+V38/$R$38*100</f>
        <v>0</v>
      </c>
      <c r="R38" s="2655">
        <v>103000000</v>
      </c>
      <c r="S38" s="2660" t="s">
        <v>1189</v>
      </c>
      <c r="T38" s="331" t="s">
        <v>1190</v>
      </c>
      <c r="U38" s="1038" t="s">
        <v>1191</v>
      </c>
      <c r="V38" s="1002">
        <v>0</v>
      </c>
      <c r="W38" s="1000"/>
      <c r="X38" s="1001"/>
      <c r="Y38" s="2681">
        <v>2732</v>
      </c>
      <c r="Z38" s="2719">
        <v>17360</v>
      </c>
      <c r="AA38" s="2719"/>
      <c r="AB38" s="2655">
        <v>21116</v>
      </c>
      <c r="AC38" s="2719">
        <v>4451</v>
      </c>
      <c r="AD38" s="2719">
        <v>56</v>
      </c>
      <c r="AE38" s="1002"/>
      <c r="AF38" s="1002"/>
      <c r="AG38" s="1002"/>
      <c r="AH38" s="1002"/>
      <c r="AI38" s="1002"/>
      <c r="AJ38" s="1002"/>
      <c r="AK38" s="1004">
        <v>42767</v>
      </c>
      <c r="AL38" s="1004">
        <v>43038</v>
      </c>
      <c r="AM38" s="1461" t="s">
        <v>1160</v>
      </c>
    </row>
    <row r="39" spans="1:39" s="1046" customFormat="1" ht="69.75" customHeight="1" x14ac:dyDescent="0.2">
      <c r="A39" s="239"/>
      <c r="B39" s="239"/>
      <c r="C39" s="239"/>
      <c r="D39" s="2777"/>
      <c r="E39" s="2760"/>
      <c r="F39" s="2761"/>
      <c r="G39" s="1067"/>
      <c r="H39" s="295"/>
      <c r="I39" s="295"/>
      <c r="J39" s="2660">
        <v>76</v>
      </c>
      <c r="K39" s="2660" t="s">
        <v>1192</v>
      </c>
      <c r="L39" s="2660" t="s">
        <v>1135</v>
      </c>
      <c r="M39" s="2672">
        <v>600</v>
      </c>
      <c r="N39" s="2722"/>
      <c r="O39" s="2679"/>
      <c r="P39" s="2661"/>
      <c r="Q39" s="1028">
        <f>+V39/$R$38*100</f>
        <v>100</v>
      </c>
      <c r="R39" s="2668"/>
      <c r="S39" s="2661"/>
      <c r="T39" s="2660" t="s">
        <v>1193</v>
      </c>
      <c r="U39" s="2660" t="s">
        <v>1194</v>
      </c>
      <c r="V39" s="2655">
        <v>103000000</v>
      </c>
      <c r="W39" s="2681">
        <v>35</v>
      </c>
      <c r="X39" s="2678" t="s">
        <v>1140</v>
      </c>
      <c r="Y39" s="2682"/>
      <c r="Z39" s="2720"/>
      <c r="AA39" s="2720"/>
      <c r="AB39" s="2668"/>
      <c r="AC39" s="2720"/>
      <c r="AD39" s="2720"/>
      <c r="AE39" s="1002"/>
      <c r="AF39" s="1002"/>
      <c r="AG39" s="1002"/>
      <c r="AH39" s="1002"/>
      <c r="AI39" s="1002"/>
      <c r="AJ39" s="1002"/>
      <c r="AK39" s="1004">
        <v>42767</v>
      </c>
      <c r="AL39" s="1004">
        <v>43038</v>
      </c>
      <c r="AM39" s="1461" t="s">
        <v>1160</v>
      </c>
    </row>
    <row r="40" spans="1:39" s="1046" customFormat="1" ht="124.5" customHeight="1" x14ac:dyDescent="0.2">
      <c r="A40" s="239"/>
      <c r="B40" s="239"/>
      <c r="C40" s="239"/>
      <c r="D40" s="2777"/>
      <c r="E40" s="2760"/>
      <c r="F40" s="2761"/>
      <c r="G40" s="1067"/>
      <c r="H40" s="295"/>
      <c r="I40" s="295"/>
      <c r="J40" s="2662"/>
      <c r="K40" s="2662"/>
      <c r="L40" s="2662"/>
      <c r="M40" s="2674"/>
      <c r="N40" s="2723"/>
      <c r="O40" s="2679"/>
      <c r="P40" s="2661"/>
      <c r="Q40" s="1028">
        <v>0</v>
      </c>
      <c r="R40" s="2668"/>
      <c r="S40" s="2661"/>
      <c r="T40" s="2662"/>
      <c r="U40" s="2662"/>
      <c r="V40" s="2656"/>
      <c r="W40" s="2683"/>
      <c r="X40" s="2680"/>
      <c r="Y40" s="2682"/>
      <c r="Z40" s="2720"/>
      <c r="AA40" s="2720"/>
      <c r="AB40" s="2668"/>
      <c r="AC40" s="2720"/>
      <c r="AD40" s="2720"/>
      <c r="AE40" s="1002"/>
      <c r="AF40" s="1002"/>
      <c r="AG40" s="1002"/>
      <c r="AH40" s="1002"/>
      <c r="AI40" s="1002"/>
      <c r="AJ40" s="1002"/>
      <c r="AK40" s="1004">
        <v>42767</v>
      </c>
      <c r="AL40" s="1004">
        <v>43049</v>
      </c>
      <c r="AM40" s="1461" t="s">
        <v>1160</v>
      </c>
    </row>
    <row r="41" spans="1:39" s="1046" customFormat="1" ht="80.25" customHeight="1" x14ac:dyDescent="0.2">
      <c r="A41" s="239"/>
      <c r="B41" s="239"/>
      <c r="C41" s="239"/>
      <c r="D41" s="2777"/>
      <c r="E41" s="2760"/>
      <c r="F41" s="2761"/>
      <c r="G41" s="1067"/>
      <c r="H41" s="295"/>
      <c r="I41" s="295"/>
      <c r="J41" s="331">
        <v>77</v>
      </c>
      <c r="K41" s="331" t="s">
        <v>1195</v>
      </c>
      <c r="L41" s="331" t="s">
        <v>1135</v>
      </c>
      <c r="M41" s="330">
        <v>50</v>
      </c>
      <c r="N41" s="1020" t="s">
        <v>1196</v>
      </c>
      <c r="O41" s="2679"/>
      <c r="P41" s="2661"/>
      <c r="Q41" s="1005">
        <v>0</v>
      </c>
      <c r="R41" s="2668"/>
      <c r="S41" s="2661"/>
      <c r="T41" s="331" t="s">
        <v>1197</v>
      </c>
      <c r="U41" s="331" t="s">
        <v>1198</v>
      </c>
      <c r="V41" s="1002">
        <v>0</v>
      </c>
      <c r="W41" s="1000"/>
      <c r="X41" s="1001"/>
      <c r="Y41" s="2682"/>
      <c r="Z41" s="2720"/>
      <c r="AA41" s="2720"/>
      <c r="AB41" s="2668"/>
      <c r="AC41" s="2720"/>
      <c r="AD41" s="2720"/>
      <c r="AE41" s="1002"/>
      <c r="AF41" s="1002"/>
      <c r="AG41" s="1002"/>
      <c r="AH41" s="1002"/>
      <c r="AI41" s="1002"/>
      <c r="AJ41" s="1002"/>
      <c r="AK41" s="1004">
        <v>42782</v>
      </c>
      <c r="AL41" s="1004">
        <v>42810</v>
      </c>
      <c r="AM41" s="1461" t="s">
        <v>1160</v>
      </c>
    </row>
    <row r="42" spans="1:39" s="1046" customFormat="1" ht="60.75" customHeight="1" x14ac:dyDescent="0.2">
      <c r="A42" s="239"/>
      <c r="B42" s="239"/>
      <c r="C42" s="239"/>
      <c r="D42" s="2777"/>
      <c r="E42" s="2760"/>
      <c r="F42" s="2761"/>
      <c r="G42" s="1067"/>
      <c r="H42" s="295"/>
      <c r="I42" s="295"/>
      <c r="J42" s="331">
        <v>78</v>
      </c>
      <c r="K42" s="331" t="s">
        <v>1199</v>
      </c>
      <c r="L42" s="331" t="s">
        <v>1135</v>
      </c>
      <c r="M42" s="330">
        <v>11</v>
      </c>
      <c r="N42" s="1020" t="s">
        <v>1200</v>
      </c>
      <c r="O42" s="2679"/>
      <c r="P42" s="2661"/>
      <c r="Q42" s="1005">
        <v>0</v>
      </c>
      <c r="R42" s="2668"/>
      <c r="S42" s="2661"/>
      <c r="T42" s="331" t="s">
        <v>1201</v>
      </c>
      <c r="U42" s="2660" t="s">
        <v>1202</v>
      </c>
      <c r="V42" s="1002">
        <v>0</v>
      </c>
      <c r="W42" s="1000"/>
      <c r="X42" s="1001"/>
      <c r="Y42" s="2682"/>
      <c r="Z42" s="2720"/>
      <c r="AA42" s="2720"/>
      <c r="AB42" s="2668"/>
      <c r="AC42" s="2720"/>
      <c r="AD42" s="2720"/>
      <c r="AE42" s="1002"/>
      <c r="AF42" s="1002"/>
      <c r="AG42" s="1002"/>
      <c r="AH42" s="1002"/>
      <c r="AI42" s="1002"/>
      <c r="AJ42" s="1002"/>
      <c r="AK42" s="1004">
        <v>42822</v>
      </c>
      <c r="AL42" s="1004">
        <v>42822</v>
      </c>
      <c r="AM42" s="1461" t="s">
        <v>1160</v>
      </c>
    </row>
    <row r="43" spans="1:39" s="1046" customFormat="1" ht="66.75" customHeight="1" x14ac:dyDescent="0.2">
      <c r="A43" s="239"/>
      <c r="B43" s="239"/>
      <c r="C43" s="239"/>
      <c r="D43" s="2777"/>
      <c r="E43" s="2760"/>
      <c r="F43" s="2761"/>
      <c r="G43" s="1067"/>
      <c r="H43" s="295"/>
      <c r="I43" s="295"/>
      <c r="J43" s="331">
        <v>79</v>
      </c>
      <c r="K43" s="331" t="s">
        <v>1203</v>
      </c>
      <c r="L43" s="331" t="s">
        <v>1135</v>
      </c>
      <c r="M43" s="330">
        <v>163</v>
      </c>
      <c r="N43" s="1020" t="s">
        <v>1204</v>
      </c>
      <c r="O43" s="2679"/>
      <c r="P43" s="2661"/>
      <c r="Q43" s="1005">
        <v>0</v>
      </c>
      <c r="R43" s="2668"/>
      <c r="S43" s="2661"/>
      <c r="T43" s="331" t="s">
        <v>1205</v>
      </c>
      <c r="U43" s="2661"/>
      <c r="V43" s="1002">
        <v>0</v>
      </c>
      <c r="W43" s="1000"/>
      <c r="X43" s="1001"/>
      <c r="Y43" s="2682"/>
      <c r="Z43" s="2720"/>
      <c r="AA43" s="2720"/>
      <c r="AB43" s="2668"/>
      <c r="AC43" s="2720"/>
      <c r="AD43" s="2720"/>
      <c r="AE43" s="1002"/>
      <c r="AF43" s="1002"/>
      <c r="AG43" s="1002"/>
      <c r="AH43" s="1002"/>
      <c r="AI43" s="1002"/>
      <c r="AJ43" s="1002"/>
      <c r="AK43" s="1004">
        <v>42822</v>
      </c>
      <c r="AL43" s="1004">
        <v>42822</v>
      </c>
      <c r="AM43" s="1461" t="s">
        <v>1160</v>
      </c>
    </row>
    <row r="44" spans="1:39" s="1046" customFormat="1" ht="50.25" customHeight="1" x14ac:dyDescent="0.2">
      <c r="A44" s="239"/>
      <c r="B44" s="239"/>
      <c r="C44" s="239"/>
      <c r="D44" s="2777"/>
      <c r="E44" s="2760"/>
      <c r="F44" s="2761"/>
      <c r="G44" s="1067"/>
      <c r="H44" s="295"/>
      <c r="I44" s="295"/>
      <c r="J44" s="331">
        <v>80</v>
      </c>
      <c r="K44" s="331" t="s">
        <v>1206</v>
      </c>
      <c r="L44" s="331" t="s">
        <v>1135</v>
      </c>
      <c r="M44" s="330">
        <v>3803</v>
      </c>
      <c r="N44" s="1020"/>
      <c r="O44" s="2679"/>
      <c r="P44" s="2661"/>
      <c r="Q44" s="1005">
        <v>0</v>
      </c>
      <c r="R44" s="2668"/>
      <c r="S44" s="2661"/>
      <c r="T44" s="331" t="s">
        <v>1207</v>
      </c>
      <c r="U44" s="2662"/>
      <c r="V44" s="1002">
        <v>0</v>
      </c>
      <c r="W44" s="1000"/>
      <c r="X44" s="1001"/>
      <c r="Y44" s="2682"/>
      <c r="Z44" s="2720"/>
      <c r="AA44" s="2720"/>
      <c r="AB44" s="2668"/>
      <c r="AC44" s="2720"/>
      <c r="AD44" s="2720"/>
      <c r="AE44" s="1002"/>
      <c r="AF44" s="1002"/>
      <c r="AG44" s="1002"/>
      <c r="AH44" s="1002"/>
      <c r="AI44" s="1002"/>
      <c r="AJ44" s="1002"/>
      <c r="AK44" s="1004">
        <v>42822</v>
      </c>
      <c r="AL44" s="1004">
        <v>42822</v>
      </c>
      <c r="AM44" s="1461" t="s">
        <v>1160</v>
      </c>
    </row>
    <row r="45" spans="1:39" s="1046" customFormat="1" ht="38.25" x14ac:dyDescent="0.2">
      <c r="A45" s="239"/>
      <c r="B45" s="239"/>
      <c r="C45" s="239"/>
      <c r="D45" s="2777"/>
      <c r="E45" s="2760"/>
      <c r="F45" s="2761"/>
      <c r="G45" s="1067"/>
      <c r="H45" s="295"/>
      <c r="I45" s="295"/>
      <c r="J45" s="331">
        <v>81</v>
      </c>
      <c r="K45" s="331" t="s">
        <v>1208</v>
      </c>
      <c r="L45" s="331" t="s">
        <v>1135</v>
      </c>
      <c r="M45" s="330">
        <v>27</v>
      </c>
      <c r="N45" s="1020"/>
      <c r="O45" s="2679"/>
      <c r="P45" s="2661"/>
      <c r="Q45" s="1005">
        <v>0</v>
      </c>
      <c r="R45" s="2668"/>
      <c r="S45" s="2661"/>
      <c r="T45" s="331" t="s">
        <v>1190</v>
      </c>
      <c r="U45" s="1038" t="s">
        <v>1191</v>
      </c>
      <c r="V45" s="1002">
        <v>0</v>
      </c>
      <c r="W45" s="1000"/>
      <c r="X45" s="1001"/>
      <c r="Y45" s="2682"/>
      <c r="Z45" s="2720"/>
      <c r="AA45" s="2720"/>
      <c r="AB45" s="2668"/>
      <c r="AC45" s="2720"/>
      <c r="AD45" s="2720"/>
      <c r="AE45" s="1002"/>
      <c r="AF45" s="1002"/>
      <c r="AG45" s="1002"/>
      <c r="AH45" s="1002"/>
      <c r="AI45" s="1002"/>
      <c r="AJ45" s="1002"/>
      <c r="AK45" s="1004">
        <v>42767</v>
      </c>
      <c r="AL45" s="1004">
        <v>43038</v>
      </c>
      <c r="AM45" s="1461" t="s">
        <v>1160</v>
      </c>
    </row>
    <row r="46" spans="1:39" s="1046" customFormat="1" ht="38.25" x14ac:dyDescent="0.2">
      <c r="A46" s="239"/>
      <c r="B46" s="239"/>
      <c r="C46" s="239"/>
      <c r="D46" s="2777"/>
      <c r="E46" s="2760"/>
      <c r="F46" s="2761"/>
      <c r="G46" s="1067"/>
      <c r="H46" s="295"/>
      <c r="I46" s="295"/>
      <c r="J46" s="331">
        <v>82</v>
      </c>
      <c r="K46" s="331" t="s">
        <v>1209</v>
      </c>
      <c r="L46" s="331" t="s">
        <v>1135</v>
      </c>
      <c r="M46" s="330">
        <v>27</v>
      </c>
      <c r="N46" s="1020"/>
      <c r="O46" s="2680"/>
      <c r="P46" s="2662"/>
      <c r="Q46" s="1005">
        <v>0</v>
      </c>
      <c r="R46" s="2656"/>
      <c r="S46" s="2662"/>
      <c r="T46" s="331" t="s">
        <v>1190</v>
      </c>
      <c r="U46" s="1038" t="s">
        <v>1191</v>
      </c>
      <c r="V46" s="1002">
        <v>0</v>
      </c>
      <c r="W46" s="1000"/>
      <c r="X46" s="1001"/>
      <c r="Y46" s="2683"/>
      <c r="Z46" s="2721"/>
      <c r="AA46" s="2721"/>
      <c r="AB46" s="2656"/>
      <c r="AC46" s="2721"/>
      <c r="AD46" s="2721"/>
      <c r="AE46" s="1002"/>
      <c r="AF46" s="1002"/>
      <c r="AG46" s="1002"/>
      <c r="AH46" s="1002"/>
      <c r="AI46" s="1002"/>
      <c r="AJ46" s="1002"/>
      <c r="AK46" s="1004">
        <v>42767</v>
      </c>
      <c r="AL46" s="1004">
        <v>43038</v>
      </c>
      <c r="AM46" s="1461" t="s">
        <v>1160</v>
      </c>
    </row>
    <row r="47" spans="1:39" s="1046" customFormat="1" ht="12.75" x14ac:dyDescent="0.2">
      <c r="A47" s="1006"/>
      <c r="B47" s="1007"/>
      <c r="C47" s="1007"/>
      <c r="D47" s="1007"/>
      <c r="E47" s="1007"/>
      <c r="F47" s="1008"/>
      <c r="G47" s="1063">
        <v>20</v>
      </c>
      <c r="H47" s="2764" t="s">
        <v>1210</v>
      </c>
      <c r="I47" s="2764"/>
      <c r="J47" s="2764"/>
      <c r="K47" s="2764"/>
      <c r="L47" s="294"/>
      <c r="M47" s="293"/>
      <c r="N47" s="293"/>
      <c r="O47" s="293"/>
      <c r="P47" s="294"/>
      <c r="Q47" s="293"/>
      <c r="R47" s="293"/>
      <c r="S47" s="294"/>
      <c r="T47" s="294"/>
      <c r="U47" s="294"/>
      <c r="V47" s="293"/>
      <c r="W47" s="293"/>
      <c r="X47" s="293"/>
      <c r="Y47" s="293"/>
      <c r="Z47" s="293"/>
      <c r="AA47" s="293"/>
      <c r="AB47" s="293"/>
      <c r="AC47" s="293"/>
      <c r="AD47" s="293"/>
      <c r="AE47" s="293"/>
      <c r="AF47" s="293"/>
      <c r="AG47" s="293"/>
      <c r="AH47" s="293"/>
      <c r="AI47" s="293"/>
      <c r="AJ47" s="293"/>
      <c r="AK47" s="293"/>
      <c r="AL47" s="293"/>
      <c r="AM47" s="302"/>
    </row>
    <row r="48" spans="1:39" s="1048" customFormat="1" ht="24" customHeight="1" x14ac:dyDescent="0.2">
      <c r="A48" s="2727"/>
      <c r="B48" s="2728"/>
      <c r="C48" s="2729"/>
      <c r="D48" s="2736"/>
      <c r="E48" s="2737"/>
      <c r="F48" s="2738"/>
      <c r="G48" s="2727"/>
      <c r="H48" s="2728"/>
      <c r="I48" s="2729"/>
      <c r="J48" s="2724">
        <v>83</v>
      </c>
      <c r="K48" s="2724" t="s">
        <v>1211</v>
      </c>
      <c r="L48" s="2724" t="s">
        <v>1135</v>
      </c>
      <c r="M48" s="2726">
        <v>27</v>
      </c>
      <c r="N48" s="2684" t="s">
        <v>1212</v>
      </c>
      <c r="O48" s="2684">
        <v>90</v>
      </c>
      <c r="P48" s="2724" t="s">
        <v>1213</v>
      </c>
      <c r="Q48" s="2746">
        <f>+V48/$R$48*100</f>
        <v>0</v>
      </c>
      <c r="R48" s="2703">
        <v>50000000</v>
      </c>
      <c r="S48" s="2724" t="s">
        <v>1214</v>
      </c>
      <c r="T48" s="2724" t="s">
        <v>1215</v>
      </c>
      <c r="U48" s="1058" t="s">
        <v>1216</v>
      </c>
      <c r="V48" s="1010">
        <v>0</v>
      </c>
      <c r="W48" s="1011"/>
      <c r="X48" s="941"/>
      <c r="Y48" s="2753">
        <v>2732</v>
      </c>
      <c r="Z48" s="2753">
        <v>17360</v>
      </c>
      <c r="AA48" s="2753">
        <v>21116</v>
      </c>
      <c r="AB48" s="2703"/>
      <c r="AC48" s="2753">
        <v>4451</v>
      </c>
      <c r="AD48" s="2753">
        <v>56</v>
      </c>
      <c r="AE48" s="1010"/>
      <c r="AF48" s="1010"/>
      <c r="AG48" s="1010"/>
      <c r="AH48" s="1010"/>
      <c r="AI48" s="1010"/>
      <c r="AJ48" s="1010"/>
      <c r="AK48" s="1012">
        <v>42767</v>
      </c>
      <c r="AL48" s="1012">
        <v>43038</v>
      </c>
      <c r="AM48" s="1462" t="s">
        <v>1160</v>
      </c>
    </row>
    <row r="49" spans="1:39" s="1048" customFormat="1" ht="57.75" customHeight="1" x14ac:dyDescent="0.2">
      <c r="A49" s="2730"/>
      <c r="B49" s="2731"/>
      <c r="C49" s="2732"/>
      <c r="D49" s="2739"/>
      <c r="E49" s="2740"/>
      <c r="F49" s="2741"/>
      <c r="G49" s="2730"/>
      <c r="H49" s="2731"/>
      <c r="I49" s="2732"/>
      <c r="J49" s="2745"/>
      <c r="K49" s="2745"/>
      <c r="L49" s="2745"/>
      <c r="M49" s="2726"/>
      <c r="N49" s="2685"/>
      <c r="O49" s="2685"/>
      <c r="P49" s="2745"/>
      <c r="Q49" s="2747"/>
      <c r="R49" s="2704"/>
      <c r="S49" s="2745"/>
      <c r="T49" s="2745"/>
      <c r="U49" s="942" t="s">
        <v>1217</v>
      </c>
      <c r="V49" s="1010">
        <v>0</v>
      </c>
      <c r="W49" s="1011"/>
      <c r="X49" s="941"/>
      <c r="Y49" s="2754"/>
      <c r="Z49" s="2754"/>
      <c r="AA49" s="2754"/>
      <c r="AB49" s="2704"/>
      <c r="AC49" s="2754"/>
      <c r="AD49" s="2754"/>
      <c r="AE49" s="1010"/>
      <c r="AF49" s="1010"/>
      <c r="AG49" s="1010"/>
      <c r="AH49" s="1010"/>
      <c r="AI49" s="1010"/>
      <c r="AJ49" s="1010"/>
      <c r="AK49" s="1012">
        <v>42740</v>
      </c>
      <c r="AL49" s="1012">
        <v>42740</v>
      </c>
      <c r="AM49" s="1462" t="s">
        <v>1160</v>
      </c>
    </row>
    <row r="50" spans="1:39" s="1048" customFormat="1" ht="72" customHeight="1" x14ac:dyDescent="0.2">
      <c r="A50" s="2730"/>
      <c r="B50" s="2731"/>
      <c r="C50" s="2732"/>
      <c r="D50" s="2739"/>
      <c r="E50" s="2740"/>
      <c r="F50" s="2741"/>
      <c r="G50" s="2730"/>
      <c r="H50" s="2731"/>
      <c r="I50" s="2732"/>
      <c r="J50" s="2745"/>
      <c r="K50" s="2745"/>
      <c r="L50" s="2745"/>
      <c r="M50" s="2726"/>
      <c r="N50" s="2685"/>
      <c r="O50" s="2685"/>
      <c r="P50" s="2745"/>
      <c r="Q50" s="2747"/>
      <c r="R50" s="2704"/>
      <c r="S50" s="2745"/>
      <c r="T50" s="2745"/>
      <c r="U50" s="942" t="s">
        <v>1218</v>
      </c>
      <c r="V50" s="1010">
        <v>0</v>
      </c>
      <c r="W50" s="1011"/>
      <c r="X50" s="941"/>
      <c r="Y50" s="2754"/>
      <c r="Z50" s="2754"/>
      <c r="AA50" s="2754"/>
      <c r="AB50" s="2704"/>
      <c r="AC50" s="2754"/>
      <c r="AD50" s="2754"/>
      <c r="AE50" s="1010"/>
      <c r="AF50" s="1010"/>
      <c r="AG50" s="1010"/>
      <c r="AH50" s="1010"/>
      <c r="AI50" s="1010"/>
      <c r="AJ50" s="1010"/>
      <c r="AK50" s="1012">
        <v>42783</v>
      </c>
      <c r="AL50" s="1012">
        <v>42783</v>
      </c>
      <c r="AM50" s="1462" t="s">
        <v>1160</v>
      </c>
    </row>
    <row r="51" spans="1:39" s="1048" customFormat="1" ht="59.25" customHeight="1" x14ac:dyDescent="0.2">
      <c r="A51" s="2730"/>
      <c r="B51" s="2731"/>
      <c r="C51" s="2732"/>
      <c r="D51" s="2739"/>
      <c r="E51" s="2740"/>
      <c r="F51" s="2741"/>
      <c r="G51" s="2730"/>
      <c r="H51" s="2731"/>
      <c r="I51" s="2732"/>
      <c r="J51" s="2745"/>
      <c r="K51" s="2745"/>
      <c r="L51" s="2745"/>
      <c r="M51" s="2726"/>
      <c r="N51" s="2685"/>
      <c r="O51" s="2685"/>
      <c r="P51" s="2745"/>
      <c r="Q51" s="2747"/>
      <c r="R51" s="2704"/>
      <c r="S51" s="2745"/>
      <c r="T51" s="2745"/>
      <c r="U51" s="942" t="s">
        <v>1219</v>
      </c>
      <c r="V51" s="1010">
        <v>0</v>
      </c>
      <c r="W51" s="1011"/>
      <c r="X51" s="941"/>
      <c r="Y51" s="2754"/>
      <c r="Z51" s="2754"/>
      <c r="AA51" s="2754"/>
      <c r="AB51" s="2704"/>
      <c r="AC51" s="2754"/>
      <c r="AD51" s="2754"/>
      <c r="AE51" s="1010"/>
      <c r="AF51" s="1010"/>
      <c r="AG51" s="1010"/>
      <c r="AH51" s="1010"/>
      <c r="AI51" s="1010"/>
      <c r="AJ51" s="1010"/>
      <c r="AK51" s="1012">
        <v>42789</v>
      </c>
      <c r="AL51" s="1012">
        <v>42789</v>
      </c>
      <c r="AM51" s="1462" t="s">
        <v>1160</v>
      </c>
    </row>
    <row r="52" spans="1:39" s="1048" customFormat="1" ht="39" customHeight="1" x14ac:dyDescent="0.2">
      <c r="A52" s="2730"/>
      <c r="B52" s="2731"/>
      <c r="C52" s="2732"/>
      <c r="D52" s="2739"/>
      <c r="E52" s="2740"/>
      <c r="F52" s="2741"/>
      <c r="G52" s="2730"/>
      <c r="H52" s="2731"/>
      <c r="I52" s="2732"/>
      <c r="J52" s="2745"/>
      <c r="K52" s="2745"/>
      <c r="L52" s="2745"/>
      <c r="M52" s="2726"/>
      <c r="N52" s="2685"/>
      <c r="O52" s="2685"/>
      <c r="P52" s="2745"/>
      <c r="Q52" s="2747"/>
      <c r="R52" s="2704"/>
      <c r="S52" s="2745"/>
      <c r="T52" s="2745"/>
      <c r="U52" s="942" t="s">
        <v>1220</v>
      </c>
      <c r="V52" s="1010">
        <v>0</v>
      </c>
      <c r="W52" s="1011"/>
      <c r="X52" s="941"/>
      <c r="Y52" s="2754"/>
      <c r="Z52" s="2754"/>
      <c r="AA52" s="2754"/>
      <c r="AB52" s="2704"/>
      <c r="AC52" s="2754"/>
      <c r="AD52" s="2754"/>
      <c r="AE52" s="1010"/>
      <c r="AF52" s="1010"/>
      <c r="AG52" s="1010"/>
      <c r="AH52" s="1010"/>
      <c r="AI52" s="1010"/>
      <c r="AJ52" s="1010"/>
      <c r="AK52" s="1012">
        <v>42797</v>
      </c>
      <c r="AL52" s="1012">
        <v>42797</v>
      </c>
      <c r="AM52" s="1462" t="s">
        <v>1160</v>
      </c>
    </row>
    <row r="53" spans="1:39" s="1048" customFormat="1" ht="40.5" customHeight="1" x14ac:dyDescent="0.2">
      <c r="A53" s="2730"/>
      <c r="B53" s="2731"/>
      <c r="C53" s="2732"/>
      <c r="D53" s="2739"/>
      <c r="E53" s="2740"/>
      <c r="F53" s="2741"/>
      <c r="G53" s="2730"/>
      <c r="H53" s="2731"/>
      <c r="I53" s="2732"/>
      <c r="J53" s="2745"/>
      <c r="K53" s="2745"/>
      <c r="L53" s="2745"/>
      <c r="M53" s="2726"/>
      <c r="N53" s="2685"/>
      <c r="O53" s="2685"/>
      <c r="P53" s="2745"/>
      <c r="Q53" s="2747"/>
      <c r="R53" s="2704"/>
      <c r="S53" s="2745"/>
      <c r="T53" s="2745"/>
      <c r="U53" s="942" t="s">
        <v>1221</v>
      </c>
      <c r="V53" s="1010">
        <v>0</v>
      </c>
      <c r="W53" s="1011"/>
      <c r="X53" s="941"/>
      <c r="Y53" s="2754"/>
      <c r="Z53" s="2754"/>
      <c r="AA53" s="2754"/>
      <c r="AB53" s="2704"/>
      <c r="AC53" s="2754"/>
      <c r="AD53" s="2754"/>
      <c r="AE53" s="1010"/>
      <c r="AF53" s="1010"/>
      <c r="AG53" s="1010"/>
      <c r="AH53" s="1010"/>
      <c r="AI53" s="1010"/>
      <c r="AJ53" s="1010"/>
      <c r="AK53" s="1012">
        <v>42803</v>
      </c>
      <c r="AL53" s="1012">
        <v>42803</v>
      </c>
      <c r="AM53" s="1462" t="s">
        <v>1160</v>
      </c>
    </row>
    <row r="54" spans="1:39" s="1048" customFormat="1" ht="73.5" customHeight="1" x14ac:dyDescent="0.2">
      <c r="A54" s="2730"/>
      <c r="B54" s="2731"/>
      <c r="C54" s="2732"/>
      <c r="D54" s="2739"/>
      <c r="E54" s="2740"/>
      <c r="F54" s="2741"/>
      <c r="G54" s="2730"/>
      <c r="H54" s="2731"/>
      <c r="I54" s="2732"/>
      <c r="J54" s="2745"/>
      <c r="K54" s="2745"/>
      <c r="L54" s="2745"/>
      <c r="M54" s="2726"/>
      <c r="N54" s="2685"/>
      <c r="O54" s="2685"/>
      <c r="P54" s="2745"/>
      <c r="Q54" s="2747"/>
      <c r="R54" s="2704"/>
      <c r="S54" s="2745"/>
      <c r="T54" s="2745"/>
      <c r="U54" s="942" t="s">
        <v>1222</v>
      </c>
      <c r="V54" s="1010">
        <v>0</v>
      </c>
      <c r="W54" s="1011"/>
      <c r="X54" s="941"/>
      <c r="Y54" s="2754"/>
      <c r="Z54" s="2754"/>
      <c r="AA54" s="2754"/>
      <c r="AB54" s="2704"/>
      <c r="AC54" s="2754"/>
      <c r="AD54" s="2754"/>
      <c r="AE54" s="1010"/>
      <c r="AF54" s="1010"/>
      <c r="AG54" s="1010"/>
      <c r="AH54" s="1010"/>
      <c r="AI54" s="1010"/>
      <c r="AJ54" s="1010"/>
      <c r="AK54" s="1012">
        <v>42828</v>
      </c>
      <c r="AL54" s="1012">
        <v>43025</v>
      </c>
      <c r="AM54" s="1462" t="s">
        <v>1160</v>
      </c>
    </row>
    <row r="55" spans="1:39" s="1048" customFormat="1" ht="94.5" customHeight="1" x14ac:dyDescent="0.2">
      <c r="A55" s="2730"/>
      <c r="B55" s="2731"/>
      <c r="C55" s="2732"/>
      <c r="D55" s="2739"/>
      <c r="E55" s="2740"/>
      <c r="F55" s="2741"/>
      <c r="G55" s="2730"/>
      <c r="H55" s="2731"/>
      <c r="I55" s="2732"/>
      <c r="J55" s="942">
        <v>84</v>
      </c>
      <c r="K55" s="942" t="s">
        <v>1223</v>
      </c>
      <c r="L55" s="942" t="s">
        <v>1135</v>
      </c>
      <c r="M55" s="941">
        <v>15</v>
      </c>
      <c r="N55" s="2685"/>
      <c r="O55" s="2685"/>
      <c r="P55" s="2745"/>
      <c r="Q55" s="1013">
        <f>+V55/$R$48*100</f>
        <v>0</v>
      </c>
      <c r="R55" s="2704"/>
      <c r="S55" s="2745"/>
      <c r="T55" s="942" t="s">
        <v>1224</v>
      </c>
      <c r="U55" s="942" t="s">
        <v>1225</v>
      </c>
      <c r="V55" s="1010">
        <v>0</v>
      </c>
      <c r="W55" s="1011"/>
      <c r="X55" s="941"/>
      <c r="Y55" s="2754"/>
      <c r="Z55" s="2754"/>
      <c r="AA55" s="2754"/>
      <c r="AB55" s="2704"/>
      <c r="AC55" s="2754"/>
      <c r="AD55" s="2754"/>
      <c r="AE55" s="1010"/>
      <c r="AF55" s="1010"/>
      <c r="AG55" s="1010"/>
      <c r="AH55" s="1010"/>
      <c r="AI55" s="1010"/>
      <c r="AJ55" s="1010"/>
      <c r="AK55" s="1012">
        <v>42835</v>
      </c>
      <c r="AL55" s="1012">
        <v>42839</v>
      </c>
      <c r="AM55" s="1462" t="s">
        <v>1160</v>
      </c>
    </row>
    <row r="56" spans="1:39" s="1048" customFormat="1" ht="84.75" customHeight="1" x14ac:dyDescent="0.2">
      <c r="A56" s="2730"/>
      <c r="B56" s="2731"/>
      <c r="C56" s="2732"/>
      <c r="D56" s="2739"/>
      <c r="E56" s="2740"/>
      <c r="F56" s="2741"/>
      <c r="G56" s="2730"/>
      <c r="H56" s="2731"/>
      <c r="I56" s="2732"/>
      <c r="J56" s="942">
        <v>85</v>
      </c>
      <c r="K56" s="942" t="s">
        <v>1226</v>
      </c>
      <c r="L56" s="942" t="s">
        <v>1135</v>
      </c>
      <c r="M56" s="941">
        <v>15</v>
      </c>
      <c r="N56" s="2685"/>
      <c r="O56" s="2685"/>
      <c r="P56" s="2745"/>
      <c r="Q56" s="1013">
        <f>+V56/$R$48*100</f>
        <v>0</v>
      </c>
      <c r="R56" s="2704"/>
      <c r="S56" s="2745"/>
      <c r="T56" s="1053" t="s">
        <v>1227</v>
      </c>
      <c r="U56" s="942" t="s">
        <v>1228</v>
      </c>
      <c r="V56" s="1010">
        <v>0</v>
      </c>
      <c r="W56" s="1011"/>
      <c r="X56" s="941"/>
      <c r="Y56" s="2754"/>
      <c r="Z56" s="2754"/>
      <c r="AA56" s="2754"/>
      <c r="AB56" s="2704"/>
      <c r="AC56" s="2754"/>
      <c r="AD56" s="2754"/>
      <c r="AE56" s="1010"/>
      <c r="AF56" s="1010"/>
      <c r="AG56" s="1010"/>
      <c r="AH56" s="1010"/>
      <c r="AI56" s="1010"/>
      <c r="AJ56" s="1010"/>
      <c r="AK56" s="1012">
        <v>42745</v>
      </c>
      <c r="AL56" s="1012">
        <v>42745</v>
      </c>
      <c r="AM56" s="1462" t="s">
        <v>1160</v>
      </c>
    </row>
    <row r="57" spans="1:39" s="1048" customFormat="1" ht="88.5" customHeight="1" x14ac:dyDescent="0.2">
      <c r="A57" s="2730"/>
      <c r="B57" s="2731"/>
      <c r="C57" s="2732"/>
      <c r="D57" s="2739"/>
      <c r="E57" s="2740"/>
      <c r="F57" s="2741"/>
      <c r="G57" s="2730"/>
      <c r="H57" s="2731"/>
      <c r="I57" s="2732"/>
      <c r="J57" s="942">
        <v>87</v>
      </c>
      <c r="K57" s="942" t="s">
        <v>1229</v>
      </c>
      <c r="L57" s="942" t="s">
        <v>1135</v>
      </c>
      <c r="M57" s="941">
        <v>30</v>
      </c>
      <c r="N57" s="2685"/>
      <c r="O57" s="2685"/>
      <c r="P57" s="2745"/>
      <c r="Q57" s="1013">
        <f>+V57/$R$48*100</f>
        <v>20</v>
      </c>
      <c r="R57" s="2704"/>
      <c r="S57" s="2745"/>
      <c r="T57" s="942" t="s">
        <v>1230</v>
      </c>
      <c r="U57" s="942" t="s">
        <v>1231</v>
      </c>
      <c r="V57" s="1010">
        <v>10000000</v>
      </c>
      <c r="W57" s="1011">
        <v>20</v>
      </c>
      <c r="X57" s="941" t="s">
        <v>82</v>
      </c>
      <c r="Y57" s="2754"/>
      <c r="Z57" s="2754"/>
      <c r="AA57" s="2754"/>
      <c r="AB57" s="2704"/>
      <c r="AC57" s="2754"/>
      <c r="AD57" s="2754"/>
      <c r="AE57" s="1010"/>
      <c r="AF57" s="1010"/>
      <c r="AG57" s="1010"/>
      <c r="AH57" s="1010"/>
      <c r="AI57" s="1010"/>
      <c r="AJ57" s="1010"/>
      <c r="AK57" s="1012">
        <v>42796</v>
      </c>
      <c r="AL57" s="1012">
        <v>42827</v>
      </c>
      <c r="AM57" s="1462" t="s">
        <v>1160</v>
      </c>
    </row>
    <row r="58" spans="1:39" s="1048" customFormat="1" ht="57.75" customHeight="1" x14ac:dyDescent="0.2">
      <c r="A58" s="2730"/>
      <c r="B58" s="2731"/>
      <c r="C58" s="2732"/>
      <c r="D58" s="2739"/>
      <c r="E58" s="2740"/>
      <c r="F58" s="2741"/>
      <c r="G58" s="2730"/>
      <c r="H58" s="2731"/>
      <c r="I58" s="2732"/>
      <c r="J58" s="942">
        <v>88</v>
      </c>
      <c r="K58" s="942" t="s">
        <v>1232</v>
      </c>
      <c r="L58" s="942" t="s">
        <v>1135</v>
      </c>
      <c r="M58" s="941">
        <v>29</v>
      </c>
      <c r="N58" s="2685"/>
      <c r="O58" s="2685"/>
      <c r="P58" s="2745"/>
      <c r="Q58" s="1013">
        <f>+V58/$R$48*100</f>
        <v>0</v>
      </c>
      <c r="R58" s="2704"/>
      <c r="S58" s="2745"/>
      <c r="T58" s="942" t="s">
        <v>1233</v>
      </c>
      <c r="U58" s="1058" t="s">
        <v>1234</v>
      </c>
      <c r="V58" s="1010">
        <v>0</v>
      </c>
      <c r="W58" s="1011"/>
      <c r="X58" s="941"/>
      <c r="Y58" s="2754"/>
      <c r="Z58" s="2754"/>
      <c r="AA58" s="2754"/>
      <c r="AB58" s="2704"/>
      <c r="AC58" s="2754"/>
      <c r="AD58" s="2754"/>
      <c r="AE58" s="1010"/>
      <c r="AF58" s="1010"/>
      <c r="AG58" s="1010"/>
      <c r="AH58" s="1010"/>
      <c r="AI58" s="1010"/>
      <c r="AJ58" s="1010"/>
      <c r="AK58" s="1012">
        <v>42767</v>
      </c>
      <c r="AL58" s="1012">
        <v>43038</v>
      </c>
      <c r="AM58" s="1462" t="s">
        <v>1160</v>
      </c>
    </row>
    <row r="59" spans="1:39" s="1048" customFormat="1" ht="48.75" customHeight="1" x14ac:dyDescent="0.2">
      <c r="A59" s="2730"/>
      <c r="B59" s="2731"/>
      <c r="C59" s="2732"/>
      <c r="D59" s="2739"/>
      <c r="E59" s="2740"/>
      <c r="F59" s="2741"/>
      <c r="G59" s="2730"/>
      <c r="H59" s="2731"/>
      <c r="I59" s="2732"/>
      <c r="J59" s="2724">
        <v>86</v>
      </c>
      <c r="K59" s="2724" t="s">
        <v>1235</v>
      </c>
      <c r="L59" s="2724" t="s">
        <v>1135</v>
      </c>
      <c r="M59" s="1723">
        <v>4</v>
      </c>
      <c r="N59" s="2685"/>
      <c r="O59" s="2685"/>
      <c r="P59" s="2745"/>
      <c r="Q59" s="2746">
        <v>0</v>
      </c>
      <c r="R59" s="2704"/>
      <c r="S59" s="2745"/>
      <c r="T59" s="2724" t="s">
        <v>1230</v>
      </c>
      <c r="U59" s="942" t="s">
        <v>1236</v>
      </c>
      <c r="V59" s="1010">
        <v>0</v>
      </c>
      <c r="W59" s="1011"/>
      <c r="X59" s="941"/>
      <c r="Y59" s="2754"/>
      <c r="Z59" s="2754"/>
      <c r="AA59" s="2754"/>
      <c r="AB59" s="2704"/>
      <c r="AC59" s="2754"/>
      <c r="AD59" s="2754"/>
      <c r="AE59" s="1010"/>
      <c r="AF59" s="1010"/>
      <c r="AG59" s="1010"/>
      <c r="AH59" s="1010"/>
      <c r="AI59" s="1010"/>
      <c r="AJ59" s="1010"/>
      <c r="AK59" s="1012">
        <v>42853</v>
      </c>
      <c r="AL59" s="1012">
        <v>42853</v>
      </c>
      <c r="AM59" s="1462" t="s">
        <v>1160</v>
      </c>
    </row>
    <row r="60" spans="1:39" s="1048" customFormat="1" ht="45.75" customHeight="1" x14ac:dyDescent="0.2">
      <c r="A60" s="2730"/>
      <c r="B60" s="2731"/>
      <c r="C60" s="2732"/>
      <c r="D60" s="2739"/>
      <c r="E60" s="2740"/>
      <c r="F60" s="2741"/>
      <c r="G60" s="2730"/>
      <c r="H60" s="2731"/>
      <c r="I60" s="2732"/>
      <c r="J60" s="2745"/>
      <c r="K60" s="2745"/>
      <c r="L60" s="2745"/>
      <c r="M60" s="1723"/>
      <c r="N60" s="2685"/>
      <c r="O60" s="2685"/>
      <c r="P60" s="2745"/>
      <c r="Q60" s="2747"/>
      <c r="R60" s="2704"/>
      <c r="S60" s="2745"/>
      <c r="T60" s="2745"/>
      <c r="U60" s="942" t="s">
        <v>1237</v>
      </c>
      <c r="V60" s="1010">
        <v>0</v>
      </c>
      <c r="W60" s="1011"/>
      <c r="X60" s="941"/>
      <c r="Y60" s="2754"/>
      <c r="Z60" s="2754"/>
      <c r="AA60" s="2754"/>
      <c r="AB60" s="2704"/>
      <c r="AC60" s="2754"/>
      <c r="AD60" s="2754"/>
      <c r="AE60" s="1010"/>
      <c r="AF60" s="1010"/>
      <c r="AG60" s="1010"/>
      <c r="AH60" s="1010"/>
      <c r="AI60" s="1010"/>
      <c r="AJ60" s="1010"/>
      <c r="AK60" s="1012">
        <v>42895</v>
      </c>
      <c r="AL60" s="1012">
        <v>42895</v>
      </c>
      <c r="AM60" s="1462" t="s">
        <v>1160</v>
      </c>
    </row>
    <row r="61" spans="1:39" s="1048" customFormat="1" ht="120.75" customHeight="1" x14ac:dyDescent="0.2">
      <c r="A61" s="2730"/>
      <c r="B61" s="2731"/>
      <c r="C61" s="2732"/>
      <c r="D61" s="2739"/>
      <c r="E61" s="2740"/>
      <c r="F61" s="2741"/>
      <c r="G61" s="2730"/>
      <c r="H61" s="2731"/>
      <c r="I61" s="2732"/>
      <c r="J61" s="2745"/>
      <c r="K61" s="2745"/>
      <c r="L61" s="2745"/>
      <c r="M61" s="1723"/>
      <c r="N61" s="2685"/>
      <c r="O61" s="2685"/>
      <c r="P61" s="2745"/>
      <c r="Q61" s="2747"/>
      <c r="R61" s="2704"/>
      <c r="S61" s="2745"/>
      <c r="T61" s="2745"/>
      <c r="U61" s="942" t="s">
        <v>1238</v>
      </c>
      <c r="V61" s="1010">
        <v>0</v>
      </c>
      <c r="W61" s="1011"/>
      <c r="X61" s="941"/>
      <c r="Y61" s="2754"/>
      <c r="Z61" s="2754"/>
      <c r="AA61" s="2754"/>
      <c r="AB61" s="2704"/>
      <c r="AC61" s="2754"/>
      <c r="AD61" s="2754"/>
      <c r="AE61" s="1010"/>
      <c r="AF61" s="1010"/>
      <c r="AG61" s="1010"/>
      <c r="AH61" s="1010"/>
      <c r="AI61" s="1010"/>
      <c r="AJ61" s="1010"/>
      <c r="AK61" s="1012">
        <v>42934</v>
      </c>
      <c r="AL61" s="1012">
        <v>42934</v>
      </c>
      <c r="AM61" s="1462" t="s">
        <v>1160</v>
      </c>
    </row>
    <row r="62" spans="1:39" s="1048" customFormat="1" ht="109.5" customHeight="1" x14ac:dyDescent="0.2">
      <c r="A62" s="2730"/>
      <c r="B62" s="2731"/>
      <c r="C62" s="2732"/>
      <c r="D62" s="2739"/>
      <c r="E62" s="2740"/>
      <c r="F62" s="2741"/>
      <c r="G62" s="2730"/>
      <c r="H62" s="2731"/>
      <c r="I62" s="2732"/>
      <c r="J62" s="2745"/>
      <c r="K62" s="2745"/>
      <c r="L62" s="2745"/>
      <c r="M62" s="1723"/>
      <c r="N62" s="2685"/>
      <c r="O62" s="2685"/>
      <c r="P62" s="2745"/>
      <c r="Q62" s="2747"/>
      <c r="R62" s="2704"/>
      <c r="S62" s="2745"/>
      <c r="T62" s="2745"/>
      <c r="U62" s="942" t="s">
        <v>1239</v>
      </c>
      <c r="V62" s="1010">
        <v>0</v>
      </c>
      <c r="W62" s="1011"/>
      <c r="X62" s="941"/>
      <c r="Y62" s="2754"/>
      <c r="Z62" s="2754"/>
      <c r="AA62" s="2754"/>
      <c r="AB62" s="2704"/>
      <c r="AC62" s="2754"/>
      <c r="AD62" s="2754"/>
      <c r="AE62" s="1010"/>
      <c r="AF62" s="1010"/>
      <c r="AG62" s="1010"/>
      <c r="AH62" s="1010"/>
      <c r="AI62" s="1010"/>
      <c r="AJ62" s="1010"/>
      <c r="AK62" s="1012">
        <v>42935</v>
      </c>
      <c r="AL62" s="1012">
        <v>42935</v>
      </c>
      <c r="AM62" s="1462" t="s">
        <v>1160</v>
      </c>
    </row>
    <row r="63" spans="1:39" s="1048" customFormat="1" ht="71.25" customHeight="1" x14ac:dyDescent="0.2">
      <c r="A63" s="2730"/>
      <c r="B63" s="2731"/>
      <c r="C63" s="2732"/>
      <c r="D63" s="2739"/>
      <c r="E63" s="2740"/>
      <c r="F63" s="2741"/>
      <c r="G63" s="2730"/>
      <c r="H63" s="2731"/>
      <c r="I63" s="2732"/>
      <c r="J63" s="2725"/>
      <c r="K63" s="2725"/>
      <c r="L63" s="2725"/>
      <c r="M63" s="1723"/>
      <c r="N63" s="2685"/>
      <c r="O63" s="2685"/>
      <c r="P63" s="2745"/>
      <c r="Q63" s="2748"/>
      <c r="R63" s="2704"/>
      <c r="S63" s="2745"/>
      <c r="T63" s="2745"/>
      <c r="U63" s="942" t="s">
        <v>1240</v>
      </c>
      <c r="V63" s="1010">
        <v>0</v>
      </c>
      <c r="W63" s="1011"/>
      <c r="X63" s="941"/>
      <c r="Y63" s="2754"/>
      <c r="Z63" s="2754"/>
      <c r="AA63" s="2754"/>
      <c r="AB63" s="2704"/>
      <c r="AC63" s="2754"/>
      <c r="AD63" s="2754"/>
      <c r="AE63" s="1010"/>
      <c r="AF63" s="1010"/>
      <c r="AG63" s="1010"/>
      <c r="AH63" s="1010"/>
      <c r="AI63" s="1010"/>
      <c r="AJ63" s="1010"/>
      <c r="AK63" s="1012">
        <v>43032</v>
      </c>
      <c r="AL63" s="1012">
        <v>43032</v>
      </c>
      <c r="AM63" s="1462" t="s">
        <v>1160</v>
      </c>
    </row>
    <row r="64" spans="1:39" s="1048" customFormat="1" ht="69.75" customHeight="1" x14ac:dyDescent="0.2">
      <c r="A64" s="2730"/>
      <c r="B64" s="2731"/>
      <c r="C64" s="2732"/>
      <c r="D64" s="2739"/>
      <c r="E64" s="2740"/>
      <c r="F64" s="2741"/>
      <c r="G64" s="2730"/>
      <c r="H64" s="2731"/>
      <c r="I64" s="2732"/>
      <c r="J64" s="942">
        <v>89</v>
      </c>
      <c r="K64" s="942" t="s">
        <v>1241</v>
      </c>
      <c r="L64" s="942" t="s">
        <v>1135</v>
      </c>
      <c r="M64" s="941">
        <v>13000</v>
      </c>
      <c r="N64" s="2685"/>
      <c r="O64" s="2685"/>
      <c r="P64" s="2745"/>
      <c r="Q64" s="1013">
        <f>+V64/$R$48*100</f>
        <v>0</v>
      </c>
      <c r="R64" s="2704"/>
      <c r="S64" s="2745"/>
      <c r="T64" s="942" t="s">
        <v>1242</v>
      </c>
      <c r="U64" s="942" t="s">
        <v>1243</v>
      </c>
      <c r="V64" s="1010">
        <v>0</v>
      </c>
      <c r="W64" s="1011"/>
      <c r="X64" s="941"/>
      <c r="Y64" s="2754"/>
      <c r="Z64" s="2754"/>
      <c r="AA64" s="2754"/>
      <c r="AB64" s="2704"/>
      <c r="AC64" s="2754"/>
      <c r="AD64" s="2754"/>
      <c r="AE64" s="1010"/>
      <c r="AF64" s="1010"/>
      <c r="AG64" s="1010"/>
      <c r="AH64" s="1010"/>
      <c r="AI64" s="1010"/>
      <c r="AJ64" s="1010"/>
      <c r="AK64" s="1012">
        <v>42784</v>
      </c>
      <c r="AL64" s="1012">
        <v>43069</v>
      </c>
      <c r="AM64" s="1462" t="s">
        <v>1160</v>
      </c>
    </row>
    <row r="65" spans="1:39" s="1048" customFormat="1" ht="106.5" customHeight="1" x14ac:dyDescent="0.2">
      <c r="A65" s="2730"/>
      <c r="B65" s="2731"/>
      <c r="C65" s="2732"/>
      <c r="D65" s="2739"/>
      <c r="E65" s="2740"/>
      <c r="F65" s="2741"/>
      <c r="G65" s="2730"/>
      <c r="H65" s="2731"/>
      <c r="I65" s="2732"/>
      <c r="J65" s="2724">
        <v>90</v>
      </c>
      <c r="K65" s="2724" t="s">
        <v>1244</v>
      </c>
      <c r="L65" s="2724" t="s">
        <v>1135</v>
      </c>
      <c r="M65" s="2726">
        <v>115</v>
      </c>
      <c r="N65" s="2685"/>
      <c r="O65" s="2685"/>
      <c r="P65" s="2745"/>
      <c r="Q65" s="1013">
        <v>0</v>
      </c>
      <c r="R65" s="2704"/>
      <c r="S65" s="2745"/>
      <c r="T65" s="2724" t="s">
        <v>1245</v>
      </c>
      <c r="U65" s="2724" t="s">
        <v>1246</v>
      </c>
      <c r="V65" s="2703">
        <v>40000000</v>
      </c>
      <c r="W65" s="1011"/>
      <c r="X65" s="941"/>
      <c r="Y65" s="2754"/>
      <c r="Z65" s="2754"/>
      <c r="AA65" s="2754"/>
      <c r="AB65" s="2704"/>
      <c r="AC65" s="2754"/>
      <c r="AD65" s="2754"/>
      <c r="AE65" s="1010"/>
      <c r="AF65" s="1010"/>
      <c r="AG65" s="1010"/>
      <c r="AH65" s="1010"/>
      <c r="AI65" s="1010"/>
      <c r="AJ65" s="1010"/>
      <c r="AK65" s="1012">
        <v>42767</v>
      </c>
      <c r="AL65" s="1012">
        <v>43069</v>
      </c>
      <c r="AM65" s="1462" t="s">
        <v>1160</v>
      </c>
    </row>
    <row r="66" spans="1:39" s="1048" customFormat="1" ht="67.5" customHeight="1" x14ac:dyDescent="0.2">
      <c r="A66" s="2730"/>
      <c r="B66" s="2731"/>
      <c r="C66" s="2732"/>
      <c r="D66" s="2739"/>
      <c r="E66" s="2740"/>
      <c r="F66" s="2741"/>
      <c r="G66" s="2730"/>
      <c r="H66" s="2731"/>
      <c r="I66" s="2732"/>
      <c r="J66" s="2725"/>
      <c r="K66" s="2725"/>
      <c r="L66" s="2725"/>
      <c r="M66" s="2726"/>
      <c r="N66" s="2685"/>
      <c r="O66" s="2685"/>
      <c r="P66" s="2745"/>
      <c r="Q66" s="1013">
        <f>+V65/$R$48*100</f>
        <v>80</v>
      </c>
      <c r="R66" s="2704"/>
      <c r="S66" s="2745"/>
      <c r="T66" s="2725"/>
      <c r="U66" s="2725"/>
      <c r="V66" s="2705"/>
      <c r="W66" s="1011">
        <v>20</v>
      </c>
      <c r="X66" s="941" t="s">
        <v>82</v>
      </c>
      <c r="Y66" s="2754"/>
      <c r="Z66" s="2754"/>
      <c r="AA66" s="2754"/>
      <c r="AB66" s="2704"/>
      <c r="AC66" s="2754"/>
      <c r="AD66" s="2754"/>
      <c r="AE66" s="1010"/>
      <c r="AF66" s="1010"/>
      <c r="AG66" s="1010"/>
      <c r="AH66" s="1010"/>
      <c r="AI66" s="1010"/>
      <c r="AJ66" s="1010"/>
      <c r="AK66" s="1012">
        <v>42795</v>
      </c>
      <c r="AL66" s="1012">
        <v>43003</v>
      </c>
      <c r="AM66" s="1462" t="s">
        <v>1160</v>
      </c>
    </row>
    <row r="67" spans="1:39" s="1048" customFormat="1" ht="93.75" customHeight="1" x14ac:dyDescent="0.2">
      <c r="A67" s="2730"/>
      <c r="B67" s="2731"/>
      <c r="C67" s="2732"/>
      <c r="D67" s="2739"/>
      <c r="E67" s="2740"/>
      <c r="F67" s="2741"/>
      <c r="G67" s="2730"/>
      <c r="H67" s="2731"/>
      <c r="I67" s="2732"/>
      <c r="J67" s="942">
        <v>91</v>
      </c>
      <c r="K67" s="942" t="s">
        <v>1247</v>
      </c>
      <c r="L67" s="942" t="s">
        <v>1135</v>
      </c>
      <c r="M67" s="330">
        <v>54</v>
      </c>
      <c r="N67" s="2685"/>
      <c r="O67" s="2685"/>
      <c r="P67" s="2745"/>
      <c r="Q67" s="1013">
        <f>+V67/$R$48*100</f>
        <v>0</v>
      </c>
      <c r="R67" s="2704"/>
      <c r="S67" s="2745"/>
      <c r="T67" s="942" t="s">
        <v>1248</v>
      </c>
      <c r="U67" s="942" t="s">
        <v>1249</v>
      </c>
      <c r="V67" s="1010">
        <v>0</v>
      </c>
      <c r="W67" s="1011"/>
      <c r="X67" s="941"/>
      <c r="Y67" s="2754"/>
      <c r="Z67" s="2754"/>
      <c r="AA67" s="2754"/>
      <c r="AB67" s="2704"/>
      <c r="AC67" s="2754"/>
      <c r="AD67" s="2754"/>
      <c r="AE67" s="1010"/>
      <c r="AF67" s="1010"/>
      <c r="AG67" s="1010"/>
      <c r="AH67" s="1010"/>
      <c r="AI67" s="1010"/>
      <c r="AJ67" s="1010"/>
      <c r="AK67" s="1012"/>
      <c r="AL67" s="1012"/>
      <c r="AM67" s="1462" t="s">
        <v>1160</v>
      </c>
    </row>
    <row r="68" spans="1:39" s="1048" customFormat="1" ht="87" customHeight="1" x14ac:dyDescent="0.2">
      <c r="A68" s="2733"/>
      <c r="B68" s="2734"/>
      <c r="C68" s="2735"/>
      <c r="D68" s="2742"/>
      <c r="E68" s="2743"/>
      <c r="F68" s="2744"/>
      <c r="G68" s="2733"/>
      <c r="H68" s="2734"/>
      <c r="I68" s="2735"/>
      <c r="J68" s="942">
        <v>92</v>
      </c>
      <c r="K68" s="942" t="s">
        <v>1250</v>
      </c>
      <c r="L68" s="942" t="s">
        <v>1135</v>
      </c>
      <c r="M68" s="330">
        <v>2</v>
      </c>
      <c r="N68" s="2686"/>
      <c r="O68" s="2686"/>
      <c r="P68" s="2725"/>
      <c r="Q68" s="1013">
        <f>+V68/$R$48*100</f>
        <v>0</v>
      </c>
      <c r="R68" s="2705"/>
      <c r="S68" s="2725"/>
      <c r="T68" s="942" t="s">
        <v>1251</v>
      </c>
      <c r="U68" s="942" t="s">
        <v>1252</v>
      </c>
      <c r="V68" s="1010">
        <v>0</v>
      </c>
      <c r="W68" s="1011"/>
      <c r="X68" s="941"/>
      <c r="Y68" s="2755"/>
      <c r="Z68" s="2755"/>
      <c r="AA68" s="2755"/>
      <c r="AB68" s="2705"/>
      <c r="AC68" s="2755"/>
      <c r="AD68" s="2755"/>
      <c r="AE68" s="1010"/>
      <c r="AF68" s="1010"/>
      <c r="AG68" s="1010"/>
      <c r="AH68" s="1010"/>
      <c r="AI68" s="1010"/>
      <c r="AJ68" s="1010"/>
      <c r="AK68" s="1012">
        <v>42842</v>
      </c>
      <c r="AL68" s="1012">
        <v>42872</v>
      </c>
      <c r="AM68" s="1462" t="s">
        <v>1160</v>
      </c>
    </row>
    <row r="69" spans="1:39" s="1046" customFormat="1" ht="12.75" x14ac:dyDescent="0.2">
      <c r="A69" s="1006"/>
      <c r="B69" s="1007"/>
      <c r="C69" s="1007"/>
      <c r="D69" s="1007"/>
      <c r="E69" s="1007"/>
      <c r="F69" s="1008"/>
      <c r="G69" s="1063">
        <v>21</v>
      </c>
      <c r="H69" s="2764" t="s">
        <v>1253</v>
      </c>
      <c r="I69" s="2764"/>
      <c r="J69" s="2764"/>
      <c r="K69" s="2764"/>
      <c r="L69" s="2764"/>
      <c r="M69" s="293"/>
      <c r="N69" s="293"/>
      <c r="O69" s="293"/>
      <c r="P69" s="294"/>
      <c r="Q69" s="293"/>
      <c r="R69" s="293"/>
      <c r="S69" s="294"/>
      <c r="T69" s="294"/>
      <c r="U69" s="294"/>
      <c r="V69" s="293"/>
      <c r="W69" s="293"/>
      <c r="X69" s="293"/>
      <c r="Y69" s="293"/>
      <c r="Z69" s="293"/>
      <c r="AA69" s="293"/>
      <c r="AB69" s="293"/>
      <c r="AC69" s="293"/>
      <c r="AD69" s="293"/>
      <c r="AE69" s="293"/>
      <c r="AF69" s="293"/>
      <c r="AG69" s="293"/>
      <c r="AH69" s="293"/>
      <c r="AI69" s="293"/>
      <c r="AJ69" s="293"/>
      <c r="AK69" s="293"/>
      <c r="AL69" s="293"/>
      <c r="AM69" s="302"/>
    </row>
    <row r="70" spans="1:39" s="1046" customFormat="1" ht="66.75" customHeight="1" x14ac:dyDescent="0.2">
      <c r="A70" s="2765"/>
      <c r="B70" s="2766"/>
      <c r="C70" s="2767"/>
      <c r="D70" s="2776"/>
      <c r="E70" s="2758"/>
      <c r="F70" s="2759"/>
      <c r="G70" s="2765"/>
      <c r="H70" s="2766"/>
      <c r="I70" s="2767"/>
      <c r="J70" s="331">
        <v>93</v>
      </c>
      <c r="K70" s="331" t="s">
        <v>1254</v>
      </c>
      <c r="L70" s="331" t="s">
        <v>1135</v>
      </c>
      <c r="M70" s="330">
        <v>18</v>
      </c>
      <c r="N70" s="1020"/>
      <c r="O70" s="2678">
        <v>91</v>
      </c>
      <c r="P70" s="2660" t="s">
        <v>1255</v>
      </c>
      <c r="Q70" s="1005">
        <f>+V70/$R$70*100</f>
        <v>0</v>
      </c>
      <c r="R70" s="2655">
        <v>287500000</v>
      </c>
      <c r="S70" s="2660" t="s">
        <v>1256</v>
      </c>
      <c r="T70" s="331" t="s">
        <v>1257</v>
      </c>
      <c r="U70" s="331" t="s">
        <v>1258</v>
      </c>
      <c r="V70" s="1002">
        <v>0</v>
      </c>
      <c r="W70" s="1000"/>
      <c r="X70" s="1001"/>
      <c r="Y70" s="2719">
        <v>2732</v>
      </c>
      <c r="Z70" s="2719">
        <v>17360</v>
      </c>
      <c r="AA70" s="2719">
        <v>21116</v>
      </c>
      <c r="AB70" s="2655"/>
      <c r="AC70" s="2719">
        <v>4451</v>
      </c>
      <c r="AD70" s="2719">
        <v>56</v>
      </c>
      <c r="AE70" s="1002"/>
      <c r="AF70" s="1002"/>
      <c r="AG70" s="1002"/>
      <c r="AH70" s="1002"/>
      <c r="AI70" s="1002"/>
      <c r="AJ70" s="1002"/>
      <c r="AK70" s="1004">
        <v>42767</v>
      </c>
      <c r="AL70" s="1004">
        <v>43038</v>
      </c>
      <c r="AM70" s="1461" t="s">
        <v>1160</v>
      </c>
    </row>
    <row r="71" spans="1:39" s="1046" customFormat="1" ht="63.75" customHeight="1" x14ac:dyDescent="0.2">
      <c r="A71" s="2768"/>
      <c r="B71" s="2769"/>
      <c r="C71" s="2770"/>
      <c r="D71" s="2777"/>
      <c r="E71" s="2760"/>
      <c r="F71" s="2761"/>
      <c r="G71" s="2768"/>
      <c r="H71" s="2769"/>
      <c r="I71" s="2770"/>
      <c r="J71" s="331">
        <v>94</v>
      </c>
      <c r="K71" s="331" t="s">
        <v>1259</v>
      </c>
      <c r="L71" s="331" t="s">
        <v>1135</v>
      </c>
      <c r="M71" s="330">
        <v>105</v>
      </c>
      <c r="N71" s="1001" t="s">
        <v>1260</v>
      </c>
      <c r="O71" s="2679"/>
      <c r="P71" s="2661"/>
      <c r="Q71" s="1005">
        <f>+V71/$R$70*100</f>
        <v>88</v>
      </c>
      <c r="R71" s="2668"/>
      <c r="S71" s="2661"/>
      <c r="T71" s="331" t="s">
        <v>1261</v>
      </c>
      <c r="U71" s="331" t="s">
        <v>1262</v>
      </c>
      <c r="V71" s="1002">
        <v>253000000</v>
      </c>
      <c r="W71" s="1000">
        <v>35</v>
      </c>
      <c r="X71" s="1001" t="s">
        <v>1140</v>
      </c>
      <c r="Y71" s="2720"/>
      <c r="Z71" s="2720"/>
      <c r="AA71" s="2720"/>
      <c r="AB71" s="2668"/>
      <c r="AC71" s="2720"/>
      <c r="AD71" s="2720"/>
      <c r="AE71" s="1002"/>
      <c r="AF71" s="1002"/>
      <c r="AG71" s="1002"/>
      <c r="AH71" s="1002"/>
      <c r="AI71" s="1002"/>
      <c r="AJ71" s="1002"/>
      <c r="AK71" s="1004">
        <v>42767</v>
      </c>
      <c r="AL71" s="1004">
        <v>42824</v>
      </c>
      <c r="AM71" s="1461" t="s">
        <v>1160</v>
      </c>
    </row>
    <row r="72" spans="1:39" s="1046" customFormat="1" ht="65.25" customHeight="1" x14ac:dyDescent="0.2">
      <c r="A72" s="2768"/>
      <c r="B72" s="2769"/>
      <c r="C72" s="2770"/>
      <c r="D72" s="2777"/>
      <c r="E72" s="2760"/>
      <c r="F72" s="2761"/>
      <c r="G72" s="2768"/>
      <c r="H72" s="2769"/>
      <c r="I72" s="2770"/>
      <c r="J72" s="2660">
        <v>95</v>
      </c>
      <c r="K72" s="2660" t="s">
        <v>1263</v>
      </c>
      <c r="L72" s="2660" t="s">
        <v>1135</v>
      </c>
      <c r="M72" s="2672">
        <v>500</v>
      </c>
      <c r="N72" s="2678" t="s">
        <v>1264</v>
      </c>
      <c r="O72" s="2679"/>
      <c r="P72" s="2661"/>
      <c r="Q72" s="2675">
        <f>(+V72+V73)/R70*100</f>
        <v>6.3304347826086964</v>
      </c>
      <c r="R72" s="2668"/>
      <c r="S72" s="2661"/>
      <c r="T72" s="2660" t="s">
        <v>1265</v>
      </c>
      <c r="U72" s="2756" t="s">
        <v>1266</v>
      </c>
      <c r="V72" s="1002">
        <v>4500000</v>
      </c>
      <c r="W72" s="1000">
        <v>35</v>
      </c>
      <c r="X72" s="1001" t="s">
        <v>1140</v>
      </c>
      <c r="Y72" s="2720"/>
      <c r="Z72" s="2720"/>
      <c r="AA72" s="2720"/>
      <c r="AB72" s="2668"/>
      <c r="AC72" s="2720"/>
      <c r="AD72" s="2720"/>
      <c r="AE72" s="1002"/>
      <c r="AF72" s="1002"/>
      <c r="AG72" s="1002"/>
      <c r="AH72" s="1002"/>
      <c r="AI72" s="1002"/>
      <c r="AJ72" s="1002"/>
      <c r="AK72" s="2749">
        <v>42767</v>
      </c>
      <c r="AL72" s="2749">
        <v>43038</v>
      </c>
      <c r="AM72" s="2751" t="s">
        <v>1160</v>
      </c>
    </row>
    <row r="73" spans="1:39" s="1046" customFormat="1" ht="102.75" customHeight="1" x14ac:dyDescent="0.2">
      <c r="A73" s="2768"/>
      <c r="B73" s="2769"/>
      <c r="C73" s="2770"/>
      <c r="D73" s="2777"/>
      <c r="E73" s="2760"/>
      <c r="F73" s="2761"/>
      <c r="G73" s="2768"/>
      <c r="H73" s="2769"/>
      <c r="I73" s="2770"/>
      <c r="J73" s="2662"/>
      <c r="K73" s="2662"/>
      <c r="L73" s="2662"/>
      <c r="M73" s="2674"/>
      <c r="N73" s="2680"/>
      <c r="O73" s="2679"/>
      <c r="P73" s="2661"/>
      <c r="Q73" s="2677"/>
      <c r="R73" s="2668"/>
      <c r="S73" s="2661"/>
      <c r="T73" s="2662"/>
      <c r="U73" s="2757"/>
      <c r="V73" s="1002">
        <v>13700000</v>
      </c>
      <c r="W73" s="1000">
        <v>20</v>
      </c>
      <c r="X73" s="1001" t="s">
        <v>82</v>
      </c>
      <c r="Y73" s="2720"/>
      <c r="Z73" s="2720"/>
      <c r="AA73" s="2720"/>
      <c r="AB73" s="2668"/>
      <c r="AC73" s="2720"/>
      <c r="AD73" s="2720"/>
      <c r="AE73" s="1002"/>
      <c r="AF73" s="1002"/>
      <c r="AG73" s="1002"/>
      <c r="AH73" s="1002"/>
      <c r="AI73" s="1002"/>
      <c r="AJ73" s="1002"/>
      <c r="AK73" s="2750"/>
      <c r="AL73" s="2750"/>
      <c r="AM73" s="2752"/>
    </row>
    <row r="74" spans="1:39" s="1046" customFormat="1" ht="96" customHeight="1" x14ac:dyDescent="0.2">
      <c r="A74" s="2771"/>
      <c r="B74" s="2772"/>
      <c r="C74" s="2773"/>
      <c r="D74" s="2778"/>
      <c r="E74" s="2762"/>
      <c r="F74" s="2763"/>
      <c r="G74" s="2771"/>
      <c r="H74" s="2772"/>
      <c r="I74" s="2773"/>
      <c r="J74" s="331">
        <v>96</v>
      </c>
      <c r="K74" s="331" t="s">
        <v>1267</v>
      </c>
      <c r="L74" s="331" t="s">
        <v>1135</v>
      </c>
      <c r="M74" s="330">
        <v>3</v>
      </c>
      <c r="N74" s="1020"/>
      <c r="O74" s="2680"/>
      <c r="P74" s="2662"/>
      <c r="Q74" s="1005">
        <f>+V74/$R$70*100</f>
        <v>5.6695652173913045</v>
      </c>
      <c r="R74" s="2656"/>
      <c r="S74" s="2662"/>
      <c r="T74" s="331" t="s">
        <v>1268</v>
      </c>
      <c r="U74" s="331" t="s">
        <v>1269</v>
      </c>
      <c r="V74" s="1002">
        <v>16300000</v>
      </c>
      <c r="W74" s="1000">
        <v>20</v>
      </c>
      <c r="X74" s="1001" t="s">
        <v>82</v>
      </c>
      <c r="Y74" s="2721"/>
      <c r="Z74" s="2721"/>
      <c r="AA74" s="2721"/>
      <c r="AB74" s="2656"/>
      <c r="AC74" s="2721"/>
      <c r="AD74" s="2721"/>
      <c r="AE74" s="1002"/>
      <c r="AF74" s="1002"/>
      <c r="AG74" s="1002"/>
      <c r="AH74" s="1002"/>
      <c r="AI74" s="1002"/>
      <c r="AJ74" s="1002"/>
      <c r="AK74" s="1004">
        <v>42843</v>
      </c>
      <c r="AL74" s="1004">
        <v>42844</v>
      </c>
      <c r="AM74" s="2751" t="s">
        <v>1160</v>
      </c>
    </row>
    <row r="75" spans="1:39" s="1046" customFormat="1" ht="12.75" x14ac:dyDescent="0.2">
      <c r="A75" s="1006"/>
      <c r="B75" s="1007"/>
      <c r="C75" s="1007"/>
      <c r="D75" s="1007"/>
      <c r="E75" s="1007"/>
      <c r="F75" s="1008"/>
      <c r="G75" s="1063">
        <v>22</v>
      </c>
      <c r="H75" s="2764" t="s">
        <v>1270</v>
      </c>
      <c r="I75" s="2764"/>
      <c r="J75" s="2764"/>
      <c r="K75" s="2764"/>
      <c r="L75" s="2764"/>
      <c r="M75" s="293"/>
      <c r="N75" s="293"/>
      <c r="O75" s="293"/>
      <c r="P75" s="294"/>
      <c r="Q75" s="293"/>
      <c r="R75" s="293"/>
      <c r="S75" s="294"/>
      <c r="T75" s="294"/>
      <c r="U75" s="294"/>
      <c r="V75" s="293"/>
      <c r="W75" s="293"/>
      <c r="X75" s="293"/>
      <c r="Y75" s="293"/>
      <c r="Z75" s="293"/>
      <c r="AA75" s="293"/>
      <c r="AB75" s="293"/>
      <c r="AC75" s="293"/>
      <c r="AD75" s="293"/>
      <c r="AE75" s="293"/>
      <c r="AF75" s="293"/>
      <c r="AG75" s="293"/>
      <c r="AH75" s="293"/>
      <c r="AI75" s="293"/>
      <c r="AJ75" s="293"/>
      <c r="AK75" s="293"/>
      <c r="AL75" s="293"/>
      <c r="AM75" s="2752"/>
    </row>
    <row r="76" spans="1:39" s="1046" customFormat="1" ht="102" x14ac:dyDescent="0.2">
      <c r="A76" s="2786"/>
      <c r="B76" s="2787"/>
      <c r="C76" s="2787"/>
      <c r="D76" s="2787"/>
      <c r="E76" s="2787"/>
      <c r="F76" s="2787"/>
      <c r="G76" s="2787"/>
      <c r="H76" s="2787"/>
      <c r="I76" s="2788"/>
      <c r="J76" s="331">
        <v>97</v>
      </c>
      <c r="K76" s="331" t="s">
        <v>1271</v>
      </c>
      <c r="L76" s="331" t="s">
        <v>1135</v>
      </c>
      <c r="M76" s="1001">
        <v>26</v>
      </c>
      <c r="N76" s="1001" t="s">
        <v>1272</v>
      </c>
      <c r="O76" s="1001">
        <v>93</v>
      </c>
      <c r="P76" s="331" t="s">
        <v>1273</v>
      </c>
      <c r="Q76" s="1005">
        <f>+V76/$R$76*100</f>
        <v>100</v>
      </c>
      <c r="R76" s="1002">
        <v>113300000</v>
      </c>
      <c r="S76" s="331" t="s">
        <v>1274</v>
      </c>
      <c r="T76" s="331" t="s">
        <v>1275</v>
      </c>
      <c r="U76" s="331" t="s">
        <v>1276</v>
      </c>
      <c r="V76" s="1002">
        <v>113300000</v>
      </c>
      <c r="W76" s="1000">
        <v>35</v>
      </c>
      <c r="X76" s="1001" t="s">
        <v>1140</v>
      </c>
      <c r="Y76" s="1014">
        <v>2732</v>
      </c>
      <c r="Z76" s="1014">
        <v>17360</v>
      </c>
      <c r="AA76" s="1014">
        <v>21116</v>
      </c>
      <c r="AB76" s="1002"/>
      <c r="AC76" s="1014">
        <v>4451</v>
      </c>
      <c r="AD76" s="1014">
        <v>56</v>
      </c>
      <c r="AE76" s="1002"/>
      <c r="AF76" s="1002"/>
      <c r="AG76" s="1002"/>
      <c r="AH76" s="1002"/>
      <c r="AI76" s="1002"/>
      <c r="AJ76" s="1002"/>
      <c r="AK76" s="1004">
        <v>42767</v>
      </c>
      <c r="AL76" s="1004">
        <v>43038</v>
      </c>
      <c r="AM76" s="1059" t="s">
        <v>1160</v>
      </c>
    </row>
    <row r="77" spans="1:39" s="1046" customFormat="1" ht="12.75" x14ac:dyDescent="0.2">
      <c r="A77" s="2789"/>
      <c r="B77" s="2789"/>
      <c r="C77" s="2790"/>
      <c r="D77" s="1064">
        <v>7</v>
      </c>
      <c r="E77" s="2774" t="s">
        <v>1277</v>
      </c>
      <c r="F77" s="2775"/>
      <c r="G77" s="2775"/>
      <c r="H77" s="2775"/>
      <c r="I77" s="2775"/>
      <c r="J77" s="2775"/>
      <c r="K77" s="2775"/>
      <c r="L77" s="2775"/>
      <c r="M77" s="2775"/>
      <c r="N77" s="428"/>
      <c r="O77" s="430"/>
      <c r="P77" s="429"/>
      <c r="Q77" s="431"/>
      <c r="R77" s="432"/>
      <c r="S77" s="429"/>
      <c r="T77" s="429"/>
      <c r="U77" s="429"/>
      <c r="V77" s="433"/>
      <c r="W77" s="434"/>
      <c r="X77" s="430"/>
      <c r="Y77" s="428"/>
      <c r="Z77" s="428"/>
      <c r="AA77" s="428"/>
      <c r="AB77" s="428"/>
      <c r="AC77" s="428"/>
      <c r="AD77" s="428"/>
      <c r="AE77" s="428"/>
      <c r="AF77" s="428"/>
      <c r="AG77" s="428"/>
      <c r="AH77" s="428"/>
      <c r="AI77" s="428"/>
      <c r="AJ77" s="428"/>
      <c r="AK77" s="1003"/>
      <c r="AL77" s="1003"/>
      <c r="AM77" s="436"/>
    </row>
    <row r="78" spans="1:39" s="1046" customFormat="1" ht="12.75" x14ac:dyDescent="0.2">
      <c r="A78" s="2791"/>
      <c r="B78" s="2791"/>
      <c r="C78" s="2792"/>
      <c r="D78" s="2795"/>
      <c r="E78" s="2796"/>
      <c r="F78" s="2797"/>
      <c r="G78" s="1063">
        <v>23</v>
      </c>
      <c r="H78" s="2764" t="s">
        <v>1278</v>
      </c>
      <c r="I78" s="2764"/>
      <c r="J78" s="2764"/>
      <c r="K78" s="2764"/>
      <c r="L78" s="294"/>
      <c r="M78" s="293"/>
      <c r="N78" s="293"/>
      <c r="O78" s="293"/>
      <c r="P78" s="294"/>
      <c r="Q78" s="293"/>
      <c r="R78" s="293"/>
      <c r="S78" s="294"/>
      <c r="T78" s="294"/>
      <c r="U78" s="294"/>
      <c r="V78" s="293"/>
      <c r="W78" s="293"/>
      <c r="X78" s="293"/>
      <c r="Y78" s="293"/>
      <c r="Z78" s="293"/>
      <c r="AA78" s="293"/>
      <c r="AB78" s="293"/>
      <c r="AC78" s="293"/>
      <c r="AD78" s="293"/>
      <c r="AE78" s="293"/>
      <c r="AF78" s="293"/>
      <c r="AG78" s="293"/>
      <c r="AH78" s="293"/>
      <c r="AI78" s="293"/>
      <c r="AJ78" s="293"/>
      <c r="AK78" s="293"/>
      <c r="AL78" s="293"/>
      <c r="AM78" s="302"/>
    </row>
    <row r="79" spans="1:39" s="1046" customFormat="1" ht="63.75" customHeight="1" x14ac:dyDescent="0.2">
      <c r="A79" s="2791"/>
      <c r="B79" s="2791"/>
      <c r="C79" s="2792"/>
      <c r="D79" s="2798"/>
      <c r="E79" s="2799"/>
      <c r="F79" s="2800"/>
      <c r="G79" s="2648"/>
      <c r="H79" s="2649"/>
      <c r="I79" s="2650"/>
      <c r="J79" s="331">
        <v>98</v>
      </c>
      <c r="K79" s="331" t="s">
        <v>1279</v>
      </c>
      <c r="L79" s="331" t="s">
        <v>1135</v>
      </c>
      <c r="M79" s="330">
        <v>55</v>
      </c>
      <c r="N79" s="2678" t="s">
        <v>1280</v>
      </c>
      <c r="O79" s="2678">
        <v>94</v>
      </c>
      <c r="P79" s="2660" t="s">
        <v>1281</v>
      </c>
      <c r="Q79" s="1014">
        <f>+V79/$R$79*100</f>
        <v>20</v>
      </c>
      <c r="R79" s="2655">
        <v>103000000</v>
      </c>
      <c r="S79" s="2660" t="s">
        <v>1282</v>
      </c>
      <c r="T79" s="331" t="s">
        <v>1283</v>
      </c>
      <c r="U79" s="1059" t="s">
        <v>1284</v>
      </c>
      <c r="V79" s="1002">
        <v>20600000</v>
      </c>
      <c r="W79" s="1000">
        <v>35</v>
      </c>
      <c r="X79" s="1001" t="s">
        <v>1140</v>
      </c>
      <c r="Y79" s="2719">
        <v>2732</v>
      </c>
      <c r="Z79" s="2719">
        <v>17360</v>
      </c>
      <c r="AA79" s="2719">
        <v>21116</v>
      </c>
      <c r="AB79" s="2655"/>
      <c r="AC79" s="2719">
        <v>4451</v>
      </c>
      <c r="AD79" s="2719">
        <v>56</v>
      </c>
      <c r="AE79" s="1002"/>
      <c r="AF79" s="1002"/>
      <c r="AG79" s="1002"/>
      <c r="AH79" s="1002"/>
      <c r="AI79" s="1002"/>
      <c r="AJ79" s="1002"/>
      <c r="AK79" s="1004">
        <v>42767</v>
      </c>
      <c r="AL79" s="1004">
        <v>42769</v>
      </c>
      <c r="AM79" s="1059" t="s">
        <v>1160</v>
      </c>
    </row>
    <row r="80" spans="1:39" s="1046" customFormat="1" ht="84" customHeight="1" x14ac:dyDescent="0.2">
      <c r="A80" s="2791"/>
      <c r="B80" s="2791"/>
      <c r="C80" s="2792"/>
      <c r="D80" s="2798"/>
      <c r="E80" s="2799"/>
      <c r="F80" s="2800"/>
      <c r="G80" s="1708"/>
      <c r="H80" s="1709"/>
      <c r="I80" s="2651"/>
      <c r="J80" s="331">
        <v>99</v>
      </c>
      <c r="K80" s="331" t="s">
        <v>1285</v>
      </c>
      <c r="L80" s="331" t="s">
        <v>1135</v>
      </c>
      <c r="M80" s="330">
        <v>150</v>
      </c>
      <c r="N80" s="2679"/>
      <c r="O80" s="2679"/>
      <c r="P80" s="2661"/>
      <c r="Q80" s="1014">
        <f>+V80/$R$79*100</f>
        <v>40</v>
      </c>
      <c r="R80" s="2668"/>
      <c r="S80" s="2661"/>
      <c r="T80" s="331" t="s">
        <v>1286</v>
      </c>
      <c r="U80" s="1059" t="s">
        <v>1287</v>
      </c>
      <c r="V80" s="1002">
        <v>41200000</v>
      </c>
      <c r="W80" s="1000">
        <v>35</v>
      </c>
      <c r="X80" s="1001" t="s">
        <v>1140</v>
      </c>
      <c r="Y80" s="2720"/>
      <c r="Z80" s="2720"/>
      <c r="AA80" s="2720"/>
      <c r="AB80" s="2668"/>
      <c r="AC80" s="2720"/>
      <c r="AD80" s="2720"/>
      <c r="AE80" s="1002"/>
      <c r="AF80" s="1002"/>
      <c r="AG80" s="1002"/>
      <c r="AH80" s="1002"/>
      <c r="AI80" s="1002"/>
      <c r="AJ80" s="1002"/>
      <c r="AK80" s="1004">
        <v>42767</v>
      </c>
      <c r="AL80" s="1004">
        <v>42769</v>
      </c>
      <c r="AM80" s="1059" t="s">
        <v>1160</v>
      </c>
    </row>
    <row r="81" spans="1:39" s="1046" customFormat="1" ht="38.25" x14ac:dyDescent="0.2">
      <c r="A81" s="2791"/>
      <c r="B81" s="2791"/>
      <c r="C81" s="2792"/>
      <c r="D81" s="2798"/>
      <c r="E81" s="2799"/>
      <c r="F81" s="2800"/>
      <c r="G81" s="1708"/>
      <c r="H81" s="1709"/>
      <c r="I81" s="2651"/>
      <c r="J81" s="331">
        <v>100</v>
      </c>
      <c r="K81" s="331" t="s">
        <v>1288</v>
      </c>
      <c r="L81" s="331" t="s">
        <v>1135</v>
      </c>
      <c r="M81" s="330">
        <v>6</v>
      </c>
      <c r="N81" s="2679"/>
      <c r="O81" s="2679"/>
      <c r="P81" s="2661"/>
      <c r="Q81" s="1014">
        <f>+V81/$R$79*100</f>
        <v>0</v>
      </c>
      <c r="R81" s="2668"/>
      <c r="S81" s="2661"/>
      <c r="T81" s="331" t="s">
        <v>1288</v>
      </c>
      <c r="U81" s="1059" t="s">
        <v>1287</v>
      </c>
      <c r="V81" s="1002">
        <v>0</v>
      </c>
      <c r="W81" s="1000"/>
      <c r="X81" s="1001"/>
      <c r="Y81" s="2720"/>
      <c r="Z81" s="2720"/>
      <c r="AA81" s="2720"/>
      <c r="AB81" s="2668"/>
      <c r="AC81" s="2720"/>
      <c r="AD81" s="2720"/>
      <c r="AE81" s="1002"/>
      <c r="AF81" s="1002"/>
      <c r="AG81" s="1002"/>
      <c r="AH81" s="1002"/>
      <c r="AI81" s="1002"/>
      <c r="AJ81" s="1002"/>
      <c r="AK81" s="1004">
        <v>42767</v>
      </c>
      <c r="AL81" s="1004">
        <v>42769</v>
      </c>
      <c r="AM81" s="1059" t="s">
        <v>1160</v>
      </c>
    </row>
    <row r="82" spans="1:39" s="1046" customFormat="1" ht="84.75" customHeight="1" x14ac:dyDescent="0.2">
      <c r="A82" s="2791"/>
      <c r="B82" s="2791"/>
      <c r="C82" s="2792"/>
      <c r="D82" s="2798"/>
      <c r="E82" s="2799"/>
      <c r="F82" s="2800"/>
      <c r="G82" s="1708"/>
      <c r="H82" s="1709"/>
      <c r="I82" s="2651"/>
      <c r="J82" s="331">
        <v>101</v>
      </c>
      <c r="K82" s="331" t="s">
        <v>1289</v>
      </c>
      <c r="L82" s="331" t="s">
        <v>1135</v>
      </c>
      <c r="M82" s="330">
        <v>54</v>
      </c>
      <c r="N82" s="2679"/>
      <c r="O82" s="2679"/>
      <c r="P82" s="2661"/>
      <c r="Q82" s="1014">
        <f>+V82/$R$79*100</f>
        <v>35</v>
      </c>
      <c r="R82" s="2668"/>
      <c r="S82" s="2661"/>
      <c r="T82" s="331" t="s">
        <v>1290</v>
      </c>
      <c r="U82" s="331" t="s">
        <v>1291</v>
      </c>
      <c r="V82" s="1002">
        <v>36050000</v>
      </c>
      <c r="W82" s="1000">
        <v>35</v>
      </c>
      <c r="X82" s="1001" t="s">
        <v>1140</v>
      </c>
      <c r="Y82" s="2720"/>
      <c r="Z82" s="2720"/>
      <c r="AA82" s="2720"/>
      <c r="AB82" s="2668"/>
      <c r="AC82" s="2720"/>
      <c r="AD82" s="2720"/>
      <c r="AE82" s="1002"/>
      <c r="AF82" s="1002"/>
      <c r="AG82" s="1002"/>
      <c r="AH82" s="1002"/>
      <c r="AI82" s="1002"/>
      <c r="AJ82" s="1002"/>
      <c r="AK82" s="1004">
        <v>42790</v>
      </c>
      <c r="AL82" s="1004">
        <v>42826</v>
      </c>
      <c r="AM82" s="1059" t="s">
        <v>1160</v>
      </c>
    </row>
    <row r="83" spans="1:39" s="1046" customFormat="1" ht="36" customHeight="1" x14ac:dyDescent="0.2">
      <c r="A83" s="2791"/>
      <c r="B83" s="2791"/>
      <c r="C83" s="2792"/>
      <c r="D83" s="2798"/>
      <c r="E83" s="2799"/>
      <c r="F83" s="2800"/>
      <c r="G83" s="1708"/>
      <c r="H83" s="1709"/>
      <c r="I83" s="2651"/>
      <c r="J83" s="1697">
        <v>102</v>
      </c>
      <c r="K83" s="1697" t="s">
        <v>1292</v>
      </c>
      <c r="L83" s="2660" t="s">
        <v>1135</v>
      </c>
      <c r="M83" s="2678">
        <v>4</v>
      </c>
      <c r="N83" s="2679"/>
      <c r="O83" s="2679"/>
      <c r="P83" s="2661"/>
      <c r="Q83" s="2719">
        <f>+V83/$R$79*100</f>
        <v>5</v>
      </c>
      <c r="R83" s="2668"/>
      <c r="S83" s="2661"/>
      <c r="T83" s="2660" t="s">
        <v>1293</v>
      </c>
      <c r="U83" s="331" t="s">
        <v>1294</v>
      </c>
      <c r="V83" s="2655">
        <v>5150000</v>
      </c>
      <c r="W83" s="2681">
        <v>35</v>
      </c>
      <c r="X83" s="2655" t="s">
        <v>1140</v>
      </c>
      <c r="Y83" s="2720"/>
      <c r="Z83" s="2720"/>
      <c r="AA83" s="2720"/>
      <c r="AB83" s="2668"/>
      <c r="AC83" s="2720"/>
      <c r="AD83" s="2720"/>
      <c r="AE83" s="1002"/>
      <c r="AF83" s="1002"/>
      <c r="AG83" s="1002"/>
      <c r="AH83" s="1002"/>
      <c r="AI83" s="1002"/>
      <c r="AJ83" s="1002"/>
      <c r="AK83" s="1004">
        <v>42878</v>
      </c>
      <c r="AL83" s="1004">
        <v>42878</v>
      </c>
      <c r="AM83" s="1059" t="s">
        <v>1160</v>
      </c>
    </row>
    <row r="84" spans="1:39" s="1046" customFormat="1" ht="79.5" customHeight="1" x14ac:dyDescent="0.2">
      <c r="A84" s="2791"/>
      <c r="B84" s="2791"/>
      <c r="C84" s="2792"/>
      <c r="D84" s="2798"/>
      <c r="E84" s="2799"/>
      <c r="F84" s="2800"/>
      <c r="G84" s="1708"/>
      <c r="H84" s="1709"/>
      <c r="I84" s="2651"/>
      <c r="J84" s="1697"/>
      <c r="K84" s="1697"/>
      <c r="L84" s="2661"/>
      <c r="M84" s="2679"/>
      <c r="N84" s="2679"/>
      <c r="O84" s="2679"/>
      <c r="P84" s="2661"/>
      <c r="Q84" s="2720"/>
      <c r="R84" s="2668"/>
      <c r="S84" s="2661"/>
      <c r="T84" s="2661"/>
      <c r="U84" s="331" t="s">
        <v>1295</v>
      </c>
      <c r="V84" s="2668"/>
      <c r="W84" s="2682"/>
      <c r="X84" s="2668"/>
      <c r="Y84" s="2720"/>
      <c r="Z84" s="2720"/>
      <c r="AA84" s="2720"/>
      <c r="AB84" s="2668"/>
      <c r="AC84" s="2720"/>
      <c r="AD84" s="2720"/>
      <c r="AE84" s="1002"/>
      <c r="AF84" s="1002"/>
      <c r="AG84" s="1002"/>
      <c r="AH84" s="1002"/>
      <c r="AI84" s="1002"/>
      <c r="AJ84" s="1002"/>
      <c r="AK84" s="1004">
        <v>42880</v>
      </c>
      <c r="AL84" s="1004">
        <v>42880</v>
      </c>
      <c r="AM84" s="1059" t="s">
        <v>1160</v>
      </c>
    </row>
    <row r="85" spans="1:39" s="1046" customFormat="1" ht="80.25" customHeight="1" x14ac:dyDescent="0.2">
      <c r="A85" s="2793"/>
      <c r="B85" s="2793"/>
      <c r="C85" s="2794"/>
      <c r="D85" s="2801"/>
      <c r="E85" s="2802"/>
      <c r="F85" s="2803"/>
      <c r="G85" s="2652"/>
      <c r="H85" s="2653"/>
      <c r="I85" s="2654"/>
      <c r="J85" s="1697"/>
      <c r="K85" s="1697"/>
      <c r="L85" s="2662"/>
      <c r="M85" s="2680"/>
      <c r="N85" s="2680"/>
      <c r="O85" s="2680"/>
      <c r="P85" s="2662"/>
      <c r="Q85" s="2721"/>
      <c r="R85" s="2656"/>
      <c r="S85" s="2662"/>
      <c r="T85" s="2662"/>
      <c r="U85" s="331" t="s">
        <v>1296</v>
      </c>
      <c r="V85" s="2656"/>
      <c r="W85" s="2683"/>
      <c r="X85" s="2656"/>
      <c r="Y85" s="2721"/>
      <c r="Z85" s="2721"/>
      <c r="AA85" s="2721"/>
      <c r="AB85" s="2656"/>
      <c r="AC85" s="2721"/>
      <c r="AD85" s="2721"/>
      <c r="AE85" s="1002"/>
      <c r="AF85" s="1002"/>
      <c r="AG85" s="1002"/>
      <c r="AH85" s="1002"/>
      <c r="AI85" s="1002"/>
      <c r="AJ85" s="1002"/>
      <c r="AK85" s="1004">
        <v>43032</v>
      </c>
      <c r="AL85" s="1004">
        <v>43032</v>
      </c>
      <c r="AM85" s="1059" t="s">
        <v>1160</v>
      </c>
    </row>
    <row r="86" spans="1:39" s="1046" customFormat="1" ht="12.75" x14ac:dyDescent="0.2">
      <c r="A86" s="1072"/>
      <c r="B86" s="1073"/>
      <c r="C86" s="1073"/>
      <c r="D86" s="2776"/>
      <c r="E86" s="2758"/>
      <c r="F86" s="2759"/>
      <c r="G86" s="1063">
        <v>24</v>
      </c>
      <c r="H86" s="2779" t="s">
        <v>1297</v>
      </c>
      <c r="I86" s="2779"/>
      <c r="J86" s="2779"/>
      <c r="K86" s="2779"/>
      <c r="L86" s="2779"/>
      <c r="M86" s="1015"/>
      <c r="N86" s="1015"/>
      <c r="O86" s="1015"/>
      <c r="P86" s="294"/>
      <c r="Q86" s="1016"/>
      <c r="R86" s="1017"/>
      <c r="S86" s="294"/>
      <c r="T86" s="294"/>
      <c r="U86" s="294"/>
      <c r="V86" s="1017"/>
      <c r="W86" s="1018"/>
      <c r="X86" s="1015"/>
      <c r="Y86" s="1015"/>
      <c r="Z86" s="1015"/>
      <c r="AA86" s="1015"/>
      <c r="AB86" s="1015"/>
      <c r="AC86" s="1015"/>
      <c r="AD86" s="1015"/>
      <c r="AE86" s="1015"/>
      <c r="AF86" s="1015"/>
      <c r="AG86" s="1015"/>
      <c r="AH86" s="1015"/>
      <c r="AI86" s="1015"/>
      <c r="AJ86" s="1015"/>
      <c r="AK86" s="1019"/>
      <c r="AL86" s="1019"/>
      <c r="AM86" s="302"/>
    </row>
    <row r="87" spans="1:39" s="1046" customFormat="1" ht="75" customHeight="1" x14ac:dyDescent="0.2">
      <c r="A87" s="295"/>
      <c r="B87" s="295"/>
      <c r="C87" s="295"/>
      <c r="D87" s="2777"/>
      <c r="E87" s="2760"/>
      <c r="F87" s="2761"/>
      <c r="G87" s="2648"/>
      <c r="H87" s="2649"/>
      <c r="I87" s="2650"/>
      <c r="J87" s="331">
        <v>103</v>
      </c>
      <c r="K87" s="331" t="s">
        <v>1298</v>
      </c>
      <c r="L87" s="331" t="s">
        <v>1135</v>
      </c>
      <c r="M87" s="330">
        <v>7.5</v>
      </c>
      <c r="N87" s="2678" t="s">
        <v>1299</v>
      </c>
      <c r="O87" s="2678">
        <v>95</v>
      </c>
      <c r="P87" s="2660" t="s">
        <v>1300</v>
      </c>
      <c r="Q87" s="1005">
        <f>+V87/$R$87*100</f>
        <v>11.088082901554404</v>
      </c>
      <c r="R87" s="2655">
        <v>193000000</v>
      </c>
      <c r="S87" s="2660" t="s">
        <v>1301</v>
      </c>
      <c r="T87" s="2660" t="s">
        <v>1302</v>
      </c>
      <c r="U87" s="331" t="s">
        <v>1303</v>
      </c>
      <c r="V87" s="1002">
        <v>21400000</v>
      </c>
      <c r="W87" s="1000">
        <v>35</v>
      </c>
      <c r="X87" s="1001" t="s">
        <v>1140</v>
      </c>
      <c r="Y87" s="2719">
        <v>2732</v>
      </c>
      <c r="Z87" s="2719">
        <v>17360</v>
      </c>
      <c r="AA87" s="2719">
        <v>21116</v>
      </c>
      <c r="AB87" s="2719"/>
      <c r="AC87" s="2719">
        <v>4451</v>
      </c>
      <c r="AD87" s="2719">
        <v>56</v>
      </c>
      <c r="AE87" s="1002"/>
      <c r="AF87" s="1002"/>
      <c r="AG87" s="1002"/>
      <c r="AH87" s="1002"/>
      <c r="AI87" s="1002"/>
      <c r="AJ87" s="1002"/>
      <c r="AK87" s="1004">
        <v>42794</v>
      </c>
      <c r="AL87" s="1004">
        <v>43038</v>
      </c>
      <c r="AM87" s="1059" t="s">
        <v>1160</v>
      </c>
    </row>
    <row r="88" spans="1:39" s="1046" customFormat="1" ht="72.75" customHeight="1" x14ac:dyDescent="0.2">
      <c r="A88" s="295"/>
      <c r="B88" s="295"/>
      <c r="C88" s="295"/>
      <c r="D88" s="2777"/>
      <c r="E88" s="2760"/>
      <c r="F88" s="2761"/>
      <c r="G88" s="1708"/>
      <c r="H88" s="1709"/>
      <c r="I88" s="2651"/>
      <c r="J88" s="331">
        <v>104</v>
      </c>
      <c r="K88" s="331" t="s">
        <v>1304</v>
      </c>
      <c r="L88" s="1480" t="s">
        <v>1135</v>
      </c>
      <c r="M88" s="330">
        <v>27</v>
      </c>
      <c r="N88" s="2679"/>
      <c r="O88" s="2679"/>
      <c r="P88" s="2661"/>
      <c r="Q88" s="1005">
        <f>+V88/$R$87*100</f>
        <v>16.632124352331605</v>
      </c>
      <c r="R88" s="2668"/>
      <c r="S88" s="2661"/>
      <c r="T88" s="2661"/>
      <c r="U88" s="331" t="s">
        <v>1305</v>
      </c>
      <c r="V88" s="1002">
        <v>32100000</v>
      </c>
      <c r="W88" s="1000">
        <v>35</v>
      </c>
      <c r="X88" s="1001" t="s">
        <v>1140</v>
      </c>
      <c r="Y88" s="2720"/>
      <c r="Z88" s="2720"/>
      <c r="AA88" s="2720"/>
      <c r="AB88" s="2720"/>
      <c r="AC88" s="2720"/>
      <c r="AD88" s="2720"/>
      <c r="AE88" s="1002"/>
      <c r="AF88" s="1002"/>
      <c r="AG88" s="1002"/>
      <c r="AH88" s="1002"/>
      <c r="AI88" s="1002"/>
      <c r="AJ88" s="1002"/>
      <c r="AK88" s="1004">
        <v>42767</v>
      </c>
      <c r="AL88" s="1004">
        <v>43069</v>
      </c>
      <c r="AM88" s="1059" t="s">
        <v>1160</v>
      </c>
    </row>
    <row r="89" spans="1:39" s="1046" customFormat="1" ht="60" customHeight="1" x14ac:dyDescent="0.2">
      <c r="A89" s="276"/>
      <c r="B89" s="276"/>
      <c r="C89" s="276"/>
      <c r="D89" s="2777"/>
      <c r="E89" s="2760"/>
      <c r="F89" s="2761"/>
      <c r="G89" s="1708"/>
      <c r="H89" s="1709"/>
      <c r="I89" s="2651"/>
      <c r="J89" s="2660">
        <v>105</v>
      </c>
      <c r="K89" s="2660" t="s">
        <v>1871</v>
      </c>
      <c r="L89" s="2660" t="s">
        <v>1135</v>
      </c>
      <c r="M89" s="2672">
        <v>47</v>
      </c>
      <c r="N89" s="2679"/>
      <c r="O89" s="2679"/>
      <c r="P89" s="2661"/>
      <c r="Q89" s="2675">
        <f>+V90/R87*100</f>
        <v>0</v>
      </c>
      <c r="R89" s="2668"/>
      <c r="S89" s="2661"/>
      <c r="T89" s="2661"/>
      <c r="U89" s="2660" t="s">
        <v>1306</v>
      </c>
      <c r="V89" s="2655">
        <v>32100000</v>
      </c>
      <c r="W89" s="1000"/>
      <c r="X89" s="1001"/>
      <c r="Y89" s="2720"/>
      <c r="Z89" s="2720"/>
      <c r="AA89" s="2720"/>
      <c r="AB89" s="2720"/>
      <c r="AC89" s="2720"/>
      <c r="AD89" s="2720"/>
      <c r="AE89" s="1002"/>
      <c r="AF89" s="1002"/>
      <c r="AG89" s="1002"/>
      <c r="AH89" s="1002"/>
      <c r="AI89" s="1002"/>
      <c r="AJ89" s="1002"/>
      <c r="AK89" s="1004">
        <v>42775</v>
      </c>
      <c r="AL89" s="1004">
        <v>42775</v>
      </c>
      <c r="AM89" s="1059" t="s">
        <v>1160</v>
      </c>
    </row>
    <row r="90" spans="1:39" s="1046" customFormat="1" ht="25.5" x14ac:dyDescent="0.2">
      <c r="A90" s="276"/>
      <c r="B90" s="276"/>
      <c r="C90" s="276"/>
      <c r="D90" s="2777"/>
      <c r="E90" s="2760"/>
      <c r="F90" s="2761"/>
      <c r="G90" s="1708"/>
      <c r="H90" s="1709"/>
      <c r="I90" s="2651"/>
      <c r="J90" s="2662"/>
      <c r="K90" s="2662"/>
      <c r="L90" s="2662"/>
      <c r="M90" s="2674"/>
      <c r="N90" s="2679"/>
      <c r="O90" s="2679"/>
      <c r="P90" s="2661"/>
      <c r="Q90" s="2677"/>
      <c r="R90" s="2668"/>
      <c r="S90" s="2661"/>
      <c r="T90" s="2661"/>
      <c r="U90" s="2662"/>
      <c r="V90" s="2656"/>
      <c r="W90" s="1000">
        <v>20</v>
      </c>
      <c r="X90" s="1001" t="s">
        <v>82</v>
      </c>
      <c r="Y90" s="2720"/>
      <c r="Z90" s="2720"/>
      <c r="AA90" s="2720"/>
      <c r="AB90" s="2720"/>
      <c r="AC90" s="2720"/>
      <c r="AD90" s="2720"/>
      <c r="AE90" s="1002"/>
      <c r="AF90" s="1002"/>
      <c r="AG90" s="1002"/>
      <c r="AH90" s="1002"/>
      <c r="AI90" s="1002"/>
      <c r="AJ90" s="1002"/>
      <c r="AK90" s="1004">
        <v>42775</v>
      </c>
      <c r="AL90" s="1004">
        <v>42775</v>
      </c>
      <c r="AM90" s="1059" t="s">
        <v>1160</v>
      </c>
    </row>
    <row r="91" spans="1:39" s="1046" customFormat="1" ht="58.5" customHeight="1" x14ac:dyDescent="0.2">
      <c r="A91" s="276"/>
      <c r="B91" s="276"/>
      <c r="C91" s="276"/>
      <c r="D91" s="2777"/>
      <c r="E91" s="2760"/>
      <c r="F91" s="2761"/>
      <c r="G91" s="1708"/>
      <c r="H91" s="1709"/>
      <c r="I91" s="2651"/>
      <c r="J91" s="331">
        <v>106</v>
      </c>
      <c r="K91" s="331" t="s">
        <v>1307</v>
      </c>
      <c r="L91" s="331" t="s">
        <v>1135</v>
      </c>
      <c r="M91" s="941">
        <v>1</v>
      </c>
      <c r="N91" s="2679"/>
      <c r="O91" s="2679"/>
      <c r="P91" s="2661"/>
      <c r="Q91" s="1005">
        <f>+V91/$R$87*100</f>
        <v>27.7720207253886</v>
      </c>
      <c r="R91" s="2668"/>
      <c r="S91" s="2661"/>
      <c r="T91" s="2661"/>
      <c r="U91" s="331" t="s">
        <v>1308</v>
      </c>
      <c r="V91" s="1010">
        <v>53600000</v>
      </c>
      <c r="W91" s="1000">
        <v>20</v>
      </c>
      <c r="X91" s="1001" t="s">
        <v>82</v>
      </c>
      <c r="Y91" s="2720"/>
      <c r="Z91" s="2720"/>
      <c r="AA91" s="2720"/>
      <c r="AB91" s="2720"/>
      <c r="AC91" s="2720"/>
      <c r="AD91" s="2720"/>
      <c r="AE91" s="1002"/>
      <c r="AF91" s="1002"/>
      <c r="AG91" s="1002"/>
      <c r="AH91" s="1002"/>
      <c r="AI91" s="1002"/>
      <c r="AJ91" s="1002"/>
      <c r="AK91" s="1004">
        <v>42767</v>
      </c>
      <c r="AL91" s="1004">
        <v>42795</v>
      </c>
      <c r="AM91" s="1059" t="s">
        <v>1160</v>
      </c>
    </row>
    <row r="92" spans="1:39" s="1046" customFormat="1" ht="54" customHeight="1" x14ac:dyDescent="0.2">
      <c r="A92" s="472"/>
      <c r="B92" s="472"/>
      <c r="C92" s="472"/>
      <c r="D92" s="2778"/>
      <c r="E92" s="2762"/>
      <c r="F92" s="2763"/>
      <c r="G92" s="1708"/>
      <c r="H92" s="1709"/>
      <c r="I92" s="2651"/>
      <c r="J92" s="2660">
        <v>107</v>
      </c>
      <c r="K92" s="2660" t="s">
        <v>1309</v>
      </c>
      <c r="L92" s="2660" t="s">
        <v>1135</v>
      </c>
      <c r="M92" s="2678">
        <v>1</v>
      </c>
      <c r="N92" s="2679"/>
      <c r="O92" s="2679"/>
      <c r="P92" s="2661"/>
      <c r="Q92" s="2675">
        <f>(+V92+V93)/R87*100</f>
        <v>27.875647668393782</v>
      </c>
      <c r="R92" s="2668"/>
      <c r="S92" s="2661"/>
      <c r="T92" s="2661"/>
      <c r="U92" s="2660" t="s">
        <v>1310</v>
      </c>
      <c r="V92" s="1002">
        <v>49500000</v>
      </c>
      <c r="W92" s="1000">
        <v>35</v>
      </c>
      <c r="X92" s="1001" t="s">
        <v>1140</v>
      </c>
      <c r="Y92" s="2720"/>
      <c r="Z92" s="2720"/>
      <c r="AA92" s="2720"/>
      <c r="AB92" s="2720"/>
      <c r="AC92" s="2720"/>
      <c r="AD92" s="2720"/>
      <c r="AE92" s="1002"/>
      <c r="AF92" s="1002"/>
      <c r="AG92" s="1002"/>
      <c r="AH92" s="1002"/>
      <c r="AI92" s="1002"/>
      <c r="AJ92" s="1002"/>
      <c r="AK92" s="1004">
        <v>42767</v>
      </c>
      <c r="AL92" s="1004">
        <v>42916</v>
      </c>
      <c r="AM92" s="1059" t="s">
        <v>1160</v>
      </c>
    </row>
    <row r="93" spans="1:39" s="1046" customFormat="1" ht="59.25" customHeight="1" x14ac:dyDescent="0.2">
      <c r="A93" s="276"/>
      <c r="B93" s="276"/>
      <c r="C93" s="276"/>
      <c r="D93" s="1066"/>
      <c r="E93" s="1066"/>
      <c r="F93" s="1071"/>
      <c r="G93" s="2652"/>
      <c r="H93" s="2653"/>
      <c r="I93" s="2654"/>
      <c r="J93" s="2662"/>
      <c r="K93" s="2662"/>
      <c r="L93" s="2662"/>
      <c r="M93" s="2680"/>
      <c r="N93" s="2680"/>
      <c r="O93" s="2680"/>
      <c r="P93" s="2662"/>
      <c r="Q93" s="2677"/>
      <c r="R93" s="2656"/>
      <c r="S93" s="2662"/>
      <c r="T93" s="2662"/>
      <c r="U93" s="2662"/>
      <c r="V93" s="1002">
        <v>4300000</v>
      </c>
      <c r="W93" s="1000">
        <v>20</v>
      </c>
      <c r="X93" s="1001" t="s">
        <v>82</v>
      </c>
      <c r="Y93" s="2721"/>
      <c r="Z93" s="2721"/>
      <c r="AA93" s="2721"/>
      <c r="AB93" s="2721"/>
      <c r="AC93" s="2721"/>
      <c r="AD93" s="2721"/>
      <c r="AE93" s="1020"/>
      <c r="AF93" s="1020"/>
      <c r="AG93" s="1020"/>
      <c r="AH93" s="1020"/>
      <c r="AI93" s="1020"/>
      <c r="AJ93" s="1020"/>
      <c r="AK93" s="1004">
        <v>42767</v>
      </c>
      <c r="AL93" s="1004">
        <v>42916</v>
      </c>
      <c r="AM93" s="1059" t="s">
        <v>1160</v>
      </c>
    </row>
    <row r="94" spans="1:39" s="1046" customFormat="1" ht="12.75" x14ac:dyDescent="0.2">
      <c r="A94" s="1074"/>
      <c r="B94" s="1074"/>
      <c r="C94" s="1075"/>
      <c r="D94" s="1076">
        <v>8</v>
      </c>
      <c r="E94" s="2774" t="s">
        <v>1311</v>
      </c>
      <c r="F94" s="2775"/>
      <c r="G94" s="2775"/>
      <c r="H94" s="2775"/>
      <c r="I94" s="2775"/>
      <c r="J94" s="2775"/>
      <c r="K94" s="2775"/>
      <c r="L94" s="429"/>
      <c r="M94" s="428"/>
      <c r="N94" s="428"/>
      <c r="O94" s="430"/>
      <c r="P94" s="429"/>
      <c r="Q94" s="431"/>
      <c r="R94" s="432"/>
      <c r="S94" s="429"/>
      <c r="T94" s="429"/>
      <c r="U94" s="429"/>
      <c r="V94" s="433"/>
      <c r="W94" s="434"/>
      <c r="X94" s="430"/>
      <c r="Y94" s="428"/>
      <c r="Z94" s="428"/>
      <c r="AA94" s="428"/>
      <c r="AB94" s="428"/>
      <c r="AC94" s="428"/>
      <c r="AD94" s="428"/>
      <c r="AE94" s="428"/>
      <c r="AF94" s="428"/>
      <c r="AG94" s="428"/>
      <c r="AH94" s="428"/>
      <c r="AI94" s="428"/>
      <c r="AJ94" s="428"/>
      <c r="AK94" s="1003"/>
      <c r="AL94" s="1003"/>
      <c r="AM94" s="436"/>
    </row>
    <row r="95" spans="1:39" s="1046" customFormat="1" ht="12.75" x14ac:dyDescent="0.2">
      <c r="A95" s="1077"/>
      <c r="B95" s="1077"/>
      <c r="C95" s="1078"/>
      <c r="D95" s="2758"/>
      <c r="E95" s="2758"/>
      <c r="F95" s="2759"/>
      <c r="G95" s="1063">
        <v>25</v>
      </c>
      <c r="H95" s="2764" t="s">
        <v>1312</v>
      </c>
      <c r="I95" s="2764"/>
      <c r="J95" s="2764"/>
      <c r="K95" s="2764"/>
      <c r="L95" s="294"/>
      <c r="M95" s="293"/>
      <c r="N95" s="293"/>
      <c r="O95" s="293"/>
      <c r="P95" s="294"/>
      <c r="Q95" s="293"/>
      <c r="R95" s="293"/>
      <c r="S95" s="294"/>
      <c r="T95" s="294"/>
      <c r="U95" s="294"/>
      <c r="V95" s="293"/>
      <c r="W95" s="293"/>
      <c r="X95" s="293"/>
      <c r="Y95" s="293"/>
      <c r="Z95" s="293"/>
      <c r="AA95" s="293"/>
      <c r="AB95" s="293"/>
      <c r="AC95" s="293"/>
      <c r="AD95" s="293"/>
      <c r="AE95" s="293"/>
      <c r="AF95" s="293"/>
      <c r="AG95" s="293"/>
      <c r="AH95" s="293"/>
      <c r="AI95" s="293"/>
      <c r="AJ95" s="293"/>
      <c r="AK95" s="293"/>
      <c r="AL95" s="293"/>
      <c r="AM95" s="302"/>
    </row>
    <row r="96" spans="1:39" s="1046" customFormat="1" ht="81.75" customHeight="1" x14ac:dyDescent="0.2">
      <c r="A96" s="1077"/>
      <c r="B96" s="1077"/>
      <c r="C96" s="1078"/>
      <c r="D96" s="2760"/>
      <c r="E96" s="2760"/>
      <c r="F96" s="2761"/>
      <c r="G96" s="1067"/>
      <c r="H96" s="295"/>
      <c r="I96" s="295"/>
      <c r="J96" s="331">
        <v>108</v>
      </c>
      <c r="K96" s="331" t="s">
        <v>1313</v>
      </c>
      <c r="L96" s="331" t="s">
        <v>1135</v>
      </c>
      <c r="M96" s="1021">
        <v>4</v>
      </c>
      <c r="N96" s="2678" t="s">
        <v>1314</v>
      </c>
      <c r="O96" s="2678">
        <v>96</v>
      </c>
      <c r="P96" s="2660" t="s">
        <v>1315</v>
      </c>
      <c r="Q96" s="1005">
        <f>+V96/R96*100</f>
        <v>12.5</v>
      </c>
      <c r="R96" s="2655">
        <v>80000000</v>
      </c>
      <c r="S96" s="2660" t="s">
        <v>1316</v>
      </c>
      <c r="T96" s="331" t="s">
        <v>1317</v>
      </c>
      <c r="U96" s="331" t="s">
        <v>1318</v>
      </c>
      <c r="V96" s="1002">
        <v>10000000</v>
      </c>
      <c r="W96" s="1000">
        <v>20</v>
      </c>
      <c r="X96" s="1001" t="s">
        <v>82</v>
      </c>
      <c r="Y96" s="2719">
        <v>2732</v>
      </c>
      <c r="Z96" s="2719">
        <v>17360</v>
      </c>
      <c r="AA96" s="2719">
        <v>21116</v>
      </c>
      <c r="AB96" s="2655"/>
      <c r="AC96" s="2719">
        <v>4451</v>
      </c>
      <c r="AD96" s="2719">
        <v>56</v>
      </c>
      <c r="AE96" s="1002"/>
      <c r="AF96" s="1002"/>
      <c r="AG96" s="1002"/>
      <c r="AH96" s="1002"/>
      <c r="AI96" s="1002"/>
      <c r="AJ96" s="1002"/>
      <c r="AK96" s="1004">
        <v>43066</v>
      </c>
      <c r="AL96" s="1004">
        <v>43069</v>
      </c>
      <c r="AM96" s="1059" t="s">
        <v>1160</v>
      </c>
    </row>
    <row r="97" spans="1:58" s="1046" customFormat="1" ht="102" customHeight="1" x14ac:dyDescent="0.2">
      <c r="A97" s="1077"/>
      <c r="B97" s="1077"/>
      <c r="C97" s="1078"/>
      <c r="D97" s="2760"/>
      <c r="E97" s="2760"/>
      <c r="F97" s="2761"/>
      <c r="G97" s="1068"/>
      <c r="H97" s="1069"/>
      <c r="I97" s="1069"/>
      <c r="J97" s="331">
        <v>109</v>
      </c>
      <c r="K97" s="331" t="s">
        <v>1319</v>
      </c>
      <c r="L97" s="331" t="s">
        <v>1135</v>
      </c>
      <c r="M97" s="1021">
        <v>52</v>
      </c>
      <c r="N97" s="2680"/>
      <c r="O97" s="2680"/>
      <c r="P97" s="2662"/>
      <c r="Q97" s="1005">
        <f>+V97/R96*100</f>
        <v>87.5</v>
      </c>
      <c r="R97" s="2656"/>
      <c r="S97" s="2662"/>
      <c r="T97" s="331" t="s">
        <v>1320</v>
      </c>
      <c r="U97" s="942" t="s">
        <v>1321</v>
      </c>
      <c r="V97" s="1002">
        <v>70000000</v>
      </c>
      <c r="W97" s="1000">
        <v>20</v>
      </c>
      <c r="X97" s="1001" t="s">
        <v>82</v>
      </c>
      <c r="Y97" s="2721"/>
      <c r="Z97" s="2721"/>
      <c r="AA97" s="2721"/>
      <c r="AB97" s="2656"/>
      <c r="AC97" s="2721"/>
      <c r="AD97" s="2721"/>
      <c r="AE97" s="1002"/>
      <c r="AF97" s="1002"/>
      <c r="AG97" s="1002"/>
      <c r="AH97" s="1002"/>
      <c r="AI97" s="1002"/>
      <c r="AJ97" s="1002"/>
      <c r="AK97" s="1004">
        <v>42767</v>
      </c>
      <c r="AL97" s="1004">
        <v>42774</v>
      </c>
      <c r="AM97" s="1059" t="s">
        <v>1160</v>
      </c>
    </row>
    <row r="98" spans="1:58" s="1046" customFormat="1" ht="12.75" x14ac:dyDescent="0.2">
      <c r="A98" s="1077"/>
      <c r="B98" s="1077"/>
      <c r="C98" s="1078"/>
      <c r="D98" s="2760"/>
      <c r="E98" s="2760"/>
      <c r="F98" s="2761"/>
      <c r="G98" s="1063">
        <v>26</v>
      </c>
      <c r="H98" s="2764" t="s">
        <v>1322</v>
      </c>
      <c r="I98" s="2764"/>
      <c r="J98" s="2764"/>
      <c r="K98" s="2764"/>
      <c r="L98" s="294"/>
      <c r="M98" s="293"/>
      <c r="N98" s="293"/>
      <c r="O98" s="293"/>
      <c r="P98" s="294"/>
      <c r="Q98" s="293"/>
      <c r="R98" s="293"/>
      <c r="S98" s="294"/>
      <c r="T98" s="294"/>
      <c r="U98" s="294"/>
      <c r="V98" s="293"/>
      <c r="W98" s="293"/>
      <c r="X98" s="293"/>
      <c r="Y98" s="293"/>
      <c r="Z98" s="293"/>
      <c r="AA98" s="293"/>
      <c r="AB98" s="293"/>
      <c r="AC98" s="293"/>
      <c r="AD98" s="293"/>
      <c r="AE98" s="293"/>
      <c r="AF98" s="293"/>
      <c r="AG98" s="293"/>
      <c r="AH98" s="293"/>
      <c r="AI98" s="293"/>
      <c r="AJ98" s="293"/>
      <c r="AK98" s="293"/>
      <c r="AL98" s="293"/>
      <c r="AM98" s="302"/>
    </row>
    <row r="99" spans="1:58" s="1046" customFormat="1" ht="119.25" customHeight="1" x14ac:dyDescent="0.2">
      <c r="A99" s="1077" t="s">
        <v>51</v>
      </c>
      <c r="B99" s="1077"/>
      <c r="C99" s="1078"/>
      <c r="D99" s="2760"/>
      <c r="E99" s="2760"/>
      <c r="F99" s="2761"/>
      <c r="G99" s="1068"/>
      <c r="H99" s="1069"/>
      <c r="I99" s="1069"/>
      <c r="J99" s="331">
        <v>110</v>
      </c>
      <c r="K99" s="331" t="s">
        <v>1323</v>
      </c>
      <c r="L99" s="331" t="s">
        <v>1135</v>
      </c>
      <c r="M99" s="1021">
        <v>200</v>
      </c>
      <c r="N99" s="1045" t="s">
        <v>1324</v>
      </c>
      <c r="O99" s="1049">
        <v>97</v>
      </c>
      <c r="P99" s="1051" t="s">
        <v>1325</v>
      </c>
      <c r="Q99" s="1005">
        <v>100</v>
      </c>
      <c r="R99" s="1022">
        <v>1200000000</v>
      </c>
      <c r="S99" s="331" t="s">
        <v>1326</v>
      </c>
      <c r="T99" s="331" t="s">
        <v>1327</v>
      </c>
      <c r="U99" s="331" t="s">
        <v>1328</v>
      </c>
      <c r="V99" s="1002">
        <v>1200000000</v>
      </c>
      <c r="W99" s="1000">
        <v>25</v>
      </c>
      <c r="X99" s="1001" t="s">
        <v>1329</v>
      </c>
      <c r="Y99" s="1014">
        <v>2732</v>
      </c>
      <c r="Z99" s="1014">
        <v>17360</v>
      </c>
      <c r="AA99" s="1014">
        <v>21116</v>
      </c>
      <c r="AB99" s="1002"/>
      <c r="AC99" s="1014">
        <v>4451</v>
      </c>
      <c r="AD99" s="1014">
        <v>56</v>
      </c>
      <c r="AE99" s="1002"/>
      <c r="AF99" s="1002"/>
      <c r="AG99" s="1002"/>
      <c r="AH99" s="1002"/>
      <c r="AI99" s="1002"/>
      <c r="AJ99" s="1002"/>
      <c r="AK99" s="1004">
        <v>42772</v>
      </c>
      <c r="AL99" s="1004">
        <v>43069</v>
      </c>
      <c r="AM99" s="1059" t="s">
        <v>1160</v>
      </c>
    </row>
    <row r="100" spans="1:58" s="1046" customFormat="1" ht="12.75" x14ac:dyDescent="0.2">
      <c r="A100" s="1077"/>
      <c r="B100" s="1077"/>
      <c r="C100" s="1078"/>
      <c r="D100" s="2760"/>
      <c r="E100" s="2760"/>
      <c r="F100" s="2761"/>
      <c r="G100" s="1063">
        <v>27</v>
      </c>
      <c r="H100" s="2764" t="s">
        <v>1330</v>
      </c>
      <c r="I100" s="2764"/>
      <c r="J100" s="2764"/>
      <c r="K100" s="2764"/>
      <c r="L100" s="294"/>
      <c r="M100" s="293"/>
      <c r="N100" s="293"/>
      <c r="O100" s="293"/>
      <c r="P100" s="294"/>
      <c r="Q100" s="293"/>
      <c r="R100" s="293"/>
      <c r="S100" s="294"/>
      <c r="T100" s="294"/>
      <c r="U100" s="294"/>
      <c r="V100" s="293"/>
      <c r="W100" s="293"/>
      <c r="X100" s="293"/>
      <c r="Y100" s="293"/>
      <c r="Z100" s="293"/>
      <c r="AA100" s="293"/>
      <c r="AB100" s="293"/>
      <c r="AC100" s="293"/>
      <c r="AD100" s="293"/>
      <c r="AE100" s="293"/>
      <c r="AF100" s="293"/>
      <c r="AG100" s="293"/>
      <c r="AH100" s="293"/>
      <c r="AI100" s="293"/>
      <c r="AJ100" s="293"/>
      <c r="AK100" s="293"/>
      <c r="AL100" s="293"/>
      <c r="AM100" s="302"/>
    </row>
    <row r="101" spans="1:58" s="1046" customFormat="1" ht="159" customHeight="1" x14ac:dyDescent="0.2">
      <c r="A101" s="1077"/>
      <c r="B101" s="1077"/>
      <c r="C101" s="1078"/>
      <c r="D101" s="2760"/>
      <c r="E101" s="2760"/>
      <c r="F101" s="2761"/>
      <c r="G101" s="1068"/>
      <c r="H101" s="1069"/>
      <c r="I101" s="1069"/>
      <c r="J101" s="331">
        <v>111</v>
      </c>
      <c r="K101" s="331" t="s">
        <v>1331</v>
      </c>
      <c r="L101" s="331" t="s">
        <v>1332</v>
      </c>
      <c r="M101" s="1050">
        <v>1</v>
      </c>
      <c r="N101" s="1001" t="s">
        <v>1333</v>
      </c>
      <c r="O101" s="1001">
        <v>98</v>
      </c>
      <c r="P101" s="331" t="s">
        <v>1334</v>
      </c>
      <c r="Q101" s="1005">
        <v>100</v>
      </c>
      <c r="R101" s="1002">
        <v>17415000000</v>
      </c>
      <c r="S101" s="331" t="s">
        <v>1335</v>
      </c>
      <c r="T101" s="331" t="s">
        <v>1336</v>
      </c>
      <c r="U101" s="331" t="s">
        <v>1337</v>
      </c>
      <c r="V101" s="1002">
        <v>17415000000</v>
      </c>
      <c r="W101" s="1000">
        <v>25</v>
      </c>
      <c r="X101" s="1001" t="s">
        <v>1329</v>
      </c>
      <c r="Y101" s="1014">
        <v>2732</v>
      </c>
      <c r="Z101" s="1014">
        <v>17360</v>
      </c>
      <c r="AA101" s="1014">
        <v>21116</v>
      </c>
      <c r="AB101" s="1002"/>
      <c r="AC101" s="1014">
        <v>4451</v>
      </c>
      <c r="AD101" s="1014">
        <v>56</v>
      </c>
      <c r="AE101" s="1002"/>
      <c r="AF101" s="1002"/>
      <c r="AG101" s="1002"/>
      <c r="AH101" s="1002"/>
      <c r="AI101" s="1002"/>
      <c r="AJ101" s="1002"/>
      <c r="AK101" s="1004">
        <v>42736</v>
      </c>
      <c r="AL101" s="1004">
        <v>43100</v>
      </c>
      <c r="AM101" s="1059" t="s">
        <v>1160</v>
      </c>
    </row>
    <row r="102" spans="1:58" s="1046" customFormat="1" ht="12.75" x14ac:dyDescent="0.2">
      <c r="A102" s="1077"/>
      <c r="B102" s="1077"/>
      <c r="C102" s="1078"/>
      <c r="D102" s="2760"/>
      <c r="E102" s="2760"/>
      <c r="F102" s="2761"/>
      <c r="G102" s="1063">
        <v>28</v>
      </c>
      <c r="H102" s="2764" t="s">
        <v>1338</v>
      </c>
      <c r="I102" s="2764"/>
      <c r="J102" s="2764"/>
      <c r="K102" s="2764"/>
      <c r="L102" s="294"/>
      <c r="M102" s="293"/>
      <c r="N102" s="293"/>
      <c r="O102" s="440"/>
      <c r="P102" s="294"/>
      <c r="Q102" s="441"/>
      <c r="R102" s="442"/>
      <c r="S102" s="294"/>
      <c r="T102" s="294"/>
      <c r="U102" s="294"/>
      <c r="V102" s="443"/>
      <c r="W102" s="444"/>
      <c r="X102" s="440"/>
      <c r="Y102" s="293"/>
      <c r="Z102" s="293"/>
      <c r="AA102" s="293"/>
      <c r="AB102" s="293"/>
      <c r="AC102" s="293"/>
      <c r="AD102" s="293"/>
      <c r="AE102" s="293"/>
      <c r="AF102" s="293"/>
      <c r="AG102" s="293"/>
      <c r="AH102" s="293"/>
      <c r="AI102" s="293"/>
      <c r="AJ102" s="293"/>
      <c r="AK102" s="1023"/>
      <c r="AL102" s="1023"/>
      <c r="AM102" s="302"/>
    </row>
    <row r="103" spans="1:58" s="1046" customFormat="1" ht="76.5" customHeight="1" x14ac:dyDescent="0.2">
      <c r="A103" s="1077"/>
      <c r="B103" s="1077"/>
      <c r="C103" s="1078"/>
      <c r="D103" s="2760"/>
      <c r="E103" s="2760"/>
      <c r="F103" s="2761"/>
      <c r="G103" s="2765"/>
      <c r="H103" s="2766"/>
      <c r="I103" s="2767"/>
      <c r="J103" s="2660">
        <v>112</v>
      </c>
      <c r="K103" s="2660" t="s">
        <v>1339</v>
      </c>
      <c r="L103" s="2660" t="s">
        <v>1135</v>
      </c>
      <c r="M103" s="2678">
        <v>20</v>
      </c>
      <c r="N103" s="2678" t="s">
        <v>1340</v>
      </c>
      <c r="O103" s="2678">
        <v>100</v>
      </c>
      <c r="P103" s="2660" t="s">
        <v>1341</v>
      </c>
      <c r="Q103" s="2675">
        <f>30720000/R103*100</f>
        <v>72.112676056338032</v>
      </c>
      <c r="R103" s="2655">
        <v>42600000</v>
      </c>
      <c r="S103" s="2660" t="s">
        <v>1342</v>
      </c>
      <c r="T103" s="2660" t="s">
        <v>1343</v>
      </c>
      <c r="U103" s="2660" t="s">
        <v>1344</v>
      </c>
      <c r="V103" s="1002">
        <v>720000</v>
      </c>
      <c r="W103" s="1000">
        <v>35</v>
      </c>
      <c r="X103" s="1001" t="s">
        <v>1140</v>
      </c>
      <c r="Y103" s="2719">
        <v>2732</v>
      </c>
      <c r="Z103" s="2719">
        <v>17360</v>
      </c>
      <c r="AA103" s="2719">
        <v>21116</v>
      </c>
      <c r="AB103" s="2655"/>
      <c r="AC103" s="2719">
        <v>4451</v>
      </c>
      <c r="AD103" s="2719">
        <v>56</v>
      </c>
      <c r="AE103" s="1002"/>
      <c r="AF103" s="1002"/>
      <c r="AG103" s="1002"/>
      <c r="AH103" s="1002"/>
      <c r="AI103" s="1002"/>
      <c r="AJ103" s="1002"/>
      <c r="AK103" s="2655" t="s">
        <v>1345</v>
      </c>
      <c r="AL103" s="2655" t="s">
        <v>1345</v>
      </c>
      <c r="AM103" s="1059" t="s">
        <v>1160</v>
      </c>
    </row>
    <row r="104" spans="1:58" s="1046" customFormat="1" ht="59.25" customHeight="1" x14ac:dyDescent="0.2">
      <c r="A104" s="1077"/>
      <c r="B104" s="1077"/>
      <c r="C104" s="1078"/>
      <c r="D104" s="2760"/>
      <c r="E104" s="2760"/>
      <c r="F104" s="2761"/>
      <c r="G104" s="2768"/>
      <c r="H104" s="2769"/>
      <c r="I104" s="2770"/>
      <c r="J104" s="2662"/>
      <c r="K104" s="2662"/>
      <c r="L104" s="2662"/>
      <c r="M104" s="2680"/>
      <c r="N104" s="2679"/>
      <c r="O104" s="2679"/>
      <c r="P104" s="2661"/>
      <c r="Q104" s="2677"/>
      <c r="R104" s="2668"/>
      <c r="S104" s="2661"/>
      <c r="T104" s="2661"/>
      <c r="U104" s="2662"/>
      <c r="V104" s="1002">
        <v>30000000</v>
      </c>
      <c r="W104" s="1000">
        <v>20</v>
      </c>
      <c r="X104" s="1001" t="s">
        <v>82</v>
      </c>
      <c r="Y104" s="2720"/>
      <c r="Z104" s="2720"/>
      <c r="AA104" s="2720"/>
      <c r="AB104" s="2668"/>
      <c r="AC104" s="2720"/>
      <c r="AD104" s="2720"/>
      <c r="AE104" s="1002"/>
      <c r="AF104" s="1002"/>
      <c r="AG104" s="1002"/>
      <c r="AH104" s="1002"/>
      <c r="AI104" s="1002"/>
      <c r="AJ104" s="1002"/>
      <c r="AK104" s="2656"/>
      <c r="AL104" s="2656"/>
      <c r="AM104" s="1059" t="s">
        <v>1160</v>
      </c>
    </row>
    <row r="105" spans="1:58" s="1046" customFormat="1" ht="94.5" customHeight="1" x14ac:dyDescent="0.2">
      <c r="A105" s="1079"/>
      <c r="B105" s="1079"/>
      <c r="C105" s="1080"/>
      <c r="D105" s="2762"/>
      <c r="E105" s="2762"/>
      <c r="F105" s="2763"/>
      <c r="G105" s="2771"/>
      <c r="H105" s="2772"/>
      <c r="I105" s="2773"/>
      <c r="J105" s="331">
        <v>113</v>
      </c>
      <c r="K105" s="331" t="s">
        <v>1346</v>
      </c>
      <c r="L105" s="331" t="s">
        <v>1135</v>
      </c>
      <c r="M105" s="1001">
        <v>3</v>
      </c>
      <c r="N105" s="2680"/>
      <c r="O105" s="2680"/>
      <c r="P105" s="2662"/>
      <c r="Q105" s="1005">
        <f>+V105/R103*100</f>
        <v>27.887323943661972</v>
      </c>
      <c r="R105" s="2656"/>
      <c r="S105" s="2662"/>
      <c r="T105" s="2662"/>
      <c r="U105" s="331" t="s">
        <v>1347</v>
      </c>
      <c r="V105" s="1002">
        <v>11880000</v>
      </c>
      <c r="W105" s="1000">
        <v>35</v>
      </c>
      <c r="X105" s="1001" t="s">
        <v>1140</v>
      </c>
      <c r="Y105" s="2721"/>
      <c r="Z105" s="2721"/>
      <c r="AA105" s="2721"/>
      <c r="AB105" s="2656"/>
      <c r="AC105" s="2721"/>
      <c r="AD105" s="2721"/>
      <c r="AE105" s="1002"/>
      <c r="AF105" s="1002"/>
      <c r="AG105" s="1002"/>
      <c r="AH105" s="1002"/>
      <c r="AI105" s="1002"/>
      <c r="AJ105" s="1002"/>
      <c r="AK105" s="1004">
        <v>43035</v>
      </c>
      <c r="AL105" s="1004">
        <v>43035</v>
      </c>
      <c r="AM105" s="1059" t="s">
        <v>1160</v>
      </c>
    </row>
    <row r="106" spans="1:58" s="1046" customFormat="1" ht="12.75" x14ac:dyDescent="0.2">
      <c r="A106" s="2780"/>
      <c r="B106" s="2780"/>
      <c r="C106" s="2780"/>
      <c r="D106" s="1064">
        <v>16</v>
      </c>
      <c r="E106" s="2774" t="s">
        <v>492</v>
      </c>
      <c r="F106" s="2775"/>
      <c r="G106" s="2775"/>
      <c r="H106" s="2775"/>
      <c r="I106" s="2775"/>
      <c r="J106" s="2775"/>
      <c r="K106" s="2775"/>
      <c r="L106" s="429"/>
      <c r="M106" s="428"/>
      <c r="N106" s="428"/>
      <c r="O106" s="430"/>
      <c r="P106" s="429"/>
      <c r="Q106" s="431"/>
      <c r="R106" s="432"/>
      <c r="S106" s="429"/>
      <c r="T106" s="429"/>
      <c r="U106" s="429"/>
      <c r="V106" s="433"/>
      <c r="W106" s="434"/>
      <c r="X106" s="430"/>
      <c r="Y106" s="428"/>
      <c r="Z106" s="428"/>
      <c r="AA106" s="428"/>
      <c r="AB106" s="428"/>
      <c r="AC106" s="428"/>
      <c r="AD106" s="428"/>
      <c r="AE106" s="428"/>
      <c r="AF106" s="428"/>
      <c r="AG106" s="428"/>
      <c r="AH106" s="428"/>
      <c r="AI106" s="428"/>
      <c r="AJ106" s="428"/>
      <c r="AK106" s="1003"/>
      <c r="AL106" s="1003"/>
      <c r="AM106" s="436"/>
    </row>
    <row r="107" spans="1:58" s="1046" customFormat="1" ht="12.75" x14ac:dyDescent="0.2">
      <c r="A107" s="2781"/>
      <c r="B107" s="2781"/>
      <c r="C107" s="2781"/>
      <c r="D107" s="2758"/>
      <c r="E107" s="2758"/>
      <c r="F107" s="2759"/>
      <c r="G107" s="1063">
        <v>57</v>
      </c>
      <c r="H107" s="2779" t="s">
        <v>1348</v>
      </c>
      <c r="I107" s="2779"/>
      <c r="J107" s="2779"/>
      <c r="K107" s="2779"/>
      <c r="L107" s="294"/>
      <c r="M107" s="293"/>
      <c r="N107" s="293"/>
      <c r="O107" s="440"/>
      <c r="P107" s="294"/>
      <c r="Q107" s="441"/>
      <c r="R107" s="442"/>
      <c r="S107" s="294"/>
      <c r="T107" s="294"/>
      <c r="U107" s="294"/>
      <c r="V107" s="443"/>
      <c r="W107" s="444"/>
      <c r="X107" s="440"/>
      <c r="Y107" s="293"/>
      <c r="Z107" s="293"/>
      <c r="AA107" s="293"/>
      <c r="AB107" s="293"/>
      <c r="AC107" s="293"/>
      <c r="AD107" s="293"/>
      <c r="AE107" s="293"/>
      <c r="AF107" s="293"/>
      <c r="AG107" s="293"/>
      <c r="AH107" s="293"/>
      <c r="AI107" s="293"/>
      <c r="AJ107" s="293"/>
      <c r="AK107" s="1023"/>
      <c r="AL107" s="1023"/>
      <c r="AM107" s="302"/>
    </row>
    <row r="108" spans="1:58" s="1046" customFormat="1" ht="114" customHeight="1" x14ac:dyDescent="0.2">
      <c r="A108" s="2782"/>
      <c r="B108" s="2782"/>
      <c r="C108" s="2782"/>
      <c r="D108" s="2762"/>
      <c r="E108" s="2762"/>
      <c r="F108" s="2763"/>
      <c r="G108" s="1068"/>
      <c r="H108" s="1069"/>
      <c r="I108" s="1069"/>
      <c r="J108" s="331">
        <v>182</v>
      </c>
      <c r="K108" s="331" t="s">
        <v>1349</v>
      </c>
      <c r="L108" s="331" t="s">
        <v>1135</v>
      </c>
      <c r="M108" s="1001">
        <v>1</v>
      </c>
      <c r="N108" s="1001" t="s">
        <v>1350</v>
      </c>
      <c r="O108" s="1001">
        <v>101</v>
      </c>
      <c r="P108" s="331" t="s">
        <v>1351</v>
      </c>
      <c r="Q108" s="1005">
        <v>100</v>
      </c>
      <c r="R108" s="1022">
        <v>40000000</v>
      </c>
      <c r="S108" s="331" t="s">
        <v>1352</v>
      </c>
      <c r="T108" s="331" t="s">
        <v>1349</v>
      </c>
      <c r="U108" s="331" t="s">
        <v>1353</v>
      </c>
      <c r="V108" s="1002">
        <v>40000000</v>
      </c>
      <c r="W108" s="1000">
        <v>20</v>
      </c>
      <c r="X108" s="1001" t="s">
        <v>82</v>
      </c>
      <c r="Y108" s="1014">
        <v>2732</v>
      </c>
      <c r="Z108" s="1014">
        <v>17360</v>
      </c>
      <c r="AA108" s="1014">
        <v>21116</v>
      </c>
      <c r="AB108" s="1002"/>
      <c r="AC108" s="1014">
        <v>4451</v>
      </c>
      <c r="AD108" s="1014">
        <v>56</v>
      </c>
      <c r="AE108" s="1002"/>
      <c r="AF108" s="1002"/>
      <c r="AG108" s="1002"/>
      <c r="AH108" s="1002"/>
      <c r="AI108" s="1002"/>
      <c r="AJ108" s="1002"/>
      <c r="AK108" s="1004">
        <v>42767</v>
      </c>
      <c r="AL108" s="1004">
        <v>42795</v>
      </c>
      <c r="AM108" s="1059" t="s">
        <v>1160</v>
      </c>
    </row>
    <row r="109" spans="1:58" ht="27" customHeight="1" x14ac:dyDescent="0.2">
      <c r="R109" s="284">
        <f>SUM(R14:R108)</f>
        <v>137839660754</v>
      </c>
      <c r="V109" s="284">
        <f>SUM(V14:V108)</f>
        <v>137839660754.10001</v>
      </c>
    </row>
    <row r="111" spans="1:58" s="111" customFormat="1" ht="14.25" x14ac:dyDescent="0.2">
      <c r="G111" s="1272"/>
      <c r="H111" s="765"/>
      <c r="K111" s="1361"/>
      <c r="L111" s="1272"/>
      <c r="N111" s="1145"/>
      <c r="P111" s="1271"/>
      <c r="R111" s="765"/>
      <c r="S111" s="1419"/>
      <c r="T111" s="1420"/>
      <c r="U111" s="1421"/>
      <c r="V111" s="1421"/>
      <c r="W111" s="1422"/>
      <c r="X111" s="160"/>
      <c r="Z111" s="1361"/>
      <c r="AB111" s="1361"/>
      <c r="AD111" s="1361"/>
      <c r="AF111" s="1361"/>
      <c r="AH111" s="1361"/>
      <c r="AJ111" s="1361"/>
      <c r="AL111" s="1361"/>
      <c r="AM111" s="765"/>
      <c r="AN111" s="1361"/>
      <c r="AP111" s="1361"/>
      <c r="AR111" s="1361"/>
      <c r="AT111" s="1361"/>
      <c r="AV111" s="1361"/>
      <c r="AX111" s="1423"/>
      <c r="BD111" s="1361"/>
      <c r="BF111" s="1361"/>
    </row>
    <row r="112" spans="1:58" s="111" customFormat="1" ht="15" x14ac:dyDescent="0.25">
      <c r="G112" s="1272"/>
      <c r="H112" s="765"/>
      <c r="K112" s="1361"/>
      <c r="L112" s="1272"/>
      <c r="N112" s="1424" t="s">
        <v>1861</v>
      </c>
      <c r="O112" s="1425"/>
      <c r="P112" s="1271"/>
      <c r="R112" s="765"/>
      <c r="S112" s="1419"/>
      <c r="T112" s="1421">
        <f>+T107-T110</f>
        <v>0</v>
      </c>
      <c r="U112" s="1421"/>
      <c r="V112" s="1421"/>
      <c r="W112" s="1422"/>
      <c r="X112" s="160"/>
      <c r="Z112" s="1361"/>
      <c r="AB112" s="1361"/>
      <c r="AD112" s="1361"/>
      <c r="AF112" s="1361"/>
      <c r="AH112" s="1361"/>
      <c r="AJ112" s="1361"/>
      <c r="AL112" s="1361"/>
      <c r="AM112" s="765"/>
      <c r="AN112" s="1361"/>
      <c r="AP112" s="1361"/>
      <c r="AR112" s="1361"/>
      <c r="AT112" s="1361"/>
      <c r="AV112" s="1361"/>
      <c r="AX112" s="1423"/>
      <c r="BD112" s="1361"/>
      <c r="BF112" s="1361"/>
    </row>
    <row r="113" spans="7:58" s="111" customFormat="1" ht="14.25" x14ac:dyDescent="0.2">
      <c r="G113" s="1272"/>
      <c r="H113" s="765"/>
      <c r="K113" s="1361"/>
      <c r="L113" s="1272"/>
      <c r="N113" s="1394" t="s">
        <v>1862</v>
      </c>
      <c r="P113" s="1271"/>
      <c r="R113" s="765"/>
      <c r="S113" s="765"/>
      <c r="T113" s="1426"/>
      <c r="U113" s="1427"/>
      <c r="V113" s="1427"/>
      <c r="W113" s="1428"/>
      <c r="X113" s="160"/>
      <c r="Z113" s="1361"/>
      <c r="AB113" s="1361"/>
      <c r="AD113" s="1361"/>
      <c r="AF113" s="1361"/>
      <c r="AH113" s="1361"/>
      <c r="AJ113" s="1361"/>
      <c r="AL113" s="1361"/>
      <c r="AM113" s="765"/>
      <c r="AN113" s="1361"/>
      <c r="AP113" s="1361"/>
      <c r="AR113" s="1361"/>
      <c r="AT113" s="1361"/>
      <c r="AV113" s="1361"/>
      <c r="AX113" s="1423"/>
      <c r="BD113" s="1361"/>
      <c r="BF113" s="1361"/>
    </row>
    <row r="114" spans="7:58" s="111" customFormat="1" ht="14.25" x14ac:dyDescent="0.2">
      <c r="G114" s="1272"/>
      <c r="H114" s="765"/>
      <c r="K114" s="1361"/>
      <c r="L114" s="1272"/>
      <c r="N114" s="1145"/>
      <c r="P114" s="1271"/>
      <c r="R114" s="765"/>
      <c r="S114" s="765"/>
      <c r="T114" s="1426"/>
      <c r="U114" s="1427"/>
      <c r="V114" s="1427"/>
      <c r="W114" s="1428"/>
      <c r="X114" s="160"/>
      <c r="Z114" s="1361"/>
      <c r="AB114" s="1361"/>
      <c r="AD114" s="1361"/>
      <c r="AF114" s="1361"/>
      <c r="AH114" s="1361"/>
      <c r="AJ114" s="1361"/>
      <c r="AL114" s="1361"/>
      <c r="AM114" s="765"/>
      <c r="AN114" s="1361"/>
      <c r="AP114" s="1361"/>
      <c r="AR114" s="1361"/>
      <c r="AT114" s="1361"/>
      <c r="AV114" s="1361"/>
      <c r="AX114" s="1423"/>
      <c r="BD114" s="1361"/>
      <c r="BF114" s="1361"/>
    </row>
    <row r="115" spans="7:58" s="111" customFormat="1" ht="14.25" x14ac:dyDescent="0.2">
      <c r="G115" s="1272"/>
      <c r="H115" s="765"/>
      <c r="K115" s="1361"/>
      <c r="L115" s="1272"/>
      <c r="N115" s="1145"/>
      <c r="P115" s="1271"/>
      <c r="R115" s="765"/>
      <c r="S115" s="765"/>
      <c r="T115" s="1426"/>
      <c r="U115" s="1427"/>
      <c r="V115" s="1427"/>
      <c r="W115" s="1428"/>
      <c r="X115" s="160"/>
      <c r="Z115" s="1361"/>
      <c r="AB115" s="1361"/>
      <c r="AD115" s="1361"/>
      <c r="AF115" s="1361"/>
      <c r="AH115" s="1361"/>
      <c r="AJ115" s="1361"/>
      <c r="AL115" s="1361"/>
      <c r="AM115" s="765"/>
      <c r="AN115" s="1361"/>
      <c r="AP115" s="1361"/>
      <c r="AR115" s="1361"/>
      <c r="AT115" s="1361"/>
      <c r="AV115" s="1361"/>
      <c r="AX115" s="1423"/>
      <c r="BD115" s="1361"/>
      <c r="BF115" s="1361"/>
    </row>
  </sheetData>
  <mergeCells count="296">
    <mergeCell ref="H22:M22"/>
    <mergeCell ref="H34:M34"/>
    <mergeCell ref="H37:K37"/>
    <mergeCell ref="E36:K36"/>
    <mergeCell ref="H47:K47"/>
    <mergeCell ref="H69:L69"/>
    <mergeCell ref="H75:L75"/>
    <mergeCell ref="E77:M77"/>
    <mergeCell ref="H78:K78"/>
    <mergeCell ref="A76:I76"/>
    <mergeCell ref="A70:C74"/>
    <mergeCell ref="D70:F74"/>
    <mergeCell ref="G70:I74"/>
    <mergeCell ref="A36:C36"/>
    <mergeCell ref="D37:F46"/>
    <mergeCell ref="J30:J33"/>
    <mergeCell ref="K30:K33"/>
    <mergeCell ref="L30:L33"/>
    <mergeCell ref="A22:F22"/>
    <mergeCell ref="A77:C85"/>
    <mergeCell ref="G79:I85"/>
    <mergeCell ref="D78:F85"/>
    <mergeCell ref="J83:J85"/>
    <mergeCell ref="K83:K85"/>
    <mergeCell ref="AK103:AK104"/>
    <mergeCell ref="AL103:AL104"/>
    <mergeCell ref="R103:R105"/>
    <mergeCell ref="S103:S105"/>
    <mergeCell ref="T103:T105"/>
    <mergeCell ref="U103:U104"/>
    <mergeCell ref="Y103:Y105"/>
    <mergeCell ref="Z103:Z105"/>
    <mergeCell ref="L103:L104"/>
    <mergeCell ref="M103:M104"/>
    <mergeCell ref="N103:N105"/>
    <mergeCell ref="O103:O105"/>
    <mergeCell ref="P103:P105"/>
    <mergeCell ref="Q103:Q104"/>
    <mergeCell ref="E94:K94"/>
    <mergeCell ref="H95:K95"/>
    <mergeCell ref="H98:K98"/>
    <mergeCell ref="H100:K100"/>
    <mergeCell ref="D86:F92"/>
    <mergeCell ref="H86:L86"/>
    <mergeCell ref="A106:C108"/>
    <mergeCell ref="D107:F108"/>
    <mergeCell ref="H107:K107"/>
    <mergeCell ref="E106:K106"/>
    <mergeCell ref="Y96:Y97"/>
    <mergeCell ref="Z96:Z97"/>
    <mergeCell ref="AA96:AA97"/>
    <mergeCell ref="AB96:AB97"/>
    <mergeCell ref="AC96:AC97"/>
    <mergeCell ref="AD96:AD97"/>
    <mergeCell ref="D95:F105"/>
    <mergeCell ref="N96:N97"/>
    <mergeCell ref="O96:O97"/>
    <mergeCell ref="P96:P97"/>
    <mergeCell ref="R96:R97"/>
    <mergeCell ref="S96:S97"/>
    <mergeCell ref="H102:K102"/>
    <mergeCell ref="G103:I105"/>
    <mergeCell ref="J103:J104"/>
    <mergeCell ref="K103:K104"/>
    <mergeCell ref="AA103:AA105"/>
    <mergeCell ref="AB103:AB105"/>
    <mergeCell ref="AC103:AC105"/>
    <mergeCell ref="AD103:AD105"/>
    <mergeCell ref="AC87:AC93"/>
    <mergeCell ref="AD87:AD93"/>
    <mergeCell ref="N87:N93"/>
    <mergeCell ref="O87:O93"/>
    <mergeCell ref="P87:P93"/>
    <mergeCell ref="R87:R93"/>
    <mergeCell ref="S87:S93"/>
    <mergeCell ref="T87:T93"/>
    <mergeCell ref="J92:J93"/>
    <mergeCell ref="K92:K93"/>
    <mergeCell ref="L92:L93"/>
    <mergeCell ref="M92:M93"/>
    <mergeCell ref="Q92:Q93"/>
    <mergeCell ref="U92:U93"/>
    <mergeCell ref="J89:J90"/>
    <mergeCell ref="K89:K90"/>
    <mergeCell ref="L89:L90"/>
    <mergeCell ref="M89:M90"/>
    <mergeCell ref="Q89:Q90"/>
    <mergeCell ref="U89:U90"/>
    <mergeCell ref="Y87:Y93"/>
    <mergeCell ref="Z87:Z93"/>
    <mergeCell ref="AA87:AA93"/>
    <mergeCell ref="AB87:AB93"/>
    <mergeCell ref="L83:L85"/>
    <mergeCell ref="M83:M85"/>
    <mergeCell ref="Q83:Q85"/>
    <mergeCell ref="T83:T85"/>
    <mergeCell ref="V83:V85"/>
    <mergeCell ref="W83:W85"/>
    <mergeCell ref="X83:X85"/>
    <mergeCell ref="Y79:Y85"/>
    <mergeCell ref="Z79:Z85"/>
    <mergeCell ref="AA79:AA85"/>
    <mergeCell ref="AB79:AB85"/>
    <mergeCell ref="AC79:AC85"/>
    <mergeCell ref="AD79:AD85"/>
    <mergeCell ref="N79:N85"/>
    <mergeCell ref="O79:O85"/>
    <mergeCell ref="P79:P85"/>
    <mergeCell ref="R79:R85"/>
    <mergeCell ref="S79:S85"/>
    <mergeCell ref="Y48:Y68"/>
    <mergeCell ref="T59:T63"/>
    <mergeCell ref="U65:U66"/>
    <mergeCell ref="V65:V66"/>
    <mergeCell ref="AC70:AC74"/>
    <mergeCell ref="AD70:AD74"/>
    <mergeCell ref="J72:J73"/>
    <mergeCell ref="K72:K73"/>
    <mergeCell ref="L72:L73"/>
    <mergeCell ref="M72:M73"/>
    <mergeCell ref="N72:N73"/>
    <mergeCell ref="Q72:Q73"/>
    <mergeCell ref="T72:T73"/>
    <mergeCell ref="U72:U73"/>
    <mergeCell ref="R70:R74"/>
    <mergeCell ref="S70:S74"/>
    <mergeCell ref="Y70:Y74"/>
    <mergeCell ref="Z70:Z74"/>
    <mergeCell ref="AA70:AA74"/>
    <mergeCell ref="AB70:AB74"/>
    <mergeCell ref="O70:O74"/>
    <mergeCell ref="P70:P74"/>
    <mergeCell ref="J65:J66"/>
    <mergeCell ref="K65:K66"/>
    <mergeCell ref="AK72:AK73"/>
    <mergeCell ref="AL72:AL73"/>
    <mergeCell ref="AM72:AM73"/>
    <mergeCell ref="AM74:AM75"/>
    <mergeCell ref="Z48:Z68"/>
    <mergeCell ref="AA48:AA68"/>
    <mergeCell ref="AB48:AB68"/>
    <mergeCell ref="AC48:AC68"/>
    <mergeCell ref="AD48:AD68"/>
    <mergeCell ref="L65:L66"/>
    <mergeCell ref="M65:M66"/>
    <mergeCell ref="T65:T66"/>
    <mergeCell ref="A48:C68"/>
    <mergeCell ref="D48:F68"/>
    <mergeCell ref="G48:I68"/>
    <mergeCell ref="J48:J54"/>
    <mergeCell ref="K48:K54"/>
    <mergeCell ref="L48:L54"/>
    <mergeCell ref="M48:M54"/>
    <mergeCell ref="N48:N68"/>
    <mergeCell ref="O48:O68"/>
    <mergeCell ref="J59:J63"/>
    <mergeCell ref="K59:K63"/>
    <mergeCell ref="L59:L63"/>
    <mergeCell ref="M59:M63"/>
    <mergeCell ref="Q59:Q63"/>
    <mergeCell ref="P48:P68"/>
    <mergeCell ref="Q48:Q54"/>
    <mergeCell ref="R48:R68"/>
    <mergeCell ref="S48:S68"/>
    <mergeCell ref="T48:T54"/>
    <mergeCell ref="AA38:AA46"/>
    <mergeCell ref="AB38:AB46"/>
    <mergeCell ref="AC38:AC46"/>
    <mergeCell ref="AD38:AD46"/>
    <mergeCell ref="J39:J40"/>
    <mergeCell ref="K39:K40"/>
    <mergeCell ref="L39:L40"/>
    <mergeCell ref="M39:M40"/>
    <mergeCell ref="N39:N40"/>
    <mergeCell ref="T39:T40"/>
    <mergeCell ref="O38:O46"/>
    <mergeCell ref="P38:P46"/>
    <mergeCell ref="R38:R46"/>
    <mergeCell ref="S38:S46"/>
    <mergeCell ref="Y38:Y46"/>
    <mergeCell ref="Z38:Z46"/>
    <mergeCell ref="U39:U40"/>
    <mergeCell ref="V39:V40"/>
    <mergeCell ref="W39:W40"/>
    <mergeCell ref="X39:X40"/>
    <mergeCell ref="U42:U44"/>
    <mergeCell ref="A34:F34"/>
    <mergeCell ref="A35:C35"/>
    <mergeCell ref="D35:F35"/>
    <mergeCell ref="G35:I35"/>
    <mergeCell ref="V25:V27"/>
    <mergeCell ref="A23:C33"/>
    <mergeCell ref="D23:F33"/>
    <mergeCell ref="G23:G33"/>
    <mergeCell ref="H23:H33"/>
    <mergeCell ref="I23:I33"/>
    <mergeCell ref="J25:J27"/>
    <mergeCell ref="K25:K27"/>
    <mergeCell ref="L25:L27"/>
    <mergeCell ref="M30:M33"/>
    <mergeCell ref="Q30:Q33"/>
    <mergeCell ref="T30:T33"/>
    <mergeCell ref="AM14:AM21"/>
    <mergeCell ref="J17:J20"/>
    <mergeCell ref="K17:K20"/>
    <mergeCell ref="L17:L20"/>
    <mergeCell ref="M17:M20"/>
    <mergeCell ref="N17:N20"/>
    <mergeCell ref="T17:T20"/>
    <mergeCell ref="U17:U19"/>
    <mergeCell ref="AC14:AC21"/>
    <mergeCell ref="AD14:AD21"/>
    <mergeCell ref="AE14:AE21"/>
    <mergeCell ref="AF14:AF21"/>
    <mergeCell ref="AG14:AG21"/>
    <mergeCell ref="AH14:AH21"/>
    <mergeCell ref="T14:T16"/>
    <mergeCell ref="U14:U15"/>
    <mergeCell ref="Y14:Y21"/>
    <mergeCell ref="Z14:Z21"/>
    <mergeCell ref="AA14:AA21"/>
    <mergeCell ref="AB14:AB21"/>
    <mergeCell ref="M14:M16"/>
    <mergeCell ref="N14:N16"/>
    <mergeCell ref="O14:O21"/>
    <mergeCell ref="P14:P21"/>
    <mergeCell ref="Z23:Z33"/>
    <mergeCell ref="AA23:AA33"/>
    <mergeCell ref="AB23:AB33"/>
    <mergeCell ref="AC23:AC33"/>
    <mergeCell ref="AD23:AD33"/>
    <mergeCell ref="M25:M27"/>
    <mergeCell ref="Q25:Q27"/>
    <mergeCell ref="N23:N33"/>
    <mergeCell ref="O23:O33"/>
    <mergeCell ref="P23:P33"/>
    <mergeCell ref="R23:R33"/>
    <mergeCell ref="S23:S33"/>
    <mergeCell ref="Y23:Y33"/>
    <mergeCell ref="T25:T27"/>
    <mergeCell ref="W31:W33"/>
    <mergeCell ref="X31:X33"/>
    <mergeCell ref="AL7:AL10"/>
    <mergeCell ref="V7:V10"/>
    <mergeCell ref="W7:W10"/>
    <mergeCell ref="X7:X10"/>
    <mergeCell ref="O7:O10"/>
    <mergeCell ref="M7:M10"/>
    <mergeCell ref="N7:N10"/>
    <mergeCell ref="AI14:AI21"/>
    <mergeCell ref="AJ14:AJ21"/>
    <mergeCell ref="R14:R21"/>
    <mergeCell ref="S14:S21"/>
    <mergeCell ref="AK7:AK10"/>
    <mergeCell ref="AG8:AG10"/>
    <mergeCell ref="AH8:AH10"/>
    <mergeCell ref="AB8:AB10"/>
    <mergeCell ref="AC8:AC10"/>
    <mergeCell ref="AD8:AD10"/>
    <mergeCell ref="AE8:AE10"/>
    <mergeCell ref="AF8:AF10"/>
    <mergeCell ref="Y7:AD7"/>
    <mergeCell ref="AE7:AJ7"/>
    <mergeCell ref="B14:C14"/>
    <mergeCell ref="E14:F14"/>
    <mergeCell ref="H14:I14"/>
    <mergeCell ref="J14:J16"/>
    <mergeCell ref="K14:K16"/>
    <mergeCell ref="L14:L16"/>
    <mergeCell ref="Y8:Y10"/>
    <mergeCell ref="Z8:Z10"/>
    <mergeCell ref="AA8:AA10"/>
    <mergeCell ref="G87:I93"/>
    <mergeCell ref="V89:V90"/>
    <mergeCell ref="A1:AK4"/>
    <mergeCell ref="A5:M6"/>
    <mergeCell ref="N5:AM5"/>
    <mergeCell ref="Y6:AJ6"/>
    <mergeCell ref="A7:A10"/>
    <mergeCell ref="B7:C10"/>
    <mergeCell ref="D7:D10"/>
    <mergeCell ref="E7:F10"/>
    <mergeCell ref="G7:G10"/>
    <mergeCell ref="H7:I10"/>
    <mergeCell ref="AI8:AI10"/>
    <mergeCell ref="AJ8:AJ10"/>
    <mergeCell ref="P7:P10"/>
    <mergeCell ref="Q7:Q10"/>
    <mergeCell ref="R7:R10"/>
    <mergeCell ref="S7:S10"/>
    <mergeCell ref="T7:T10"/>
    <mergeCell ref="U7:U10"/>
    <mergeCell ref="J7:J10"/>
    <mergeCell ref="K7:K10"/>
    <mergeCell ref="L7:L10"/>
    <mergeCell ref="AM7:AM10"/>
  </mergeCells>
  <pageMargins left="0.70866141732283472" right="0.70866141732283472" top="0.35433070866141736" bottom="0.35433070866141736" header="0.31496062992125984" footer="0.31496062992125984"/>
  <pageSetup paperSize="5" scale="2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showGridLines="0" topLeftCell="A73" zoomScale="55" zoomScaleNormal="55" zoomScaleSheetLayoutView="68" workbookViewId="0">
      <selection sqref="A1:AH4"/>
    </sheetView>
  </sheetViews>
  <sheetFormatPr baseColWidth="10" defaultColWidth="11.42578125" defaultRowHeight="14.25" x14ac:dyDescent="0.2"/>
  <cols>
    <col min="1" max="1" width="13.5703125" style="111" customWidth="1"/>
    <col min="2" max="2" width="19" style="111" customWidth="1"/>
    <col min="3" max="3" width="13.5703125" style="111" customWidth="1"/>
    <col min="4" max="4" width="19.7109375" style="111" customWidth="1"/>
    <col min="5" max="5" width="13.5703125" style="111" customWidth="1"/>
    <col min="6" max="6" width="14.7109375" style="1272" customWidth="1"/>
    <col min="7" max="7" width="14.7109375" style="111" customWidth="1"/>
    <col min="8" max="8" width="30" style="111" customWidth="1"/>
    <col min="9" max="9" width="29.42578125" style="111" customWidth="1"/>
    <col min="10" max="10" width="11.42578125" style="111"/>
    <col min="11" max="11" width="32.28515625" style="111" customWidth="1"/>
    <col min="12" max="12" width="12" style="111" customWidth="1"/>
    <col min="13" max="13" width="28.140625" style="111" customWidth="1"/>
    <col min="14" max="14" width="11.42578125" style="111"/>
    <col min="15" max="15" width="24.7109375" style="1271" customWidth="1"/>
    <col min="16" max="16" width="36.42578125" style="111" customWidth="1"/>
    <col min="17" max="17" width="46.7109375" style="111" customWidth="1"/>
    <col min="18" max="18" width="35.140625" style="111" customWidth="1"/>
    <col min="19" max="19" width="25.42578125" style="1271" customWidth="1"/>
    <col min="20" max="20" width="12.42578125" style="111" customWidth="1"/>
    <col min="21" max="21" width="16.42578125" style="111" customWidth="1"/>
    <col min="22" max="23" width="11.42578125" style="111"/>
    <col min="24" max="33" width="11.42578125" style="111" customWidth="1"/>
    <col min="34" max="34" width="18" style="111" customWidth="1"/>
    <col min="35" max="35" width="21.42578125" style="111" customWidth="1"/>
    <col min="36" max="36" width="34.28515625" style="111" customWidth="1"/>
    <col min="37" max="258" width="11.42578125" style="111"/>
    <col min="259" max="259" width="14.140625" style="111" customWidth="1"/>
    <col min="260" max="260" width="11.42578125" style="111"/>
    <col min="261" max="261" width="14.140625" style="111" customWidth="1"/>
    <col min="262" max="262" width="11.42578125" style="111"/>
    <col min="263" max="263" width="14.28515625" style="111" customWidth="1"/>
    <col min="264" max="264" width="11.42578125" style="111"/>
    <col min="265" max="265" width="30" style="111" customWidth="1"/>
    <col min="266" max="266" width="29.42578125" style="111" customWidth="1"/>
    <col min="267" max="267" width="11.42578125" style="111"/>
    <col min="268" max="268" width="18.7109375" style="111" customWidth="1"/>
    <col min="269" max="269" width="28.140625" style="111" customWidth="1"/>
    <col min="270" max="270" width="11.42578125" style="111"/>
    <col min="271" max="271" width="19.5703125" style="111" customWidth="1"/>
    <col min="272" max="272" width="36.42578125" style="111" customWidth="1"/>
    <col min="273" max="273" width="46.7109375" style="111" customWidth="1"/>
    <col min="274" max="274" width="28" style="111" customWidth="1"/>
    <col min="275" max="275" width="16.42578125" style="111" customWidth="1"/>
    <col min="276" max="276" width="12.42578125" style="111" customWidth="1"/>
    <col min="277" max="288" width="11.42578125" style="111"/>
    <col min="289" max="289" width="13" style="111" customWidth="1"/>
    <col min="290" max="290" width="14.7109375" style="111" customWidth="1"/>
    <col min="291" max="291" width="34.28515625" style="111" customWidth="1"/>
    <col min="292" max="514" width="11.42578125" style="111"/>
    <col min="515" max="515" width="14.140625" style="111" customWidth="1"/>
    <col min="516" max="516" width="11.42578125" style="111"/>
    <col min="517" max="517" width="14.140625" style="111" customWidth="1"/>
    <col min="518" max="518" width="11.42578125" style="111"/>
    <col min="519" max="519" width="14.28515625" style="111" customWidth="1"/>
    <col min="520" max="520" width="11.42578125" style="111"/>
    <col min="521" max="521" width="30" style="111" customWidth="1"/>
    <col min="522" max="522" width="29.42578125" style="111" customWidth="1"/>
    <col min="523" max="523" width="11.42578125" style="111"/>
    <col min="524" max="524" width="18.7109375" style="111" customWidth="1"/>
    <col min="525" max="525" width="28.140625" style="111" customWidth="1"/>
    <col min="526" max="526" width="11.42578125" style="111"/>
    <col min="527" max="527" width="19.5703125" style="111" customWidth="1"/>
    <col min="528" max="528" width="36.42578125" style="111" customWidth="1"/>
    <col min="529" max="529" width="46.7109375" style="111" customWidth="1"/>
    <col min="530" max="530" width="28" style="111" customWidth="1"/>
    <col min="531" max="531" width="16.42578125" style="111" customWidth="1"/>
    <col min="532" max="532" width="12.42578125" style="111" customWidth="1"/>
    <col min="533" max="544" width="11.42578125" style="111"/>
    <col min="545" max="545" width="13" style="111" customWidth="1"/>
    <col min="546" max="546" width="14.7109375" style="111" customWidth="1"/>
    <col min="547" max="547" width="34.28515625" style="111" customWidth="1"/>
    <col min="548" max="770" width="11.42578125" style="111"/>
    <col min="771" max="771" width="14.140625" style="111" customWidth="1"/>
    <col min="772" max="772" width="11.42578125" style="111"/>
    <col min="773" max="773" width="14.140625" style="111" customWidth="1"/>
    <col min="774" max="774" width="11.42578125" style="111"/>
    <col min="775" max="775" width="14.28515625" style="111" customWidth="1"/>
    <col min="776" max="776" width="11.42578125" style="111"/>
    <col min="777" max="777" width="30" style="111" customWidth="1"/>
    <col min="778" max="778" width="29.42578125" style="111" customWidth="1"/>
    <col min="779" max="779" width="11.42578125" style="111"/>
    <col min="780" max="780" width="18.7109375" style="111" customWidth="1"/>
    <col min="781" max="781" width="28.140625" style="111" customWidth="1"/>
    <col min="782" max="782" width="11.42578125" style="111"/>
    <col min="783" max="783" width="19.5703125" style="111" customWidth="1"/>
    <col min="784" max="784" width="36.42578125" style="111" customWidth="1"/>
    <col min="785" max="785" width="46.7109375" style="111" customWidth="1"/>
    <col min="786" max="786" width="28" style="111" customWidth="1"/>
    <col min="787" max="787" width="16.42578125" style="111" customWidth="1"/>
    <col min="788" max="788" width="12.42578125" style="111" customWidth="1"/>
    <col min="789" max="800" width="11.42578125" style="111"/>
    <col min="801" max="801" width="13" style="111" customWidth="1"/>
    <col min="802" max="802" width="14.7109375" style="111" customWidth="1"/>
    <col min="803" max="803" width="34.28515625" style="111" customWidth="1"/>
    <col min="804" max="1026" width="11.42578125" style="111"/>
    <col min="1027" max="1027" width="14.140625" style="111" customWidth="1"/>
    <col min="1028" max="1028" width="11.42578125" style="111"/>
    <col min="1029" max="1029" width="14.140625" style="111" customWidth="1"/>
    <col min="1030" max="1030" width="11.42578125" style="111"/>
    <col min="1031" max="1031" width="14.28515625" style="111" customWidth="1"/>
    <col min="1032" max="1032" width="11.42578125" style="111"/>
    <col min="1033" max="1033" width="30" style="111" customWidth="1"/>
    <col min="1034" max="1034" width="29.42578125" style="111" customWidth="1"/>
    <col min="1035" max="1035" width="11.42578125" style="111"/>
    <col min="1036" max="1036" width="18.7109375" style="111" customWidth="1"/>
    <col min="1037" max="1037" width="28.140625" style="111" customWidth="1"/>
    <col min="1038" max="1038" width="11.42578125" style="111"/>
    <col min="1039" max="1039" width="19.5703125" style="111" customWidth="1"/>
    <col min="1040" max="1040" width="36.42578125" style="111" customWidth="1"/>
    <col min="1041" max="1041" width="46.7109375" style="111" customWidth="1"/>
    <col min="1042" max="1042" width="28" style="111" customWidth="1"/>
    <col min="1043" max="1043" width="16.42578125" style="111" customWidth="1"/>
    <col min="1044" max="1044" width="12.42578125" style="111" customWidth="1"/>
    <col min="1045" max="1056" width="11.42578125" style="111"/>
    <col min="1057" max="1057" width="13" style="111" customWidth="1"/>
    <col min="1058" max="1058" width="14.7109375" style="111" customWidth="1"/>
    <col min="1059" max="1059" width="34.28515625" style="111" customWidth="1"/>
    <col min="1060" max="1282" width="11.42578125" style="111"/>
    <col min="1283" max="1283" width="14.140625" style="111" customWidth="1"/>
    <col min="1284" max="1284" width="11.42578125" style="111"/>
    <col min="1285" max="1285" width="14.140625" style="111" customWidth="1"/>
    <col min="1286" max="1286" width="11.42578125" style="111"/>
    <col min="1287" max="1287" width="14.28515625" style="111" customWidth="1"/>
    <col min="1288" max="1288" width="11.42578125" style="111"/>
    <col min="1289" max="1289" width="30" style="111" customWidth="1"/>
    <col min="1290" max="1290" width="29.42578125" style="111" customWidth="1"/>
    <col min="1291" max="1291" width="11.42578125" style="111"/>
    <col min="1292" max="1292" width="18.7109375" style="111" customWidth="1"/>
    <col min="1293" max="1293" width="28.140625" style="111" customWidth="1"/>
    <col min="1294" max="1294" width="11.42578125" style="111"/>
    <col min="1295" max="1295" width="19.5703125" style="111" customWidth="1"/>
    <col min="1296" max="1296" width="36.42578125" style="111" customWidth="1"/>
    <col min="1297" max="1297" width="46.7109375" style="111" customWidth="1"/>
    <col min="1298" max="1298" width="28" style="111" customWidth="1"/>
    <col min="1299" max="1299" width="16.42578125" style="111" customWidth="1"/>
    <col min="1300" max="1300" width="12.42578125" style="111" customWidth="1"/>
    <col min="1301" max="1312" width="11.42578125" style="111"/>
    <col min="1313" max="1313" width="13" style="111" customWidth="1"/>
    <col min="1314" max="1314" width="14.7109375" style="111" customWidth="1"/>
    <col min="1315" max="1315" width="34.28515625" style="111" customWidth="1"/>
    <col min="1316" max="1538" width="11.42578125" style="111"/>
    <col min="1539" max="1539" width="14.140625" style="111" customWidth="1"/>
    <col min="1540" max="1540" width="11.42578125" style="111"/>
    <col min="1541" max="1541" width="14.140625" style="111" customWidth="1"/>
    <col min="1542" max="1542" width="11.42578125" style="111"/>
    <col min="1543" max="1543" width="14.28515625" style="111" customWidth="1"/>
    <col min="1544" max="1544" width="11.42578125" style="111"/>
    <col min="1545" max="1545" width="30" style="111" customWidth="1"/>
    <col min="1546" max="1546" width="29.42578125" style="111" customWidth="1"/>
    <col min="1547" max="1547" width="11.42578125" style="111"/>
    <col min="1548" max="1548" width="18.7109375" style="111" customWidth="1"/>
    <col min="1549" max="1549" width="28.140625" style="111" customWidth="1"/>
    <col min="1550" max="1550" width="11.42578125" style="111"/>
    <col min="1551" max="1551" width="19.5703125" style="111" customWidth="1"/>
    <col min="1552" max="1552" width="36.42578125" style="111" customWidth="1"/>
    <col min="1553" max="1553" width="46.7109375" style="111" customWidth="1"/>
    <col min="1554" max="1554" width="28" style="111" customWidth="1"/>
    <col min="1555" max="1555" width="16.42578125" style="111" customWidth="1"/>
    <col min="1556" max="1556" width="12.42578125" style="111" customWidth="1"/>
    <col min="1557" max="1568" width="11.42578125" style="111"/>
    <col min="1569" max="1569" width="13" style="111" customWidth="1"/>
    <col min="1570" max="1570" width="14.7109375" style="111" customWidth="1"/>
    <col min="1571" max="1571" width="34.28515625" style="111" customWidth="1"/>
    <col min="1572" max="1794" width="11.42578125" style="111"/>
    <col min="1795" max="1795" width="14.140625" style="111" customWidth="1"/>
    <col min="1796" max="1796" width="11.42578125" style="111"/>
    <col min="1797" max="1797" width="14.140625" style="111" customWidth="1"/>
    <col min="1798" max="1798" width="11.42578125" style="111"/>
    <col min="1799" max="1799" width="14.28515625" style="111" customWidth="1"/>
    <col min="1800" max="1800" width="11.42578125" style="111"/>
    <col min="1801" max="1801" width="30" style="111" customWidth="1"/>
    <col min="1802" max="1802" width="29.42578125" style="111" customWidth="1"/>
    <col min="1803" max="1803" width="11.42578125" style="111"/>
    <col min="1804" max="1804" width="18.7109375" style="111" customWidth="1"/>
    <col min="1805" max="1805" width="28.140625" style="111" customWidth="1"/>
    <col min="1806" max="1806" width="11.42578125" style="111"/>
    <col min="1807" max="1807" width="19.5703125" style="111" customWidth="1"/>
    <col min="1808" max="1808" width="36.42578125" style="111" customWidth="1"/>
    <col min="1809" max="1809" width="46.7109375" style="111" customWidth="1"/>
    <col min="1810" max="1810" width="28" style="111" customWidth="1"/>
    <col min="1811" max="1811" width="16.42578125" style="111" customWidth="1"/>
    <col min="1812" max="1812" width="12.42578125" style="111" customWidth="1"/>
    <col min="1813" max="1824" width="11.42578125" style="111"/>
    <col min="1825" max="1825" width="13" style="111" customWidth="1"/>
    <col min="1826" max="1826" width="14.7109375" style="111" customWidth="1"/>
    <col min="1827" max="1827" width="34.28515625" style="111" customWidth="1"/>
    <col min="1828" max="2050" width="11.42578125" style="111"/>
    <col min="2051" max="2051" width="14.140625" style="111" customWidth="1"/>
    <col min="2052" max="2052" width="11.42578125" style="111"/>
    <col min="2053" max="2053" width="14.140625" style="111" customWidth="1"/>
    <col min="2054" max="2054" width="11.42578125" style="111"/>
    <col min="2055" max="2055" width="14.28515625" style="111" customWidth="1"/>
    <col min="2056" max="2056" width="11.42578125" style="111"/>
    <col min="2057" max="2057" width="30" style="111" customWidth="1"/>
    <col min="2058" max="2058" width="29.42578125" style="111" customWidth="1"/>
    <col min="2059" max="2059" width="11.42578125" style="111"/>
    <col min="2060" max="2060" width="18.7109375" style="111" customWidth="1"/>
    <col min="2061" max="2061" width="28.140625" style="111" customWidth="1"/>
    <col min="2062" max="2062" width="11.42578125" style="111"/>
    <col min="2063" max="2063" width="19.5703125" style="111" customWidth="1"/>
    <col min="2064" max="2064" width="36.42578125" style="111" customWidth="1"/>
    <col min="2065" max="2065" width="46.7109375" style="111" customWidth="1"/>
    <col min="2066" max="2066" width="28" style="111" customWidth="1"/>
    <col min="2067" max="2067" width="16.42578125" style="111" customWidth="1"/>
    <col min="2068" max="2068" width="12.42578125" style="111" customWidth="1"/>
    <col min="2069" max="2080" width="11.42578125" style="111"/>
    <col min="2081" max="2081" width="13" style="111" customWidth="1"/>
    <col min="2082" max="2082" width="14.7109375" style="111" customWidth="1"/>
    <col min="2083" max="2083" width="34.28515625" style="111" customWidth="1"/>
    <col min="2084" max="2306" width="11.42578125" style="111"/>
    <col min="2307" max="2307" width="14.140625" style="111" customWidth="1"/>
    <col min="2308" max="2308" width="11.42578125" style="111"/>
    <col min="2309" max="2309" width="14.140625" style="111" customWidth="1"/>
    <col min="2310" max="2310" width="11.42578125" style="111"/>
    <col min="2311" max="2311" width="14.28515625" style="111" customWidth="1"/>
    <col min="2312" max="2312" width="11.42578125" style="111"/>
    <col min="2313" max="2313" width="30" style="111" customWidth="1"/>
    <col min="2314" max="2314" width="29.42578125" style="111" customWidth="1"/>
    <col min="2315" max="2315" width="11.42578125" style="111"/>
    <col min="2316" max="2316" width="18.7109375" style="111" customWidth="1"/>
    <col min="2317" max="2317" width="28.140625" style="111" customWidth="1"/>
    <col min="2318" max="2318" width="11.42578125" style="111"/>
    <col min="2319" max="2319" width="19.5703125" style="111" customWidth="1"/>
    <col min="2320" max="2320" width="36.42578125" style="111" customWidth="1"/>
    <col min="2321" max="2321" width="46.7109375" style="111" customWidth="1"/>
    <col min="2322" max="2322" width="28" style="111" customWidth="1"/>
    <col min="2323" max="2323" width="16.42578125" style="111" customWidth="1"/>
    <col min="2324" max="2324" width="12.42578125" style="111" customWidth="1"/>
    <col min="2325" max="2336" width="11.42578125" style="111"/>
    <col min="2337" max="2337" width="13" style="111" customWidth="1"/>
    <col min="2338" max="2338" width="14.7109375" style="111" customWidth="1"/>
    <col min="2339" max="2339" width="34.28515625" style="111" customWidth="1"/>
    <col min="2340" max="2562" width="11.42578125" style="111"/>
    <col min="2563" max="2563" width="14.140625" style="111" customWidth="1"/>
    <col min="2564" max="2564" width="11.42578125" style="111"/>
    <col min="2565" max="2565" width="14.140625" style="111" customWidth="1"/>
    <col min="2566" max="2566" width="11.42578125" style="111"/>
    <col min="2567" max="2567" width="14.28515625" style="111" customWidth="1"/>
    <col min="2568" max="2568" width="11.42578125" style="111"/>
    <col min="2569" max="2569" width="30" style="111" customWidth="1"/>
    <col min="2570" max="2570" width="29.42578125" style="111" customWidth="1"/>
    <col min="2571" max="2571" width="11.42578125" style="111"/>
    <col min="2572" max="2572" width="18.7109375" style="111" customWidth="1"/>
    <col min="2573" max="2573" width="28.140625" style="111" customWidth="1"/>
    <col min="2574" max="2574" width="11.42578125" style="111"/>
    <col min="2575" max="2575" width="19.5703125" style="111" customWidth="1"/>
    <col min="2576" max="2576" width="36.42578125" style="111" customWidth="1"/>
    <col min="2577" max="2577" width="46.7109375" style="111" customWidth="1"/>
    <col min="2578" max="2578" width="28" style="111" customWidth="1"/>
    <col min="2579" max="2579" width="16.42578125" style="111" customWidth="1"/>
    <col min="2580" max="2580" width="12.42578125" style="111" customWidth="1"/>
    <col min="2581" max="2592" width="11.42578125" style="111"/>
    <col min="2593" max="2593" width="13" style="111" customWidth="1"/>
    <col min="2594" max="2594" width="14.7109375" style="111" customWidth="1"/>
    <col min="2595" max="2595" width="34.28515625" style="111" customWidth="1"/>
    <col min="2596" max="2818" width="11.42578125" style="111"/>
    <col min="2819" max="2819" width="14.140625" style="111" customWidth="1"/>
    <col min="2820" max="2820" width="11.42578125" style="111"/>
    <col min="2821" max="2821" width="14.140625" style="111" customWidth="1"/>
    <col min="2822" max="2822" width="11.42578125" style="111"/>
    <col min="2823" max="2823" width="14.28515625" style="111" customWidth="1"/>
    <col min="2824" max="2824" width="11.42578125" style="111"/>
    <col min="2825" max="2825" width="30" style="111" customWidth="1"/>
    <col min="2826" max="2826" width="29.42578125" style="111" customWidth="1"/>
    <col min="2827" max="2827" width="11.42578125" style="111"/>
    <col min="2828" max="2828" width="18.7109375" style="111" customWidth="1"/>
    <col min="2829" max="2829" width="28.140625" style="111" customWidth="1"/>
    <col min="2830" max="2830" width="11.42578125" style="111"/>
    <col min="2831" max="2831" width="19.5703125" style="111" customWidth="1"/>
    <col min="2832" max="2832" width="36.42578125" style="111" customWidth="1"/>
    <col min="2833" max="2833" width="46.7109375" style="111" customWidth="1"/>
    <col min="2834" max="2834" width="28" style="111" customWidth="1"/>
    <col min="2835" max="2835" width="16.42578125" style="111" customWidth="1"/>
    <col min="2836" max="2836" width="12.42578125" style="111" customWidth="1"/>
    <col min="2837" max="2848" width="11.42578125" style="111"/>
    <col min="2849" max="2849" width="13" style="111" customWidth="1"/>
    <col min="2850" max="2850" width="14.7109375" style="111" customWidth="1"/>
    <col min="2851" max="2851" width="34.28515625" style="111" customWidth="1"/>
    <col min="2852" max="3074" width="11.42578125" style="111"/>
    <col min="3075" max="3075" width="14.140625" style="111" customWidth="1"/>
    <col min="3076" max="3076" width="11.42578125" style="111"/>
    <col min="3077" max="3077" width="14.140625" style="111" customWidth="1"/>
    <col min="3078" max="3078" width="11.42578125" style="111"/>
    <col min="3079" max="3079" width="14.28515625" style="111" customWidth="1"/>
    <col min="3080" max="3080" width="11.42578125" style="111"/>
    <col min="3081" max="3081" width="30" style="111" customWidth="1"/>
    <col min="3082" max="3082" width="29.42578125" style="111" customWidth="1"/>
    <col min="3083" max="3083" width="11.42578125" style="111"/>
    <col min="3084" max="3084" width="18.7109375" style="111" customWidth="1"/>
    <col min="3085" max="3085" width="28.140625" style="111" customWidth="1"/>
    <col min="3086" max="3086" width="11.42578125" style="111"/>
    <col min="3087" max="3087" width="19.5703125" style="111" customWidth="1"/>
    <col min="3088" max="3088" width="36.42578125" style="111" customWidth="1"/>
    <col min="3089" max="3089" width="46.7109375" style="111" customWidth="1"/>
    <col min="3090" max="3090" width="28" style="111" customWidth="1"/>
    <col min="3091" max="3091" width="16.42578125" style="111" customWidth="1"/>
    <col min="3092" max="3092" width="12.42578125" style="111" customWidth="1"/>
    <col min="3093" max="3104" width="11.42578125" style="111"/>
    <col min="3105" max="3105" width="13" style="111" customWidth="1"/>
    <col min="3106" max="3106" width="14.7109375" style="111" customWidth="1"/>
    <col min="3107" max="3107" width="34.28515625" style="111" customWidth="1"/>
    <col min="3108" max="3330" width="11.42578125" style="111"/>
    <col min="3331" max="3331" width="14.140625" style="111" customWidth="1"/>
    <col min="3332" max="3332" width="11.42578125" style="111"/>
    <col min="3333" max="3333" width="14.140625" style="111" customWidth="1"/>
    <col min="3334" max="3334" width="11.42578125" style="111"/>
    <col min="3335" max="3335" width="14.28515625" style="111" customWidth="1"/>
    <col min="3336" max="3336" width="11.42578125" style="111"/>
    <col min="3337" max="3337" width="30" style="111" customWidth="1"/>
    <col min="3338" max="3338" width="29.42578125" style="111" customWidth="1"/>
    <col min="3339" max="3339" width="11.42578125" style="111"/>
    <col min="3340" max="3340" width="18.7109375" style="111" customWidth="1"/>
    <col min="3341" max="3341" width="28.140625" style="111" customWidth="1"/>
    <col min="3342" max="3342" width="11.42578125" style="111"/>
    <col min="3343" max="3343" width="19.5703125" style="111" customWidth="1"/>
    <col min="3344" max="3344" width="36.42578125" style="111" customWidth="1"/>
    <col min="3345" max="3345" width="46.7109375" style="111" customWidth="1"/>
    <col min="3346" max="3346" width="28" style="111" customWidth="1"/>
    <col min="3347" max="3347" width="16.42578125" style="111" customWidth="1"/>
    <col min="3348" max="3348" width="12.42578125" style="111" customWidth="1"/>
    <col min="3349" max="3360" width="11.42578125" style="111"/>
    <col min="3361" max="3361" width="13" style="111" customWidth="1"/>
    <col min="3362" max="3362" width="14.7109375" style="111" customWidth="1"/>
    <col min="3363" max="3363" width="34.28515625" style="111" customWidth="1"/>
    <col min="3364" max="3586" width="11.42578125" style="111"/>
    <col min="3587" max="3587" width="14.140625" style="111" customWidth="1"/>
    <col min="3588" max="3588" width="11.42578125" style="111"/>
    <col min="3589" max="3589" width="14.140625" style="111" customWidth="1"/>
    <col min="3590" max="3590" width="11.42578125" style="111"/>
    <col min="3591" max="3591" width="14.28515625" style="111" customWidth="1"/>
    <col min="3592" max="3592" width="11.42578125" style="111"/>
    <col min="3593" max="3593" width="30" style="111" customWidth="1"/>
    <col min="3594" max="3594" width="29.42578125" style="111" customWidth="1"/>
    <col min="3595" max="3595" width="11.42578125" style="111"/>
    <col min="3596" max="3596" width="18.7109375" style="111" customWidth="1"/>
    <col min="3597" max="3597" width="28.140625" style="111" customWidth="1"/>
    <col min="3598" max="3598" width="11.42578125" style="111"/>
    <col min="3599" max="3599" width="19.5703125" style="111" customWidth="1"/>
    <col min="3600" max="3600" width="36.42578125" style="111" customWidth="1"/>
    <col min="3601" max="3601" width="46.7109375" style="111" customWidth="1"/>
    <col min="3602" max="3602" width="28" style="111" customWidth="1"/>
    <col min="3603" max="3603" width="16.42578125" style="111" customWidth="1"/>
    <col min="3604" max="3604" width="12.42578125" style="111" customWidth="1"/>
    <col min="3605" max="3616" width="11.42578125" style="111"/>
    <col min="3617" max="3617" width="13" style="111" customWidth="1"/>
    <col min="3618" max="3618" width="14.7109375" style="111" customWidth="1"/>
    <col min="3619" max="3619" width="34.28515625" style="111" customWidth="1"/>
    <col min="3620" max="3842" width="11.42578125" style="111"/>
    <col min="3843" max="3843" width="14.140625" style="111" customWidth="1"/>
    <col min="3844" max="3844" width="11.42578125" style="111"/>
    <col min="3845" max="3845" width="14.140625" style="111" customWidth="1"/>
    <col min="3846" max="3846" width="11.42578125" style="111"/>
    <col min="3847" max="3847" width="14.28515625" style="111" customWidth="1"/>
    <col min="3848" max="3848" width="11.42578125" style="111"/>
    <col min="3849" max="3849" width="30" style="111" customWidth="1"/>
    <col min="3850" max="3850" width="29.42578125" style="111" customWidth="1"/>
    <col min="3851" max="3851" width="11.42578125" style="111"/>
    <col min="3852" max="3852" width="18.7109375" style="111" customWidth="1"/>
    <col min="3853" max="3853" width="28.140625" style="111" customWidth="1"/>
    <col min="3854" max="3854" width="11.42578125" style="111"/>
    <col min="3855" max="3855" width="19.5703125" style="111" customWidth="1"/>
    <col min="3856" max="3856" width="36.42578125" style="111" customWidth="1"/>
    <col min="3857" max="3857" width="46.7109375" style="111" customWidth="1"/>
    <col min="3858" max="3858" width="28" style="111" customWidth="1"/>
    <col min="3859" max="3859" width="16.42578125" style="111" customWidth="1"/>
    <col min="3860" max="3860" width="12.42578125" style="111" customWidth="1"/>
    <col min="3861" max="3872" width="11.42578125" style="111"/>
    <col min="3873" max="3873" width="13" style="111" customWidth="1"/>
    <col min="3874" max="3874" width="14.7109375" style="111" customWidth="1"/>
    <col min="3875" max="3875" width="34.28515625" style="111" customWidth="1"/>
    <col min="3876" max="4098" width="11.42578125" style="111"/>
    <col min="4099" max="4099" width="14.140625" style="111" customWidth="1"/>
    <col min="4100" max="4100" width="11.42578125" style="111"/>
    <col min="4101" max="4101" width="14.140625" style="111" customWidth="1"/>
    <col min="4102" max="4102" width="11.42578125" style="111"/>
    <col min="4103" max="4103" width="14.28515625" style="111" customWidth="1"/>
    <col min="4104" max="4104" width="11.42578125" style="111"/>
    <col min="4105" max="4105" width="30" style="111" customWidth="1"/>
    <col min="4106" max="4106" width="29.42578125" style="111" customWidth="1"/>
    <col min="4107" max="4107" width="11.42578125" style="111"/>
    <col min="4108" max="4108" width="18.7109375" style="111" customWidth="1"/>
    <col min="4109" max="4109" width="28.140625" style="111" customWidth="1"/>
    <col min="4110" max="4110" width="11.42578125" style="111"/>
    <col min="4111" max="4111" width="19.5703125" style="111" customWidth="1"/>
    <col min="4112" max="4112" width="36.42578125" style="111" customWidth="1"/>
    <col min="4113" max="4113" width="46.7109375" style="111" customWidth="1"/>
    <col min="4114" max="4114" width="28" style="111" customWidth="1"/>
    <col min="4115" max="4115" width="16.42578125" style="111" customWidth="1"/>
    <col min="4116" max="4116" width="12.42578125" style="111" customWidth="1"/>
    <col min="4117" max="4128" width="11.42578125" style="111"/>
    <col min="4129" max="4129" width="13" style="111" customWidth="1"/>
    <col min="4130" max="4130" width="14.7109375" style="111" customWidth="1"/>
    <col min="4131" max="4131" width="34.28515625" style="111" customWidth="1"/>
    <col min="4132" max="4354" width="11.42578125" style="111"/>
    <col min="4355" max="4355" width="14.140625" style="111" customWidth="1"/>
    <col min="4356" max="4356" width="11.42578125" style="111"/>
    <col min="4357" max="4357" width="14.140625" style="111" customWidth="1"/>
    <col min="4358" max="4358" width="11.42578125" style="111"/>
    <col min="4359" max="4359" width="14.28515625" style="111" customWidth="1"/>
    <col min="4360" max="4360" width="11.42578125" style="111"/>
    <col min="4361" max="4361" width="30" style="111" customWidth="1"/>
    <col min="4362" max="4362" width="29.42578125" style="111" customWidth="1"/>
    <col min="4363" max="4363" width="11.42578125" style="111"/>
    <col min="4364" max="4364" width="18.7109375" style="111" customWidth="1"/>
    <col min="4365" max="4365" width="28.140625" style="111" customWidth="1"/>
    <col min="4366" max="4366" width="11.42578125" style="111"/>
    <col min="4367" max="4367" width="19.5703125" style="111" customWidth="1"/>
    <col min="4368" max="4368" width="36.42578125" style="111" customWidth="1"/>
    <col min="4369" max="4369" width="46.7109375" style="111" customWidth="1"/>
    <col min="4370" max="4370" width="28" style="111" customWidth="1"/>
    <col min="4371" max="4371" width="16.42578125" style="111" customWidth="1"/>
    <col min="4372" max="4372" width="12.42578125" style="111" customWidth="1"/>
    <col min="4373" max="4384" width="11.42578125" style="111"/>
    <col min="4385" max="4385" width="13" style="111" customWidth="1"/>
    <col min="4386" max="4386" width="14.7109375" style="111" customWidth="1"/>
    <col min="4387" max="4387" width="34.28515625" style="111" customWidth="1"/>
    <col min="4388" max="4610" width="11.42578125" style="111"/>
    <col min="4611" max="4611" width="14.140625" style="111" customWidth="1"/>
    <col min="4612" max="4612" width="11.42578125" style="111"/>
    <col min="4613" max="4613" width="14.140625" style="111" customWidth="1"/>
    <col min="4614" max="4614" width="11.42578125" style="111"/>
    <col min="4615" max="4615" width="14.28515625" style="111" customWidth="1"/>
    <col min="4616" max="4616" width="11.42578125" style="111"/>
    <col min="4617" max="4617" width="30" style="111" customWidth="1"/>
    <col min="4618" max="4618" width="29.42578125" style="111" customWidth="1"/>
    <col min="4619" max="4619" width="11.42578125" style="111"/>
    <col min="4620" max="4620" width="18.7109375" style="111" customWidth="1"/>
    <col min="4621" max="4621" width="28.140625" style="111" customWidth="1"/>
    <col min="4622" max="4622" width="11.42578125" style="111"/>
    <col min="4623" max="4623" width="19.5703125" style="111" customWidth="1"/>
    <col min="4624" max="4624" width="36.42578125" style="111" customWidth="1"/>
    <col min="4625" max="4625" width="46.7109375" style="111" customWidth="1"/>
    <col min="4626" max="4626" width="28" style="111" customWidth="1"/>
    <col min="4627" max="4627" width="16.42578125" style="111" customWidth="1"/>
    <col min="4628" max="4628" width="12.42578125" style="111" customWidth="1"/>
    <col min="4629" max="4640" width="11.42578125" style="111"/>
    <col min="4641" max="4641" width="13" style="111" customWidth="1"/>
    <col min="4642" max="4642" width="14.7109375" style="111" customWidth="1"/>
    <col min="4643" max="4643" width="34.28515625" style="111" customWidth="1"/>
    <col min="4644" max="4866" width="11.42578125" style="111"/>
    <col min="4867" max="4867" width="14.140625" style="111" customWidth="1"/>
    <col min="4868" max="4868" width="11.42578125" style="111"/>
    <col min="4869" max="4869" width="14.140625" style="111" customWidth="1"/>
    <col min="4870" max="4870" width="11.42578125" style="111"/>
    <col min="4871" max="4871" width="14.28515625" style="111" customWidth="1"/>
    <col min="4872" max="4872" width="11.42578125" style="111"/>
    <col min="4873" max="4873" width="30" style="111" customWidth="1"/>
    <col min="4874" max="4874" width="29.42578125" style="111" customWidth="1"/>
    <col min="4875" max="4875" width="11.42578125" style="111"/>
    <col min="4876" max="4876" width="18.7109375" style="111" customWidth="1"/>
    <col min="4877" max="4877" width="28.140625" style="111" customWidth="1"/>
    <col min="4878" max="4878" width="11.42578125" style="111"/>
    <col min="4879" max="4879" width="19.5703125" style="111" customWidth="1"/>
    <col min="4880" max="4880" width="36.42578125" style="111" customWidth="1"/>
    <col min="4881" max="4881" width="46.7109375" style="111" customWidth="1"/>
    <col min="4882" max="4882" width="28" style="111" customWidth="1"/>
    <col min="4883" max="4883" width="16.42578125" style="111" customWidth="1"/>
    <col min="4884" max="4884" width="12.42578125" style="111" customWidth="1"/>
    <col min="4885" max="4896" width="11.42578125" style="111"/>
    <col min="4897" max="4897" width="13" style="111" customWidth="1"/>
    <col min="4898" max="4898" width="14.7109375" style="111" customWidth="1"/>
    <col min="4899" max="4899" width="34.28515625" style="111" customWidth="1"/>
    <col min="4900" max="5122" width="11.42578125" style="111"/>
    <col min="5123" max="5123" width="14.140625" style="111" customWidth="1"/>
    <col min="5124" max="5124" width="11.42578125" style="111"/>
    <col min="5125" max="5125" width="14.140625" style="111" customWidth="1"/>
    <col min="5126" max="5126" width="11.42578125" style="111"/>
    <col min="5127" max="5127" width="14.28515625" style="111" customWidth="1"/>
    <col min="5128" max="5128" width="11.42578125" style="111"/>
    <col min="5129" max="5129" width="30" style="111" customWidth="1"/>
    <col min="5130" max="5130" width="29.42578125" style="111" customWidth="1"/>
    <col min="5131" max="5131" width="11.42578125" style="111"/>
    <col min="5132" max="5132" width="18.7109375" style="111" customWidth="1"/>
    <col min="5133" max="5133" width="28.140625" style="111" customWidth="1"/>
    <col min="5134" max="5134" width="11.42578125" style="111"/>
    <col min="5135" max="5135" width="19.5703125" style="111" customWidth="1"/>
    <col min="5136" max="5136" width="36.42578125" style="111" customWidth="1"/>
    <col min="5137" max="5137" width="46.7109375" style="111" customWidth="1"/>
    <col min="5138" max="5138" width="28" style="111" customWidth="1"/>
    <col min="5139" max="5139" width="16.42578125" style="111" customWidth="1"/>
    <col min="5140" max="5140" width="12.42578125" style="111" customWidth="1"/>
    <col min="5141" max="5152" width="11.42578125" style="111"/>
    <col min="5153" max="5153" width="13" style="111" customWidth="1"/>
    <col min="5154" max="5154" width="14.7109375" style="111" customWidth="1"/>
    <col min="5155" max="5155" width="34.28515625" style="111" customWidth="1"/>
    <col min="5156" max="5378" width="11.42578125" style="111"/>
    <col min="5379" max="5379" width="14.140625" style="111" customWidth="1"/>
    <col min="5380" max="5380" width="11.42578125" style="111"/>
    <col min="5381" max="5381" width="14.140625" style="111" customWidth="1"/>
    <col min="5382" max="5382" width="11.42578125" style="111"/>
    <col min="5383" max="5383" width="14.28515625" style="111" customWidth="1"/>
    <col min="5384" max="5384" width="11.42578125" style="111"/>
    <col min="5385" max="5385" width="30" style="111" customWidth="1"/>
    <col min="5386" max="5386" width="29.42578125" style="111" customWidth="1"/>
    <col min="5387" max="5387" width="11.42578125" style="111"/>
    <col min="5388" max="5388" width="18.7109375" style="111" customWidth="1"/>
    <col min="5389" max="5389" width="28.140625" style="111" customWidth="1"/>
    <col min="5390" max="5390" width="11.42578125" style="111"/>
    <col min="5391" max="5391" width="19.5703125" style="111" customWidth="1"/>
    <col min="5392" max="5392" width="36.42578125" style="111" customWidth="1"/>
    <col min="5393" max="5393" width="46.7109375" style="111" customWidth="1"/>
    <col min="5394" max="5394" width="28" style="111" customWidth="1"/>
    <col min="5395" max="5395" width="16.42578125" style="111" customWidth="1"/>
    <col min="5396" max="5396" width="12.42578125" style="111" customWidth="1"/>
    <col min="5397" max="5408" width="11.42578125" style="111"/>
    <col min="5409" max="5409" width="13" style="111" customWidth="1"/>
    <col min="5410" max="5410" width="14.7109375" style="111" customWidth="1"/>
    <col min="5411" max="5411" width="34.28515625" style="111" customWidth="1"/>
    <col min="5412" max="5634" width="11.42578125" style="111"/>
    <col min="5635" max="5635" width="14.140625" style="111" customWidth="1"/>
    <col min="5636" max="5636" width="11.42578125" style="111"/>
    <col min="5637" max="5637" width="14.140625" style="111" customWidth="1"/>
    <col min="5638" max="5638" width="11.42578125" style="111"/>
    <col min="5639" max="5639" width="14.28515625" style="111" customWidth="1"/>
    <col min="5640" max="5640" width="11.42578125" style="111"/>
    <col min="5641" max="5641" width="30" style="111" customWidth="1"/>
    <col min="5642" max="5642" width="29.42578125" style="111" customWidth="1"/>
    <col min="5643" max="5643" width="11.42578125" style="111"/>
    <col min="5644" max="5644" width="18.7109375" style="111" customWidth="1"/>
    <col min="5645" max="5645" width="28.140625" style="111" customWidth="1"/>
    <col min="5646" max="5646" width="11.42578125" style="111"/>
    <col min="5647" max="5647" width="19.5703125" style="111" customWidth="1"/>
    <col min="5648" max="5648" width="36.42578125" style="111" customWidth="1"/>
    <col min="5649" max="5649" width="46.7109375" style="111" customWidth="1"/>
    <col min="5650" max="5650" width="28" style="111" customWidth="1"/>
    <col min="5651" max="5651" width="16.42578125" style="111" customWidth="1"/>
    <col min="5652" max="5652" width="12.42578125" style="111" customWidth="1"/>
    <col min="5653" max="5664" width="11.42578125" style="111"/>
    <col min="5665" max="5665" width="13" style="111" customWidth="1"/>
    <col min="5666" max="5666" width="14.7109375" style="111" customWidth="1"/>
    <col min="5667" max="5667" width="34.28515625" style="111" customWidth="1"/>
    <col min="5668" max="5890" width="11.42578125" style="111"/>
    <col min="5891" max="5891" width="14.140625" style="111" customWidth="1"/>
    <col min="5892" max="5892" width="11.42578125" style="111"/>
    <col min="5893" max="5893" width="14.140625" style="111" customWidth="1"/>
    <col min="5894" max="5894" width="11.42578125" style="111"/>
    <col min="5895" max="5895" width="14.28515625" style="111" customWidth="1"/>
    <col min="5896" max="5896" width="11.42578125" style="111"/>
    <col min="5897" max="5897" width="30" style="111" customWidth="1"/>
    <col min="5898" max="5898" width="29.42578125" style="111" customWidth="1"/>
    <col min="5899" max="5899" width="11.42578125" style="111"/>
    <col min="5900" max="5900" width="18.7109375" style="111" customWidth="1"/>
    <col min="5901" max="5901" width="28.140625" style="111" customWidth="1"/>
    <col min="5902" max="5902" width="11.42578125" style="111"/>
    <col min="5903" max="5903" width="19.5703125" style="111" customWidth="1"/>
    <col min="5904" max="5904" width="36.42578125" style="111" customWidth="1"/>
    <col min="5905" max="5905" width="46.7109375" style="111" customWidth="1"/>
    <col min="5906" max="5906" width="28" style="111" customWidth="1"/>
    <col min="5907" max="5907" width="16.42578125" style="111" customWidth="1"/>
    <col min="5908" max="5908" width="12.42578125" style="111" customWidth="1"/>
    <col min="5909" max="5920" width="11.42578125" style="111"/>
    <col min="5921" max="5921" width="13" style="111" customWidth="1"/>
    <col min="5922" max="5922" width="14.7109375" style="111" customWidth="1"/>
    <col min="5923" max="5923" width="34.28515625" style="111" customWidth="1"/>
    <col min="5924" max="6146" width="11.42578125" style="111"/>
    <col min="6147" max="6147" width="14.140625" style="111" customWidth="1"/>
    <col min="6148" max="6148" width="11.42578125" style="111"/>
    <col min="6149" max="6149" width="14.140625" style="111" customWidth="1"/>
    <col min="6150" max="6150" width="11.42578125" style="111"/>
    <col min="6151" max="6151" width="14.28515625" style="111" customWidth="1"/>
    <col min="6152" max="6152" width="11.42578125" style="111"/>
    <col min="6153" max="6153" width="30" style="111" customWidth="1"/>
    <col min="6154" max="6154" width="29.42578125" style="111" customWidth="1"/>
    <col min="6155" max="6155" width="11.42578125" style="111"/>
    <col min="6156" max="6156" width="18.7109375" style="111" customWidth="1"/>
    <col min="6157" max="6157" width="28.140625" style="111" customWidth="1"/>
    <col min="6158" max="6158" width="11.42578125" style="111"/>
    <col min="6159" max="6159" width="19.5703125" style="111" customWidth="1"/>
    <col min="6160" max="6160" width="36.42578125" style="111" customWidth="1"/>
    <col min="6161" max="6161" width="46.7109375" style="111" customWidth="1"/>
    <col min="6162" max="6162" width="28" style="111" customWidth="1"/>
    <col min="6163" max="6163" width="16.42578125" style="111" customWidth="1"/>
    <col min="6164" max="6164" width="12.42578125" style="111" customWidth="1"/>
    <col min="6165" max="6176" width="11.42578125" style="111"/>
    <col min="6177" max="6177" width="13" style="111" customWidth="1"/>
    <col min="6178" max="6178" width="14.7109375" style="111" customWidth="1"/>
    <col min="6179" max="6179" width="34.28515625" style="111" customWidth="1"/>
    <col min="6180" max="6402" width="11.42578125" style="111"/>
    <col min="6403" max="6403" width="14.140625" style="111" customWidth="1"/>
    <col min="6404" max="6404" width="11.42578125" style="111"/>
    <col min="6405" max="6405" width="14.140625" style="111" customWidth="1"/>
    <col min="6406" max="6406" width="11.42578125" style="111"/>
    <col min="6407" max="6407" width="14.28515625" style="111" customWidth="1"/>
    <col min="6408" max="6408" width="11.42578125" style="111"/>
    <col min="6409" max="6409" width="30" style="111" customWidth="1"/>
    <col min="6410" max="6410" width="29.42578125" style="111" customWidth="1"/>
    <col min="6411" max="6411" width="11.42578125" style="111"/>
    <col min="6412" max="6412" width="18.7109375" style="111" customWidth="1"/>
    <col min="6413" max="6413" width="28.140625" style="111" customWidth="1"/>
    <col min="6414" max="6414" width="11.42578125" style="111"/>
    <col min="6415" max="6415" width="19.5703125" style="111" customWidth="1"/>
    <col min="6416" max="6416" width="36.42578125" style="111" customWidth="1"/>
    <col min="6417" max="6417" width="46.7109375" style="111" customWidth="1"/>
    <col min="6418" max="6418" width="28" style="111" customWidth="1"/>
    <col min="6419" max="6419" width="16.42578125" style="111" customWidth="1"/>
    <col min="6420" max="6420" width="12.42578125" style="111" customWidth="1"/>
    <col min="6421" max="6432" width="11.42578125" style="111"/>
    <col min="6433" max="6433" width="13" style="111" customWidth="1"/>
    <col min="6434" max="6434" width="14.7109375" style="111" customWidth="1"/>
    <col min="6435" max="6435" width="34.28515625" style="111" customWidth="1"/>
    <col min="6436" max="6658" width="11.42578125" style="111"/>
    <col min="6659" max="6659" width="14.140625" style="111" customWidth="1"/>
    <col min="6660" max="6660" width="11.42578125" style="111"/>
    <col min="6661" max="6661" width="14.140625" style="111" customWidth="1"/>
    <col min="6662" max="6662" width="11.42578125" style="111"/>
    <col min="6663" max="6663" width="14.28515625" style="111" customWidth="1"/>
    <col min="6664" max="6664" width="11.42578125" style="111"/>
    <col min="6665" max="6665" width="30" style="111" customWidth="1"/>
    <col min="6666" max="6666" width="29.42578125" style="111" customWidth="1"/>
    <col min="6667" max="6667" width="11.42578125" style="111"/>
    <col min="6668" max="6668" width="18.7109375" style="111" customWidth="1"/>
    <col min="6669" max="6669" width="28.140625" style="111" customWidth="1"/>
    <col min="6670" max="6670" width="11.42578125" style="111"/>
    <col min="6671" max="6671" width="19.5703125" style="111" customWidth="1"/>
    <col min="6672" max="6672" width="36.42578125" style="111" customWidth="1"/>
    <col min="6673" max="6673" width="46.7109375" style="111" customWidth="1"/>
    <col min="6674" max="6674" width="28" style="111" customWidth="1"/>
    <col min="6675" max="6675" width="16.42578125" style="111" customWidth="1"/>
    <col min="6676" max="6676" width="12.42578125" style="111" customWidth="1"/>
    <col min="6677" max="6688" width="11.42578125" style="111"/>
    <col min="6689" max="6689" width="13" style="111" customWidth="1"/>
    <col min="6690" max="6690" width="14.7109375" style="111" customWidth="1"/>
    <col min="6691" max="6691" width="34.28515625" style="111" customWidth="1"/>
    <col min="6692" max="6914" width="11.42578125" style="111"/>
    <col min="6915" max="6915" width="14.140625" style="111" customWidth="1"/>
    <col min="6916" max="6916" width="11.42578125" style="111"/>
    <col min="6917" max="6917" width="14.140625" style="111" customWidth="1"/>
    <col min="6918" max="6918" width="11.42578125" style="111"/>
    <col min="6919" max="6919" width="14.28515625" style="111" customWidth="1"/>
    <col min="6920" max="6920" width="11.42578125" style="111"/>
    <col min="6921" max="6921" width="30" style="111" customWidth="1"/>
    <col min="6922" max="6922" width="29.42578125" style="111" customWidth="1"/>
    <col min="6923" max="6923" width="11.42578125" style="111"/>
    <col min="6924" max="6924" width="18.7109375" style="111" customWidth="1"/>
    <col min="6925" max="6925" width="28.140625" style="111" customWidth="1"/>
    <col min="6926" max="6926" width="11.42578125" style="111"/>
    <col min="6927" max="6927" width="19.5703125" style="111" customWidth="1"/>
    <col min="6928" max="6928" width="36.42578125" style="111" customWidth="1"/>
    <col min="6929" max="6929" width="46.7109375" style="111" customWidth="1"/>
    <col min="6930" max="6930" width="28" style="111" customWidth="1"/>
    <col min="6931" max="6931" width="16.42578125" style="111" customWidth="1"/>
    <col min="6932" max="6932" width="12.42578125" style="111" customWidth="1"/>
    <col min="6933" max="6944" width="11.42578125" style="111"/>
    <col min="6945" max="6945" width="13" style="111" customWidth="1"/>
    <col min="6946" max="6946" width="14.7109375" style="111" customWidth="1"/>
    <col min="6947" max="6947" width="34.28515625" style="111" customWidth="1"/>
    <col min="6948" max="7170" width="11.42578125" style="111"/>
    <col min="7171" max="7171" width="14.140625" style="111" customWidth="1"/>
    <col min="7172" max="7172" width="11.42578125" style="111"/>
    <col min="7173" max="7173" width="14.140625" style="111" customWidth="1"/>
    <col min="7174" max="7174" width="11.42578125" style="111"/>
    <col min="7175" max="7175" width="14.28515625" style="111" customWidth="1"/>
    <col min="7176" max="7176" width="11.42578125" style="111"/>
    <col min="7177" max="7177" width="30" style="111" customWidth="1"/>
    <col min="7178" max="7178" width="29.42578125" style="111" customWidth="1"/>
    <col min="7179" max="7179" width="11.42578125" style="111"/>
    <col min="7180" max="7180" width="18.7109375" style="111" customWidth="1"/>
    <col min="7181" max="7181" width="28.140625" style="111" customWidth="1"/>
    <col min="7182" max="7182" width="11.42578125" style="111"/>
    <col min="7183" max="7183" width="19.5703125" style="111" customWidth="1"/>
    <col min="7184" max="7184" width="36.42578125" style="111" customWidth="1"/>
    <col min="7185" max="7185" width="46.7109375" style="111" customWidth="1"/>
    <col min="7186" max="7186" width="28" style="111" customWidth="1"/>
    <col min="7187" max="7187" width="16.42578125" style="111" customWidth="1"/>
    <col min="7188" max="7188" width="12.42578125" style="111" customWidth="1"/>
    <col min="7189" max="7200" width="11.42578125" style="111"/>
    <col min="7201" max="7201" width="13" style="111" customWidth="1"/>
    <col min="7202" max="7202" width="14.7109375" style="111" customWidth="1"/>
    <col min="7203" max="7203" width="34.28515625" style="111" customWidth="1"/>
    <col min="7204" max="7426" width="11.42578125" style="111"/>
    <col min="7427" max="7427" width="14.140625" style="111" customWidth="1"/>
    <col min="7428" max="7428" width="11.42578125" style="111"/>
    <col min="7429" max="7429" width="14.140625" style="111" customWidth="1"/>
    <col min="7430" max="7430" width="11.42578125" style="111"/>
    <col min="7431" max="7431" width="14.28515625" style="111" customWidth="1"/>
    <col min="7432" max="7432" width="11.42578125" style="111"/>
    <col min="7433" max="7433" width="30" style="111" customWidth="1"/>
    <col min="7434" max="7434" width="29.42578125" style="111" customWidth="1"/>
    <col min="7435" max="7435" width="11.42578125" style="111"/>
    <col min="7436" max="7436" width="18.7109375" style="111" customWidth="1"/>
    <col min="7437" max="7437" width="28.140625" style="111" customWidth="1"/>
    <col min="7438" max="7438" width="11.42578125" style="111"/>
    <col min="7439" max="7439" width="19.5703125" style="111" customWidth="1"/>
    <col min="7440" max="7440" width="36.42578125" style="111" customWidth="1"/>
    <col min="7441" max="7441" width="46.7109375" style="111" customWidth="1"/>
    <col min="7442" max="7442" width="28" style="111" customWidth="1"/>
    <col min="7443" max="7443" width="16.42578125" style="111" customWidth="1"/>
    <col min="7444" max="7444" width="12.42578125" style="111" customWidth="1"/>
    <col min="7445" max="7456" width="11.42578125" style="111"/>
    <col min="7457" max="7457" width="13" style="111" customWidth="1"/>
    <col min="7458" max="7458" width="14.7109375" style="111" customWidth="1"/>
    <col min="7459" max="7459" width="34.28515625" style="111" customWidth="1"/>
    <col min="7460" max="7682" width="11.42578125" style="111"/>
    <col min="7683" max="7683" width="14.140625" style="111" customWidth="1"/>
    <col min="7684" max="7684" width="11.42578125" style="111"/>
    <col min="7685" max="7685" width="14.140625" style="111" customWidth="1"/>
    <col min="7686" max="7686" width="11.42578125" style="111"/>
    <col min="7687" max="7687" width="14.28515625" style="111" customWidth="1"/>
    <col min="7688" max="7688" width="11.42578125" style="111"/>
    <col min="7689" max="7689" width="30" style="111" customWidth="1"/>
    <col min="7690" max="7690" width="29.42578125" style="111" customWidth="1"/>
    <col min="7691" max="7691" width="11.42578125" style="111"/>
    <col min="7692" max="7692" width="18.7109375" style="111" customWidth="1"/>
    <col min="7693" max="7693" width="28.140625" style="111" customWidth="1"/>
    <col min="7694" max="7694" width="11.42578125" style="111"/>
    <col min="7695" max="7695" width="19.5703125" style="111" customWidth="1"/>
    <col min="7696" max="7696" width="36.42578125" style="111" customWidth="1"/>
    <col min="7697" max="7697" width="46.7109375" style="111" customWidth="1"/>
    <col min="7698" max="7698" width="28" style="111" customWidth="1"/>
    <col min="7699" max="7699" width="16.42578125" style="111" customWidth="1"/>
    <col min="7700" max="7700" width="12.42578125" style="111" customWidth="1"/>
    <col min="7701" max="7712" width="11.42578125" style="111"/>
    <col min="7713" max="7713" width="13" style="111" customWidth="1"/>
    <col min="7714" max="7714" width="14.7109375" style="111" customWidth="1"/>
    <col min="7715" max="7715" width="34.28515625" style="111" customWidth="1"/>
    <col min="7716" max="7938" width="11.42578125" style="111"/>
    <col min="7939" max="7939" width="14.140625" style="111" customWidth="1"/>
    <col min="7940" max="7940" width="11.42578125" style="111"/>
    <col min="7941" max="7941" width="14.140625" style="111" customWidth="1"/>
    <col min="7942" max="7942" width="11.42578125" style="111"/>
    <col min="7943" max="7943" width="14.28515625" style="111" customWidth="1"/>
    <col min="7944" max="7944" width="11.42578125" style="111"/>
    <col min="7945" max="7945" width="30" style="111" customWidth="1"/>
    <col min="7946" max="7946" width="29.42578125" style="111" customWidth="1"/>
    <col min="7947" max="7947" width="11.42578125" style="111"/>
    <col min="7948" max="7948" width="18.7109375" style="111" customWidth="1"/>
    <col min="7949" max="7949" width="28.140625" style="111" customWidth="1"/>
    <col min="7950" max="7950" width="11.42578125" style="111"/>
    <col min="7951" max="7951" width="19.5703125" style="111" customWidth="1"/>
    <col min="7952" max="7952" width="36.42578125" style="111" customWidth="1"/>
    <col min="7953" max="7953" width="46.7109375" style="111" customWidth="1"/>
    <col min="7954" max="7954" width="28" style="111" customWidth="1"/>
    <col min="7955" max="7955" width="16.42578125" style="111" customWidth="1"/>
    <col min="7956" max="7956" width="12.42578125" style="111" customWidth="1"/>
    <col min="7957" max="7968" width="11.42578125" style="111"/>
    <col min="7969" max="7969" width="13" style="111" customWidth="1"/>
    <col min="7970" max="7970" width="14.7109375" style="111" customWidth="1"/>
    <col min="7971" max="7971" width="34.28515625" style="111" customWidth="1"/>
    <col min="7972" max="8194" width="11.42578125" style="111"/>
    <col min="8195" max="8195" width="14.140625" style="111" customWidth="1"/>
    <col min="8196" max="8196" width="11.42578125" style="111"/>
    <col min="8197" max="8197" width="14.140625" style="111" customWidth="1"/>
    <col min="8198" max="8198" width="11.42578125" style="111"/>
    <col min="8199" max="8199" width="14.28515625" style="111" customWidth="1"/>
    <col min="8200" max="8200" width="11.42578125" style="111"/>
    <col min="8201" max="8201" width="30" style="111" customWidth="1"/>
    <col min="8202" max="8202" width="29.42578125" style="111" customWidth="1"/>
    <col min="8203" max="8203" width="11.42578125" style="111"/>
    <col min="8204" max="8204" width="18.7109375" style="111" customWidth="1"/>
    <col min="8205" max="8205" width="28.140625" style="111" customWidth="1"/>
    <col min="8206" max="8206" width="11.42578125" style="111"/>
    <col min="8207" max="8207" width="19.5703125" style="111" customWidth="1"/>
    <col min="8208" max="8208" width="36.42578125" style="111" customWidth="1"/>
    <col min="8209" max="8209" width="46.7109375" style="111" customWidth="1"/>
    <col min="8210" max="8210" width="28" style="111" customWidth="1"/>
    <col min="8211" max="8211" width="16.42578125" style="111" customWidth="1"/>
    <col min="8212" max="8212" width="12.42578125" style="111" customWidth="1"/>
    <col min="8213" max="8224" width="11.42578125" style="111"/>
    <col min="8225" max="8225" width="13" style="111" customWidth="1"/>
    <col min="8226" max="8226" width="14.7109375" style="111" customWidth="1"/>
    <col min="8227" max="8227" width="34.28515625" style="111" customWidth="1"/>
    <col min="8228" max="8450" width="11.42578125" style="111"/>
    <col min="8451" max="8451" width="14.140625" style="111" customWidth="1"/>
    <col min="8452" max="8452" width="11.42578125" style="111"/>
    <col min="8453" max="8453" width="14.140625" style="111" customWidth="1"/>
    <col min="8454" max="8454" width="11.42578125" style="111"/>
    <col min="8455" max="8455" width="14.28515625" style="111" customWidth="1"/>
    <col min="8456" max="8456" width="11.42578125" style="111"/>
    <col min="8457" max="8457" width="30" style="111" customWidth="1"/>
    <col min="8458" max="8458" width="29.42578125" style="111" customWidth="1"/>
    <col min="8459" max="8459" width="11.42578125" style="111"/>
    <col min="8460" max="8460" width="18.7109375" style="111" customWidth="1"/>
    <col min="8461" max="8461" width="28.140625" style="111" customWidth="1"/>
    <col min="8462" max="8462" width="11.42578125" style="111"/>
    <col min="8463" max="8463" width="19.5703125" style="111" customWidth="1"/>
    <col min="8464" max="8464" width="36.42578125" style="111" customWidth="1"/>
    <col min="8465" max="8465" width="46.7109375" style="111" customWidth="1"/>
    <col min="8466" max="8466" width="28" style="111" customWidth="1"/>
    <col min="8467" max="8467" width="16.42578125" style="111" customWidth="1"/>
    <col min="8468" max="8468" width="12.42578125" style="111" customWidth="1"/>
    <col min="8469" max="8480" width="11.42578125" style="111"/>
    <col min="8481" max="8481" width="13" style="111" customWidth="1"/>
    <col min="8482" max="8482" width="14.7109375" style="111" customWidth="1"/>
    <col min="8483" max="8483" width="34.28515625" style="111" customWidth="1"/>
    <col min="8484" max="8706" width="11.42578125" style="111"/>
    <col min="8707" max="8707" width="14.140625" style="111" customWidth="1"/>
    <col min="8708" max="8708" width="11.42578125" style="111"/>
    <col min="8709" max="8709" width="14.140625" style="111" customWidth="1"/>
    <col min="8710" max="8710" width="11.42578125" style="111"/>
    <col min="8711" max="8711" width="14.28515625" style="111" customWidth="1"/>
    <col min="8712" max="8712" width="11.42578125" style="111"/>
    <col min="8713" max="8713" width="30" style="111" customWidth="1"/>
    <col min="8714" max="8714" width="29.42578125" style="111" customWidth="1"/>
    <col min="8715" max="8715" width="11.42578125" style="111"/>
    <col min="8716" max="8716" width="18.7109375" style="111" customWidth="1"/>
    <col min="8717" max="8717" width="28.140625" style="111" customWidth="1"/>
    <col min="8718" max="8718" width="11.42578125" style="111"/>
    <col min="8719" max="8719" width="19.5703125" style="111" customWidth="1"/>
    <col min="8720" max="8720" width="36.42578125" style="111" customWidth="1"/>
    <col min="8721" max="8721" width="46.7109375" style="111" customWidth="1"/>
    <col min="8722" max="8722" width="28" style="111" customWidth="1"/>
    <col min="8723" max="8723" width="16.42578125" style="111" customWidth="1"/>
    <col min="8724" max="8724" width="12.42578125" style="111" customWidth="1"/>
    <col min="8725" max="8736" width="11.42578125" style="111"/>
    <col min="8737" max="8737" width="13" style="111" customWidth="1"/>
    <col min="8738" max="8738" width="14.7109375" style="111" customWidth="1"/>
    <col min="8739" max="8739" width="34.28515625" style="111" customWidth="1"/>
    <col min="8740" max="8962" width="11.42578125" style="111"/>
    <col min="8963" max="8963" width="14.140625" style="111" customWidth="1"/>
    <col min="8964" max="8964" width="11.42578125" style="111"/>
    <col min="8965" max="8965" width="14.140625" style="111" customWidth="1"/>
    <col min="8966" max="8966" width="11.42578125" style="111"/>
    <col min="8967" max="8967" width="14.28515625" style="111" customWidth="1"/>
    <col min="8968" max="8968" width="11.42578125" style="111"/>
    <col min="8969" max="8969" width="30" style="111" customWidth="1"/>
    <col min="8970" max="8970" width="29.42578125" style="111" customWidth="1"/>
    <col min="8971" max="8971" width="11.42578125" style="111"/>
    <col min="8972" max="8972" width="18.7109375" style="111" customWidth="1"/>
    <col min="8973" max="8973" width="28.140625" style="111" customWidth="1"/>
    <col min="8974" max="8974" width="11.42578125" style="111"/>
    <col min="8975" max="8975" width="19.5703125" style="111" customWidth="1"/>
    <col min="8976" max="8976" width="36.42578125" style="111" customWidth="1"/>
    <col min="8977" max="8977" width="46.7109375" style="111" customWidth="1"/>
    <col min="8978" max="8978" width="28" style="111" customWidth="1"/>
    <col min="8979" max="8979" width="16.42578125" style="111" customWidth="1"/>
    <col min="8980" max="8980" width="12.42578125" style="111" customWidth="1"/>
    <col min="8981" max="8992" width="11.42578125" style="111"/>
    <col min="8993" max="8993" width="13" style="111" customWidth="1"/>
    <col min="8994" max="8994" width="14.7109375" style="111" customWidth="1"/>
    <col min="8995" max="8995" width="34.28515625" style="111" customWidth="1"/>
    <col min="8996" max="9218" width="11.42578125" style="111"/>
    <col min="9219" max="9219" width="14.140625" style="111" customWidth="1"/>
    <col min="9220" max="9220" width="11.42578125" style="111"/>
    <col min="9221" max="9221" width="14.140625" style="111" customWidth="1"/>
    <col min="9222" max="9222" width="11.42578125" style="111"/>
    <col min="9223" max="9223" width="14.28515625" style="111" customWidth="1"/>
    <col min="9224" max="9224" width="11.42578125" style="111"/>
    <col min="9225" max="9225" width="30" style="111" customWidth="1"/>
    <col min="9226" max="9226" width="29.42578125" style="111" customWidth="1"/>
    <col min="9227" max="9227" width="11.42578125" style="111"/>
    <col min="9228" max="9228" width="18.7109375" style="111" customWidth="1"/>
    <col min="9229" max="9229" width="28.140625" style="111" customWidth="1"/>
    <col min="9230" max="9230" width="11.42578125" style="111"/>
    <col min="9231" max="9231" width="19.5703125" style="111" customWidth="1"/>
    <col min="9232" max="9232" width="36.42578125" style="111" customWidth="1"/>
    <col min="9233" max="9233" width="46.7109375" style="111" customWidth="1"/>
    <col min="9234" max="9234" width="28" style="111" customWidth="1"/>
    <col min="9235" max="9235" width="16.42578125" style="111" customWidth="1"/>
    <col min="9236" max="9236" width="12.42578125" style="111" customWidth="1"/>
    <col min="9237" max="9248" width="11.42578125" style="111"/>
    <col min="9249" max="9249" width="13" style="111" customWidth="1"/>
    <col min="9250" max="9250" width="14.7109375" style="111" customWidth="1"/>
    <col min="9251" max="9251" width="34.28515625" style="111" customWidth="1"/>
    <col min="9252" max="9474" width="11.42578125" style="111"/>
    <col min="9475" max="9475" width="14.140625" style="111" customWidth="1"/>
    <col min="9476" max="9476" width="11.42578125" style="111"/>
    <col min="9477" max="9477" width="14.140625" style="111" customWidth="1"/>
    <col min="9478" max="9478" width="11.42578125" style="111"/>
    <col min="9479" max="9479" width="14.28515625" style="111" customWidth="1"/>
    <col min="9480" max="9480" width="11.42578125" style="111"/>
    <col min="9481" max="9481" width="30" style="111" customWidth="1"/>
    <col min="9482" max="9482" width="29.42578125" style="111" customWidth="1"/>
    <col min="9483" max="9483" width="11.42578125" style="111"/>
    <col min="9484" max="9484" width="18.7109375" style="111" customWidth="1"/>
    <col min="9485" max="9485" width="28.140625" style="111" customWidth="1"/>
    <col min="9486" max="9486" width="11.42578125" style="111"/>
    <col min="9487" max="9487" width="19.5703125" style="111" customWidth="1"/>
    <col min="9488" max="9488" width="36.42578125" style="111" customWidth="1"/>
    <col min="9489" max="9489" width="46.7109375" style="111" customWidth="1"/>
    <col min="9490" max="9490" width="28" style="111" customWidth="1"/>
    <col min="9491" max="9491" width="16.42578125" style="111" customWidth="1"/>
    <col min="9492" max="9492" width="12.42578125" style="111" customWidth="1"/>
    <col min="9493" max="9504" width="11.42578125" style="111"/>
    <col min="9505" max="9505" width="13" style="111" customWidth="1"/>
    <col min="9506" max="9506" width="14.7109375" style="111" customWidth="1"/>
    <col min="9507" max="9507" width="34.28515625" style="111" customWidth="1"/>
    <col min="9508" max="9730" width="11.42578125" style="111"/>
    <col min="9731" max="9731" width="14.140625" style="111" customWidth="1"/>
    <col min="9732" max="9732" width="11.42578125" style="111"/>
    <col min="9733" max="9733" width="14.140625" style="111" customWidth="1"/>
    <col min="9734" max="9734" width="11.42578125" style="111"/>
    <col min="9735" max="9735" width="14.28515625" style="111" customWidth="1"/>
    <col min="9736" max="9736" width="11.42578125" style="111"/>
    <col min="9737" max="9737" width="30" style="111" customWidth="1"/>
    <col min="9738" max="9738" width="29.42578125" style="111" customWidth="1"/>
    <col min="9739" max="9739" width="11.42578125" style="111"/>
    <col min="9740" max="9740" width="18.7109375" style="111" customWidth="1"/>
    <col min="9741" max="9741" width="28.140625" style="111" customWidth="1"/>
    <col min="9742" max="9742" width="11.42578125" style="111"/>
    <col min="9743" max="9743" width="19.5703125" style="111" customWidth="1"/>
    <col min="9744" max="9744" width="36.42578125" style="111" customWidth="1"/>
    <col min="9745" max="9745" width="46.7109375" style="111" customWidth="1"/>
    <col min="9746" max="9746" width="28" style="111" customWidth="1"/>
    <col min="9747" max="9747" width="16.42578125" style="111" customWidth="1"/>
    <col min="9748" max="9748" width="12.42578125" style="111" customWidth="1"/>
    <col min="9749" max="9760" width="11.42578125" style="111"/>
    <col min="9761" max="9761" width="13" style="111" customWidth="1"/>
    <col min="9762" max="9762" width="14.7109375" style="111" customWidth="1"/>
    <col min="9763" max="9763" width="34.28515625" style="111" customWidth="1"/>
    <col min="9764" max="9986" width="11.42578125" style="111"/>
    <col min="9987" max="9987" width="14.140625" style="111" customWidth="1"/>
    <col min="9988" max="9988" width="11.42578125" style="111"/>
    <col min="9989" max="9989" width="14.140625" style="111" customWidth="1"/>
    <col min="9990" max="9990" width="11.42578125" style="111"/>
    <col min="9991" max="9991" width="14.28515625" style="111" customWidth="1"/>
    <col min="9992" max="9992" width="11.42578125" style="111"/>
    <col min="9993" max="9993" width="30" style="111" customWidth="1"/>
    <col min="9994" max="9994" width="29.42578125" style="111" customWidth="1"/>
    <col min="9995" max="9995" width="11.42578125" style="111"/>
    <col min="9996" max="9996" width="18.7109375" style="111" customWidth="1"/>
    <col min="9997" max="9997" width="28.140625" style="111" customWidth="1"/>
    <col min="9998" max="9998" width="11.42578125" style="111"/>
    <col min="9999" max="9999" width="19.5703125" style="111" customWidth="1"/>
    <col min="10000" max="10000" width="36.42578125" style="111" customWidth="1"/>
    <col min="10001" max="10001" width="46.7109375" style="111" customWidth="1"/>
    <col min="10002" max="10002" width="28" style="111" customWidth="1"/>
    <col min="10003" max="10003" width="16.42578125" style="111" customWidth="1"/>
    <col min="10004" max="10004" width="12.42578125" style="111" customWidth="1"/>
    <col min="10005" max="10016" width="11.42578125" style="111"/>
    <col min="10017" max="10017" width="13" style="111" customWidth="1"/>
    <col min="10018" max="10018" width="14.7109375" style="111" customWidth="1"/>
    <col min="10019" max="10019" width="34.28515625" style="111" customWidth="1"/>
    <col min="10020" max="10242" width="11.42578125" style="111"/>
    <col min="10243" max="10243" width="14.140625" style="111" customWidth="1"/>
    <col min="10244" max="10244" width="11.42578125" style="111"/>
    <col min="10245" max="10245" width="14.140625" style="111" customWidth="1"/>
    <col min="10246" max="10246" width="11.42578125" style="111"/>
    <col min="10247" max="10247" width="14.28515625" style="111" customWidth="1"/>
    <col min="10248" max="10248" width="11.42578125" style="111"/>
    <col min="10249" max="10249" width="30" style="111" customWidth="1"/>
    <col min="10250" max="10250" width="29.42578125" style="111" customWidth="1"/>
    <col min="10251" max="10251" width="11.42578125" style="111"/>
    <col min="10252" max="10252" width="18.7109375" style="111" customWidth="1"/>
    <col min="10253" max="10253" width="28.140625" style="111" customWidth="1"/>
    <col min="10254" max="10254" width="11.42578125" style="111"/>
    <col min="10255" max="10255" width="19.5703125" style="111" customWidth="1"/>
    <col min="10256" max="10256" width="36.42578125" style="111" customWidth="1"/>
    <col min="10257" max="10257" width="46.7109375" style="111" customWidth="1"/>
    <col min="10258" max="10258" width="28" style="111" customWidth="1"/>
    <col min="10259" max="10259" width="16.42578125" style="111" customWidth="1"/>
    <col min="10260" max="10260" width="12.42578125" style="111" customWidth="1"/>
    <col min="10261" max="10272" width="11.42578125" style="111"/>
    <col min="10273" max="10273" width="13" style="111" customWidth="1"/>
    <col min="10274" max="10274" width="14.7109375" style="111" customWidth="1"/>
    <col min="10275" max="10275" width="34.28515625" style="111" customWidth="1"/>
    <col min="10276" max="10498" width="11.42578125" style="111"/>
    <col min="10499" max="10499" width="14.140625" style="111" customWidth="1"/>
    <col min="10500" max="10500" width="11.42578125" style="111"/>
    <col min="10501" max="10501" width="14.140625" style="111" customWidth="1"/>
    <col min="10502" max="10502" width="11.42578125" style="111"/>
    <col min="10503" max="10503" width="14.28515625" style="111" customWidth="1"/>
    <col min="10504" max="10504" width="11.42578125" style="111"/>
    <col min="10505" max="10505" width="30" style="111" customWidth="1"/>
    <col min="10506" max="10506" width="29.42578125" style="111" customWidth="1"/>
    <col min="10507" max="10507" width="11.42578125" style="111"/>
    <col min="10508" max="10508" width="18.7109375" style="111" customWidth="1"/>
    <col min="10509" max="10509" width="28.140625" style="111" customWidth="1"/>
    <col min="10510" max="10510" width="11.42578125" style="111"/>
    <col min="10511" max="10511" width="19.5703125" style="111" customWidth="1"/>
    <col min="10512" max="10512" width="36.42578125" style="111" customWidth="1"/>
    <col min="10513" max="10513" width="46.7109375" style="111" customWidth="1"/>
    <col min="10514" max="10514" width="28" style="111" customWidth="1"/>
    <col min="10515" max="10515" width="16.42578125" style="111" customWidth="1"/>
    <col min="10516" max="10516" width="12.42578125" style="111" customWidth="1"/>
    <col min="10517" max="10528" width="11.42578125" style="111"/>
    <col min="10529" max="10529" width="13" style="111" customWidth="1"/>
    <col min="10530" max="10530" width="14.7109375" style="111" customWidth="1"/>
    <col min="10531" max="10531" width="34.28515625" style="111" customWidth="1"/>
    <col min="10532" max="10754" width="11.42578125" style="111"/>
    <col min="10755" max="10755" width="14.140625" style="111" customWidth="1"/>
    <col min="10756" max="10756" width="11.42578125" style="111"/>
    <col min="10757" max="10757" width="14.140625" style="111" customWidth="1"/>
    <col min="10758" max="10758" width="11.42578125" style="111"/>
    <col min="10759" max="10759" width="14.28515625" style="111" customWidth="1"/>
    <col min="10760" max="10760" width="11.42578125" style="111"/>
    <col min="10761" max="10761" width="30" style="111" customWidth="1"/>
    <col min="10762" max="10762" width="29.42578125" style="111" customWidth="1"/>
    <col min="10763" max="10763" width="11.42578125" style="111"/>
    <col min="10764" max="10764" width="18.7109375" style="111" customWidth="1"/>
    <col min="10765" max="10765" width="28.140625" style="111" customWidth="1"/>
    <col min="10766" max="10766" width="11.42578125" style="111"/>
    <col min="10767" max="10767" width="19.5703125" style="111" customWidth="1"/>
    <col min="10768" max="10768" width="36.42578125" style="111" customWidth="1"/>
    <col min="10769" max="10769" width="46.7109375" style="111" customWidth="1"/>
    <col min="10770" max="10770" width="28" style="111" customWidth="1"/>
    <col min="10771" max="10771" width="16.42578125" style="111" customWidth="1"/>
    <col min="10772" max="10772" width="12.42578125" style="111" customWidth="1"/>
    <col min="10773" max="10784" width="11.42578125" style="111"/>
    <col min="10785" max="10785" width="13" style="111" customWidth="1"/>
    <col min="10786" max="10786" width="14.7109375" style="111" customWidth="1"/>
    <col min="10787" max="10787" width="34.28515625" style="111" customWidth="1"/>
    <col min="10788" max="11010" width="11.42578125" style="111"/>
    <col min="11011" max="11011" width="14.140625" style="111" customWidth="1"/>
    <col min="11012" max="11012" width="11.42578125" style="111"/>
    <col min="11013" max="11013" width="14.140625" style="111" customWidth="1"/>
    <col min="11014" max="11014" width="11.42578125" style="111"/>
    <col min="11015" max="11015" width="14.28515625" style="111" customWidth="1"/>
    <col min="11016" max="11016" width="11.42578125" style="111"/>
    <col min="11017" max="11017" width="30" style="111" customWidth="1"/>
    <col min="11018" max="11018" width="29.42578125" style="111" customWidth="1"/>
    <col min="11019" max="11019" width="11.42578125" style="111"/>
    <col min="11020" max="11020" width="18.7109375" style="111" customWidth="1"/>
    <col min="11021" max="11021" width="28.140625" style="111" customWidth="1"/>
    <col min="11022" max="11022" width="11.42578125" style="111"/>
    <col min="11023" max="11023" width="19.5703125" style="111" customWidth="1"/>
    <col min="11024" max="11024" width="36.42578125" style="111" customWidth="1"/>
    <col min="11025" max="11025" width="46.7109375" style="111" customWidth="1"/>
    <col min="11026" max="11026" width="28" style="111" customWidth="1"/>
    <col min="11027" max="11027" width="16.42578125" style="111" customWidth="1"/>
    <col min="11028" max="11028" width="12.42578125" style="111" customWidth="1"/>
    <col min="11029" max="11040" width="11.42578125" style="111"/>
    <col min="11041" max="11041" width="13" style="111" customWidth="1"/>
    <col min="11042" max="11042" width="14.7109375" style="111" customWidth="1"/>
    <col min="11043" max="11043" width="34.28515625" style="111" customWidth="1"/>
    <col min="11044" max="11266" width="11.42578125" style="111"/>
    <col min="11267" max="11267" width="14.140625" style="111" customWidth="1"/>
    <col min="11268" max="11268" width="11.42578125" style="111"/>
    <col min="11269" max="11269" width="14.140625" style="111" customWidth="1"/>
    <col min="11270" max="11270" width="11.42578125" style="111"/>
    <col min="11271" max="11271" width="14.28515625" style="111" customWidth="1"/>
    <col min="11272" max="11272" width="11.42578125" style="111"/>
    <col min="11273" max="11273" width="30" style="111" customWidth="1"/>
    <col min="11274" max="11274" width="29.42578125" style="111" customWidth="1"/>
    <col min="11275" max="11275" width="11.42578125" style="111"/>
    <col min="11276" max="11276" width="18.7109375" style="111" customWidth="1"/>
    <col min="11277" max="11277" width="28.140625" style="111" customWidth="1"/>
    <col min="11278" max="11278" width="11.42578125" style="111"/>
    <col min="11279" max="11279" width="19.5703125" style="111" customWidth="1"/>
    <col min="11280" max="11280" width="36.42578125" style="111" customWidth="1"/>
    <col min="11281" max="11281" width="46.7109375" style="111" customWidth="1"/>
    <col min="11282" max="11282" width="28" style="111" customWidth="1"/>
    <col min="11283" max="11283" width="16.42578125" style="111" customWidth="1"/>
    <col min="11284" max="11284" width="12.42578125" style="111" customWidth="1"/>
    <col min="11285" max="11296" width="11.42578125" style="111"/>
    <col min="11297" max="11297" width="13" style="111" customWidth="1"/>
    <col min="11298" max="11298" width="14.7109375" style="111" customWidth="1"/>
    <col min="11299" max="11299" width="34.28515625" style="111" customWidth="1"/>
    <col min="11300" max="11522" width="11.42578125" style="111"/>
    <col min="11523" max="11523" width="14.140625" style="111" customWidth="1"/>
    <col min="11524" max="11524" width="11.42578125" style="111"/>
    <col min="11525" max="11525" width="14.140625" style="111" customWidth="1"/>
    <col min="11526" max="11526" width="11.42578125" style="111"/>
    <col min="11527" max="11527" width="14.28515625" style="111" customWidth="1"/>
    <col min="11528" max="11528" width="11.42578125" style="111"/>
    <col min="11529" max="11529" width="30" style="111" customWidth="1"/>
    <col min="11530" max="11530" width="29.42578125" style="111" customWidth="1"/>
    <col min="11531" max="11531" width="11.42578125" style="111"/>
    <col min="11532" max="11532" width="18.7109375" style="111" customWidth="1"/>
    <col min="11533" max="11533" width="28.140625" style="111" customWidth="1"/>
    <col min="11534" max="11534" width="11.42578125" style="111"/>
    <col min="11535" max="11535" width="19.5703125" style="111" customWidth="1"/>
    <col min="11536" max="11536" width="36.42578125" style="111" customWidth="1"/>
    <col min="11537" max="11537" width="46.7109375" style="111" customWidth="1"/>
    <col min="11538" max="11538" width="28" style="111" customWidth="1"/>
    <col min="11539" max="11539" width="16.42578125" style="111" customWidth="1"/>
    <col min="11540" max="11540" width="12.42578125" style="111" customWidth="1"/>
    <col min="11541" max="11552" width="11.42578125" style="111"/>
    <col min="11553" max="11553" width="13" style="111" customWidth="1"/>
    <col min="11554" max="11554" width="14.7109375" style="111" customWidth="1"/>
    <col min="11555" max="11555" width="34.28515625" style="111" customWidth="1"/>
    <col min="11556" max="11778" width="11.42578125" style="111"/>
    <col min="11779" max="11779" width="14.140625" style="111" customWidth="1"/>
    <col min="11780" max="11780" width="11.42578125" style="111"/>
    <col min="11781" max="11781" width="14.140625" style="111" customWidth="1"/>
    <col min="11782" max="11782" width="11.42578125" style="111"/>
    <col min="11783" max="11783" width="14.28515625" style="111" customWidth="1"/>
    <col min="11784" max="11784" width="11.42578125" style="111"/>
    <col min="11785" max="11785" width="30" style="111" customWidth="1"/>
    <col min="11786" max="11786" width="29.42578125" style="111" customWidth="1"/>
    <col min="11787" max="11787" width="11.42578125" style="111"/>
    <col min="11788" max="11788" width="18.7109375" style="111" customWidth="1"/>
    <col min="11789" max="11789" width="28.140625" style="111" customWidth="1"/>
    <col min="11790" max="11790" width="11.42578125" style="111"/>
    <col min="11791" max="11791" width="19.5703125" style="111" customWidth="1"/>
    <col min="11792" max="11792" width="36.42578125" style="111" customWidth="1"/>
    <col min="11793" max="11793" width="46.7109375" style="111" customWidth="1"/>
    <col min="11794" max="11794" width="28" style="111" customWidth="1"/>
    <col min="11795" max="11795" width="16.42578125" style="111" customWidth="1"/>
    <col min="11796" max="11796" width="12.42578125" style="111" customWidth="1"/>
    <col min="11797" max="11808" width="11.42578125" style="111"/>
    <col min="11809" max="11809" width="13" style="111" customWidth="1"/>
    <col min="11810" max="11810" width="14.7109375" style="111" customWidth="1"/>
    <col min="11811" max="11811" width="34.28515625" style="111" customWidth="1"/>
    <col min="11812" max="12034" width="11.42578125" style="111"/>
    <col min="12035" max="12035" width="14.140625" style="111" customWidth="1"/>
    <col min="12036" max="12036" width="11.42578125" style="111"/>
    <col min="12037" max="12037" width="14.140625" style="111" customWidth="1"/>
    <col min="12038" max="12038" width="11.42578125" style="111"/>
    <col min="12039" max="12039" width="14.28515625" style="111" customWidth="1"/>
    <col min="12040" max="12040" width="11.42578125" style="111"/>
    <col min="12041" max="12041" width="30" style="111" customWidth="1"/>
    <col min="12042" max="12042" width="29.42578125" style="111" customWidth="1"/>
    <col min="12043" max="12043" width="11.42578125" style="111"/>
    <col min="12044" max="12044" width="18.7109375" style="111" customWidth="1"/>
    <col min="12045" max="12045" width="28.140625" style="111" customWidth="1"/>
    <col min="12046" max="12046" width="11.42578125" style="111"/>
    <col min="12047" max="12047" width="19.5703125" style="111" customWidth="1"/>
    <col min="12048" max="12048" width="36.42578125" style="111" customWidth="1"/>
    <col min="12049" max="12049" width="46.7109375" style="111" customWidth="1"/>
    <col min="12050" max="12050" width="28" style="111" customWidth="1"/>
    <col min="12051" max="12051" width="16.42578125" style="111" customWidth="1"/>
    <col min="12052" max="12052" width="12.42578125" style="111" customWidth="1"/>
    <col min="12053" max="12064" width="11.42578125" style="111"/>
    <col min="12065" max="12065" width="13" style="111" customWidth="1"/>
    <col min="12066" max="12066" width="14.7109375" style="111" customWidth="1"/>
    <col min="12067" max="12067" width="34.28515625" style="111" customWidth="1"/>
    <col min="12068" max="12290" width="11.42578125" style="111"/>
    <col min="12291" max="12291" width="14.140625" style="111" customWidth="1"/>
    <col min="12292" max="12292" width="11.42578125" style="111"/>
    <col min="12293" max="12293" width="14.140625" style="111" customWidth="1"/>
    <col min="12294" max="12294" width="11.42578125" style="111"/>
    <col min="12295" max="12295" width="14.28515625" style="111" customWidth="1"/>
    <col min="12296" max="12296" width="11.42578125" style="111"/>
    <col min="12297" max="12297" width="30" style="111" customWidth="1"/>
    <col min="12298" max="12298" width="29.42578125" style="111" customWidth="1"/>
    <col min="12299" max="12299" width="11.42578125" style="111"/>
    <col min="12300" max="12300" width="18.7109375" style="111" customWidth="1"/>
    <col min="12301" max="12301" width="28.140625" style="111" customWidth="1"/>
    <col min="12302" max="12302" width="11.42578125" style="111"/>
    <col min="12303" max="12303" width="19.5703125" style="111" customWidth="1"/>
    <col min="12304" max="12304" width="36.42578125" style="111" customWidth="1"/>
    <col min="12305" max="12305" width="46.7109375" style="111" customWidth="1"/>
    <col min="12306" max="12306" width="28" style="111" customWidth="1"/>
    <col min="12307" max="12307" width="16.42578125" style="111" customWidth="1"/>
    <col min="12308" max="12308" width="12.42578125" style="111" customWidth="1"/>
    <col min="12309" max="12320" width="11.42578125" style="111"/>
    <col min="12321" max="12321" width="13" style="111" customWidth="1"/>
    <col min="12322" max="12322" width="14.7109375" style="111" customWidth="1"/>
    <col min="12323" max="12323" width="34.28515625" style="111" customWidth="1"/>
    <col min="12324" max="12546" width="11.42578125" style="111"/>
    <col min="12547" max="12547" width="14.140625" style="111" customWidth="1"/>
    <col min="12548" max="12548" width="11.42578125" style="111"/>
    <col min="12549" max="12549" width="14.140625" style="111" customWidth="1"/>
    <col min="12550" max="12550" width="11.42578125" style="111"/>
    <col min="12551" max="12551" width="14.28515625" style="111" customWidth="1"/>
    <col min="12552" max="12552" width="11.42578125" style="111"/>
    <col min="12553" max="12553" width="30" style="111" customWidth="1"/>
    <col min="12554" max="12554" width="29.42578125" style="111" customWidth="1"/>
    <col min="12555" max="12555" width="11.42578125" style="111"/>
    <col min="12556" max="12556" width="18.7109375" style="111" customWidth="1"/>
    <col min="12557" max="12557" width="28.140625" style="111" customWidth="1"/>
    <col min="12558" max="12558" width="11.42578125" style="111"/>
    <col min="12559" max="12559" width="19.5703125" style="111" customWidth="1"/>
    <col min="12560" max="12560" width="36.42578125" style="111" customWidth="1"/>
    <col min="12561" max="12561" width="46.7109375" style="111" customWidth="1"/>
    <col min="12562" max="12562" width="28" style="111" customWidth="1"/>
    <col min="12563" max="12563" width="16.42578125" style="111" customWidth="1"/>
    <col min="12564" max="12564" width="12.42578125" style="111" customWidth="1"/>
    <col min="12565" max="12576" width="11.42578125" style="111"/>
    <col min="12577" max="12577" width="13" style="111" customWidth="1"/>
    <col min="12578" max="12578" width="14.7109375" style="111" customWidth="1"/>
    <col min="12579" max="12579" width="34.28515625" style="111" customWidth="1"/>
    <col min="12580" max="12802" width="11.42578125" style="111"/>
    <col min="12803" max="12803" width="14.140625" style="111" customWidth="1"/>
    <col min="12804" max="12804" width="11.42578125" style="111"/>
    <col min="12805" max="12805" width="14.140625" style="111" customWidth="1"/>
    <col min="12806" max="12806" width="11.42578125" style="111"/>
    <col min="12807" max="12807" width="14.28515625" style="111" customWidth="1"/>
    <col min="12808" max="12808" width="11.42578125" style="111"/>
    <col min="12809" max="12809" width="30" style="111" customWidth="1"/>
    <col min="12810" max="12810" width="29.42578125" style="111" customWidth="1"/>
    <col min="12811" max="12811" width="11.42578125" style="111"/>
    <col min="12812" max="12812" width="18.7109375" style="111" customWidth="1"/>
    <col min="12813" max="12813" width="28.140625" style="111" customWidth="1"/>
    <col min="12814" max="12814" width="11.42578125" style="111"/>
    <col min="12815" max="12815" width="19.5703125" style="111" customWidth="1"/>
    <col min="12816" max="12816" width="36.42578125" style="111" customWidth="1"/>
    <col min="12817" max="12817" width="46.7109375" style="111" customWidth="1"/>
    <col min="12818" max="12818" width="28" style="111" customWidth="1"/>
    <col min="12819" max="12819" width="16.42578125" style="111" customWidth="1"/>
    <col min="12820" max="12820" width="12.42578125" style="111" customWidth="1"/>
    <col min="12821" max="12832" width="11.42578125" style="111"/>
    <col min="12833" max="12833" width="13" style="111" customWidth="1"/>
    <col min="12834" max="12834" width="14.7109375" style="111" customWidth="1"/>
    <col min="12835" max="12835" width="34.28515625" style="111" customWidth="1"/>
    <col min="12836" max="13058" width="11.42578125" style="111"/>
    <col min="13059" max="13059" width="14.140625" style="111" customWidth="1"/>
    <col min="13060" max="13060" width="11.42578125" style="111"/>
    <col min="13061" max="13061" width="14.140625" style="111" customWidth="1"/>
    <col min="13062" max="13062" width="11.42578125" style="111"/>
    <col min="13063" max="13063" width="14.28515625" style="111" customWidth="1"/>
    <col min="13064" max="13064" width="11.42578125" style="111"/>
    <col min="13065" max="13065" width="30" style="111" customWidth="1"/>
    <col min="13066" max="13066" width="29.42578125" style="111" customWidth="1"/>
    <col min="13067" max="13067" width="11.42578125" style="111"/>
    <col min="13068" max="13068" width="18.7109375" style="111" customWidth="1"/>
    <col min="13069" max="13069" width="28.140625" style="111" customWidth="1"/>
    <col min="13070" max="13070" width="11.42578125" style="111"/>
    <col min="13071" max="13071" width="19.5703125" style="111" customWidth="1"/>
    <col min="13072" max="13072" width="36.42578125" style="111" customWidth="1"/>
    <col min="13073" max="13073" width="46.7109375" style="111" customWidth="1"/>
    <col min="13074" max="13074" width="28" style="111" customWidth="1"/>
    <col min="13075" max="13075" width="16.42578125" style="111" customWidth="1"/>
    <col min="13076" max="13076" width="12.42578125" style="111" customWidth="1"/>
    <col min="13077" max="13088" width="11.42578125" style="111"/>
    <col min="13089" max="13089" width="13" style="111" customWidth="1"/>
    <col min="13090" max="13090" width="14.7109375" style="111" customWidth="1"/>
    <col min="13091" max="13091" width="34.28515625" style="111" customWidth="1"/>
    <col min="13092" max="13314" width="11.42578125" style="111"/>
    <col min="13315" max="13315" width="14.140625" style="111" customWidth="1"/>
    <col min="13316" max="13316" width="11.42578125" style="111"/>
    <col min="13317" max="13317" width="14.140625" style="111" customWidth="1"/>
    <col min="13318" max="13318" width="11.42578125" style="111"/>
    <col min="13319" max="13319" width="14.28515625" style="111" customWidth="1"/>
    <col min="13320" max="13320" width="11.42578125" style="111"/>
    <col min="13321" max="13321" width="30" style="111" customWidth="1"/>
    <col min="13322" max="13322" width="29.42578125" style="111" customWidth="1"/>
    <col min="13323" max="13323" width="11.42578125" style="111"/>
    <col min="13324" max="13324" width="18.7109375" style="111" customWidth="1"/>
    <col min="13325" max="13325" width="28.140625" style="111" customWidth="1"/>
    <col min="13326" max="13326" width="11.42578125" style="111"/>
    <col min="13327" max="13327" width="19.5703125" style="111" customWidth="1"/>
    <col min="13328" max="13328" width="36.42578125" style="111" customWidth="1"/>
    <col min="13329" max="13329" width="46.7109375" style="111" customWidth="1"/>
    <col min="13330" max="13330" width="28" style="111" customWidth="1"/>
    <col min="13331" max="13331" width="16.42578125" style="111" customWidth="1"/>
    <col min="13332" max="13332" width="12.42578125" style="111" customWidth="1"/>
    <col min="13333" max="13344" width="11.42578125" style="111"/>
    <col min="13345" max="13345" width="13" style="111" customWidth="1"/>
    <col min="13346" max="13346" width="14.7109375" style="111" customWidth="1"/>
    <col min="13347" max="13347" width="34.28515625" style="111" customWidth="1"/>
    <col min="13348" max="13570" width="11.42578125" style="111"/>
    <col min="13571" max="13571" width="14.140625" style="111" customWidth="1"/>
    <col min="13572" max="13572" width="11.42578125" style="111"/>
    <col min="13573" max="13573" width="14.140625" style="111" customWidth="1"/>
    <col min="13574" max="13574" width="11.42578125" style="111"/>
    <col min="13575" max="13575" width="14.28515625" style="111" customWidth="1"/>
    <col min="13576" max="13576" width="11.42578125" style="111"/>
    <col min="13577" max="13577" width="30" style="111" customWidth="1"/>
    <col min="13578" max="13578" width="29.42578125" style="111" customWidth="1"/>
    <col min="13579" max="13579" width="11.42578125" style="111"/>
    <col min="13580" max="13580" width="18.7109375" style="111" customWidth="1"/>
    <col min="13581" max="13581" width="28.140625" style="111" customWidth="1"/>
    <col min="13582" max="13582" width="11.42578125" style="111"/>
    <col min="13583" max="13583" width="19.5703125" style="111" customWidth="1"/>
    <col min="13584" max="13584" width="36.42578125" style="111" customWidth="1"/>
    <col min="13585" max="13585" width="46.7109375" style="111" customWidth="1"/>
    <col min="13586" max="13586" width="28" style="111" customWidth="1"/>
    <col min="13587" max="13587" width="16.42578125" style="111" customWidth="1"/>
    <col min="13588" max="13588" width="12.42578125" style="111" customWidth="1"/>
    <col min="13589" max="13600" width="11.42578125" style="111"/>
    <col min="13601" max="13601" width="13" style="111" customWidth="1"/>
    <col min="13602" max="13602" width="14.7109375" style="111" customWidth="1"/>
    <col min="13603" max="13603" width="34.28515625" style="111" customWidth="1"/>
    <col min="13604" max="13826" width="11.42578125" style="111"/>
    <col min="13827" max="13827" width="14.140625" style="111" customWidth="1"/>
    <col min="13828" max="13828" width="11.42578125" style="111"/>
    <col min="13829" max="13829" width="14.140625" style="111" customWidth="1"/>
    <col min="13830" max="13830" width="11.42578125" style="111"/>
    <col min="13831" max="13831" width="14.28515625" style="111" customWidth="1"/>
    <col min="13832" max="13832" width="11.42578125" style="111"/>
    <col min="13833" max="13833" width="30" style="111" customWidth="1"/>
    <col min="13834" max="13834" width="29.42578125" style="111" customWidth="1"/>
    <col min="13835" max="13835" width="11.42578125" style="111"/>
    <col min="13836" max="13836" width="18.7109375" style="111" customWidth="1"/>
    <col min="13837" max="13837" width="28.140625" style="111" customWidth="1"/>
    <col min="13838" max="13838" width="11.42578125" style="111"/>
    <col min="13839" max="13839" width="19.5703125" style="111" customWidth="1"/>
    <col min="13840" max="13840" width="36.42578125" style="111" customWidth="1"/>
    <col min="13841" max="13841" width="46.7109375" style="111" customWidth="1"/>
    <col min="13842" max="13842" width="28" style="111" customWidth="1"/>
    <col min="13843" max="13843" width="16.42578125" style="111" customWidth="1"/>
    <col min="13844" max="13844" width="12.42578125" style="111" customWidth="1"/>
    <col min="13845" max="13856" width="11.42578125" style="111"/>
    <col min="13857" max="13857" width="13" style="111" customWidth="1"/>
    <col min="13858" max="13858" width="14.7109375" style="111" customWidth="1"/>
    <col min="13859" max="13859" width="34.28515625" style="111" customWidth="1"/>
    <col min="13860" max="14082" width="11.42578125" style="111"/>
    <col min="14083" max="14083" width="14.140625" style="111" customWidth="1"/>
    <col min="14084" max="14084" width="11.42578125" style="111"/>
    <col min="14085" max="14085" width="14.140625" style="111" customWidth="1"/>
    <col min="14086" max="14086" width="11.42578125" style="111"/>
    <col min="14087" max="14087" width="14.28515625" style="111" customWidth="1"/>
    <col min="14088" max="14088" width="11.42578125" style="111"/>
    <col min="14089" max="14089" width="30" style="111" customWidth="1"/>
    <col min="14090" max="14090" width="29.42578125" style="111" customWidth="1"/>
    <col min="14091" max="14091" width="11.42578125" style="111"/>
    <col min="14092" max="14092" width="18.7109375" style="111" customWidth="1"/>
    <col min="14093" max="14093" width="28.140625" style="111" customWidth="1"/>
    <col min="14094" max="14094" width="11.42578125" style="111"/>
    <col min="14095" max="14095" width="19.5703125" style="111" customWidth="1"/>
    <col min="14096" max="14096" width="36.42578125" style="111" customWidth="1"/>
    <col min="14097" max="14097" width="46.7109375" style="111" customWidth="1"/>
    <col min="14098" max="14098" width="28" style="111" customWidth="1"/>
    <col min="14099" max="14099" width="16.42578125" style="111" customWidth="1"/>
    <col min="14100" max="14100" width="12.42578125" style="111" customWidth="1"/>
    <col min="14101" max="14112" width="11.42578125" style="111"/>
    <col min="14113" max="14113" width="13" style="111" customWidth="1"/>
    <col min="14114" max="14114" width="14.7109375" style="111" customWidth="1"/>
    <col min="14115" max="14115" width="34.28515625" style="111" customWidth="1"/>
    <col min="14116" max="14338" width="11.42578125" style="111"/>
    <col min="14339" max="14339" width="14.140625" style="111" customWidth="1"/>
    <col min="14340" max="14340" width="11.42578125" style="111"/>
    <col min="14341" max="14341" width="14.140625" style="111" customWidth="1"/>
    <col min="14342" max="14342" width="11.42578125" style="111"/>
    <col min="14343" max="14343" width="14.28515625" style="111" customWidth="1"/>
    <col min="14344" max="14344" width="11.42578125" style="111"/>
    <col min="14345" max="14345" width="30" style="111" customWidth="1"/>
    <col min="14346" max="14346" width="29.42578125" style="111" customWidth="1"/>
    <col min="14347" max="14347" width="11.42578125" style="111"/>
    <col min="14348" max="14348" width="18.7109375" style="111" customWidth="1"/>
    <col min="14349" max="14349" width="28.140625" style="111" customWidth="1"/>
    <col min="14350" max="14350" width="11.42578125" style="111"/>
    <col min="14351" max="14351" width="19.5703125" style="111" customWidth="1"/>
    <col min="14352" max="14352" width="36.42578125" style="111" customWidth="1"/>
    <col min="14353" max="14353" width="46.7109375" style="111" customWidth="1"/>
    <col min="14354" max="14354" width="28" style="111" customWidth="1"/>
    <col min="14355" max="14355" width="16.42578125" style="111" customWidth="1"/>
    <col min="14356" max="14356" width="12.42578125" style="111" customWidth="1"/>
    <col min="14357" max="14368" width="11.42578125" style="111"/>
    <col min="14369" max="14369" width="13" style="111" customWidth="1"/>
    <col min="14370" max="14370" width="14.7109375" style="111" customWidth="1"/>
    <col min="14371" max="14371" width="34.28515625" style="111" customWidth="1"/>
    <col min="14372" max="14594" width="11.42578125" style="111"/>
    <col min="14595" max="14595" width="14.140625" style="111" customWidth="1"/>
    <col min="14596" max="14596" width="11.42578125" style="111"/>
    <col min="14597" max="14597" width="14.140625" style="111" customWidth="1"/>
    <col min="14598" max="14598" width="11.42578125" style="111"/>
    <col min="14599" max="14599" width="14.28515625" style="111" customWidth="1"/>
    <col min="14600" max="14600" width="11.42578125" style="111"/>
    <col min="14601" max="14601" width="30" style="111" customWidth="1"/>
    <col min="14602" max="14602" width="29.42578125" style="111" customWidth="1"/>
    <col min="14603" max="14603" width="11.42578125" style="111"/>
    <col min="14604" max="14604" width="18.7109375" style="111" customWidth="1"/>
    <col min="14605" max="14605" width="28.140625" style="111" customWidth="1"/>
    <col min="14606" max="14606" width="11.42578125" style="111"/>
    <col min="14607" max="14607" width="19.5703125" style="111" customWidth="1"/>
    <col min="14608" max="14608" width="36.42578125" style="111" customWidth="1"/>
    <col min="14609" max="14609" width="46.7109375" style="111" customWidth="1"/>
    <col min="14610" max="14610" width="28" style="111" customWidth="1"/>
    <col min="14611" max="14611" width="16.42578125" style="111" customWidth="1"/>
    <col min="14612" max="14612" width="12.42578125" style="111" customWidth="1"/>
    <col min="14613" max="14624" width="11.42578125" style="111"/>
    <col min="14625" max="14625" width="13" style="111" customWidth="1"/>
    <col min="14626" max="14626" width="14.7109375" style="111" customWidth="1"/>
    <col min="14627" max="14627" width="34.28515625" style="111" customWidth="1"/>
    <col min="14628" max="14850" width="11.42578125" style="111"/>
    <col min="14851" max="14851" width="14.140625" style="111" customWidth="1"/>
    <col min="14852" max="14852" width="11.42578125" style="111"/>
    <col min="14853" max="14853" width="14.140625" style="111" customWidth="1"/>
    <col min="14854" max="14854" width="11.42578125" style="111"/>
    <col min="14855" max="14855" width="14.28515625" style="111" customWidth="1"/>
    <col min="14856" max="14856" width="11.42578125" style="111"/>
    <col min="14857" max="14857" width="30" style="111" customWidth="1"/>
    <col min="14858" max="14858" width="29.42578125" style="111" customWidth="1"/>
    <col min="14859" max="14859" width="11.42578125" style="111"/>
    <col min="14860" max="14860" width="18.7109375" style="111" customWidth="1"/>
    <col min="14861" max="14861" width="28.140625" style="111" customWidth="1"/>
    <col min="14862" max="14862" width="11.42578125" style="111"/>
    <col min="14863" max="14863" width="19.5703125" style="111" customWidth="1"/>
    <col min="14864" max="14864" width="36.42578125" style="111" customWidth="1"/>
    <col min="14865" max="14865" width="46.7109375" style="111" customWidth="1"/>
    <col min="14866" max="14866" width="28" style="111" customWidth="1"/>
    <col min="14867" max="14867" width="16.42578125" style="111" customWidth="1"/>
    <col min="14868" max="14868" width="12.42578125" style="111" customWidth="1"/>
    <col min="14869" max="14880" width="11.42578125" style="111"/>
    <col min="14881" max="14881" width="13" style="111" customWidth="1"/>
    <col min="14882" max="14882" width="14.7109375" style="111" customWidth="1"/>
    <col min="14883" max="14883" width="34.28515625" style="111" customWidth="1"/>
    <col min="14884" max="15106" width="11.42578125" style="111"/>
    <col min="15107" max="15107" width="14.140625" style="111" customWidth="1"/>
    <col min="15108" max="15108" width="11.42578125" style="111"/>
    <col min="15109" max="15109" width="14.140625" style="111" customWidth="1"/>
    <col min="15110" max="15110" width="11.42578125" style="111"/>
    <col min="15111" max="15111" width="14.28515625" style="111" customWidth="1"/>
    <col min="15112" max="15112" width="11.42578125" style="111"/>
    <col min="15113" max="15113" width="30" style="111" customWidth="1"/>
    <col min="15114" max="15114" width="29.42578125" style="111" customWidth="1"/>
    <col min="15115" max="15115" width="11.42578125" style="111"/>
    <col min="15116" max="15116" width="18.7109375" style="111" customWidth="1"/>
    <col min="15117" max="15117" width="28.140625" style="111" customWidth="1"/>
    <col min="15118" max="15118" width="11.42578125" style="111"/>
    <col min="15119" max="15119" width="19.5703125" style="111" customWidth="1"/>
    <col min="15120" max="15120" width="36.42578125" style="111" customWidth="1"/>
    <col min="15121" max="15121" width="46.7109375" style="111" customWidth="1"/>
    <col min="15122" max="15122" width="28" style="111" customWidth="1"/>
    <col min="15123" max="15123" width="16.42578125" style="111" customWidth="1"/>
    <col min="15124" max="15124" width="12.42578125" style="111" customWidth="1"/>
    <col min="15125" max="15136" width="11.42578125" style="111"/>
    <col min="15137" max="15137" width="13" style="111" customWidth="1"/>
    <col min="15138" max="15138" width="14.7109375" style="111" customWidth="1"/>
    <col min="15139" max="15139" width="34.28515625" style="111" customWidth="1"/>
    <col min="15140" max="15362" width="11.42578125" style="111"/>
    <col min="15363" max="15363" width="14.140625" style="111" customWidth="1"/>
    <col min="15364" max="15364" width="11.42578125" style="111"/>
    <col min="15365" max="15365" width="14.140625" style="111" customWidth="1"/>
    <col min="15366" max="15366" width="11.42578125" style="111"/>
    <col min="15367" max="15367" width="14.28515625" style="111" customWidth="1"/>
    <col min="15368" max="15368" width="11.42578125" style="111"/>
    <col min="15369" max="15369" width="30" style="111" customWidth="1"/>
    <col min="15370" max="15370" width="29.42578125" style="111" customWidth="1"/>
    <col min="15371" max="15371" width="11.42578125" style="111"/>
    <col min="15372" max="15372" width="18.7109375" style="111" customWidth="1"/>
    <col min="15373" max="15373" width="28.140625" style="111" customWidth="1"/>
    <col min="15374" max="15374" width="11.42578125" style="111"/>
    <col min="15375" max="15375" width="19.5703125" style="111" customWidth="1"/>
    <col min="15376" max="15376" width="36.42578125" style="111" customWidth="1"/>
    <col min="15377" max="15377" width="46.7109375" style="111" customWidth="1"/>
    <col min="15378" max="15378" width="28" style="111" customWidth="1"/>
    <col min="15379" max="15379" width="16.42578125" style="111" customWidth="1"/>
    <col min="15380" max="15380" width="12.42578125" style="111" customWidth="1"/>
    <col min="15381" max="15392" width="11.42578125" style="111"/>
    <col min="15393" max="15393" width="13" style="111" customWidth="1"/>
    <col min="15394" max="15394" width="14.7109375" style="111" customWidth="1"/>
    <col min="15395" max="15395" width="34.28515625" style="111" customWidth="1"/>
    <col min="15396" max="15618" width="11.42578125" style="111"/>
    <col min="15619" max="15619" width="14.140625" style="111" customWidth="1"/>
    <col min="15620" max="15620" width="11.42578125" style="111"/>
    <col min="15621" max="15621" width="14.140625" style="111" customWidth="1"/>
    <col min="15622" max="15622" width="11.42578125" style="111"/>
    <col min="15623" max="15623" width="14.28515625" style="111" customWidth="1"/>
    <col min="15624" max="15624" width="11.42578125" style="111"/>
    <col min="15625" max="15625" width="30" style="111" customWidth="1"/>
    <col min="15626" max="15626" width="29.42578125" style="111" customWidth="1"/>
    <col min="15627" max="15627" width="11.42578125" style="111"/>
    <col min="15628" max="15628" width="18.7109375" style="111" customWidth="1"/>
    <col min="15629" max="15629" width="28.140625" style="111" customWidth="1"/>
    <col min="15630" max="15630" width="11.42578125" style="111"/>
    <col min="15631" max="15631" width="19.5703125" style="111" customWidth="1"/>
    <col min="15632" max="15632" width="36.42578125" style="111" customWidth="1"/>
    <col min="15633" max="15633" width="46.7109375" style="111" customWidth="1"/>
    <col min="15634" max="15634" width="28" style="111" customWidth="1"/>
    <col min="15635" max="15635" width="16.42578125" style="111" customWidth="1"/>
    <col min="15636" max="15636" width="12.42578125" style="111" customWidth="1"/>
    <col min="15637" max="15648" width="11.42578125" style="111"/>
    <col min="15649" max="15649" width="13" style="111" customWidth="1"/>
    <col min="15650" max="15650" width="14.7109375" style="111" customWidth="1"/>
    <col min="15651" max="15651" width="34.28515625" style="111" customWidth="1"/>
    <col min="15652" max="15874" width="11.42578125" style="111"/>
    <col min="15875" max="15875" width="14.140625" style="111" customWidth="1"/>
    <col min="15876" max="15876" width="11.42578125" style="111"/>
    <col min="15877" max="15877" width="14.140625" style="111" customWidth="1"/>
    <col min="15878" max="15878" width="11.42578125" style="111"/>
    <col min="15879" max="15879" width="14.28515625" style="111" customWidth="1"/>
    <col min="15880" max="15880" width="11.42578125" style="111"/>
    <col min="15881" max="15881" width="30" style="111" customWidth="1"/>
    <col min="15882" max="15882" width="29.42578125" style="111" customWidth="1"/>
    <col min="15883" max="15883" width="11.42578125" style="111"/>
    <col min="15884" max="15884" width="18.7109375" style="111" customWidth="1"/>
    <col min="15885" max="15885" width="28.140625" style="111" customWidth="1"/>
    <col min="15886" max="15886" width="11.42578125" style="111"/>
    <col min="15887" max="15887" width="19.5703125" style="111" customWidth="1"/>
    <col min="15888" max="15888" width="36.42578125" style="111" customWidth="1"/>
    <col min="15889" max="15889" width="46.7109375" style="111" customWidth="1"/>
    <col min="15890" max="15890" width="28" style="111" customWidth="1"/>
    <col min="15891" max="15891" width="16.42578125" style="111" customWidth="1"/>
    <col min="15892" max="15892" width="12.42578125" style="111" customWidth="1"/>
    <col min="15893" max="15904" width="11.42578125" style="111"/>
    <col min="15905" max="15905" width="13" style="111" customWidth="1"/>
    <col min="15906" max="15906" width="14.7109375" style="111" customWidth="1"/>
    <col min="15907" max="15907" width="34.28515625" style="111" customWidth="1"/>
    <col min="15908" max="16130" width="11.42578125" style="111"/>
    <col min="16131" max="16131" width="14.140625" style="111" customWidth="1"/>
    <col min="16132" max="16132" width="11.42578125" style="111"/>
    <col min="16133" max="16133" width="14.140625" style="111" customWidth="1"/>
    <col min="16134" max="16134" width="11.42578125" style="111"/>
    <col min="16135" max="16135" width="14.28515625" style="111" customWidth="1"/>
    <col min="16136" max="16136" width="11.42578125" style="111"/>
    <col min="16137" max="16137" width="30" style="111" customWidth="1"/>
    <col min="16138" max="16138" width="29.42578125" style="111" customWidth="1"/>
    <col min="16139" max="16139" width="11.42578125" style="111"/>
    <col min="16140" max="16140" width="18.7109375" style="111" customWidth="1"/>
    <col min="16141" max="16141" width="28.140625" style="111" customWidth="1"/>
    <col min="16142" max="16142" width="11.42578125" style="111"/>
    <col min="16143" max="16143" width="19.5703125" style="111" customWidth="1"/>
    <col min="16144" max="16144" width="36.42578125" style="111" customWidth="1"/>
    <col min="16145" max="16145" width="46.7109375" style="111" customWidth="1"/>
    <col min="16146" max="16146" width="28" style="111" customWidth="1"/>
    <col min="16147" max="16147" width="16.42578125" style="111" customWidth="1"/>
    <col min="16148" max="16148" width="12.42578125" style="111" customWidth="1"/>
    <col min="16149" max="16160" width="11.42578125" style="111"/>
    <col min="16161" max="16161" width="13" style="111" customWidth="1"/>
    <col min="16162" max="16162" width="14.7109375" style="111" customWidth="1"/>
    <col min="16163" max="16163" width="34.28515625" style="111" customWidth="1"/>
    <col min="16164" max="16384" width="11.42578125" style="111"/>
  </cols>
  <sheetData>
    <row r="1" spans="1:36" ht="15" customHeight="1" x14ac:dyDescent="0.2">
      <c r="A1" s="2343" t="s">
        <v>65</v>
      </c>
      <c r="B1" s="2343"/>
      <c r="C1" s="2343"/>
      <c r="D1" s="2343"/>
      <c r="E1" s="2343"/>
      <c r="F1" s="2343"/>
      <c r="G1" s="2343"/>
      <c r="H1" s="2343"/>
      <c r="I1" s="2343"/>
      <c r="J1" s="2343"/>
      <c r="K1" s="2343"/>
      <c r="L1" s="2343"/>
      <c r="M1" s="2343"/>
      <c r="N1" s="2343"/>
      <c r="O1" s="2343"/>
      <c r="P1" s="2343"/>
      <c r="Q1" s="2343"/>
      <c r="R1" s="2343"/>
      <c r="S1" s="2343"/>
      <c r="T1" s="2343"/>
      <c r="U1" s="2343"/>
      <c r="V1" s="2343"/>
      <c r="W1" s="2343"/>
      <c r="X1" s="2343"/>
      <c r="Y1" s="2343"/>
      <c r="Z1" s="2343"/>
      <c r="AA1" s="2343"/>
      <c r="AB1" s="2343"/>
      <c r="AC1" s="2343"/>
      <c r="AD1" s="2343"/>
      <c r="AE1" s="2343"/>
      <c r="AF1" s="2343"/>
      <c r="AG1" s="2343"/>
      <c r="AH1" s="2343"/>
      <c r="AI1" s="504" t="s">
        <v>66</v>
      </c>
      <c r="AJ1" s="504" t="s">
        <v>67</v>
      </c>
    </row>
    <row r="2" spans="1:36" ht="14.25" customHeight="1" x14ac:dyDescent="0.2">
      <c r="A2" s="2343"/>
      <c r="B2" s="2343"/>
      <c r="C2" s="2343"/>
      <c r="D2" s="2343"/>
      <c r="E2" s="2343"/>
      <c r="F2" s="2343"/>
      <c r="G2" s="2343"/>
      <c r="H2" s="2343"/>
      <c r="I2" s="2343"/>
      <c r="J2" s="2343"/>
      <c r="K2" s="2343"/>
      <c r="L2" s="2343"/>
      <c r="M2" s="2343"/>
      <c r="N2" s="2343"/>
      <c r="O2" s="2343"/>
      <c r="P2" s="2343"/>
      <c r="Q2" s="2343"/>
      <c r="R2" s="2343"/>
      <c r="S2" s="2343"/>
      <c r="T2" s="2343"/>
      <c r="U2" s="2343"/>
      <c r="V2" s="2343"/>
      <c r="W2" s="2343"/>
      <c r="X2" s="2343"/>
      <c r="Y2" s="2343"/>
      <c r="Z2" s="2343"/>
      <c r="AA2" s="2343"/>
      <c r="AB2" s="2343"/>
      <c r="AC2" s="2343"/>
      <c r="AD2" s="2343"/>
      <c r="AE2" s="2343"/>
      <c r="AF2" s="2343"/>
      <c r="AG2" s="2343"/>
      <c r="AH2" s="2343"/>
      <c r="AI2" s="505" t="s">
        <v>68</v>
      </c>
      <c r="AJ2" s="504" t="s">
        <v>69</v>
      </c>
    </row>
    <row r="3" spans="1:36" ht="14.25" customHeight="1" x14ac:dyDescent="0.2">
      <c r="A3" s="2343"/>
      <c r="B3" s="2343"/>
      <c r="C3" s="2343"/>
      <c r="D3" s="2343"/>
      <c r="E3" s="2343"/>
      <c r="F3" s="2343"/>
      <c r="G3" s="2343"/>
      <c r="H3" s="2343"/>
      <c r="I3" s="2343"/>
      <c r="J3" s="2343"/>
      <c r="K3" s="2343"/>
      <c r="L3" s="2343"/>
      <c r="M3" s="2343"/>
      <c r="N3" s="2343"/>
      <c r="O3" s="2343"/>
      <c r="P3" s="2343"/>
      <c r="Q3" s="2343"/>
      <c r="R3" s="2343"/>
      <c r="S3" s="2343"/>
      <c r="T3" s="2343"/>
      <c r="U3" s="2343"/>
      <c r="V3" s="2343"/>
      <c r="W3" s="2343"/>
      <c r="X3" s="2343"/>
      <c r="Y3" s="2343"/>
      <c r="Z3" s="2343"/>
      <c r="AA3" s="2343"/>
      <c r="AB3" s="2343"/>
      <c r="AC3" s="2343"/>
      <c r="AD3" s="2343"/>
      <c r="AE3" s="2343"/>
      <c r="AF3" s="2343"/>
      <c r="AG3" s="2343"/>
      <c r="AH3" s="2343"/>
      <c r="AI3" s="504" t="s">
        <v>70</v>
      </c>
      <c r="AJ3" s="504" t="s">
        <v>71</v>
      </c>
    </row>
    <row r="4" spans="1:36" s="1145" customFormat="1" ht="21" customHeight="1" x14ac:dyDescent="0.2">
      <c r="A4" s="2345"/>
      <c r="B4" s="2345"/>
      <c r="C4" s="2345"/>
      <c r="D4" s="2345"/>
      <c r="E4" s="2345"/>
      <c r="F4" s="2345"/>
      <c r="G4" s="2345"/>
      <c r="H4" s="2345"/>
      <c r="I4" s="2345"/>
      <c r="J4" s="2345"/>
      <c r="K4" s="2345"/>
      <c r="L4" s="2345"/>
      <c r="M4" s="2345"/>
      <c r="N4" s="2345"/>
      <c r="O4" s="2345"/>
      <c r="P4" s="2345"/>
      <c r="Q4" s="2345"/>
      <c r="R4" s="2345"/>
      <c r="S4" s="2345"/>
      <c r="T4" s="2345"/>
      <c r="U4" s="2345"/>
      <c r="V4" s="2345"/>
      <c r="W4" s="2345"/>
      <c r="X4" s="2345"/>
      <c r="Y4" s="2345"/>
      <c r="Z4" s="2345"/>
      <c r="AA4" s="2345"/>
      <c r="AB4" s="2345"/>
      <c r="AC4" s="2345"/>
      <c r="AD4" s="2345"/>
      <c r="AE4" s="2345"/>
      <c r="AF4" s="2345"/>
      <c r="AG4" s="2345"/>
      <c r="AH4" s="2345"/>
      <c r="AI4" s="504" t="s">
        <v>72</v>
      </c>
      <c r="AJ4" s="506" t="s">
        <v>73</v>
      </c>
    </row>
    <row r="5" spans="1:36" ht="30" customHeight="1" x14ac:dyDescent="0.2">
      <c r="A5" s="2336" t="s">
        <v>489</v>
      </c>
      <c r="B5" s="2336"/>
      <c r="C5" s="2336"/>
      <c r="D5" s="2336"/>
      <c r="E5" s="2336"/>
      <c r="F5" s="2336"/>
      <c r="G5" s="2336"/>
      <c r="H5" s="2336"/>
      <c r="I5" s="2336"/>
      <c r="J5" s="2336"/>
      <c r="K5" s="496"/>
      <c r="L5" s="496"/>
      <c r="M5" s="2337" t="s">
        <v>2</v>
      </c>
      <c r="N5" s="2337"/>
      <c r="O5" s="2337"/>
      <c r="P5" s="2337"/>
      <c r="Q5" s="2337"/>
      <c r="R5" s="2337"/>
      <c r="S5" s="2337"/>
      <c r="T5" s="2337"/>
      <c r="U5" s="2337"/>
      <c r="V5" s="2337"/>
      <c r="W5" s="2337"/>
      <c r="X5" s="2337"/>
      <c r="Y5" s="2337"/>
      <c r="Z5" s="2337"/>
      <c r="AA5" s="2337"/>
      <c r="AB5" s="2337"/>
      <c r="AC5" s="2337"/>
      <c r="AD5" s="2337"/>
      <c r="AE5" s="2337"/>
      <c r="AF5" s="2337"/>
      <c r="AG5" s="2337"/>
      <c r="AH5" s="2337"/>
      <c r="AI5" s="2337"/>
      <c r="AJ5" s="2337"/>
    </row>
    <row r="6" spans="1:36" ht="33" customHeight="1" x14ac:dyDescent="0.2">
      <c r="A6" s="2334"/>
      <c r="B6" s="2334"/>
      <c r="C6" s="2334"/>
      <c r="D6" s="2334"/>
      <c r="E6" s="2334"/>
      <c r="F6" s="2334"/>
      <c r="G6" s="2334"/>
      <c r="H6" s="2334"/>
      <c r="I6" s="2334"/>
      <c r="J6" s="2334"/>
      <c r="K6" s="497"/>
      <c r="L6" s="497"/>
      <c r="M6" s="2541"/>
      <c r="N6" s="2542"/>
      <c r="O6" s="2542"/>
      <c r="P6" s="2542"/>
      <c r="Q6" s="2542"/>
      <c r="R6" s="2542"/>
      <c r="S6" s="2542"/>
      <c r="T6" s="2542"/>
      <c r="U6" s="2543"/>
      <c r="V6" s="2541" t="s">
        <v>3</v>
      </c>
      <c r="W6" s="2542"/>
      <c r="X6" s="2542"/>
      <c r="Y6" s="2542"/>
      <c r="Z6" s="2542"/>
      <c r="AA6" s="2542"/>
      <c r="AB6" s="2542"/>
      <c r="AC6" s="2542"/>
      <c r="AD6" s="2542"/>
      <c r="AE6" s="2542"/>
      <c r="AF6" s="2542"/>
      <c r="AG6" s="2542"/>
      <c r="AH6" s="2541"/>
      <c r="AI6" s="2542"/>
      <c r="AJ6" s="2543"/>
    </row>
    <row r="7" spans="1:36" ht="30" customHeight="1" x14ac:dyDescent="0.2">
      <c r="A7" s="2954" t="s">
        <v>4</v>
      </c>
      <c r="B7" s="2943" t="s">
        <v>5</v>
      </c>
      <c r="C7" s="2943" t="s">
        <v>4</v>
      </c>
      <c r="D7" s="2943" t="s">
        <v>6</v>
      </c>
      <c r="E7" s="2943" t="s">
        <v>4</v>
      </c>
      <c r="F7" s="2943" t="s">
        <v>7</v>
      </c>
      <c r="G7" s="2943" t="s">
        <v>4</v>
      </c>
      <c r="H7" s="2943" t="s">
        <v>8</v>
      </c>
      <c r="I7" s="2943" t="s">
        <v>9</v>
      </c>
      <c r="J7" s="2952" t="s">
        <v>10</v>
      </c>
      <c r="K7" s="2943" t="s">
        <v>11</v>
      </c>
      <c r="L7" s="2943" t="s">
        <v>44</v>
      </c>
      <c r="M7" s="2943" t="s">
        <v>2</v>
      </c>
      <c r="N7" s="2943" t="s">
        <v>12</v>
      </c>
      <c r="O7" s="2950" t="s">
        <v>13</v>
      </c>
      <c r="P7" s="2943" t="s">
        <v>14</v>
      </c>
      <c r="Q7" s="2943" t="s">
        <v>15</v>
      </c>
      <c r="R7" s="2943" t="s">
        <v>16</v>
      </c>
      <c r="S7" s="2941" t="s">
        <v>13</v>
      </c>
      <c r="T7" s="2943" t="s">
        <v>4</v>
      </c>
      <c r="U7" s="2943" t="s">
        <v>17</v>
      </c>
      <c r="V7" s="2946" t="s">
        <v>18</v>
      </c>
      <c r="W7" s="2947"/>
      <c r="X7" s="2947"/>
      <c r="Y7" s="2947"/>
      <c r="Z7" s="2947"/>
      <c r="AA7" s="2947"/>
      <c r="AB7" s="2948" t="s">
        <v>19</v>
      </c>
      <c r="AC7" s="2949"/>
      <c r="AD7" s="2949"/>
      <c r="AE7" s="2949"/>
      <c r="AF7" s="2949"/>
      <c r="AG7" s="2949"/>
      <c r="AH7" s="2956" t="s">
        <v>20</v>
      </c>
      <c r="AI7" s="2956" t="s">
        <v>21</v>
      </c>
      <c r="AJ7" s="2958" t="s">
        <v>22</v>
      </c>
    </row>
    <row r="8" spans="1:36" ht="28.5" customHeight="1" x14ac:dyDescent="0.2">
      <c r="A8" s="2955"/>
      <c r="B8" s="2944"/>
      <c r="C8" s="2944"/>
      <c r="D8" s="2944"/>
      <c r="E8" s="2944"/>
      <c r="F8" s="2944"/>
      <c r="G8" s="2944"/>
      <c r="H8" s="2944"/>
      <c r="I8" s="2944"/>
      <c r="J8" s="2953"/>
      <c r="K8" s="2944"/>
      <c r="L8" s="2944"/>
      <c r="M8" s="2944"/>
      <c r="N8" s="2944"/>
      <c r="O8" s="2951"/>
      <c r="P8" s="2944"/>
      <c r="Q8" s="2944"/>
      <c r="R8" s="2944"/>
      <c r="S8" s="2942"/>
      <c r="T8" s="2944"/>
      <c r="U8" s="2944"/>
      <c r="V8" s="1146" t="s">
        <v>637</v>
      </c>
      <c r="W8" s="1147" t="s">
        <v>24</v>
      </c>
      <c r="X8" s="1146" t="s">
        <v>25</v>
      </c>
      <c r="Y8" s="1146" t="s">
        <v>26</v>
      </c>
      <c r="Z8" s="1146" t="s">
        <v>27</v>
      </c>
      <c r="AA8" s="1146" t="s">
        <v>28</v>
      </c>
      <c r="AB8" s="1146" t="s">
        <v>29</v>
      </c>
      <c r="AC8" s="1146" t="s">
        <v>30</v>
      </c>
      <c r="AD8" s="1146" t="s">
        <v>31</v>
      </c>
      <c r="AE8" s="1146" t="s">
        <v>32</v>
      </c>
      <c r="AF8" s="1146" t="s">
        <v>33</v>
      </c>
      <c r="AG8" s="1148" t="s">
        <v>34</v>
      </c>
      <c r="AH8" s="2957"/>
      <c r="AI8" s="2957"/>
      <c r="AJ8" s="2959"/>
    </row>
    <row r="9" spans="1:36" ht="55.5" customHeight="1" thickBot="1" x14ac:dyDescent="0.25">
      <c r="A9" s="2955"/>
      <c r="B9" s="2944"/>
      <c r="C9" s="2944"/>
      <c r="D9" s="2944"/>
      <c r="E9" s="2944"/>
      <c r="F9" s="2944"/>
      <c r="G9" s="2944"/>
      <c r="H9" s="2944"/>
      <c r="I9" s="2944"/>
      <c r="J9" s="1149" t="s">
        <v>490</v>
      </c>
      <c r="K9" s="2944"/>
      <c r="L9" s="2944"/>
      <c r="M9" s="2944"/>
      <c r="N9" s="2944"/>
      <c r="O9" s="2951"/>
      <c r="P9" s="2944"/>
      <c r="Q9" s="2944"/>
      <c r="R9" s="2944"/>
      <c r="S9" s="1150" t="s">
        <v>113</v>
      </c>
      <c r="T9" s="2945"/>
      <c r="U9" s="2945"/>
      <c r="V9" s="1151" t="s">
        <v>490</v>
      </c>
      <c r="W9" s="1151" t="s">
        <v>490</v>
      </c>
      <c r="X9" s="1151" t="s">
        <v>490</v>
      </c>
      <c r="Y9" s="1151" t="s">
        <v>490</v>
      </c>
      <c r="Z9" s="1151" t="s">
        <v>490</v>
      </c>
      <c r="AA9" s="1151" t="s">
        <v>490</v>
      </c>
      <c r="AB9" s="1151" t="s">
        <v>490</v>
      </c>
      <c r="AC9" s="1151" t="s">
        <v>490</v>
      </c>
      <c r="AD9" s="1151" t="s">
        <v>490</v>
      </c>
      <c r="AE9" s="1151" t="s">
        <v>490</v>
      </c>
      <c r="AF9" s="1151" t="s">
        <v>490</v>
      </c>
      <c r="AG9" s="1151" t="s">
        <v>490</v>
      </c>
      <c r="AH9" s="2957"/>
      <c r="AI9" s="2957"/>
      <c r="AJ9" s="2959"/>
    </row>
    <row r="10" spans="1:36" s="1156" customFormat="1" ht="33" customHeight="1" x14ac:dyDescent="0.2">
      <c r="A10" s="1152">
        <v>3</v>
      </c>
      <c r="B10" s="1153" t="s">
        <v>491</v>
      </c>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5"/>
    </row>
    <row r="11" spans="1:36" s="1156" customFormat="1" ht="33" customHeight="1" x14ac:dyDescent="0.2">
      <c r="A11" s="1157"/>
      <c r="B11" s="1158"/>
      <c r="C11" s="1159">
        <v>16</v>
      </c>
      <c r="D11" s="1160" t="s">
        <v>492</v>
      </c>
      <c r="E11" s="1161"/>
      <c r="F11" s="1161"/>
      <c r="G11" s="1161"/>
      <c r="H11" s="1161"/>
      <c r="I11" s="1161"/>
      <c r="J11" s="1161"/>
      <c r="K11" s="1161"/>
      <c r="L11" s="1161"/>
      <c r="M11" s="1161"/>
      <c r="N11" s="1161"/>
      <c r="O11" s="1161"/>
      <c r="P11" s="1161"/>
      <c r="Q11" s="1161"/>
      <c r="R11" s="1161"/>
      <c r="S11" s="1161"/>
      <c r="T11" s="1161"/>
      <c r="U11" s="1161"/>
      <c r="V11" s="1161"/>
      <c r="W11" s="1161"/>
      <c r="X11" s="1161"/>
      <c r="Y11" s="1161"/>
      <c r="Z11" s="1161"/>
      <c r="AA11" s="1161"/>
      <c r="AB11" s="1161"/>
      <c r="AC11" s="1161"/>
      <c r="AD11" s="1161"/>
      <c r="AE11" s="1161"/>
      <c r="AF11" s="1161"/>
      <c r="AG11" s="1161"/>
      <c r="AH11" s="1161"/>
      <c r="AI11" s="1161"/>
      <c r="AJ11" s="1162"/>
    </row>
    <row r="12" spans="1:36" s="1156" customFormat="1" ht="33" customHeight="1" x14ac:dyDescent="0.2">
      <c r="A12" s="1157"/>
      <c r="B12" s="1158"/>
      <c r="C12" s="1163"/>
      <c r="D12" s="1164"/>
      <c r="E12" s="1165">
        <v>56</v>
      </c>
      <c r="F12" s="1166" t="s">
        <v>493</v>
      </c>
      <c r="G12" s="1167"/>
      <c r="H12" s="1167"/>
      <c r="I12" s="1167"/>
      <c r="J12" s="1167"/>
      <c r="K12" s="1167"/>
      <c r="L12" s="1167"/>
      <c r="M12" s="1167"/>
      <c r="N12" s="1167"/>
      <c r="O12" s="1167"/>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8"/>
    </row>
    <row r="13" spans="1:36" ht="60.75" customHeight="1" x14ac:dyDescent="0.2">
      <c r="A13" s="1157"/>
      <c r="B13" s="1158"/>
      <c r="C13" s="1163"/>
      <c r="D13" s="1164"/>
      <c r="E13" s="2936"/>
      <c r="F13" s="2937"/>
      <c r="G13" s="2809">
        <v>180</v>
      </c>
      <c r="H13" s="2812" t="s">
        <v>494</v>
      </c>
      <c r="I13" s="2330" t="s">
        <v>495</v>
      </c>
      <c r="J13" s="1622">
        <v>1</v>
      </c>
      <c r="K13" s="2884" t="s">
        <v>496</v>
      </c>
      <c r="L13" s="2928">
        <v>102</v>
      </c>
      <c r="M13" s="2821" t="s">
        <v>497</v>
      </c>
      <c r="N13" s="2813">
        <f>+(S13+S15)/O13</f>
        <v>0.79166666666666663</v>
      </c>
      <c r="O13" s="2582">
        <v>60000000</v>
      </c>
      <c r="P13" s="2821" t="s">
        <v>498</v>
      </c>
      <c r="Q13" s="1643" t="s">
        <v>499</v>
      </c>
      <c r="R13" s="1622" t="s">
        <v>500</v>
      </c>
      <c r="S13" s="2924">
        <v>43500000</v>
      </c>
      <c r="T13" s="2832">
        <v>20</v>
      </c>
      <c r="U13" s="2832" t="s">
        <v>82</v>
      </c>
      <c r="V13" s="2926">
        <v>32074</v>
      </c>
      <c r="W13" s="2858">
        <v>16038</v>
      </c>
      <c r="X13" s="2858">
        <v>16037</v>
      </c>
      <c r="Y13" s="2842"/>
      <c r="Z13" s="2842"/>
      <c r="AA13" s="2842"/>
      <c r="AB13" s="2842"/>
      <c r="AC13" s="2842"/>
      <c r="AD13" s="2842"/>
      <c r="AE13" s="2842"/>
      <c r="AF13" s="2842"/>
      <c r="AG13" s="2842"/>
      <c r="AH13" s="2934">
        <v>42751</v>
      </c>
      <c r="AI13" s="2934">
        <v>43100</v>
      </c>
      <c r="AJ13" s="2866" t="s">
        <v>501</v>
      </c>
    </row>
    <row r="14" spans="1:36" ht="56.25" customHeight="1" x14ac:dyDescent="0.2">
      <c r="A14" s="1157"/>
      <c r="B14" s="1158"/>
      <c r="C14" s="1163"/>
      <c r="D14" s="1164"/>
      <c r="E14" s="2846"/>
      <c r="F14" s="2847"/>
      <c r="G14" s="2810"/>
      <c r="H14" s="2812"/>
      <c r="I14" s="2330"/>
      <c r="J14" s="1623"/>
      <c r="K14" s="2884"/>
      <c r="L14" s="2929"/>
      <c r="M14" s="2821"/>
      <c r="N14" s="2814"/>
      <c r="O14" s="2819"/>
      <c r="P14" s="2821"/>
      <c r="Q14" s="1644"/>
      <c r="R14" s="1624"/>
      <c r="S14" s="2925"/>
      <c r="T14" s="2836"/>
      <c r="U14" s="2836"/>
      <c r="V14" s="2926"/>
      <c r="W14" s="2859"/>
      <c r="X14" s="2859"/>
      <c r="Y14" s="2842"/>
      <c r="Z14" s="2842"/>
      <c r="AA14" s="2842"/>
      <c r="AB14" s="2842"/>
      <c r="AC14" s="2842"/>
      <c r="AD14" s="2842"/>
      <c r="AE14" s="2842"/>
      <c r="AF14" s="2842"/>
      <c r="AG14" s="2842"/>
      <c r="AH14" s="2935"/>
      <c r="AI14" s="2935"/>
      <c r="AJ14" s="2866"/>
    </row>
    <row r="15" spans="1:36" ht="66.75" customHeight="1" x14ac:dyDescent="0.2">
      <c r="A15" s="1157"/>
      <c r="B15" s="1158"/>
      <c r="C15" s="1163"/>
      <c r="D15" s="1164"/>
      <c r="E15" s="2846"/>
      <c r="F15" s="2847"/>
      <c r="G15" s="2811"/>
      <c r="H15" s="2812"/>
      <c r="I15" s="2330"/>
      <c r="J15" s="1624"/>
      <c r="K15" s="2884"/>
      <c r="L15" s="2929"/>
      <c r="M15" s="2821"/>
      <c r="N15" s="2815"/>
      <c r="O15" s="2819"/>
      <c r="P15" s="2821"/>
      <c r="Q15" s="1645"/>
      <c r="R15" s="1135" t="s">
        <v>506</v>
      </c>
      <c r="S15" s="1169">
        <v>4000000</v>
      </c>
      <c r="T15" s="2836"/>
      <c r="U15" s="2836"/>
      <c r="V15" s="2926"/>
      <c r="W15" s="2859"/>
      <c r="X15" s="2859"/>
      <c r="Y15" s="2842"/>
      <c r="Z15" s="2842"/>
      <c r="AA15" s="2842"/>
      <c r="AB15" s="2842"/>
      <c r="AC15" s="2842"/>
      <c r="AD15" s="2842"/>
      <c r="AE15" s="2842"/>
      <c r="AF15" s="2842"/>
      <c r="AG15" s="2842"/>
      <c r="AH15" s="2935"/>
      <c r="AI15" s="2935"/>
      <c r="AJ15" s="2866"/>
    </row>
    <row r="16" spans="1:36" ht="89.25" customHeight="1" x14ac:dyDescent="0.2">
      <c r="A16" s="1157"/>
      <c r="B16" s="1158"/>
      <c r="C16" s="1170"/>
      <c r="D16" s="1171"/>
      <c r="E16" s="2938"/>
      <c r="F16" s="2939"/>
      <c r="G16" s="1479">
        <v>181</v>
      </c>
      <c r="H16" s="1273" t="s">
        <v>502</v>
      </c>
      <c r="I16" s="173" t="s">
        <v>503</v>
      </c>
      <c r="J16" s="1141">
        <v>6</v>
      </c>
      <c r="K16" s="2897"/>
      <c r="L16" s="2940"/>
      <c r="M16" s="2822"/>
      <c r="N16" s="1136">
        <f>+S16/O13</f>
        <v>0.20833333333333334</v>
      </c>
      <c r="O16" s="2819"/>
      <c r="P16" s="2822"/>
      <c r="Q16" s="174" t="s">
        <v>504</v>
      </c>
      <c r="R16" s="1135" t="s">
        <v>505</v>
      </c>
      <c r="S16" s="1169">
        <v>12500000</v>
      </c>
      <c r="T16" s="2837"/>
      <c r="U16" s="2837"/>
      <c r="V16" s="2927"/>
      <c r="W16" s="2860"/>
      <c r="X16" s="2860"/>
      <c r="Y16" s="2843"/>
      <c r="Z16" s="2843"/>
      <c r="AA16" s="2843"/>
      <c r="AB16" s="2843"/>
      <c r="AC16" s="2843"/>
      <c r="AD16" s="2843"/>
      <c r="AE16" s="2843"/>
      <c r="AF16" s="2843"/>
      <c r="AG16" s="2843"/>
      <c r="AH16" s="2935"/>
      <c r="AI16" s="2935"/>
      <c r="AJ16" s="2908"/>
    </row>
    <row r="17" spans="1:36" ht="15" x14ac:dyDescent="0.2">
      <c r="A17" s="1157"/>
      <c r="B17" s="1158"/>
      <c r="C17" s="1159">
        <v>17</v>
      </c>
      <c r="D17" s="1172" t="s">
        <v>507</v>
      </c>
      <c r="E17" s="1173"/>
      <c r="F17" s="1173"/>
      <c r="G17" s="1173"/>
      <c r="H17" s="1173"/>
      <c r="I17" s="1173"/>
      <c r="J17" s="1173"/>
      <c r="K17" s="1173"/>
      <c r="L17" s="1173"/>
      <c r="M17" s="1173"/>
      <c r="N17" s="1173"/>
      <c r="O17" s="1173"/>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4"/>
    </row>
    <row r="18" spans="1:36" ht="15" x14ac:dyDescent="0.2">
      <c r="A18" s="1157"/>
      <c r="B18" s="1158"/>
      <c r="C18" s="1175"/>
      <c r="D18" s="1176"/>
      <c r="E18" s="1177">
        <v>58</v>
      </c>
      <c r="F18" s="1178" t="s">
        <v>508</v>
      </c>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80"/>
    </row>
    <row r="19" spans="1:36" ht="58.5" customHeight="1" x14ac:dyDescent="0.2">
      <c r="A19" s="1157"/>
      <c r="B19" s="1158"/>
      <c r="C19" s="1175"/>
      <c r="D19" s="1176"/>
      <c r="E19" s="1181"/>
      <c r="F19" s="1182"/>
      <c r="G19" s="2931">
        <v>183</v>
      </c>
      <c r="H19" s="2816" t="s">
        <v>509</v>
      </c>
      <c r="I19" s="2816" t="s">
        <v>510</v>
      </c>
      <c r="J19" s="2932">
        <v>1</v>
      </c>
      <c r="K19" s="2884" t="s">
        <v>511</v>
      </c>
      <c r="L19" s="2929">
        <v>103</v>
      </c>
      <c r="M19" s="2821" t="s">
        <v>512</v>
      </c>
      <c r="N19" s="2557">
        <v>100</v>
      </c>
      <c r="O19" s="2582">
        <v>180000000</v>
      </c>
      <c r="P19" s="2821" t="s">
        <v>513</v>
      </c>
      <c r="Q19" s="2825" t="s">
        <v>514</v>
      </c>
      <c r="R19" s="1183" t="s">
        <v>515</v>
      </c>
      <c r="S19" s="1184">
        <v>154000000</v>
      </c>
      <c r="T19" s="2836">
        <v>20</v>
      </c>
      <c r="U19" s="2836" t="s">
        <v>82</v>
      </c>
      <c r="V19" s="2568">
        <v>19245</v>
      </c>
      <c r="W19" s="2556">
        <v>21667</v>
      </c>
      <c r="X19" s="2568">
        <v>8243</v>
      </c>
      <c r="Y19" s="2858">
        <v>38793</v>
      </c>
      <c r="Z19" s="2556">
        <v>58189</v>
      </c>
      <c r="AA19" s="2568">
        <v>24415</v>
      </c>
      <c r="AB19" s="2843"/>
      <c r="AC19" s="2843"/>
      <c r="AD19" s="2843"/>
      <c r="AE19" s="2843"/>
      <c r="AF19" s="2843"/>
      <c r="AG19" s="2843"/>
      <c r="AH19" s="2865">
        <v>42745</v>
      </c>
      <c r="AI19" s="2865">
        <v>43100</v>
      </c>
      <c r="AJ19" s="2866" t="s">
        <v>501</v>
      </c>
    </row>
    <row r="20" spans="1:36" ht="74.25" customHeight="1" x14ac:dyDescent="0.2">
      <c r="A20" s="1157"/>
      <c r="B20" s="1158"/>
      <c r="C20" s="1175"/>
      <c r="D20" s="1176"/>
      <c r="E20" s="1175"/>
      <c r="F20" s="1176"/>
      <c r="G20" s="2931"/>
      <c r="H20" s="2816"/>
      <c r="I20" s="2816"/>
      <c r="J20" s="2933"/>
      <c r="K20" s="2884"/>
      <c r="L20" s="2929"/>
      <c r="M20" s="2821"/>
      <c r="N20" s="2557"/>
      <c r="O20" s="2819"/>
      <c r="P20" s="2821"/>
      <c r="Q20" s="2930"/>
      <c r="R20" s="1185" t="s">
        <v>1821</v>
      </c>
      <c r="S20" s="1186">
        <v>26000000</v>
      </c>
      <c r="T20" s="2836"/>
      <c r="U20" s="2836"/>
      <c r="V20" s="2570"/>
      <c r="W20" s="2558"/>
      <c r="X20" s="2570"/>
      <c r="Y20" s="2860"/>
      <c r="Z20" s="2558"/>
      <c r="AA20" s="2570"/>
      <c r="AB20" s="2889"/>
      <c r="AC20" s="2889"/>
      <c r="AD20" s="2889"/>
      <c r="AE20" s="2889"/>
      <c r="AF20" s="2889"/>
      <c r="AG20" s="2889"/>
      <c r="AH20" s="2828"/>
      <c r="AI20" s="2828"/>
      <c r="AJ20" s="2866"/>
    </row>
    <row r="21" spans="1:36" ht="15" x14ac:dyDescent="0.2">
      <c r="A21" s="1157"/>
      <c r="B21" s="1158"/>
      <c r="C21" s="1175"/>
      <c r="D21" s="1176"/>
      <c r="E21" s="1187">
        <v>59</v>
      </c>
      <c r="F21" s="1188" t="s">
        <v>516</v>
      </c>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90"/>
    </row>
    <row r="22" spans="1:36" ht="53.25" customHeight="1" x14ac:dyDescent="0.2">
      <c r="A22" s="1157"/>
      <c r="B22" s="1158"/>
      <c r="C22" s="1175"/>
      <c r="D22" s="1176"/>
      <c r="E22" s="1191"/>
      <c r="F22" s="1192"/>
      <c r="G22" s="2583">
        <v>184</v>
      </c>
      <c r="H22" s="2871" t="s">
        <v>517</v>
      </c>
      <c r="I22" s="1622" t="s">
        <v>518</v>
      </c>
      <c r="J22" s="2556">
        <v>1</v>
      </c>
      <c r="K22" s="2883" t="s">
        <v>519</v>
      </c>
      <c r="L22" s="2928">
        <v>109</v>
      </c>
      <c r="M22" s="2812" t="s">
        <v>520</v>
      </c>
      <c r="N22" s="2556">
        <v>30</v>
      </c>
      <c r="O22" s="2819">
        <v>170000000</v>
      </c>
      <c r="P22" s="2820" t="s">
        <v>513</v>
      </c>
      <c r="Q22" s="1643" t="s">
        <v>521</v>
      </c>
      <c r="R22" s="1622" t="s">
        <v>522</v>
      </c>
      <c r="S22" s="2924">
        <v>123000000</v>
      </c>
      <c r="T22" s="2832">
        <v>20</v>
      </c>
      <c r="U22" s="2832" t="s">
        <v>82</v>
      </c>
      <c r="V22" s="2926">
        <v>32074</v>
      </c>
      <c r="W22" s="2858">
        <v>36113</v>
      </c>
      <c r="X22" s="2858">
        <v>13738</v>
      </c>
      <c r="Y22" s="2841"/>
      <c r="Z22" s="2841"/>
      <c r="AA22" s="2841"/>
      <c r="AB22" s="2841"/>
      <c r="AC22" s="2841"/>
      <c r="AD22" s="2841"/>
      <c r="AE22" s="2841"/>
      <c r="AF22" s="2841"/>
      <c r="AG22" s="2841"/>
      <c r="AH22" s="2828">
        <v>42736</v>
      </c>
      <c r="AI22" s="2828">
        <v>43100</v>
      </c>
      <c r="AJ22" s="2845" t="s">
        <v>501</v>
      </c>
    </row>
    <row r="23" spans="1:36" ht="63" customHeight="1" x14ac:dyDescent="0.2">
      <c r="A23" s="1157"/>
      <c r="B23" s="1158"/>
      <c r="C23" s="1175"/>
      <c r="D23" s="1176"/>
      <c r="E23" s="1191"/>
      <c r="F23" s="1192"/>
      <c r="G23" s="2584"/>
      <c r="H23" s="2816"/>
      <c r="I23" s="1623"/>
      <c r="J23" s="2557"/>
      <c r="K23" s="2884"/>
      <c r="L23" s="2929"/>
      <c r="M23" s="2812"/>
      <c r="N23" s="2557"/>
      <c r="O23" s="2819"/>
      <c r="P23" s="2821"/>
      <c r="Q23" s="1644"/>
      <c r="R23" s="1624"/>
      <c r="S23" s="2925"/>
      <c r="T23" s="2836"/>
      <c r="U23" s="2836"/>
      <c r="V23" s="2926"/>
      <c r="W23" s="2859"/>
      <c r="X23" s="2859"/>
      <c r="Y23" s="2842"/>
      <c r="Z23" s="2842"/>
      <c r="AA23" s="2842"/>
      <c r="AB23" s="2842"/>
      <c r="AC23" s="2842"/>
      <c r="AD23" s="2842"/>
      <c r="AE23" s="2842"/>
      <c r="AF23" s="2842"/>
      <c r="AG23" s="2842"/>
      <c r="AH23" s="2828"/>
      <c r="AI23" s="2828"/>
      <c r="AJ23" s="2845"/>
    </row>
    <row r="24" spans="1:36" ht="59.25" customHeight="1" x14ac:dyDescent="0.2">
      <c r="A24" s="1157"/>
      <c r="B24" s="1158"/>
      <c r="C24" s="1175"/>
      <c r="D24" s="1176"/>
      <c r="E24" s="1191"/>
      <c r="F24" s="1192"/>
      <c r="G24" s="2584"/>
      <c r="H24" s="2816"/>
      <c r="I24" s="1623"/>
      <c r="J24" s="2557"/>
      <c r="K24" s="2884"/>
      <c r="L24" s="2929"/>
      <c r="M24" s="2812"/>
      <c r="N24" s="2557"/>
      <c r="O24" s="2819"/>
      <c r="P24" s="2821"/>
      <c r="Q24" s="1645"/>
      <c r="R24" s="1141" t="s">
        <v>523</v>
      </c>
      <c r="S24" s="1169">
        <v>2000000</v>
      </c>
      <c r="T24" s="2836"/>
      <c r="U24" s="2836"/>
      <c r="V24" s="2926"/>
      <c r="W24" s="2859"/>
      <c r="X24" s="2859"/>
      <c r="Y24" s="2842"/>
      <c r="Z24" s="2842"/>
      <c r="AA24" s="2842"/>
      <c r="AB24" s="2842"/>
      <c r="AC24" s="2842"/>
      <c r="AD24" s="2842"/>
      <c r="AE24" s="2842"/>
      <c r="AF24" s="2842"/>
      <c r="AG24" s="2842"/>
      <c r="AH24" s="2828"/>
      <c r="AI24" s="2828"/>
      <c r="AJ24" s="2845"/>
    </row>
    <row r="25" spans="1:36" ht="76.5" customHeight="1" x14ac:dyDescent="0.2">
      <c r="A25" s="1157"/>
      <c r="B25" s="1158"/>
      <c r="C25" s="1175"/>
      <c r="D25" s="1176"/>
      <c r="E25" s="1191"/>
      <c r="F25" s="1192"/>
      <c r="G25" s="1193">
        <v>185</v>
      </c>
      <c r="H25" s="1194" t="s">
        <v>525</v>
      </c>
      <c r="I25" s="1135" t="s">
        <v>526</v>
      </c>
      <c r="J25" s="1140">
        <v>1</v>
      </c>
      <c r="K25" s="2884"/>
      <c r="L25" s="2929"/>
      <c r="M25" s="2812"/>
      <c r="N25" s="1140">
        <v>30</v>
      </c>
      <c r="O25" s="2819"/>
      <c r="P25" s="2821"/>
      <c r="Q25" s="1135" t="s">
        <v>524</v>
      </c>
      <c r="R25" s="1135" t="s">
        <v>525</v>
      </c>
      <c r="S25" s="1169">
        <v>16500000</v>
      </c>
      <c r="T25" s="2836"/>
      <c r="U25" s="2836"/>
      <c r="V25" s="2926"/>
      <c r="W25" s="2859"/>
      <c r="X25" s="2859"/>
      <c r="Y25" s="2842"/>
      <c r="Z25" s="2842"/>
      <c r="AA25" s="2842"/>
      <c r="AB25" s="2842"/>
      <c r="AC25" s="2842"/>
      <c r="AD25" s="2842"/>
      <c r="AE25" s="2842"/>
      <c r="AF25" s="2842"/>
      <c r="AG25" s="2842"/>
      <c r="AH25" s="2828"/>
      <c r="AI25" s="2828"/>
      <c r="AJ25" s="2845"/>
    </row>
    <row r="26" spans="1:36" ht="140.25" customHeight="1" x14ac:dyDescent="0.2">
      <c r="A26" s="1157"/>
      <c r="B26" s="1158"/>
      <c r="C26" s="1175"/>
      <c r="D26" s="1176"/>
      <c r="E26" s="1191"/>
      <c r="F26" s="1192"/>
      <c r="G26" s="1195">
        <v>186</v>
      </c>
      <c r="H26" s="1196" t="s">
        <v>1822</v>
      </c>
      <c r="I26" s="1131" t="s">
        <v>1823</v>
      </c>
      <c r="J26" s="1137">
        <v>1</v>
      </c>
      <c r="K26" s="2884"/>
      <c r="L26" s="2929"/>
      <c r="M26" s="2812"/>
      <c r="N26" s="1140">
        <v>40</v>
      </c>
      <c r="O26" s="2819"/>
      <c r="P26" s="2821"/>
      <c r="Q26" s="1131" t="s">
        <v>1824</v>
      </c>
      <c r="R26" s="160" t="s">
        <v>527</v>
      </c>
      <c r="S26" s="1169">
        <v>28500000</v>
      </c>
      <c r="T26" s="2836"/>
      <c r="U26" s="2836"/>
      <c r="V26" s="2927"/>
      <c r="W26" s="2860"/>
      <c r="X26" s="2860"/>
      <c r="Y26" s="2842"/>
      <c r="Z26" s="2842"/>
      <c r="AA26" s="2842"/>
      <c r="AB26" s="2842"/>
      <c r="AC26" s="2842"/>
      <c r="AD26" s="2842"/>
      <c r="AE26" s="2842"/>
      <c r="AF26" s="2842"/>
      <c r="AG26" s="2842"/>
      <c r="AH26" s="2844"/>
      <c r="AI26" s="2844"/>
      <c r="AJ26" s="2845"/>
    </row>
    <row r="27" spans="1:36" ht="37.5" customHeight="1" x14ac:dyDescent="0.2">
      <c r="A27" s="1157"/>
      <c r="B27" s="1158"/>
      <c r="C27" s="1175"/>
      <c r="D27" s="1176"/>
      <c r="E27" s="1197">
        <v>60</v>
      </c>
      <c r="F27" s="1198" t="s">
        <v>528</v>
      </c>
      <c r="G27" s="1199"/>
      <c r="H27" s="1199"/>
      <c r="I27" s="1199"/>
      <c r="J27" s="1199"/>
      <c r="K27" s="1199"/>
      <c r="L27" s="1199"/>
      <c r="M27" s="1199"/>
      <c r="N27" s="1199"/>
      <c r="O27" s="1199"/>
      <c r="P27" s="1199"/>
      <c r="Q27" s="1199"/>
      <c r="R27" s="1199"/>
      <c r="S27" s="1199"/>
      <c r="T27" s="1199"/>
      <c r="U27" s="1199"/>
      <c r="V27" s="1199"/>
      <c r="W27" s="1199"/>
      <c r="X27" s="1199"/>
      <c r="Y27" s="1199"/>
      <c r="Z27" s="1199"/>
      <c r="AA27" s="1199"/>
      <c r="AB27" s="1199"/>
      <c r="AC27" s="1199"/>
      <c r="AD27" s="1199"/>
      <c r="AE27" s="1199"/>
      <c r="AF27" s="1199"/>
      <c r="AG27" s="1199"/>
      <c r="AH27" s="1199"/>
      <c r="AI27" s="1199"/>
      <c r="AJ27" s="1200"/>
    </row>
    <row r="28" spans="1:36" ht="92.25" customHeight="1" x14ac:dyDescent="0.2">
      <c r="A28" s="1157"/>
      <c r="B28" s="1158"/>
      <c r="C28" s="1175"/>
      <c r="D28" s="1176"/>
      <c r="E28" s="1181"/>
      <c r="F28" s="1182"/>
      <c r="G28" s="1201">
        <v>187</v>
      </c>
      <c r="H28" s="1202" t="s">
        <v>529</v>
      </c>
      <c r="I28" s="1133" t="s">
        <v>530</v>
      </c>
      <c r="J28" s="1138">
        <v>1</v>
      </c>
      <c r="K28" s="2884" t="s">
        <v>531</v>
      </c>
      <c r="L28" s="2876">
        <v>110</v>
      </c>
      <c r="M28" s="2821" t="s">
        <v>1825</v>
      </c>
      <c r="N28" s="1138">
        <v>40</v>
      </c>
      <c r="O28" s="2582">
        <v>100000000</v>
      </c>
      <c r="P28" s="2821" t="s">
        <v>513</v>
      </c>
      <c r="Q28" s="1133" t="s">
        <v>532</v>
      </c>
      <c r="R28" s="1134" t="s">
        <v>533</v>
      </c>
      <c r="S28" s="1203">
        <v>24350000</v>
      </c>
      <c r="T28" s="2836">
        <v>20</v>
      </c>
      <c r="U28" s="2836" t="s">
        <v>82</v>
      </c>
      <c r="V28" s="2859"/>
      <c r="W28" s="2557"/>
      <c r="X28" s="2557">
        <v>27447</v>
      </c>
      <c r="Y28" s="2557">
        <v>86600</v>
      </c>
      <c r="Z28" s="2842"/>
      <c r="AA28" s="2842"/>
      <c r="AB28" s="2859">
        <v>170</v>
      </c>
      <c r="AC28" s="2859">
        <v>103</v>
      </c>
      <c r="AD28" s="2842"/>
      <c r="AE28" s="2842"/>
      <c r="AF28" s="2842"/>
      <c r="AG28" s="2842"/>
      <c r="AH28" s="2865">
        <v>42736</v>
      </c>
      <c r="AI28" s="2865">
        <v>43100</v>
      </c>
      <c r="AJ28" s="2908" t="s">
        <v>501</v>
      </c>
    </row>
    <row r="29" spans="1:36" ht="92.25" customHeight="1" x14ac:dyDescent="0.2">
      <c r="A29" s="1157"/>
      <c r="B29" s="1158"/>
      <c r="C29" s="1175"/>
      <c r="D29" s="1176"/>
      <c r="E29" s="1175"/>
      <c r="F29" s="1176"/>
      <c r="G29" s="2922">
        <v>188</v>
      </c>
      <c r="H29" s="2923" t="s">
        <v>534</v>
      </c>
      <c r="I29" s="2330" t="s">
        <v>535</v>
      </c>
      <c r="J29" s="2580">
        <v>2</v>
      </c>
      <c r="K29" s="2884"/>
      <c r="L29" s="2876"/>
      <c r="M29" s="2821"/>
      <c r="N29" s="2556">
        <v>30</v>
      </c>
      <c r="O29" s="2819"/>
      <c r="P29" s="2821"/>
      <c r="Q29" s="1204" t="s">
        <v>536</v>
      </c>
      <c r="R29" s="1139" t="s">
        <v>537</v>
      </c>
      <c r="S29" s="1203">
        <v>31650000</v>
      </c>
      <c r="T29" s="2836"/>
      <c r="U29" s="2836"/>
      <c r="V29" s="2859"/>
      <c r="W29" s="2557"/>
      <c r="X29" s="2557"/>
      <c r="Y29" s="2557"/>
      <c r="Z29" s="2842"/>
      <c r="AA29" s="2842"/>
      <c r="AB29" s="2859"/>
      <c r="AC29" s="2859"/>
      <c r="AD29" s="2842"/>
      <c r="AE29" s="2842"/>
      <c r="AF29" s="2842"/>
      <c r="AG29" s="2842"/>
      <c r="AH29" s="2844"/>
      <c r="AI29" s="2844"/>
      <c r="AJ29" s="2845"/>
    </row>
    <row r="30" spans="1:36" ht="57" customHeight="1" x14ac:dyDescent="0.2">
      <c r="A30" s="1157"/>
      <c r="B30" s="1158"/>
      <c r="C30" s="1175"/>
      <c r="D30" s="1176"/>
      <c r="E30" s="1175"/>
      <c r="F30" s="1176"/>
      <c r="G30" s="2922"/>
      <c r="H30" s="2923"/>
      <c r="I30" s="2330"/>
      <c r="J30" s="2580"/>
      <c r="K30" s="2884"/>
      <c r="L30" s="2876"/>
      <c r="M30" s="2821"/>
      <c r="N30" s="2558"/>
      <c r="O30" s="2819"/>
      <c r="P30" s="2821"/>
      <c r="Q30" s="2330" t="s">
        <v>1826</v>
      </c>
      <c r="R30" s="1205" t="s">
        <v>538</v>
      </c>
      <c r="S30" s="1203">
        <v>19000000</v>
      </c>
      <c r="T30" s="2836"/>
      <c r="U30" s="2836"/>
      <c r="V30" s="2859"/>
      <c r="W30" s="2557"/>
      <c r="X30" s="2557"/>
      <c r="Y30" s="2557"/>
      <c r="Z30" s="2842"/>
      <c r="AA30" s="2842"/>
      <c r="AB30" s="2859"/>
      <c r="AC30" s="2859"/>
      <c r="AD30" s="2842"/>
      <c r="AE30" s="2842"/>
      <c r="AF30" s="2842"/>
      <c r="AG30" s="2842"/>
      <c r="AH30" s="2844"/>
      <c r="AI30" s="2844"/>
      <c r="AJ30" s="2845"/>
    </row>
    <row r="31" spans="1:36" ht="92.25" customHeight="1" x14ac:dyDescent="0.2">
      <c r="A31" s="1157"/>
      <c r="B31" s="1158"/>
      <c r="C31" s="1175"/>
      <c r="D31" s="1176"/>
      <c r="E31" s="1175"/>
      <c r="F31" s="1176"/>
      <c r="G31" s="1206">
        <v>189</v>
      </c>
      <c r="H31" s="1207" t="s">
        <v>539</v>
      </c>
      <c r="I31" s="1132" t="s">
        <v>540</v>
      </c>
      <c r="J31" s="1137">
        <v>1</v>
      </c>
      <c r="K31" s="2884"/>
      <c r="L31" s="2876"/>
      <c r="M31" s="2821"/>
      <c r="N31" s="1137">
        <v>30</v>
      </c>
      <c r="O31" s="2819"/>
      <c r="P31" s="2821"/>
      <c r="Q31" s="2330"/>
      <c r="R31" s="1139" t="s">
        <v>541</v>
      </c>
      <c r="S31" s="1203">
        <v>25000000</v>
      </c>
      <c r="T31" s="2836"/>
      <c r="U31" s="2836"/>
      <c r="V31" s="2859"/>
      <c r="W31" s="2557"/>
      <c r="X31" s="2557"/>
      <c r="Y31" s="2557"/>
      <c r="Z31" s="2842"/>
      <c r="AA31" s="2842"/>
      <c r="AB31" s="2859"/>
      <c r="AC31" s="2859"/>
      <c r="AD31" s="2842"/>
      <c r="AE31" s="2842"/>
      <c r="AF31" s="2842"/>
      <c r="AG31" s="2842"/>
      <c r="AH31" s="2844"/>
      <c r="AI31" s="2844"/>
      <c r="AJ31" s="2845"/>
    </row>
    <row r="32" spans="1:36" ht="34.5" customHeight="1" x14ac:dyDescent="0.2">
      <c r="A32" s="1157"/>
      <c r="B32" s="1158"/>
      <c r="C32" s="1175"/>
      <c r="D32" s="1176"/>
      <c r="E32" s="1165">
        <v>61</v>
      </c>
      <c r="F32" s="1198" t="s">
        <v>542</v>
      </c>
      <c r="G32" s="1199"/>
      <c r="H32" s="1199"/>
      <c r="I32" s="1199"/>
      <c r="J32" s="1199"/>
      <c r="K32" s="1199"/>
      <c r="L32" s="1199"/>
      <c r="M32" s="1199"/>
      <c r="N32" s="1199"/>
      <c r="O32" s="1199"/>
      <c r="P32" s="1199"/>
      <c r="Q32" s="1199"/>
      <c r="R32" s="1199"/>
      <c r="S32" s="1199"/>
      <c r="T32" s="1199"/>
      <c r="U32" s="1199"/>
      <c r="V32" s="1199"/>
      <c r="W32" s="1199"/>
      <c r="X32" s="1199"/>
      <c r="Y32" s="1199"/>
      <c r="Z32" s="1199"/>
      <c r="AA32" s="1199"/>
      <c r="AB32" s="1199"/>
      <c r="AC32" s="1199"/>
      <c r="AD32" s="1199"/>
      <c r="AE32" s="1199"/>
      <c r="AF32" s="1199"/>
      <c r="AG32" s="1199"/>
      <c r="AH32" s="1199"/>
      <c r="AI32" s="1199"/>
      <c r="AJ32" s="1208"/>
    </row>
    <row r="33" spans="1:36" ht="78" customHeight="1" x14ac:dyDescent="0.2">
      <c r="A33" s="1157"/>
      <c r="B33" s="1158"/>
      <c r="C33" s="1175"/>
      <c r="D33" s="1176"/>
      <c r="E33" s="1181"/>
      <c r="F33" s="1176"/>
      <c r="G33" s="2583">
        <v>190</v>
      </c>
      <c r="H33" s="2871" t="s">
        <v>543</v>
      </c>
      <c r="I33" s="2871" t="s">
        <v>544</v>
      </c>
      <c r="J33" s="2612">
        <v>1</v>
      </c>
      <c r="K33" s="2883" t="s">
        <v>545</v>
      </c>
      <c r="L33" s="2885">
        <v>114</v>
      </c>
      <c r="M33" s="2820" t="s">
        <v>546</v>
      </c>
      <c r="N33" s="2556">
        <v>100</v>
      </c>
      <c r="O33" s="2581">
        <v>190000000</v>
      </c>
      <c r="P33" s="2919" t="s">
        <v>513</v>
      </c>
      <c r="Q33" s="2823" t="s">
        <v>547</v>
      </c>
      <c r="R33" s="1135" t="s">
        <v>548</v>
      </c>
      <c r="S33" s="1209">
        <v>65000000</v>
      </c>
      <c r="T33" s="2832">
        <v>20</v>
      </c>
      <c r="U33" s="2832" t="s">
        <v>82</v>
      </c>
      <c r="V33" s="2916">
        <v>137</v>
      </c>
      <c r="W33" s="2916">
        <v>1365</v>
      </c>
      <c r="X33" s="2916">
        <v>2122</v>
      </c>
      <c r="Y33" s="2916">
        <v>5382</v>
      </c>
      <c r="Z33" s="2916">
        <v>7891</v>
      </c>
      <c r="AA33" s="2841"/>
      <c r="AB33" s="2858">
        <v>6</v>
      </c>
      <c r="AC33" s="2858">
        <v>7</v>
      </c>
      <c r="AD33" s="2841"/>
      <c r="AE33" s="2841"/>
      <c r="AF33" s="2858">
        <v>16910</v>
      </c>
      <c r="AG33" s="2841"/>
      <c r="AH33" s="2864">
        <v>42736</v>
      </c>
      <c r="AI33" s="2911">
        <v>43100</v>
      </c>
      <c r="AJ33" s="2914" t="s">
        <v>501</v>
      </c>
    </row>
    <row r="34" spans="1:36" ht="63" customHeight="1" x14ac:dyDescent="0.2">
      <c r="A34" s="1157"/>
      <c r="B34" s="1158"/>
      <c r="C34" s="1175"/>
      <c r="D34" s="1176"/>
      <c r="E34" s="1175"/>
      <c r="F34" s="1176"/>
      <c r="G34" s="2584"/>
      <c r="H34" s="2816"/>
      <c r="I34" s="2816"/>
      <c r="J34" s="2613"/>
      <c r="K34" s="2884"/>
      <c r="L34" s="2876"/>
      <c r="M34" s="2821"/>
      <c r="N34" s="2557"/>
      <c r="O34" s="2595"/>
      <c r="P34" s="2920"/>
      <c r="Q34" s="2824"/>
      <c r="R34" s="1135" t="s">
        <v>549</v>
      </c>
      <c r="S34" s="1209">
        <v>49000000</v>
      </c>
      <c r="T34" s="2836"/>
      <c r="U34" s="2836"/>
      <c r="V34" s="2917"/>
      <c r="W34" s="2917"/>
      <c r="X34" s="2917"/>
      <c r="Y34" s="2917"/>
      <c r="Z34" s="2917"/>
      <c r="AA34" s="2842"/>
      <c r="AB34" s="2859"/>
      <c r="AC34" s="2859"/>
      <c r="AD34" s="2842"/>
      <c r="AE34" s="2842"/>
      <c r="AF34" s="2859"/>
      <c r="AG34" s="2842"/>
      <c r="AH34" s="2881"/>
      <c r="AI34" s="2912"/>
      <c r="AJ34" s="2914"/>
    </row>
    <row r="35" spans="1:36" ht="63" customHeight="1" x14ac:dyDescent="0.2">
      <c r="A35" s="1157"/>
      <c r="B35" s="1158"/>
      <c r="C35" s="1175"/>
      <c r="D35" s="1176"/>
      <c r="E35" s="1175"/>
      <c r="F35" s="1176"/>
      <c r="G35" s="2584"/>
      <c r="H35" s="2816"/>
      <c r="I35" s="2816"/>
      <c r="J35" s="2613"/>
      <c r="K35" s="2884"/>
      <c r="L35" s="2876"/>
      <c r="M35" s="2821"/>
      <c r="N35" s="2557"/>
      <c r="O35" s="2595"/>
      <c r="P35" s="2920"/>
      <c r="Q35" s="2824"/>
      <c r="R35" s="1135" t="s">
        <v>550</v>
      </c>
      <c r="S35" s="1209">
        <v>5000000</v>
      </c>
      <c r="T35" s="2836"/>
      <c r="U35" s="2836"/>
      <c r="V35" s="2917"/>
      <c r="W35" s="2917"/>
      <c r="X35" s="2917"/>
      <c r="Y35" s="2917"/>
      <c r="Z35" s="2917"/>
      <c r="AA35" s="2842"/>
      <c r="AB35" s="2859"/>
      <c r="AC35" s="2859"/>
      <c r="AD35" s="2842"/>
      <c r="AE35" s="2842"/>
      <c r="AF35" s="2859"/>
      <c r="AG35" s="2842"/>
      <c r="AH35" s="2881"/>
      <c r="AI35" s="2912"/>
      <c r="AJ35" s="2914"/>
    </row>
    <row r="36" spans="1:36" ht="39" customHeight="1" x14ac:dyDescent="0.2">
      <c r="A36" s="1157"/>
      <c r="B36" s="1158"/>
      <c r="C36" s="1175"/>
      <c r="D36" s="1176"/>
      <c r="E36" s="1175"/>
      <c r="F36" s="1176"/>
      <c r="G36" s="2584"/>
      <c r="H36" s="2816"/>
      <c r="I36" s="2816"/>
      <c r="J36" s="2613"/>
      <c r="K36" s="2884"/>
      <c r="L36" s="2876"/>
      <c r="M36" s="2821"/>
      <c r="N36" s="2557"/>
      <c r="O36" s="2595"/>
      <c r="P36" s="2920"/>
      <c r="Q36" s="2824"/>
      <c r="R36" s="1210" t="s">
        <v>551</v>
      </c>
      <c r="S36" s="1209">
        <v>24000000</v>
      </c>
      <c r="T36" s="2836"/>
      <c r="U36" s="2836"/>
      <c r="V36" s="2917"/>
      <c r="W36" s="2917"/>
      <c r="X36" s="2917"/>
      <c r="Y36" s="2917"/>
      <c r="Z36" s="2917"/>
      <c r="AA36" s="2842"/>
      <c r="AB36" s="2859"/>
      <c r="AC36" s="2859"/>
      <c r="AD36" s="2842"/>
      <c r="AE36" s="2842"/>
      <c r="AF36" s="2859"/>
      <c r="AG36" s="2842"/>
      <c r="AH36" s="2881"/>
      <c r="AI36" s="2912"/>
      <c r="AJ36" s="2914"/>
    </row>
    <row r="37" spans="1:36" ht="46.5" customHeight="1" x14ac:dyDescent="0.2">
      <c r="A37" s="1157"/>
      <c r="B37" s="1158"/>
      <c r="C37" s="1175"/>
      <c r="D37" s="1176"/>
      <c r="E37" s="1175"/>
      <c r="F37" s="1176"/>
      <c r="G37" s="2584"/>
      <c r="H37" s="2816"/>
      <c r="I37" s="2816"/>
      <c r="J37" s="2613"/>
      <c r="K37" s="2884"/>
      <c r="L37" s="2876"/>
      <c r="M37" s="2821"/>
      <c r="N37" s="2557"/>
      <c r="O37" s="2595"/>
      <c r="P37" s="2920"/>
      <c r="Q37" s="2824"/>
      <c r="R37" s="1210" t="s">
        <v>552</v>
      </c>
      <c r="S37" s="1209">
        <v>17000000</v>
      </c>
      <c r="T37" s="2836"/>
      <c r="U37" s="2836"/>
      <c r="V37" s="2917"/>
      <c r="W37" s="2917"/>
      <c r="X37" s="2917"/>
      <c r="Y37" s="2917"/>
      <c r="Z37" s="2917"/>
      <c r="AA37" s="2842"/>
      <c r="AB37" s="2859"/>
      <c r="AC37" s="2859"/>
      <c r="AD37" s="2842"/>
      <c r="AE37" s="2842"/>
      <c r="AF37" s="2859"/>
      <c r="AG37" s="2842"/>
      <c r="AH37" s="2881"/>
      <c r="AI37" s="2912"/>
      <c r="AJ37" s="2914"/>
    </row>
    <row r="38" spans="1:36" ht="46.5" customHeight="1" x14ac:dyDescent="0.2">
      <c r="A38" s="1157"/>
      <c r="B38" s="1158"/>
      <c r="C38" s="1175"/>
      <c r="D38" s="1176"/>
      <c r="E38" s="1175"/>
      <c r="F38" s="1176"/>
      <c r="G38" s="2585"/>
      <c r="H38" s="2872"/>
      <c r="I38" s="2872"/>
      <c r="J38" s="2614"/>
      <c r="K38" s="2897"/>
      <c r="L38" s="2877"/>
      <c r="M38" s="2822"/>
      <c r="N38" s="2558"/>
      <c r="O38" s="2582"/>
      <c r="P38" s="2921"/>
      <c r="Q38" s="2825"/>
      <c r="R38" s="1210" t="s">
        <v>553</v>
      </c>
      <c r="S38" s="1209">
        <v>30000000</v>
      </c>
      <c r="T38" s="2837"/>
      <c r="U38" s="2837"/>
      <c r="V38" s="2918"/>
      <c r="W38" s="2918"/>
      <c r="X38" s="2918"/>
      <c r="Y38" s="2918"/>
      <c r="Z38" s="2918"/>
      <c r="AA38" s="2843"/>
      <c r="AB38" s="2860"/>
      <c r="AC38" s="2860"/>
      <c r="AD38" s="2843"/>
      <c r="AE38" s="2843"/>
      <c r="AF38" s="2860"/>
      <c r="AG38" s="2843"/>
      <c r="AH38" s="2865"/>
      <c r="AI38" s="2913"/>
      <c r="AJ38" s="2914"/>
    </row>
    <row r="39" spans="1:36" s="1214" customFormat="1" ht="37.5" customHeight="1" x14ac:dyDescent="0.25">
      <c r="A39" s="1157"/>
      <c r="B39" s="1158"/>
      <c r="C39" s="1211">
        <v>18</v>
      </c>
      <c r="D39" s="1212" t="s">
        <v>554</v>
      </c>
      <c r="E39" s="1161"/>
      <c r="F39" s="1161"/>
      <c r="G39" s="1161"/>
      <c r="H39" s="1161"/>
      <c r="I39" s="1161"/>
      <c r="J39" s="1161"/>
      <c r="K39" s="1161"/>
      <c r="L39" s="1161"/>
      <c r="M39" s="1161"/>
      <c r="N39" s="1161"/>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213"/>
    </row>
    <row r="40" spans="1:36" ht="31.5" customHeight="1" x14ac:dyDescent="0.2">
      <c r="A40" s="1157"/>
      <c r="B40" s="1158"/>
      <c r="C40" s="1175"/>
      <c r="D40" s="1176"/>
      <c r="E40" s="1165">
        <v>62</v>
      </c>
      <c r="F40" s="1215" t="s">
        <v>555</v>
      </c>
      <c r="G40" s="1215"/>
      <c r="H40" s="1215"/>
      <c r="I40" s="1215"/>
      <c r="J40" s="1215"/>
      <c r="K40" s="1216"/>
      <c r="L40" s="1216"/>
      <c r="M40" s="1216"/>
      <c r="N40" s="1216"/>
      <c r="O40" s="1216"/>
      <c r="P40" s="1216"/>
      <c r="Q40" s="1216"/>
      <c r="R40" s="1216"/>
      <c r="S40" s="1216"/>
      <c r="T40" s="1216"/>
      <c r="U40" s="1216"/>
      <c r="V40" s="1216"/>
      <c r="W40" s="1216"/>
      <c r="X40" s="1216"/>
      <c r="Y40" s="1216"/>
      <c r="Z40" s="1216"/>
      <c r="AA40" s="1216"/>
      <c r="AB40" s="1216"/>
      <c r="AC40" s="1216"/>
      <c r="AD40" s="1216"/>
      <c r="AE40" s="1216"/>
      <c r="AF40" s="1216"/>
      <c r="AG40" s="1216"/>
      <c r="AH40" s="1216"/>
      <c r="AI40" s="1216"/>
      <c r="AJ40" s="1200"/>
    </row>
    <row r="41" spans="1:36" ht="69.75" customHeight="1" x14ac:dyDescent="0.2">
      <c r="A41" s="1157"/>
      <c r="B41" s="1158"/>
      <c r="C41" s="1175"/>
      <c r="D41" s="1176"/>
      <c r="E41" s="1181"/>
      <c r="F41" s="1182"/>
      <c r="G41" s="2898">
        <v>191</v>
      </c>
      <c r="H41" s="2915" t="s">
        <v>556</v>
      </c>
      <c r="I41" s="2330" t="s">
        <v>557</v>
      </c>
      <c r="J41" s="2895">
        <v>1</v>
      </c>
      <c r="K41" s="2874" t="s">
        <v>558</v>
      </c>
      <c r="L41" s="2876">
        <v>117</v>
      </c>
      <c r="M41" s="2822" t="s">
        <v>559</v>
      </c>
      <c r="N41" s="2558">
        <v>100</v>
      </c>
      <c r="O41" s="2904">
        <v>1100000000</v>
      </c>
      <c r="P41" s="2821" t="s">
        <v>560</v>
      </c>
      <c r="Q41" s="2824" t="s">
        <v>561</v>
      </c>
      <c r="R41" s="2906" t="s">
        <v>562</v>
      </c>
      <c r="S41" s="2902">
        <v>60000000</v>
      </c>
      <c r="T41" s="2832">
        <v>20</v>
      </c>
      <c r="U41" s="2832" t="s">
        <v>82</v>
      </c>
      <c r="V41" s="2842"/>
      <c r="W41" s="2858"/>
      <c r="X41" s="2858"/>
      <c r="Y41" s="2909"/>
      <c r="Z41" s="2909">
        <v>1672</v>
      </c>
      <c r="AA41" s="2909"/>
      <c r="AB41" s="2859"/>
      <c r="AC41" s="2859"/>
      <c r="AD41" s="2842"/>
      <c r="AE41" s="2842"/>
      <c r="AF41" s="2842"/>
      <c r="AG41" s="2842"/>
      <c r="AH41" s="2865">
        <v>42736</v>
      </c>
      <c r="AI41" s="2865">
        <v>43100</v>
      </c>
      <c r="AJ41" s="2908" t="s">
        <v>501</v>
      </c>
    </row>
    <row r="42" spans="1:36" ht="53.25" customHeight="1" x14ac:dyDescent="0.2">
      <c r="A42" s="1157"/>
      <c r="B42" s="1158"/>
      <c r="C42" s="1175"/>
      <c r="D42" s="1176"/>
      <c r="E42" s="1175"/>
      <c r="F42" s="1176"/>
      <c r="G42" s="2898"/>
      <c r="H42" s="2915"/>
      <c r="I42" s="2330"/>
      <c r="J42" s="2895"/>
      <c r="K42" s="2874"/>
      <c r="L42" s="2876"/>
      <c r="M42" s="2812"/>
      <c r="N42" s="2580"/>
      <c r="O42" s="2905"/>
      <c r="P42" s="2821"/>
      <c r="Q42" s="2824"/>
      <c r="R42" s="2907"/>
      <c r="S42" s="2903"/>
      <c r="T42" s="2836"/>
      <c r="U42" s="2836"/>
      <c r="V42" s="2842"/>
      <c r="W42" s="2859"/>
      <c r="X42" s="2859"/>
      <c r="Y42" s="2909"/>
      <c r="Z42" s="2909"/>
      <c r="AA42" s="2909"/>
      <c r="AB42" s="2859"/>
      <c r="AC42" s="2859"/>
      <c r="AD42" s="2842"/>
      <c r="AE42" s="2842"/>
      <c r="AF42" s="2842"/>
      <c r="AG42" s="2842"/>
      <c r="AH42" s="2844"/>
      <c r="AI42" s="2844"/>
      <c r="AJ42" s="2845"/>
    </row>
    <row r="43" spans="1:36" ht="90" customHeight="1" x14ac:dyDescent="0.2">
      <c r="A43" s="1157"/>
      <c r="B43" s="1158"/>
      <c r="C43" s="1175"/>
      <c r="D43" s="1176"/>
      <c r="E43" s="1175"/>
      <c r="F43" s="1176"/>
      <c r="G43" s="2898"/>
      <c r="H43" s="2915"/>
      <c r="I43" s="2330"/>
      <c r="J43" s="2895"/>
      <c r="K43" s="2874"/>
      <c r="L43" s="2876"/>
      <c r="M43" s="2812"/>
      <c r="N43" s="2580"/>
      <c r="O43" s="2905"/>
      <c r="P43" s="2821"/>
      <c r="Q43" s="2824"/>
      <c r="R43" s="1217" t="s">
        <v>563</v>
      </c>
      <c r="S43" s="1274">
        <v>25000000</v>
      </c>
      <c r="T43" s="2836"/>
      <c r="U43" s="2836"/>
      <c r="V43" s="2842"/>
      <c r="W43" s="2859"/>
      <c r="X43" s="2859"/>
      <c r="Y43" s="2909"/>
      <c r="Z43" s="2909"/>
      <c r="AA43" s="2909"/>
      <c r="AB43" s="2859"/>
      <c r="AC43" s="2859"/>
      <c r="AD43" s="2842"/>
      <c r="AE43" s="2842"/>
      <c r="AF43" s="2842"/>
      <c r="AG43" s="2842"/>
      <c r="AH43" s="2844"/>
      <c r="AI43" s="2844"/>
      <c r="AJ43" s="2845"/>
    </row>
    <row r="44" spans="1:36" ht="63" customHeight="1" x14ac:dyDescent="0.2">
      <c r="A44" s="1157"/>
      <c r="B44" s="1158"/>
      <c r="C44" s="1175"/>
      <c r="D44" s="1176"/>
      <c r="E44" s="1175"/>
      <c r="F44" s="1176"/>
      <c r="G44" s="2898"/>
      <c r="H44" s="2915"/>
      <c r="I44" s="2330"/>
      <c r="J44" s="2895"/>
      <c r="K44" s="2874"/>
      <c r="L44" s="2876"/>
      <c r="M44" s="2812"/>
      <c r="N44" s="2580"/>
      <c r="O44" s="2905"/>
      <c r="P44" s="2821"/>
      <c r="Q44" s="2824"/>
      <c r="R44" s="2906" t="s">
        <v>564</v>
      </c>
      <c r="S44" s="2587">
        <v>1015000000</v>
      </c>
      <c r="T44" s="2836"/>
      <c r="U44" s="2836"/>
      <c r="V44" s="2842"/>
      <c r="W44" s="2859"/>
      <c r="X44" s="2859"/>
      <c r="Y44" s="2909"/>
      <c r="Z44" s="2909"/>
      <c r="AA44" s="2909"/>
      <c r="AB44" s="2859"/>
      <c r="AC44" s="2859"/>
      <c r="AD44" s="2842"/>
      <c r="AE44" s="2842"/>
      <c r="AF44" s="2842"/>
      <c r="AG44" s="2842"/>
      <c r="AH44" s="2844"/>
      <c r="AI44" s="2844"/>
      <c r="AJ44" s="2845"/>
    </row>
    <row r="45" spans="1:36" ht="89.25" customHeight="1" x14ac:dyDescent="0.2">
      <c r="A45" s="1157"/>
      <c r="B45" s="1158"/>
      <c r="C45" s="1175"/>
      <c r="D45" s="1176"/>
      <c r="E45" s="1175"/>
      <c r="F45" s="1176"/>
      <c r="G45" s="2898"/>
      <c r="H45" s="2915"/>
      <c r="I45" s="2330"/>
      <c r="J45" s="2895"/>
      <c r="K45" s="2875"/>
      <c r="L45" s="2877"/>
      <c r="M45" s="2812"/>
      <c r="N45" s="2580"/>
      <c r="O45" s="2905"/>
      <c r="P45" s="2821"/>
      <c r="Q45" s="2825"/>
      <c r="R45" s="2907"/>
      <c r="S45" s="2589"/>
      <c r="T45" s="2837"/>
      <c r="U45" s="2837"/>
      <c r="V45" s="2843"/>
      <c r="W45" s="2860"/>
      <c r="X45" s="2860"/>
      <c r="Y45" s="2910"/>
      <c r="Z45" s="2910"/>
      <c r="AA45" s="2910"/>
      <c r="AB45" s="2860"/>
      <c r="AC45" s="2860"/>
      <c r="AD45" s="2843"/>
      <c r="AE45" s="2843"/>
      <c r="AF45" s="2843"/>
      <c r="AG45" s="2843"/>
      <c r="AH45" s="2844"/>
      <c r="AI45" s="2844"/>
      <c r="AJ45" s="2845"/>
    </row>
    <row r="46" spans="1:36" ht="85.5" x14ac:dyDescent="0.2">
      <c r="A46" s="1157"/>
      <c r="B46" s="1158"/>
      <c r="C46" s="1175"/>
      <c r="D46" s="1176"/>
      <c r="E46" s="1175"/>
      <c r="F46" s="1176"/>
      <c r="G46" s="2898">
        <v>192</v>
      </c>
      <c r="H46" s="2899" t="s">
        <v>565</v>
      </c>
      <c r="I46" s="2871" t="s">
        <v>566</v>
      </c>
      <c r="J46" s="2901">
        <v>1</v>
      </c>
      <c r="K46" s="2893" t="s">
        <v>567</v>
      </c>
      <c r="L46" s="2885">
        <v>118</v>
      </c>
      <c r="M46" s="2820" t="s">
        <v>568</v>
      </c>
      <c r="N46" s="2580">
        <v>100</v>
      </c>
      <c r="O46" s="2819">
        <v>60000000</v>
      </c>
      <c r="P46" s="2812" t="s">
        <v>560</v>
      </c>
      <c r="Q46" s="1643" t="s">
        <v>1827</v>
      </c>
      <c r="R46" s="1135" t="s">
        <v>569</v>
      </c>
      <c r="S46" s="1169">
        <v>30000000</v>
      </c>
      <c r="T46" s="2832">
        <v>20</v>
      </c>
      <c r="U46" s="2832" t="s">
        <v>82</v>
      </c>
      <c r="V46" s="2841"/>
      <c r="W46" s="2841"/>
      <c r="X46" s="2858"/>
      <c r="Y46" s="2858"/>
      <c r="Z46" s="2858">
        <v>701</v>
      </c>
      <c r="AA46" s="2858"/>
      <c r="AB46" s="2841"/>
      <c r="AC46" s="2841"/>
      <c r="AD46" s="2841"/>
      <c r="AE46" s="2841"/>
      <c r="AF46" s="2841"/>
      <c r="AG46" s="2841"/>
      <c r="AH46" s="2828">
        <v>42736</v>
      </c>
      <c r="AI46" s="2828">
        <v>43100</v>
      </c>
      <c r="AJ46" s="2866" t="s">
        <v>501</v>
      </c>
    </row>
    <row r="47" spans="1:36" ht="69" customHeight="1" x14ac:dyDescent="0.2">
      <c r="A47" s="1157"/>
      <c r="B47" s="1158"/>
      <c r="C47" s="1175"/>
      <c r="D47" s="1176"/>
      <c r="E47" s="1218"/>
      <c r="F47" s="1176"/>
      <c r="G47" s="2898"/>
      <c r="H47" s="2900"/>
      <c r="I47" s="2872"/>
      <c r="J47" s="2901"/>
      <c r="K47" s="2875"/>
      <c r="L47" s="2877"/>
      <c r="M47" s="2822"/>
      <c r="N47" s="2580"/>
      <c r="O47" s="2819"/>
      <c r="P47" s="2812"/>
      <c r="Q47" s="1645"/>
      <c r="R47" s="1135" t="s">
        <v>570</v>
      </c>
      <c r="S47" s="1169">
        <v>30000000</v>
      </c>
      <c r="T47" s="2837"/>
      <c r="U47" s="2837"/>
      <c r="V47" s="2843"/>
      <c r="W47" s="2843"/>
      <c r="X47" s="2860"/>
      <c r="Y47" s="2860"/>
      <c r="Z47" s="2860"/>
      <c r="AA47" s="2860"/>
      <c r="AB47" s="2843"/>
      <c r="AC47" s="2843"/>
      <c r="AD47" s="2843"/>
      <c r="AE47" s="2843"/>
      <c r="AF47" s="2843"/>
      <c r="AG47" s="2843"/>
      <c r="AH47" s="2844"/>
      <c r="AI47" s="2844"/>
      <c r="AJ47" s="2866"/>
    </row>
    <row r="48" spans="1:36" ht="41.25" customHeight="1" x14ac:dyDescent="0.2">
      <c r="A48" s="1157"/>
      <c r="B48" s="1158"/>
      <c r="C48" s="1175"/>
      <c r="D48" s="1176"/>
      <c r="E48" s="1187">
        <v>63</v>
      </c>
      <c r="F48" s="1178" t="s">
        <v>571</v>
      </c>
      <c r="G48" s="1179"/>
      <c r="H48" s="1179"/>
      <c r="I48" s="1179"/>
      <c r="J48" s="1179"/>
      <c r="K48" s="1179"/>
      <c r="L48" s="1179"/>
      <c r="M48" s="1179"/>
      <c r="N48" s="1179"/>
      <c r="O48" s="1179"/>
      <c r="P48" s="1179"/>
      <c r="Q48" s="1179"/>
      <c r="R48" s="1179"/>
      <c r="S48" s="1179"/>
      <c r="T48" s="1179"/>
      <c r="U48" s="1179"/>
      <c r="V48" s="1179"/>
      <c r="W48" s="1179"/>
      <c r="X48" s="1179"/>
      <c r="Y48" s="1179"/>
      <c r="Z48" s="1179"/>
      <c r="AA48" s="1179"/>
      <c r="AB48" s="1179"/>
      <c r="AC48" s="1179"/>
      <c r="AD48" s="1179"/>
      <c r="AE48" s="1179"/>
      <c r="AF48" s="1179"/>
      <c r="AG48" s="1179"/>
      <c r="AH48" s="1179"/>
      <c r="AI48" s="1179"/>
      <c r="AJ48" s="1180"/>
    </row>
    <row r="49" spans="1:36" ht="114.75" customHeight="1" x14ac:dyDescent="0.2">
      <c r="A49" s="1157"/>
      <c r="B49" s="1158"/>
      <c r="C49" s="1175"/>
      <c r="D49" s="1176"/>
      <c r="E49" s="1181"/>
      <c r="F49" s="1176"/>
      <c r="G49" s="2868">
        <v>193</v>
      </c>
      <c r="H49" s="2816" t="s">
        <v>572</v>
      </c>
      <c r="I49" s="2816" t="s">
        <v>573</v>
      </c>
      <c r="J49" s="2896">
        <v>1</v>
      </c>
      <c r="K49" s="2884" t="s">
        <v>574</v>
      </c>
      <c r="L49" s="2876">
        <v>121</v>
      </c>
      <c r="M49" s="2887" t="s">
        <v>575</v>
      </c>
      <c r="N49" s="2558">
        <v>100</v>
      </c>
      <c r="O49" s="2582">
        <v>15000000</v>
      </c>
      <c r="P49" s="2821" t="s">
        <v>560</v>
      </c>
      <c r="Q49" s="2824" t="s">
        <v>576</v>
      </c>
      <c r="R49" s="1133" t="s">
        <v>577</v>
      </c>
      <c r="S49" s="1219">
        <v>5000000</v>
      </c>
      <c r="T49" s="2835">
        <v>20</v>
      </c>
      <c r="U49" s="2835" t="s">
        <v>82</v>
      </c>
      <c r="V49" s="2843"/>
      <c r="W49" s="2843"/>
      <c r="X49" s="2843"/>
      <c r="Y49" s="2843"/>
      <c r="Z49" s="2843"/>
      <c r="AA49" s="2843"/>
      <c r="AB49" s="2843"/>
      <c r="AC49" s="2859">
        <v>32</v>
      </c>
      <c r="AD49" s="2843"/>
      <c r="AE49" s="2843"/>
      <c r="AF49" s="2843"/>
      <c r="AG49" s="2843"/>
      <c r="AH49" s="2864">
        <v>42736</v>
      </c>
      <c r="AI49" s="2864" t="s">
        <v>1828</v>
      </c>
      <c r="AJ49" s="2866" t="s">
        <v>501</v>
      </c>
    </row>
    <row r="50" spans="1:36" ht="90.75" customHeight="1" x14ac:dyDescent="0.2">
      <c r="A50" s="1157"/>
      <c r="B50" s="1158"/>
      <c r="C50" s="1175"/>
      <c r="D50" s="1176"/>
      <c r="E50" s="1175"/>
      <c r="F50" s="1176"/>
      <c r="G50" s="2869"/>
      <c r="H50" s="2872"/>
      <c r="I50" s="2872"/>
      <c r="J50" s="2895"/>
      <c r="K50" s="2897"/>
      <c r="L50" s="2877"/>
      <c r="M50" s="2888"/>
      <c r="N50" s="2580"/>
      <c r="O50" s="2819"/>
      <c r="P50" s="2821"/>
      <c r="Q50" s="2824"/>
      <c r="R50" s="1135" t="s">
        <v>578</v>
      </c>
      <c r="S50" s="1220">
        <v>10000000</v>
      </c>
      <c r="T50" s="2835"/>
      <c r="U50" s="2835"/>
      <c r="V50" s="2889"/>
      <c r="W50" s="2889"/>
      <c r="X50" s="2889"/>
      <c r="Y50" s="2889"/>
      <c r="Z50" s="2889"/>
      <c r="AA50" s="2889"/>
      <c r="AB50" s="2889"/>
      <c r="AC50" s="2860"/>
      <c r="AD50" s="2889"/>
      <c r="AE50" s="2889"/>
      <c r="AF50" s="2889"/>
      <c r="AG50" s="2889"/>
      <c r="AH50" s="2865"/>
      <c r="AI50" s="2865"/>
      <c r="AJ50" s="2866"/>
    </row>
    <row r="51" spans="1:36" ht="96" customHeight="1" x14ac:dyDescent="0.2">
      <c r="A51" s="1157"/>
      <c r="B51" s="1158"/>
      <c r="C51" s="1175"/>
      <c r="D51" s="1176"/>
      <c r="E51" s="1175"/>
      <c r="F51" s="1176"/>
      <c r="G51" s="2867">
        <v>194</v>
      </c>
      <c r="H51" s="2871" t="s">
        <v>579</v>
      </c>
      <c r="I51" s="2894" t="s">
        <v>580</v>
      </c>
      <c r="J51" s="2895">
        <v>1</v>
      </c>
      <c r="K51" s="2883" t="s">
        <v>581</v>
      </c>
      <c r="L51" s="2885">
        <v>122</v>
      </c>
      <c r="M51" s="2820" t="s">
        <v>582</v>
      </c>
      <c r="N51" s="2580">
        <v>100</v>
      </c>
      <c r="O51" s="2819">
        <v>35000000</v>
      </c>
      <c r="P51" s="2821"/>
      <c r="Q51" s="2824"/>
      <c r="R51" s="1135" t="s">
        <v>583</v>
      </c>
      <c r="S51" s="1169">
        <v>25000000</v>
      </c>
      <c r="T51" s="2835">
        <v>20</v>
      </c>
      <c r="U51" s="2835" t="s">
        <v>82</v>
      </c>
      <c r="V51" s="2889"/>
      <c r="W51" s="2889"/>
      <c r="X51" s="2889"/>
      <c r="Y51" s="2889"/>
      <c r="Z51" s="2889"/>
      <c r="AA51" s="2889"/>
      <c r="AB51" s="2889"/>
      <c r="AC51" s="2858">
        <v>909</v>
      </c>
      <c r="AD51" s="2889"/>
      <c r="AE51" s="2889"/>
      <c r="AF51" s="2889"/>
      <c r="AG51" s="2889"/>
      <c r="AH51" s="2864">
        <v>42736</v>
      </c>
      <c r="AI51" s="2864">
        <v>43100</v>
      </c>
      <c r="AJ51" s="2866" t="s">
        <v>501</v>
      </c>
    </row>
    <row r="52" spans="1:36" ht="70.5" customHeight="1" x14ac:dyDescent="0.2">
      <c r="A52" s="1157"/>
      <c r="B52" s="1158"/>
      <c r="C52" s="1175"/>
      <c r="D52" s="1176"/>
      <c r="E52" s="1175"/>
      <c r="F52" s="1176"/>
      <c r="G52" s="2868"/>
      <c r="H52" s="2816"/>
      <c r="I52" s="2894"/>
      <c r="J52" s="2895"/>
      <c r="K52" s="2884"/>
      <c r="L52" s="2876"/>
      <c r="M52" s="2821"/>
      <c r="N52" s="2580"/>
      <c r="O52" s="2819"/>
      <c r="P52" s="2821"/>
      <c r="Q52" s="2824"/>
      <c r="R52" s="1135" t="s">
        <v>584</v>
      </c>
      <c r="S52" s="1169">
        <v>10000000</v>
      </c>
      <c r="T52" s="2835"/>
      <c r="U52" s="2835"/>
      <c r="V52" s="2889"/>
      <c r="W52" s="2889"/>
      <c r="X52" s="2889"/>
      <c r="Y52" s="2889"/>
      <c r="Z52" s="2889"/>
      <c r="AA52" s="2889"/>
      <c r="AB52" s="2889"/>
      <c r="AC52" s="2859"/>
      <c r="AD52" s="2889"/>
      <c r="AE52" s="2889"/>
      <c r="AF52" s="2889"/>
      <c r="AG52" s="2889"/>
      <c r="AH52" s="2881"/>
      <c r="AI52" s="2881"/>
      <c r="AJ52" s="2866"/>
    </row>
    <row r="53" spans="1:36" ht="36.75" customHeight="1" x14ac:dyDescent="0.2">
      <c r="A53" s="1157"/>
      <c r="B53" s="1158"/>
      <c r="C53" s="1175"/>
      <c r="D53" s="1176"/>
      <c r="E53" s="1165">
        <v>64</v>
      </c>
      <c r="F53" s="1221" t="s">
        <v>585</v>
      </c>
      <c r="G53" s="1222"/>
      <c r="H53" s="1222"/>
      <c r="I53" s="1222"/>
      <c r="J53" s="1222"/>
      <c r="K53" s="1222"/>
      <c r="L53" s="1222"/>
      <c r="M53" s="1222"/>
      <c r="N53" s="1222"/>
      <c r="O53" s="1222"/>
      <c r="P53" s="1222"/>
      <c r="Q53" s="1222"/>
      <c r="R53" s="1222"/>
      <c r="S53" s="1222"/>
      <c r="T53" s="1222"/>
      <c r="U53" s="1222"/>
      <c r="V53" s="1222"/>
      <c r="W53" s="1222"/>
      <c r="X53" s="1222"/>
      <c r="Y53" s="1222"/>
      <c r="Z53" s="1222"/>
      <c r="AA53" s="1222"/>
      <c r="AB53" s="1222"/>
      <c r="AC53" s="1222"/>
      <c r="AD53" s="1222"/>
      <c r="AE53" s="1222"/>
      <c r="AF53" s="1222"/>
      <c r="AG53" s="1222"/>
      <c r="AH53" s="1222"/>
      <c r="AI53" s="1222"/>
      <c r="AJ53" s="1180"/>
    </row>
    <row r="54" spans="1:36" ht="52.5" customHeight="1" x14ac:dyDescent="0.2">
      <c r="A54" s="1157"/>
      <c r="B54" s="1158"/>
      <c r="C54" s="1175"/>
      <c r="D54" s="1176"/>
      <c r="E54" s="1163"/>
      <c r="F54" s="1164"/>
      <c r="G54" s="2867">
        <v>195</v>
      </c>
      <c r="H54" s="2871" t="s">
        <v>586</v>
      </c>
      <c r="I54" s="2890" t="s">
        <v>587</v>
      </c>
      <c r="J54" s="2873">
        <v>1</v>
      </c>
      <c r="K54" s="2893" t="s">
        <v>588</v>
      </c>
      <c r="L54" s="2885">
        <v>124</v>
      </c>
      <c r="M54" s="2886" t="s">
        <v>589</v>
      </c>
      <c r="N54" s="2580">
        <v>100</v>
      </c>
      <c r="O54" s="2819">
        <v>60000000</v>
      </c>
      <c r="P54" s="2820" t="s">
        <v>560</v>
      </c>
      <c r="Q54" s="2823" t="s">
        <v>590</v>
      </c>
      <c r="R54" s="1135" t="s">
        <v>591</v>
      </c>
      <c r="S54" s="1223">
        <v>15000000</v>
      </c>
      <c r="T54" s="2832">
        <v>20</v>
      </c>
      <c r="U54" s="2836" t="s">
        <v>82</v>
      </c>
      <c r="V54" s="2858"/>
      <c r="W54" s="2841"/>
      <c r="X54" s="2841"/>
      <c r="Y54" s="2841"/>
      <c r="Z54" s="2841"/>
      <c r="AA54" s="2841"/>
      <c r="AB54" s="2858">
        <v>13208</v>
      </c>
      <c r="AC54" s="2841"/>
      <c r="AD54" s="2841"/>
      <c r="AE54" s="2841"/>
      <c r="AF54" s="2841"/>
      <c r="AG54" s="2841"/>
      <c r="AH54" s="2878">
        <v>42736</v>
      </c>
      <c r="AI54" s="2864">
        <v>43100</v>
      </c>
      <c r="AJ54" s="2845"/>
    </row>
    <row r="55" spans="1:36" ht="89.25" customHeight="1" x14ac:dyDescent="0.2">
      <c r="A55" s="1157"/>
      <c r="B55" s="1158"/>
      <c r="C55" s="1175"/>
      <c r="D55" s="1176"/>
      <c r="E55" s="1163"/>
      <c r="F55" s="1164"/>
      <c r="G55" s="2868"/>
      <c r="H55" s="2816"/>
      <c r="I55" s="2891"/>
      <c r="J55" s="2873"/>
      <c r="K55" s="2874"/>
      <c r="L55" s="2876"/>
      <c r="M55" s="2887"/>
      <c r="N55" s="2580"/>
      <c r="O55" s="2819"/>
      <c r="P55" s="2821"/>
      <c r="Q55" s="2824"/>
      <c r="R55" s="1135" t="s">
        <v>592</v>
      </c>
      <c r="S55" s="1223">
        <v>35000000</v>
      </c>
      <c r="T55" s="2836"/>
      <c r="U55" s="2836"/>
      <c r="V55" s="2859"/>
      <c r="W55" s="2842"/>
      <c r="X55" s="2842"/>
      <c r="Y55" s="2842"/>
      <c r="Z55" s="2842"/>
      <c r="AA55" s="2842"/>
      <c r="AB55" s="2859"/>
      <c r="AC55" s="2842"/>
      <c r="AD55" s="2842"/>
      <c r="AE55" s="2842"/>
      <c r="AF55" s="2842"/>
      <c r="AG55" s="2842"/>
      <c r="AH55" s="2879"/>
      <c r="AI55" s="2881"/>
      <c r="AJ55" s="2845"/>
    </row>
    <row r="56" spans="1:36" ht="49.5" customHeight="1" x14ac:dyDescent="0.2">
      <c r="A56" s="1157"/>
      <c r="B56" s="1158"/>
      <c r="C56" s="1175"/>
      <c r="D56" s="1176"/>
      <c r="E56" s="1170"/>
      <c r="F56" s="1171"/>
      <c r="G56" s="2869"/>
      <c r="H56" s="2872"/>
      <c r="I56" s="2892"/>
      <c r="J56" s="2873"/>
      <c r="K56" s="2875"/>
      <c r="L56" s="2877"/>
      <c r="M56" s="2888"/>
      <c r="N56" s="2580"/>
      <c r="O56" s="2819"/>
      <c r="P56" s="2822"/>
      <c r="Q56" s="2825"/>
      <c r="R56" s="1135" t="s">
        <v>593</v>
      </c>
      <c r="S56" s="1223">
        <v>10000000</v>
      </c>
      <c r="T56" s="2837"/>
      <c r="U56" s="2837"/>
      <c r="V56" s="2860"/>
      <c r="W56" s="2843"/>
      <c r="X56" s="2843"/>
      <c r="Y56" s="2843"/>
      <c r="Z56" s="2843"/>
      <c r="AA56" s="2843"/>
      <c r="AB56" s="2860"/>
      <c r="AC56" s="2843"/>
      <c r="AD56" s="2843"/>
      <c r="AE56" s="2843"/>
      <c r="AF56" s="2843"/>
      <c r="AG56" s="2843"/>
      <c r="AH56" s="2880"/>
      <c r="AI56" s="2865"/>
      <c r="AJ56" s="2845"/>
    </row>
    <row r="57" spans="1:36" ht="39.75" customHeight="1" x14ac:dyDescent="0.2">
      <c r="A57" s="1157"/>
      <c r="B57" s="1158"/>
      <c r="C57" s="1175"/>
      <c r="D57" s="1176"/>
      <c r="E57" s="1197">
        <v>65</v>
      </c>
      <c r="F57" s="1178" t="s">
        <v>594</v>
      </c>
      <c r="G57" s="1179"/>
      <c r="H57" s="1179"/>
      <c r="I57" s="1179"/>
      <c r="J57" s="1179"/>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79"/>
      <c r="AI57" s="1179"/>
      <c r="AJ57" s="1180"/>
    </row>
    <row r="58" spans="1:36" ht="65.25" customHeight="1" x14ac:dyDescent="0.2">
      <c r="A58" s="1157"/>
      <c r="B58" s="1158"/>
      <c r="C58" s="1175"/>
      <c r="D58" s="1176"/>
      <c r="E58" s="1181"/>
      <c r="F58" s="1182"/>
      <c r="G58" s="2867">
        <v>196</v>
      </c>
      <c r="H58" s="2871" t="s">
        <v>595</v>
      </c>
      <c r="I58" s="2871" t="s">
        <v>596</v>
      </c>
      <c r="J58" s="2882">
        <v>1</v>
      </c>
      <c r="K58" s="2883" t="s">
        <v>597</v>
      </c>
      <c r="L58" s="2885">
        <v>125</v>
      </c>
      <c r="M58" s="2820" t="s">
        <v>598</v>
      </c>
      <c r="N58" s="2580">
        <v>100</v>
      </c>
      <c r="O58" s="2819">
        <v>21000000</v>
      </c>
      <c r="P58" s="2820" t="s">
        <v>560</v>
      </c>
      <c r="Q58" s="1643" t="s">
        <v>599</v>
      </c>
      <c r="R58" s="1135" t="s">
        <v>600</v>
      </c>
      <c r="S58" s="1224">
        <v>20000000</v>
      </c>
      <c r="T58" s="2832">
        <v>20</v>
      </c>
      <c r="U58" s="2836" t="s">
        <v>82</v>
      </c>
      <c r="V58" s="2841"/>
      <c r="W58" s="2858">
        <v>755</v>
      </c>
      <c r="X58" s="2858">
        <v>1500</v>
      </c>
      <c r="Y58" s="2858">
        <v>95</v>
      </c>
      <c r="Z58" s="2858"/>
      <c r="AA58" s="2858"/>
      <c r="AB58" s="2858">
        <v>20</v>
      </c>
      <c r="AC58" s="2858">
        <v>10</v>
      </c>
      <c r="AD58" s="2841"/>
      <c r="AE58" s="2841"/>
      <c r="AF58" s="2841"/>
      <c r="AG58" s="2841"/>
      <c r="AH58" s="2864">
        <v>42736</v>
      </c>
      <c r="AI58" s="2864">
        <v>43100</v>
      </c>
      <c r="AJ58" s="2866" t="s">
        <v>501</v>
      </c>
    </row>
    <row r="59" spans="1:36" ht="72" customHeight="1" x14ac:dyDescent="0.2">
      <c r="A59" s="1157"/>
      <c r="B59" s="1158"/>
      <c r="C59" s="1175"/>
      <c r="D59" s="1176"/>
      <c r="E59" s="1175"/>
      <c r="F59" s="1176"/>
      <c r="G59" s="2868"/>
      <c r="H59" s="2816"/>
      <c r="I59" s="2816"/>
      <c r="J59" s="2882"/>
      <c r="K59" s="2884"/>
      <c r="L59" s="2876"/>
      <c r="M59" s="2821"/>
      <c r="N59" s="2580"/>
      <c r="O59" s="2819"/>
      <c r="P59" s="2821"/>
      <c r="Q59" s="1644"/>
      <c r="R59" s="1225" t="s">
        <v>601</v>
      </c>
      <c r="S59" s="1224">
        <v>1000000</v>
      </c>
      <c r="T59" s="2836"/>
      <c r="U59" s="2836"/>
      <c r="V59" s="2842"/>
      <c r="W59" s="2859"/>
      <c r="X59" s="2859"/>
      <c r="Y59" s="2859"/>
      <c r="Z59" s="2859"/>
      <c r="AA59" s="2859"/>
      <c r="AB59" s="2859"/>
      <c r="AC59" s="2859"/>
      <c r="AD59" s="2842"/>
      <c r="AE59" s="2842"/>
      <c r="AF59" s="2842"/>
      <c r="AG59" s="2842"/>
      <c r="AH59" s="2865"/>
      <c r="AI59" s="2865"/>
      <c r="AJ59" s="2866"/>
    </row>
    <row r="60" spans="1:36" ht="37.5" customHeight="1" x14ac:dyDescent="0.2">
      <c r="A60" s="1157"/>
      <c r="B60" s="1158"/>
      <c r="C60" s="1175"/>
      <c r="D60" s="1176"/>
      <c r="E60" s="1226">
        <v>66</v>
      </c>
      <c r="F60" s="1178" t="s">
        <v>602</v>
      </c>
      <c r="G60" s="1179"/>
      <c r="H60" s="1179"/>
      <c r="I60" s="1179"/>
      <c r="J60" s="1179"/>
      <c r="K60" s="1179"/>
      <c r="L60" s="1179"/>
      <c r="M60" s="1179"/>
      <c r="N60" s="1179"/>
      <c r="O60" s="1179"/>
      <c r="P60" s="1179"/>
      <c r="Q60" s="1179"/>
      <c r="R60" s="1179"/>
      <c r="S60" s="1179"/>
      <c r="T60" s="1179"/>
      <c r="U60" s="1179"/>
      <c r="V60" s="1179"/>
      <c r="W60" s="1179"/>
      <c r="X60" s="1179"/>
      <c r="Y60" s="1179"/>
      <c r="Z60" s="1179"/>
      <c r="AA60" s="1179"/>
      <c r="AB60" s="1179"/>
      <c r="AC60" s="1179"/>
      <c r="AD60" s="1179"/>
      <c r="AE60" s="1179"/>
      <c r="AF60" s="1179"/>
      <c r="AG60" s="1179"/>
      <c r="AH60" s="1179"/>
      <c r="AI60" s="1179"/>
      <c r="AJ60" s="1180"/>
    </row>
    <row r="61" spans="1:36" ht="75.75" customHeight="1" x14ac:dyDescent="0.2">
      <c r="A61" s="1157"/>
      <c r="B61" s="1158"/>
      <c r="C61" s="1175"/>
      <c r="D61" s="1176"/>
      <c r="E61" s="1191"/>
      <c r="F61" s="1192"/>
      <c r="G61" s="2867">
        <v>197</v>
      </c>
      <c r="H61" s="1652" t="s">
        <v>603</v>
      </c>
      <c r="I61" s="2871" t="s">
        <v>604</v>
      </c>
      <c r="J61" s="2873">
        <v>1</v>
      </c>
      <c r="K61" s="2874" t="s">
        <v>605</v>
      </c>
      <c r="L61" s="2876">
        <v>128</v>
      </c>
      <c r="M61" s="2820" t="s">
        <v>606</v>
      </c>
      <c r="N61" s="2556">
        <v>100</v>
      </c>
      <c r="O61" s="2819">
        <v>42000000</v>
      </c>
      <c r="P61" s="2820" t="s">
        <v>560</v>
      </c>
      <c r="Q61" s="1643" t="s">
        <v>607</v>
      </c>
      <c r="R61" s="1135" t="s">
        <v>608</v>
      </c>
      <c r="S61" s="1169">
        <v>25000000</v>
      </c>
      <c r="T61" s="2832">
        <v>20</v>
      </c>
      <c r="U61" s="2832" t="s">
        <v>82</v>
      </c>
      <c r="V61" s="2861"/>
      <c r="W61" s="2855">
        <v>16975</v>
      </c>
      <c r="X61" s="2855">
        <v>34764</v>
      </c>
      <c r="Y61" s="2855">
        <v>38285</v>
      </c>
      <c r="Z61" s="2855">
        <v>69532</v>
      </c>
      <c r="AA61" s="2855">
        <v>103</v>
      </c>
      <c r="AB61" s="2858">
        <v>213</v>
      </c>
      <c r="AC61" s="2858">
        <v>12</v>
      </c>
      <c r="AD61" s="2858"/>
      <c r="AE61" s="2841"/>
      <c r="AF61" s="2841"/>
      <c r="AG61" s="2841"/>
      <c r="AH61" s="2828">
        <v>42736</v>
      </c>
      <c r="AI61" s="2828">
        <v>43100</v>
      </c>
      <c r="AJ61" s="2845" t="s">
        <v>501</v>
      </c>
    </row>
    <row r="62" spans="1:36" ht="81" customHeight="1" x14ac:dyDescent="0.2">
      <c r="A62" s="1157"/>
      <c r="B62" s="1158"/>
      <c r="C62" s="1175"/>
      <c r="D62" s="1176"/>
      <c r="E62" s="1191"/>
      <c r="F62" s="1192"/>
      <c r="G62" s="2868"/>
      <c r="H62" s="2870"/>
      <c r="I62" s="2816"/>
      <c r="J62" s="2873"/>
      <c r="K62" s="2874"/>
      <c r="L62" s="2876"/>
      <c r="M62" s="2821"/>
      <c r="N62" s="2557"/>
      <c r="O62" s="2819"/>
      <c r="P62" s="2821"/>
      <c r="Q62" s="1644"/>
      <c r="R62" s="1135" t="s">
        <v>609</v>
      </c>
      <c r="S62" s="1169">
        <v>9000000</v>
      </c>
      <c r="T62" s="2836"/>
      <c r="U62" s="2836"/>
      <c r="V62" s="2862"/>
      <c r="W62" s="2856"/>
      <c r="X62" s="2856"/>
      <c r="Y62" s="2856"/>
      <c r="Z62" s="2856"/>
      <c r="AA62" s="2856"/>
      <c r="AB62" s="2859"/>
      <c r="AC62" s="2859"/>
      <c r="AD62" s="2859"/>
      <c r="AE62" s="2842"/>
      <c r="AF62" s="2842"/>
      <c r="AG62" s="2842"/>
      <c r="AH62" s="2828"/>
      <c r="AI62" s="2828"/>
      <c r="AJ62" s="2845"/>
    </row>
    <row r="63" spans="1:36" ht="54.75" customHeight="1" x14ac:dyDescent="0.2">
      <c r="A63" s="1157"/>
      <c r="B63" s="1158"/>
      <c r="C63" s="1175"/>
      <c r="D63" s="1176"/>
      <c r="E63" s="1191"/>
      <c r="F63" s="1192"/>
      <c r="G63" s="2868"/>
      <c r="H63" s="2870"/>
      <c r="I63" s="2816"/>
      <c r="J63" s="2873"/>
      <c r="K63" s="2874"/>
      <c r="L63" s="2876"/>
      <c r="M63" s="2821"/>
      <c r="N63" s="2557"/>
      <c r="O63" s="2819"/>
      <c r="P63" s="2821"/>
      <c r="Q63" s="1644"/>
      <c r="R63" s="1135" t="s">
        <v>610</v>
      </c>
      <c r="S63" s="1169">
        <v>6500000</v>
      </c>
      <c r="T63" s="2836"/>
      <c r="U63" s="2836"/>
      <c r="V63" s="2862"/>
      <c r="W63" s="2856"/>
      <c r="X63" s="2856"/>
      <c r="Y63" s="2856"/>
      <c r="Z63" s="2856"/>
      <c r="AA63" s="2856"/>
      <c r="AB63" s="2859"/>
      <c r="AC63" s="2859"/>
      <c r="AD63" s="2859"/>
      <c r="AE63" s="2842"/>
      <c r="AF63" s="2842"/>
      <c r="AG63" s="2842"/>
      <c r="AH63" s="2844"/>
      <c r="AI63" s="2844"/>
      <c r="AJ63" s="2845"/>
    </row>
    <row r="64" spans="1:36" ht="59.25" customHeight="1" x14ac:dyDescent="0.2">
      <c r="A64" s="1157"/>
      <c r="B64" s="1158"/>
      <c r="C64" s="1218"/>
      <c r="D64" s="1227"/>
      <c r="E64" s="1228"/>
      <c r="F64" s="1229"/>
      <c r="G64" s="2869"/>
      <c r="H64" s="1653"/>
      <c r="I64" s="2872"/>
      <c r="J64" s="2873"/>
      <c r="K64" s="2875"/>
      <c r="L64" s="2877"/>
      <c r="M64" s="2822"/>
      <c r="N64" s="2558"/>
      <c r="O64" s="2819"/>
      <c r="P64" s="2822"/>
      <c r="Q64" s="1645"/>
      <c r="R64" s="1135" t="s">
        <v>611</v>
      </c>
      <c r="S64" s="1169">
        <v>1500000</v>
      </c>
      <c r="T64" s="2837"/>
      <c r="U64" s="2837"/>
      <c r="V64" s="2863"/>
      <c r="W64" s="2857"/>
      <c r="X64" s="2857"/>
      <c r="Y64" s="2857"/>
      <c r="Z64" s="2857"/>
      <c r="AA64" s="2857"/>
      <c r="AB64" s="2860"/>
      <c r="AC64" s="2860"/>
      <c r="AD64" s="2860"/>
      <c r="AE64" s="2843"/>
      <c r="AF64" s="2843"/>
      <c r="AG64" s="2843"/>
      <c r="AH64" s="2844"/>
      <c r="AI64" s="2844"/>
      <c r="AJ64" s="2845"/>
    </row>
    <row r="65" spans="1:36" ht="29.25" customHeight="1" x14ac:dyDescent="0.2">
      <c r="A65" s="1157"/>
      <c r="B65" s="1158"/>
      <c r="C65" s="1230">
        <v>19</v>
      </c>
      <c r="D65" s="1160" t="s">
        <v>612</v>
      </c>
      <c r="E65" s="1231"/>
      <c r="F65" s="1231"/>
      <c r="G65" s="1231"/>
      <c r="H65" s="1231"/>
      <c r="I65" s="1231"/>
      <c r="J65" s="1231"/>
      <c r="K65" s="1231"/>
      <c r="L65" s="1231"/>
      <c r="M65" s="1231"/>
      <c r="N65" s="1231"/>
      <c r="O65" s="1231"/>
      <c r="P65" s="1231"/>
      <c r="Q65" s="1231"/>
      <c r="R65" s="1231"/>
      <c r="S65" s="1231"/>
      <c r="T65" s="1231"/>
      <c r="U65" s="1231"/>
      <c r="V65" s="1231"/>
      <c r="W65" s="1231"/>
      <c r="X65" s="1231"/>
      <c r="Y65" s="1231"/>
      <c r="Z65" s="1231"/>
      <c r="AA65" s="1231"/>
      <c r="AB65" s="1231"/>
      <c r="AC65" s="1231"/>
      <c r="AD65" s="1231"/>
      <c r="AE65" s="1231"/>
      <c r="AF65" s="1231"/>
      <c r="AG65" s="1231"/>
      <c r="AH65" s="1231"/>
      <c r="AI65" s="1231"/>
      <c r="AJ65" s="1174"/>
    </row>
    <row r="66" spans="1:36" ht="30" customHeight="1" x14ac:dyDescent="0.2">
      <c r="A66" s="1157"/>
      <c r="B66" s="1158"/>
      <c r="C66" s="2846"/>
      <c r="D66" s="2847"/>
      <c r="E66" s="1165">
        <v>67</v>
      </c>
      <c r="F66" s="1221" t="s">
        <v>613</v>
      </c>
      <c r="G66" s="1222"/>
      <c r="H66" s="1222"/>
      <c r="I66" s="1222"/>
      <c r="J66" s="1222"/>
      <c r="K66" s="1222"/>
      <c r="L66" s="1222"/>
      <c r="M66" s="1222"/>
      <c r="N66" s="1222"/>
      <c r="O66" s="1222"/>
      <c r="P66" s="1222"/>
      <c r="Q66" s="1222"/>
      <c r="R66" s="1222"/>
      <c r="S66" s="1222"/>
      <c r="T66" s="1222"/>
      <c r="U66" s="1222"/>
      <c r="V66" s="1222"/>
      <c r="W66" s="1222"/>
      <c r="X66" s="1222"/>
      <c r="Y66" s="1222"/>
      <c r="Z66" s="1222"/>
      <c r="AA66" s="1222"/>
      <c r="AB66" s="1222"/>
      <c r="AC66" s="1222"/>
      <c r="AD66" s="1222"/>
      <c r="AE66" s="1222"/>
      <c r="AF66" s="1222"/>
      <c r="AG66" s="1222"/>
      <c r="AH66" s="1222"/>
      <c r="AI66" s="1222"/>
      <c r="AJ66" s="1180"/>
    </row>
    <row r="67" spans="1:36" s="1156" customFormat="1" ht="81" customHeight="1" x14ac:dyDescent="0.2">
      <c r="A67" s="1157"/>
      <c r="B67" s="1158"/>
      <c r="C67" s="2846"/>
      <c r="D67" s="2847"/>
      <c r="E67" s="1232"/>
      <c r="F67" s="387"/>
      <c r="G67" s="2835">
        <v>198</v>
      </c>
      <c r="H67" s="2832" t="s">
        <v>614</v>
      </c>
      <c r="I67" s="1625" t="s">
        <v>615</v>
      </c>
      <c r="J67" s="2850">
        <v>1</v>
      </c>
      <c r="K67" s="2852" t="s">
        <v>616</v>
      </c>
      <c r="L67" s="2838">
        <v>129</v>
      </c>
      <c r="M67" s="2816" t="s">
        <v>617</v>
      </c>
      <c r="N67" s="1656">
        <v>100</v>
      </c>
      <c r="O67" s="2587">
        <v>2860000000</v>
      </c>
      <c r="P67" s="2816" t="s">
        <v>618</v>
      </c>
      <c r="Q67" s="1644" t="s">
        <v>619</v>
      </c>
      <c r="R67" s="1133" t="s">
        <v>620</v>
      </c>
      <c r="S67" s="1275">
        <v>20000000</v>
      </c>
      <c r="T67" s="2835">
        <v>20</v>
      </c>
      <c r="U67" s="2832" t="s">
        <v>82</v>
      </c>
      <c r="V67" s="2826"/>
      <c r="W67" s="2826"/>
      <c r="X67" s="2826"/>
      <c r="Y67" s="2826"/>
      <c r="Z67" s="2826"/>
      <c r="AA67" s="2586">
        <v>81882</v>
      </c>
      <c r="AB67" s="2826"/>
      <c r="AC67" s="2826"/>
      <c r="AD67" s="2826"/>
      <c r="AE67" s="2826"/>
      <c r="AF67" s="2826"/>
      <c r="AG67" s="2826"/>
      <c r="AH67" s="2828">
        <v>42736</v>
      </c>
      <c r="AI67" s="2828">
        <v>43100</v>
      </c>
      <c r="AJ67" s="2829" t="s">
        <v>501</v>
      </c>
    </row>
    <row r="68" spans="1:36" s="1156" customFormat="1" ht="81" customHeight="1" x14ac:dyDescent="0.2">
      <c r="A68" s="1157"/>
      <c r="B68" s="1158"/>
      <c r="C68" s="2846"/>
      <c r="D68" s="2847"/>
      <c r="E68" s="1233"/>
      <c r="F68" s="1234"/>
      <c r="G68" s="2835"/>
      <c r="H68" s="2836"/>
      <c r="I68" s="1626"/>
      <c r="J68" s="2851"/>
      <c r="K68" s="2853"/>
      <c r="L68" s="2838"/>
      <c r="M68" s="2816"/>
      <c r="N68" s="2586"/>
      <c r="O68" s="2588"/>
      <c r="P68" s="2816"/>
      <c r="Q68" s="1644"/>
      <c r="R68" s="1135" t="s">
        <v>621</v>
      </c>
      <c r="S68" s="1276">
        <v>49000000</v>
      </c>
      <c r="T68" s="2835"/>
      <c r="U68" s="2836"/>
      <c r="V68" s="2826"/>
      <c r="W68" s="2826"/>
      <c r="X68" s="2826"/>
      <c r="Y68" s="2826"/>
      <c r="Z68" s="2826"/>
      <c r="AA68" s="2586"/>
      <c r="AB68" s="2826"/>
      <c r="AC68" s="2826"/>
      <c r="AD68" s="2826"/>
      <c r="AE68" s="2826"/>
      <c r="AF68" s="2826"/>
      <c r="AG68" s="2826"/>
      <c r="AH68" s="2828"/>
      <c r="AI68" s="2828"/>
      <c r="AJ68" s="2830"/>
    </row>
    <row r="69" spans="1:36" s="1156" customFormat="1" ht="77.25" customHeight="1" x14ac:dyDescent="0.2">
      <c r="A69" s="1157"/>
      <c r="B69" s="1158"/>
      <c r="C69" s="2846"/>
      <c r="D69" s="2847"/>
      <c r="E69" s="1233"/>
      <c r="F69" s="1234"/>
      <c r="G69" s="2835"/>
      <c r="H69" s="2836"/>
      <c r="I69" s="1626"/>
      <c r="J69" s="2851"/>
      <c r="K69" s="2853"/>
      <c r="L69" s="2838"/>
      <c r="M69" s="2816"/>
      <c r="N69" s="2586"/>
      <c r="O69" s="2588"/>
      <c r="P69" s="2816"/>
      <c r="Q69" s="1644"/>
      <c r="R69" s="1135" t="s">
        <v>622</v>
      </c>
      <c r="S69" s="1276">
        <v>1000000</v>
      </c>
      <c r="T69" s="2835"/>
      <c r="U69" s="2836"/>
      <c r="V69" s="2826"/>
      <c r="W69" s="2826"/>
      <c r="X69" s="2826"/>
      <c r="Y69" s="2826"/>
      <c r="Z69" s="2826"/>
      <c r="AA69" s="2586"/>
      <c r="AB69" s="2826"/>
      <c r="AC69" s="2826"/>
      <c r="AD69" s="2826"/>
      <c r="AE69" s="2826"/>
      <c r="AF69" s="2826"/>
      <c r="AG69" s="2826"/>
      <c r="AH69" s="2828"/>
      <c r="AI69" s="2828"/>
      <c r="AJ69" s="2830"/>
    </row>
    <row r="70" spans="1:36" s="1156" customFormat="1" ht="77.25" customHeight="1" x14ac:dyDescent="0.2">
      <c r="A70" s="1157"/>
      <c r="B70" s="1158"/>
      <c r="C70" s="2846"/>
      <c r="D70" s="2847"/>
      <c r="E70" s="1233"/>
      <c r="F70" s="1234"/>
      <c r="G70" s="1235">
        <v>199</v>
      </c>
      <c r="H70" s="1236" t="s">
        <v>623</v>
      </c>
      <c r="I70" s="176" t="s">
        <v>624</v>
      </c>
      <c r="J70" s="1237">
        <v>4</v>
      </c>
      <c r="K70" s="2854"/>
      <c r="L70" s="2838"/>
      <c r="M70" s="2816"/>
      <c r="N70" s="2586"/>
      <c r="O70" s="2588"/>
      <c r="P70" s="2816"/>
      <c r="Q70" s="1644"/>
      <c r="R70" s="1135" t="s">
        <v>625</v>
      </c>
      <c r="S70" s="1238">
        <v>10000000</v>
      </c>
      <c r="T70" s="2835"/>
      <c r="U70" s="2837"/>
      <c r="V70" s="2826"/>
      <c r="W70" s="2826"/>
      <c r="X70" s="2826"/>
      <c r="Y70" s="2826"/>
      <c r="Z70" s="2826"/>
      <c r="AA70" s="2586"/>
      <c r="AB70" s="2826"/>
      <c r="AC70" s="2826"/>
      <c r="AD70" s="2826"/>
      <c r="AE70" s="2826"/>
      <c r="AF70" s="2826"/>
      <c r="AG70" s="2826"/>
      <c r="AH70" s="2828"/>
      <c r="AI70" s="2828"/>
      <c r="AJ70" s="2830"/>
    </row>
    <row r="71" spans="1:36" s="1156" customFormat="1" ht="69" customHeight="1" thickBot="1" x14ac:dyDescent="0.25">
      <c r="A71" s="1157"/>
      <c r="B71" s="1158"/>
      <c r="C71" s="2846"/>
      <c r="D71" s="2847"/>
      <c r="E71" s="1233"/>
      <c r="F71" s="1234"/>
      <c r="G71" s="1239">
        <v>200</v>
      </c>
      <c r="H71" s="1194" t="s">
        <v>626</v>
      </c>
      <c r="I71" s="1139" t="s">
        <v>627</v>
      </c>
      <c r="J71" s="1142">
        <v>12</v>
      </c>
      <c r="K71" s="2832" t="s">
        <v>628</v>
      </c>
      <c r="L71" s="2838"/>
      <c r="M71" s="2816"/>
      <c r="N71" s="2586"/>
      <c r="O71" s="2588"/>
      <c r="P71" s="2816"/>
      <c r="Q71" s="1644"/>
      <c r="R71" s="1623" t="s">
        <v>629</v>
      </c>
      <c r="S71" s="1169">
        <v>834000000</v>
      </c>
      <c r="T71" s="1240">
        <v>6</v>
      </c>
      <c r="U71" s="2832" t="s">
        <v>630</v>
      </c>
      <c r="V71" s="2826"/>
      <c r="W71" s="2826"/>
      <c r="X71" s="2826"/>
      <c r="Y71" s="2826"/>
      <c r="Z71" s="2826"/>
      <c r="AA71" s="2586"/>
      <c r="AB71" s="2826"/>
      <c r="AC71" s="2826"/>
      <c r="AD71" s="2826"/>
      <c r="AE71" s="2826"/>
      <c r="AF71" s="2826"/>
      <c r="AG71" s="2826"/>
      <c r="AH71" s="2828"/>
      <c r="AI71" s="2828"/>
      <c r="AJ71" s="2830"/>
    </row>
    <row r="72" spans="1:36" s="1156" customFormat="1" ht="68.25" customHeight="1" thickBot="1" x14ac:dyDescent="0.25">
      <c r="A72" s="1241"/>
      <c r="B72" s="1242"/>
      <c r="C72" s="2848"/>
      <c r="D72" s="2849"/>
      <c r="E72" s="1243"/>
      <c r="F72" s="1244"/>
      <c r="G72" s="1245">
        <v>201</v>
      </c>
      <c r="H72" s="1246" t="s">
        <v>631</v>
      </c>
      <c r="I72" s="1246" t="s">
        <v>632</v>
      </c>
      <c r="J72" s="1247">
        <v>14</v>
      </c>
      <c r="K72" s="2833"/>
      <c r="L72" s="2839"/>
      <c r="M72" s="2817"/>
      <c r="N72" s="2834"/>
      <c r="O72" s="2840"/>
      <c r="P72" s="2817"/>
      <c r="Q72" s="2818"/>
      <c r="R72" s="1624"/>
      <c r="S72" s="1248">
        <v>1946000000</v>
      </c>
      <c r="T72" s="1240">
        <v>6</v>
      </c>
      <c r="U72" s="2833"/>
      <c r="V72" s="2827"/>
      <c r="W72" s="2827"/>
      <c r="X72" s="2827"/>
      <c r="Y72" s="2827"/>
      <c r="Z72" s="2827"/>
      <c r="AA72" s="2834"/>
      <c r="AB72" s="2827"/>
      <c r="AC72" s="2827"/>
      <c r="AD72" s="2827"/>
      <c r="AE72" s="2827"/>
      <c r="AF72" s="2827"/>
      <c r="AG72" s="2827"/>
      <c r="AH72" s="2828"/>
      <c r="AI72" s="2828"/>
      <c r="AJ72" s="2831"/>
    </row>
    <row r="73" spans="1:36" ht="39.75" customHeight="1" thickBot="1" x14ac:dyDescent="0.25">
      <c r="A73" s="2804" t="s">
        <v>633</v>
      </c>
      <c r="B73" s="2805"/>
      <c r="C73" s="2805"/>
      <c r="D73" s="2805"/>
      <c r="E73" s="2805"/>
      <c r="F73" s="2805"/>
      <c r="G73" s="2805"/>
      <c r="H73" s="2805"/>
      <c r="I73" s="2805"/>
      <c r="J73" s="2805"/>
      <c r="K73" s="2805"/>
      <c r="L73" s="2805"/>
      <c r="M73" s="2805"/>
      <c r="N73" s="2806"/>
      <c r="O73" s="1249">
        <f>SUM(O13:O72)</f>
        <v>4893000000</v>
      </c>
      <c r="P73" s="1250"/>
      <c r="Q73" s="1251"/>
      <c r="R73" s="1252"/>
      <c r="S73" s="1253">
        <f>SUM(S13:S72)</f>
        <v>4893000000</v>
      </c>
      <c r="T73" s="1254"/>
      <c r="U73" s="1251"/>
      <c r="V73" s="1251"/>
      <c r="W73" s="1251"/>
      <c r="X73" s="1251"/>
      <c r="Y73" s="1251"/>
      <c r="Z73" s="1251"/>
      <c r="AA73" s="1251"/>
      <c r="AB73" s="1251"/>
      <c r="AC73" s="1251"/>
      <c r="AD73" s="1251"/>
      <c r="AE73" s="1251"/>
      <c r="AF73" s="1251"/>
      <c r="AG73" s="1251"/>
      <c r="AH73" s="1251"/>
      <c r="AI73" s="1251"/>
      <c r="AJ73" s="1252"/>
    </row>
    <row r="74" spans="1:36" ht="15" x14ac:dyDescent="0.25">
      <c r="A74" s="1145"/>
      <c r="B74" s="1145"/>
      <c r="C74" s="1145"/>
      <c r="D74" s="1145"/>
      <c r="E74" s="1255"/>
      <c r="F74" s="1256"/>
      <c r="G74" s="1257"/>
      <c r="H74" s="1257"/>
      <c r="I74" s="1258"/>
      <c r="J74" s="1259"/>
      <c r="K74" s="1259"/>
      <c r="L74" s="1259"/>
      <c r="M74" s="1258"/>
      <c r="N74" s="1260"/>
      <c r="O74" s="1261"/>
      <c r="P74" s="1257"/>
      <c r="Q74" s="1262"/>
      <c r="R74" s="1263"/>
      <c r="S74" s="1264"/>
      <c r="T74" s="1145"/>
      <c r="U74" s="1145"/>
      <c r="V74" s="1145"/>
      <c r="W74" s="1145"/>
      <c r="X74" s="1145"/>
      <c r="Y74" s="1145"/>
      <c r="Z74" s="1145"/>
      <c r="AA74" s="1145"/>
      <c r="AB74" s="1145"/>
      <c r="AC74" s="1145"/>
      <c r="AD74" s="1145"/>
      <c r="AE74" s="1145"/>
      <c r="AF74" s="1145"/>
      <c r="AJ74" s="1265"/>
    </row>
    <row r="75" spans="1:36" ht="24.75" customHeight="1" x14ac:dyDescent="0.25">
      <c r="A75" s="1145"/>
      <c r="B75" s="1145"/>
      <c r="C75" s="1145"/>
      <c r="D75" s="1145"/>
      <c r="E75" s="1255"/>
      <c r="F75" s="1256"/>
      <c r="G75" s="1259"/>
      <c r="H75" s="1259"/>
      <c r="I75" s="1259"/>
      <c r="J75" s="1259"/>
      <c r="K75" s="1259"/>
      <c r="L75" s="1259"/>
      <c r="M75" s="1258"/>
      <c r="N75" s="1260"/>
      <c r="O75" s="1261"/>
      <c r="P75" s="1257"/>
      <c r="Q75" s="1262"/>
      <c r="R75" s="1263"/>
      <c r="S75" s="1264"/>
      <c r="T75" s="1145"/>
      <c r="U75" s="1145"/>
      <c r="V75" s="1145"/>
      <c r="W75" s="1145"/>
      <c r="X75" s="1145"/>
      <c r="Y75" s="1145"/>
      <c r="Z75" s="1145"/>
      <c r="AA75" s="1145"/>
      <c r="AB75" s="1145"/>
      <c r="AC75" s="1145"/>
      <c r="AD75" s="1145"/>
      <c r="AE75" s="1145"/>
      <c r="AF75" s="1145"/>
      <c r="AJ75" s="1265"/>
    </row>
    <row r="76" spans="1:36" ht="28.5" customHeight="1" x14ac:dyDescent="0.2">
      <c r="E76" s="1255"/>
      <c r="F76" s="1266"/>
      <c r="G76" s="1255"/>
      <c r="H76" s="1255"/>
      <c r="I76" s="1255"/>
      <c r="J76" s="1255"/>
      <c r="K76" s="1259"/>
      <c r="L76" s="1259"/>
      <c r="M76" s="1260"/>
      <c r="N76" s="1260"/>
      <c r="O76" s="1267"/>
      <c r="P76" s="1257"/>
      <c r="Q76" s="1262"/>
      <c r="S76" s="1268"/>
      <c r="T76" s="1145"/>
      <c r="U76" s="1145"/>
      <c r="V76" s="1145"/>
      <c r="W76" s="1145"/>
      <c r="X76" s="1145"/>
      <c r="Y76" s="1145"/>
      <c r="Z76" s="1145"/>
      <c r="AA76" s="1145"/>
      <c r="AB76" s="1145"/>
      <c r="AC76" s="1145"/>
      <c r="AD76" s="1145"/>
      <c r="AE76" s="1145"/>
      <c r="AF76" s="1145"/>
      <c r="AJ76" s="1265"/>
    </row>
    <row r="77" spans="1:36" x14ac:dyDescent="0.2">
      <c r="A77" s="1145"/>
      <c r="B77" s="1145"/>
      <c r="C77" s="1145"/>
      <c r="D77" s="1145"/>
      <c r="E77" s="1255"/>
      <c r="F77" s="1266"/>
      <c r="G77" s="1255"/>
      <c r="H77" s="1255"/>
      <c r="I77" s="1255"/>
      <c r="J77" s="1255"/>
      <c r="K77" s="1259"/>
      <c r="L77" s="1259"/>
      <c r="M77" s="1260"/>
      <c r="N77" s="1260"/>
      <c r="O77" s="1269"/>
      <c r="P77" s="1260"/>
      <c r="Q77" s="1260"/>
      <c r="R77" s="1260"/>
      <c r="S77" s="1268"/>
      <c r="T77" s="1145"/>
      <c r="U77" s="1145"/>
      <c r="V77" s="1145"/>
      <c r="W77" s="1145"/>
      <c r="X77" s="1145"/>
      <c r="Y77" s="1145"/>
      <c r="Z77" s="1145"/>
      <c r="AA77" s="1145"/>
      <c r="AB77" s="1145"/>
      <c r="AC77" s="1145"/>
      <c r="AD77" s="1145"/>
      <c r="AE77" s="1145"/>
      <c r="AF77" s="1145"/>
      <c r="AJ77" s="1265"/>
    </row>
    <row r="78" spans="1:36" x14ac:dyDescent="0.2">
      <c r="A78" s="1145"/>
      <c r="B78" s="1145"/>
      <c r="C78" s="1145"/>
      <c r="D78" s="1145"/>
      <c r="E78" s="1255"/>
      <c r="F78" s="1266"/>
      <c r="G78" s="1255"/>
      <c r="H78" s="1255"/>
      <c r="I78" s="1255"/>
      <c r="J78" s="1255"/>
      <c r="K78" s="1259"/>
      <c r="L78" s="1259"/>
      <c r="M78" s="1260"/>
      <c r="N78" s="1260"/>
      <c r="O78" s="1269"/>
      <c r="P78" s="1260"/>
      <c r="Q78" s="1145"/>
      <c r="R78" s="1145"/>
      <c r="S78" s="1268"/>
      <c r="T78" s="1145"/>
      <c r="U78" s="1145"/>
      <c r="V78" s="1145"/>
      <c r="W78" s="1145"/>
      <c r="X78" s="1145"/>
      <c r="Y78" s="1145"/>
      <c r="Z78" s="1145"/>
      <c r="AA78" s="1145"/>
      <c r="AB78" s="1145"/>
      <c r="AC78" s="1145"/>
      <c r="AD78" s="1145"/>
      <c r="AE78" s="1145"/>
      <c r="AF78" s="1145"/>
    </row>
    <row r="79" spans="1:36" x14ac:dyDescent="0.2">
      <c r="A79" s="1145"/>
      <c r="B79" s="1145"/>
      <c r="C79" s="1145"/>
      <c r="D79" s="1145"/>
      <c r="E79" s="1255"/>
      <c r="F79" s="1266"/>
      <c r="G79" s="1255"/>
      <c r="H79" s="1255"/>
      <c r="I79" s="1255"/>
      <c r="J79" s="1255"/>
      <c r="K79" s="1259"/>
      <c r="L79" s="1259"/>
      <c r="M79" s="1260"/>
      <c r="N79" s="1260"/>
      <c r="O79" s="1269"/>
      <c r="P79" s="1260"/>
      <c r="Q79" s="1145"/>
      <c r="R79" s="1145"/>
      <c r="S79" s="1268"/>
      <c r="T79" s="1145"/>
      <c r="U79" s="1145"/>
      <c r="V79" s="1145"/>
      <c r="W79" s="1145"/>
      <c r="X79" s="1145"/>
      <c r="Y79" s="1145"/>
      <c r="Z79" s="1145"/>
      <c r="AA79" s="1145"/>
      <c r="AB79" s="1145"/>
      <c r="AC79" s="1145"/>
      <c r="AD79" s="1145"/>
      <c r="AE79" s="1145"/>
      <c r="AF79" s="1145"/>
    </row>
    <row r="80" spans="1:36" ht="15" x14ac:dyDescent="0.2">
      <c r="A80" s="1145"/>
      <c r="B80" s="1145"/>
      <c r="C80" s="1145"/>
      <c r="D80" s="1145"/>
      <c r="E80" s="1255"/>
      <c r="F80" s="1266"/>
      <c r="G80" s="1255"/>
      <c r="H80" s="2336" t="s">
        <v>634</v>
      </c>
      <c r="I80" s="2336"/>
      <c r="J80" s="1255"/>
      <c r="K80" s="1259"/>
      <c r="L80" s="1259"/>
      <c r="M80" s="1260"/>
      <c r="N80" s="1260"/>
      <c r="O80" s="1269"/>
      <c r="P80" s="1260"/>
      <c r="Q80" s="1145"/>
      <c r="R80" s="1145"/>
      <c r="S80" s="1268"/>
      <c r="T80" s="1145"/>
      <c r="U80" s="1145"/>
      <c r="V80" s="1145"/>
      <c r="W80" s="1145"/>
      <c r="X80" s="1145"/>
      <c r="Y80" s="1145"/>
      <c r="Z80" s="1145"/>
      <c r="AA80" s="1145"/>
      <c r="AB80" s="1145"/>
      <c r="AC80" s="1145"/>
      <c r="AD80" s="1145"/>
      <c r="AE80" s="1145"/>
      <c r="AF80" s="1145"/>
    </row>
    <row r="81" spans="1:32" ht="15" x14ac:dyDescent="0.25">
      <c r="A81" s="1145"/>
      <c r="B81" s="1145"/>
      <c r="C81" s="1145"/>
      <c r="D81" s="1145"/>
      <c r="E81" s="1255"/>
      <c r="F81" s="1266"/>
      <c r="G81" s="1255"/>
      <c r="H81" s="2807" t="s">
        <v>635</v>
      </c>
      <c r="I81" s="2807"/>
      <c r="J81" s="1255"/>
      <c r="K81" s="1259"/>
      <c r="L81" s="1259"/>
      <c r="M81" s="1260"/>
      <c r="N81" s="1260"/>
      <c r="O81" s="1269"/>
      <c r="P81" s="1260"/>
      <c r="Q81" s="1145"/>
      <c r="R81" s="1145"/>
      <c r="S81" s="1268"/>
      <c r="T81" s="1145"/>
      <c r="U81" s="1145"/>
      <c r="V81" s="1145"/>
      <c r="W81" s="1145"/>
      <c r="X81" s="1145"/>
      <c r="Y81" s="1145"/>
      <c r="Z81" s="1145"/>
      <c r="AA81" s="1145"/>
      <c r="AB81" s="1145"/>
      <c r="AC81" s="1145"/>
      <c r="AD81" s="1145"/>
      <c r="AE81" s="1145"/>
      <c r="AF81" s="1145"/>
    </row>
    <row r="82" spans="1:32" x14ac:dyDescent="0.2">
      <c r="E82" s="1255"/>
      <c r="F82" s="1266"/>
      <c r="G82" s="1255"/>
      <c r="H82" s="1255"/>
      <c r="I82" s="1255"/>
      <c r="J82" s="1255"/>
      <c r="K82" s="1259"/>
      <c r="L82" s="1259"/>
      <c r="M82" s="1260"/>
      <c r="N82" s="1260"/>
      <c r="O82" s="1269"/>
      <c r="P82" s="1260"/>
      <c r="Q82" s="1145"/>
      <c r="R82" s="1145"/>
      <c r="S82" s="1268"/>
      <c r="T82" s="1145"/>
      <c r="U82" s="1145"/>
      <c r="V82" s="1145"/>
      <c r="W82" s="1145"/>
      <c r="X82" s="1145"/>
      <c r="Y82" s="1145"/>
      <c r="Z82" s="1145"/>
      <c r="AA82" s="1145"/>
      <c r="AB82" s="1145"/>
      <c r="AC82" s="1145"/>
      <c r="AD82" s="1145"/>
      <c r="AE82" s="1145"/>
      <c r="AF82" s="1145"/>
    </row>
    <row r="83" spans="1:32" x14ac:dyDescent="0.2">
      <c r="A83" s="1145"/>
      <c r="B83" s="1145"/>
      <c r="C83" s="1145"/>
      <c r="D83" s="1145"/>
      <c r="E83" s="1255"/>
      <c r="F83" s="1266"/>
      <c r="G83" s="1255"/>
      <c r="H83" s="1255"/>
      <c r="I83" s="1255"/>
      <c r="J83" s="1255"/>
      <c r="K83" s="1259"/>
      <c r="L83" s="1259"/>
      <c r="M83" s="1260"/>
      <c r="N83" s="1260"/>
      <c r="O83" s="1269"/>
      <c r="P83" s="1260"/>
      <c r="Q83" s="1145"/>
      <c r="R83" s="1145"/>
      <c r="S83" s="1268"/>
      <c r="T83" s="1145"/>
      <c r="U83" s="1145"/>
      <c r="V83" s="1145"/>
      <c r="W83" s="1145"/>
      <c r="X83" s="1145"/>
      <c r="Y83" s="1145"/>
      <c r="Z83" s="1145"/>
      <c r="AA83" s="1145"/>
      <c r="AB83" s="1145"/>
      <c r="AC83" s="1145"/>
      <c r="AD83" s="1145"/>
      <c r="AE83" s="1145"/>
      <c r="AF83" s="1145"/>
    </row>
    <row r="84" spans="1:32" x14ac:dyDescent="0.2">
      <c r="A84" s="1145"/>
      <c r="B84" s="1145"/>
      <c r="C84" s="1145"/>
      <c r="D84" s="1145"/>
      <c r="E84" s="1255"/>
      <c r="F84" s="1266"/>
      <c r="G84" s="1255"/>
      <c r="H84" s="1255"/>
      <c r="I84" s="1255"/>
      <c r="J84" s="1255"/>
      <c r="K84" s="1259"/>
      <c r="L84" s="1259"/>
      <c r="M84" s="1260"/>
      <c r="N84" s="1260"/>
      <c r="O84" s="1269"/>
      <c r="P84" s="1260"/>
      <c r="Q84" s="1145"/>
      <c r="R84" s="1145"/>
      <c r="S84" s="1268"/>
      <c r="T84" s="1145"/>
      <c r="U84" s="1145"/>
      <c r="V84" s="1145"/>
      <c r="W84" s="1145"/>
      <c r="X84" s="1145"/>
      <c r="Y84" s="1145"/>
      <c r="Z84" s="1145"/>
      <c r="AA84" s="1145"/>
      <c r="AB84" s="1145"/>
      <c r="AC84" s="1145"/>
      <c r="AD84" s="1145"/>
      <c r="AE84" s="1145"/>
      <c r="AF84" s="1145"/>
    </row>
    <row r="85" spans="1:32" x14ac:dyDescent="0.2">
      <c r="A85" s="1145"/>
      <c r="B85" s="1145"/>
      <c r="C85" s="1145"/>
      <c r="D85" s="2808" t="s">
        <v>636</v>
      </c>
      <c r="E85" s="2808"/>
      <c r="F85" s="2808"/>
      <c r="G85" s="2808"/>
      <c r="H85" s="1255"/>
      <c r="I85" s="1255"/>
      <c r="J85" s="1255"/>
      <c r="K85" s="1259"/>
      <c r="L85" s="1259"/>
      <c r="M85" s="1260"/>
      <c r="N85" s="1260"/>
      <c r="O85" s="1269"/>
      <c r="P85" s="1260"/>
      <c r="Q85" s="1145"/>
      <c r="R85" s="1145"/>
      <c r="S85" s="1268"/>
      <c r="T85" s="1145"/>
      <c r="U85" s="1145"/>
      <c r="V85" s="1145"/>
      <c r="W85" s="1145"/>
      <c r="X85" s="1145"/>
      <c r="Y85" s="1145"/>
      <c r="Z85" s="1145"/>
      <c r="AA85" s="1145"/>
      <c r="AB85" s="1145"/>
      <c r="AC85" s="1145"/>
      <c r="AD85" s="1145"/>
      <c r="AE85" s="1145"/>
      <c r="AF85" s="1145"/>
    </row>
    <row r="86" spans="1:32" x14ac:dyDescent="0.2">
      <c r="A86" s="1145"/>
      <c r="B86" s="1145"/>
      <c r="C86" s="1145"/>
      <c r="D86" s="1145"/>
      <c r="E86" s="1255"/>
      <c r="F86" s="1266"/>
      <c r="G86" s="1255"/>
      <c r="H86" s="1255"/>
      <c r="I86" s="1255"/>
      <c r="J86" s="1255"/>
      <c r="K86" s="1259"/>
      <c r="L86" s="1259"/>
      <c r="M86" s="1260"/>
      <c r="N86" s="1260"/>
      <c r="O86" s="1269"/>
      <c r="P86" s="1260"/>
      <c r="Q86" s="1145"/>
      <c r="R86" s="1145"/>
      <c r="S86" s="1268"/>
      <c r="T86" s="1145"/>
      <c r="U86" s="1145"/>
      <c r="V86" s="1145"/>
      <c r="W86" s="1145"/>
      <c r="X86" s="1145"/>
      <c r="Y86" s="1145"/>
      <c r="Z86" s="1145"/>
      <c r="AA86" s="1145"/>
      <c r="AB86" s="1145"/>
      <c r="AC86" s="1145"/>
      <c r="AD86" s="1145"/>
      <c r="AE86" s="1145"/>
      <c r="AF86" s="1145"/>
    </row>
    <row r="87" spans="1:32" x14ac:dyDescent="0.2">
      <c r="A87" s="1145"/>
      <c r="B87" s="1145"/>
      <c r="C87" s="1145"/>
      <c r="D87" s="1145"/>
      <c r="E87" s="1255"/>
      <c r="F87" s="1266"/>
      <c r="G87" s="1255"/>
      <c r="H87" s="1255"/>
      <c r="I87" s="1255"/>
      <c r="J87" s="1255"/>
      <c r="K87" s="1259"/>
      <c r="L87" s="1259"/>
      <c r="M87" s="1260"/>
      <c r="N87" s="1260"/>
      <c r="O87" s="1269"/>
      <c r="P87" s="1260"/>
      <c r="Q87" s="1145"/>
      <c r="R87" s="1145"/>
      <c r="S87" s="1268"/>
      <c r="T87" s="1145"/>
      <c r="U87" s="1145"/>
      <c r="V87" s="1145"/>
      <c r="W87" s="1145"/>
      <c r="X87" s="1145"/>
      <c r="Y87" s="1145"/>
      <c r="Z87" s="1145"/>
      <c r="AA87" s="1145"/>
      <c r="AB87" s="1145"/>
      <c r="AC87" s="1145"/>
      <c r="AD87" s="1145"/>
      <c r="AE87" s="1145"/>
      <c r="AF87" s="1145"/>
    </row>
    <row r="88" spans="1:32" x14ac:dyDescent="0.2">
      <c r="A88" s="1145"/>
      <c r="B88" s="1145"/>
      <c r="C88" s="1145"/>
      <c r="D88" s="1145"/>
      <c r="E88" s="1255"/>
      <c r="F88" s="1266"/>
      <c r="G88" s="1255"/>
      <c r="H88" s="1255"/>
      <c r="I88" s="1255"/>
      <c r="J88" s="1255"/>
      <c r="K88" s="1259"/>
      <c r="L88" s="1259"/>
      <c r="M88" s="1260"/>
      <c r="N88" s="1260"/>
      <c r="O88" s="1269"/>
      <c r="P88" s="1260"/>
      <c r="Q88" s="1145"/>
      <c r="R88" s="1145"/>
      <c r="S88" s="1268"/>
      <c r="T88" s="1145"/>
      <c r="U88" s="1145"/>
      <c r="V88" s="1145"/>
      <c r="W88" s="1145"/>
      <c r="X88" s="1145"/>
      <c r="Y88" s="1145"/>
      <c r="Z88" s="1145"/>
      <c r="AA88" s="1145"/>
      <c r="AB88" s="1145"/>
      <c r="AC88" s="1145"/>
      <c r="AD88" s="1145"/>
      <c r="AE88" s="1145"/>
      <c r="AF88" s="1145"/>
    </row>
    <row r="89" spans="1:32" x14ac:dyDescent="0.2">
      <c r="A89" s="1145"/>
      <c r="B89" s="1145"/>
      <c r="C89" s="1145"/>
      <c r="D89" s="1145"/>
      <c r="E89" s="1255"/>
      <c r="F89" s="1266"/>
      <c r="G89" s="1255"/>
      <c r="H89" s="1255"/>
      <c r="I89" s="1255"/>
      <c r="J89" s="1255"/>
      <c r="K89" s="1259"/>
      <c r="L89" s="1259"/>
      <c r="M89" s="1260"/>
      <c r="N89" s="1260"/>
      <c r="O89" s="1269"/>
      <c r="P89" s="1260"/>
      <c r="Q89" s="1145"/>
      <c r="R89" s="1145"/>
      <c r="S89" s="1268"/>
      <c r="T89" s="1145"/>
      <c r="U89" s="1145"/>
      <c r="V89" s="1145"/>
      <c r="W89" s="1145"/>
      <c r="X89" s="1145"/>
      <c r="Y89" s="1145"/>
      <c r="Z89" s="1145"/>
      <c r="AA89" s="1145"/>
      <c r="AB89" s="1145"/>
      <c r="AC89" s="1145"/>
      <c r="AD89" s="1145"/>
      <c r="AE89" s="1145"/>
      <c r="AF89" s="1145"/>
    </row>
    <row r="90" spans="1:32" x14ac:dyDescent="0.2">
      <c r="A90" s="1145"/>
      <c r="B90" s="1145"/>
      <c r="C90" s="1145"/>
      <c r="D90" s="1145"/>
      <c r="E90" s="1255"/>
      <c r="F90" s="1266"/>
      <c r="G90" s="1255"/>
      <c r="H90" s="1255"/>
      <c r="I90" s="1255"/>
      <c r="J90" s="1255"/>
      <c r="K90" s="1259"/>
      <c r="L90" s="1259"/>
      <c r="M90" s="1260"/>
      <c r="N90" s="1260"/>
      <c r="O90" s="1269"/>
      <c r="P90" s="1260"/>
      <c r="Q90" s="1145"/>
      <c r="R90" s="1145"/>
      <c r="S90" s="1268"/>
      <c r="T90" s="1145"/>
      <c r="U90" s="1145"/>
      <c r="V90" s="1145"/>
      <c r="W90" s="1145"/>
      <c r="X90" s="1145"/>
      <c r="Y90" s="1145"/>
      <c r="Z90" s="1145"/>
      <c r="AA90" s="1145"/>
      <c r="AB90" s="1145"/>
      <c r="AC90" s="1145"/>
      <c r="AD90" s="1145"/>
      <c r="AE90" s="1145"/>
      <c r="AF90" s="1145"/>
    </row>
    <row r="91" spans="1:32" x14ac:dyDescent="0.2">
      <c r="A91" s="1145"/>
      <c r="B91" s="1145"/>
      <c r="C91" s="1145"/>
      <c r="D91" s="1145"/>
      <c r="E91" s="1255"/>
      <c r="F91" s="1266"/>
      <c r="G91" s="1255"/>
      <c r="H91" s="1255"/>
      <c r="I91" s="1255"/>
      <c r="J91" s="1255"/>
      <c r="K91" s="1259"/>
      <c r="L91" s="1259"/>
      <c r="M91" s="1260"/>
      <c r="N91" s="1260"/>
      <c r="O91" s="1269"/>
      <c r="P91" s="1260"/>
      <c r="Q91" s="1145"/>
      <c r="R91" s="1145"/>
      <c r="S91" s="1268"/>
      <c r="T91" s="1145"/>
      <c r="U91" s="1145"/>
      <c r="V91" s="1145"/>
      <c r="W91" s="1145"/>
      <c r="X91" s="1145"/>
      <c r="Y91" s="1145"/>
      <c r="Z91" s="1145"/>
      <c r="AA91" s="1145"/>
      <c r="AB91" s="1145"/>
      <c r="AC91" s="1145"/>
      <c r="AD91" s="1145"/>
      <c r="AE91" s="1145"/>
      <c r="AF91" s="1145"/>
    </row>
    <row r="92" spans="1:32" x14ac:dyDescent="0.2">
      <c r="A92" s="1145"/>
      <c r="B92" s="1145"/>
      <c r="C92" s="1145"/>
      <c r="D92" s="1145"/>
      <c r="E92" s="1255"/>
      <c r="F92" s="1266"/>
      <c r="G92" s="1255"/>
      <c r="H92" s="1255"/>
      <c r="I92" s="1255"/>
      <c r="J92" s="1255"/>
      <c r="K92" s="1259"/>
      <c r="L92" s="1259"/>
      <c r="M92" s="1260"/>
      <c r="N92" s="1260"/>
      <c r="O92" s="1269"/>
      <c r="P92" s="1260"/>
      <c r="Q92" s="1145"/>
      <c r="R92" s="1145"/>
      <c r="S92" s="1268"/>
      <c r="T92" s="1145"/>
      <c r="U92" s="1145"/>
      <c r="V92" s="1145"/>
      <c r="W92" s="1145"/>
      <c r="X92" s="1145"/>
      <c r="Y92" s="1145"/>
      <c r="Z92" s="1145"/>
      <c r="AA92" s="1145"/>
      <c r="AB92" s="1145"/>
      <c r="AC92" s="1145"/>
      <c r="AD92" s="1145"/>
      <c r="AE92" s="1145"/>
      <c r="AF92" s="1145"/>
    </row>
    <row r="93" spans="1:32" x14ac:dyDescent="0.2">
      <c r="A93" s="1145"/>
      <c r="B93" s="1145"/>
      <c r="C93" s="1145"/>
      <c r="D93" s="1145"/>
      <c r="E93" s="1255"/>
      <c r="F93" s="1266"/>
      <c r="G93" s="1255"/>
      <c r="H93" s="1255"/>
      <c r="I93" s="1255"/>
      <c r="J93" s="1255"/>
      <c r="K93" s="1259"/>
      <c r="L93" s="1259"/>
      <c r="M93" s="1260"/>
      <c r="N93" s="1260"/>
      <c r="O93" s="1269"/>
      <c r="P93" s="1260"/>
      <c r="Q93" s="1145"/>
      <c r="R93" s="1145"/>
      <c r="S93" s="1268"/>
      <c r="T93" s="1145"/>
      <c r="U93" s="1145"/>
      <c r="V93" s="1145"/>
      <c r="W93" s="1145"/>
      <c r="X93" s="1145"/>
      <c r="Y93" s="1145"/>
      <c r="Z93" s="1145"/>
      <c r="AA93" s="1145"/>
      <c r="AB93" s="1145"/>
      <c r="AC93" s="1145"/>
      <c r="AD93" s="1145"/>
      <c r="AE93" s="1145"/>
      <c r="AF93" s="1145"/>
    </row>
    <row r="94" spans="1:32" x14ac:dyDescent="0.2">
      <c r="A94" s="1145"/>
      <c r="B94" s="1145"/>
      <c r="C94" s="1145"/>
      <c r="D94" s="1145"/>
      <c r="E94" s="1255"/>
      <c r="F94" s="1266"/>
      <c r="G94" s="1255"/>
      <c r="H94" s="1255"/>
      <c r="I94" s="1255"/>
      <c r="J94" s="1255"/>
      <c r="K94" s="1259"/>
      <c r="L94" s="1259"/>
      <c r="M94" s="1260"/>
      <c r="N94" s="1260"/>
      <c r="O94" s="1269"/>
      <c r="P94" s="1260"/>
      <c r="Q94" s="1145"/>
      <c r="R94" s="1145"/>
      <c r="S94" s="1268"/>
      <c r="T94" s="1145"/>
      <c r="U94" s="1145"/>
      <c r="V94" s="1145"/>
      <c r="W94" s="1145"/>
      <c r="X94" s="1145"/>
      <c r="Y94" s="1145"/>
      <c r="Z94" s="1145"/>
      <c r="AA94" s="1145"/>
      <c r="AB94" s="1145"/>
      <c r="AC94" s="1145"/>
      <c r="AD94" s="1145"/>
      <c r="AE94" s="1145"/>
      <c r="AF94" s="1145"/>
    </row>
    <row r="95" spans="1:32" x14ac:dyDescent="0.2">
      <c r="A95" s="1145"/>
      <c r="B95" s="1145"/>
      <c r="C95" s="1145"/>
      <c r="D95" s="1145"/>
      <c r="E95" s="1255"/>
      <c r="F95" s="1266"/>
      <c r="G95" s="1255"/>
      <c r="H95" s="1255"/>
      <c r="I95" s="1255"/>
      <c r="J95" s="1255"/>
      <c r="K95" s="1259"/>
      <c r="L95" s="1259"/>
      <c r="M95" s="1260"/>
      <c r="N95" s="1260"/>
      <c r="O95" s="1269"/>
      <c r="P95" s="1260"/>
      <c r="Q95" s="1145"/>
      <c r="R95" s="1145"/>
      <c r="S95" s="1268"/>
      <c r="T95" s="1145"/>
      <c r="U95" s="1145"/>
      <c r="V95" s="1145"/>
      <c r="W95" s="1145"/>
      <c r="X95" s="1145"/>
      <c r="Y95" s="1145"/>
      <c r="Z95" s="1145"/>
      <c r="AA95" s="1145"/>
      <c r="AB95" s="1145"/>
      <c r="AC95" s="1145"/>
      <c r="AD95" s="1145"/>
      <c r="AE95" s="1145"/>
      <c r="AF95" s="1145"/>
    </row>
    <row r="96" spans="1:32" x14ac:dyDescent="0.2">
      <c r="A96" s="1145"/>
      <c r="B96" s="1145"/>
      <c r="C96" s="1145"/>
      <c r="D96" s="1145"/>
      <c r="E96" s="1255"/>
      <c r="F96" s="1266"/>
      <c r="G96" s="1255"/>
      <c r="H96" s="1255"/>
      <c r="I96" s="1255"/>
      <c r="J96" s="1255"/>
      <c r="K96" s="1259"/>
      <c r="L96" s="1259"/>
      <c r="M96" s="1260"/>
      <c r="N96" s="1260"/>
      <c r="O96" s="1269"/>
      <c r="P96" s="1260"/>
      <c r="Q96" s="1145"/>
      <c r="R96" s="1145"/>
      <c r="S96" s="1268"/>
      <c r="T96" s="1145"/>
      <c r="U96" s="1145"/>
      <c r="V96" s="1145"/>
      <c r="W96" s="1145"/>
      <c r="X96" s="1145"/>
      <c r="Y96" s="1145"/>
      <c r="Z96" s="1145"/>
      <c r="AA96" s="1145"/>
      <c r="AB96" s="1145"/>
      <c r="AC96" s="1145"/>
      <c r="AD96" s="1145"/>
      <c r="AE96" s="1145"/>
      <c r="AF96" s="1145"/>
    </row>
    <row r="97" spans="1:32" x14ac:dyDescent="0.2">
      <c r="A97" s="1145"/>
      <c r="B97" s="1145"/>
      <c r="C97" s="1145"/>
      <c r="D97" s="1145"/>
      <c r="E97" s="1255"/>
      <c r="F97" s="1266"/>
      <c r="G97" s="1255"/>
      <c r="H97" s="1255"/>
      <c r="I97" s="1255"/>
      <c r="J97" s="1255"/>
      <c r="K97" s="1259"/>
      <c r="L97" s="1259"/>
      <c r="M97" s="1260"/>
      <c r="N97" s="1260"/>
      <c r="O97" s="1269"/>
      <c r="P97" s="1260"/>
      <c r="Q97" s="1145"/>
      <c r="R97" s="1145"/>
      <c r="S97" s="1268"/>
      <c r="T97" s="1145"/>
      <c r="U97" s="1145"/>
      <c r="V97" s="1145"/>
      <c r="W97" s="1145"/>
      <c r="X97" s="1145"/>
      <c r="Y97" s="1145"/>
      <c r="Z97" s="1145"/>
      <c r="AA97" s="1145"/>
      <c r="AB97" s="1145"/>
      <c r="AC97" s="1145"/>
      <c r="AD97" s="1145"/>
      <c r="AE97" s="1145"/>
      <c r="AF97" s="1145"/>
    </row>
    <row r="98" spans="1:32" x14ac:dyDescent="0.2">
      <c r="A98" s="1145"/>
      <c r="B98" s="1145"/>
      <c r="C98" s="1145"/>
      <c r="D98" s="1145"/>
      <c r="E98" s="1255"/>
      <c r="F98" s="1266"/>
      <c r="G98" s="1255"/>
      <c r="H98" s="1255"/>
      <c r="I98" s="1255"/>
      <c r="J98" s="1255"/>
      <c r="K98" s="1259"/>
      <c r="L98" s="1259"/>
      <c r="M98" s="1260"/>
      <c r="N98" s="1260"/>
      <c r="O98" s="1269"/>
      <c r="P98" s="1260"/>
      <c r="Q98" s="1145"/>
      <c r="R98" s="1145"/>
      <c r="S98" s="1268"/>
      <c r="T98" s="1145"/>
      <c r="U98" s="1145"/>
      <c r="V98" s="1145"/>
      <c r="W98" s="1145"/>
      <c r="X98" s="1145"/>
      <c r="Y98" s="1145"/>
      <c r="Z98" s="1145"/>
      <c r="AA98" s="1145"/>
      <c r="AB98" s="1145"/>
      <c r="AC98" s="1145"/>
      <c r="AD98" s="1145"/>
      <c r="AE98" s="1145"/>
      <c r="AF98" s="1145"/>
    </row>
    <row r="99" spans="1:32" x14ac:dyDescent="0.2">
      <c r="A99" s="1145"/>
      <c r="B99" s="1145"/>
      <c r="C99" s="1145"/>
      <c r="D99" s="1145"/>
      <c r="E99" s="1255"/>
      <c r="F99" s="1266"/>
      <c r="G99" s="1255"/>
      <c r="H99" s="1255"/>
      <c r="I99" s="1255"/>
      <c r="J99" s="1255"/>
      <c r="K99" s="1255"/>
      <c r="L99" s="1255"/>
      <c r="M99" s="1145"/>
      <c r="N99" s="1145"/>
      <c r="O99" s="1268"/>
      <c r="P99" s="1145"/>
      <c r="Q99" s="1145"/>
      <c r="R99" s="1145"/>
      <c r="S99" s="1268"/>
      <c r="T99" s="1145"/>
      <c r="U99" s="1145"/>
      <c r="V99" s="1145"/>
      <c r="W99" s="1145"/>
      <c r="X99" s="1145"/>
      <c r="Y99" s="1145"/>
      <c r="Z99" s="1145"/>
      <c r="AA99" s="1145"/>
      <c r="AB99" s="1145"/>
      <c r="AC99" s="1145"/>
      <c r="AD99" s="1145"/>
      <c r="AE99" s="1145"/>
      <c r="AF99" s="1145"/>
    </row>
    <row r="100" spans="1:32" x14ac:dyDescent="0.2">
      <c r="A100" s="1145"/>
      <c r="B100" s="1145"/>
      <c r="C100" s="1145"/>
      <c r="D100" s="1145"/>
      <c r="E100" s="1145"/>
      <c r="F100" s="1270"/>
      <c r="G100" s="1145"/>
      <c r="H100" s="1145"/>
      <c r="I100" s="1145"/>
      <c r="J100" s="1145"/>
      <c r="K100" s="1145"/>
      <c r="L100" s="1145"/>
      <c r="M100" s="1145"/>
      <c r="N100" s="1145"/>
      <c r="O100" s="1268"/>
      <c r="P100" s="1145"/>
      <c r="Q100" s="1145"/>
      <c r="R100" s="1145"/>
      <c r="S100" s="1268"/>
      <c r="T100" s="1145"/>
      <c r="U100" s="1145"/>
      <c r="V100" s="1145"/>
      <c r="W100" s="1145"/>
      <c r="X100" s="1145"/>
      <c r="Y100" s="1145"/>
      <c r="Z100" s="1145"/>
      <c r="AA100" s="1145"/>
      <c r="AB100" s="1145"/>
      <c r="AC100" s="1145"/>
      <c r="AD100" s="1145"/>
      <c r="AE100" s="1145"/>
      <c r="AF100" s="1145"/>
    </row>
    <row r="101" spans="1:32" x14ac:dyDescent="0.2">
      <c r="A101" s="1145"/>
      <c r="B101" s="1145"/>
      <c r="C101" s="1145"/>
      <c r="D101" s="1145"/>
      <c r="E101" s="1145"/>
      <c r="F101" s="1270"/>
      <c r="G101" s="1145"/>
      <c r="H101" s="1145"/>
      <c r="I101" s="1145"/>
      <c r="J101" s="1145"/>
      <c r="K101" s="1145"/>
      <c r="L101" s="1145"/>
      <c r="M101" s="1145"/>
      <c r="N101" s="1145"/>
      <c r="O101" s="1268"/>
      <c r="P101" s="1145"/>
      <c r="Q101" s="1145"/>
      <c r="R101" s="1145"/>
      <c r="S101" s="1268"/>
      <c r="T101" s="1145"/>
      <c r="U101" s="1145"/>
      <c r="V101" s="1145"/>
      <c r="W101" s="1145"/>
      <c r="X101" s="1145"/>
      <c r="Y101" s="1145"/>
      <c r="Z101" s="1145"/>
      <c r="AA101" s="1145"/>
      <c r="AB101" s="1145"/>
      <c r="AC101" s="1145"/>
      <c r="AD101" s="1145"/>
      <c r="AE101" s="1145"/>
      <c r="AF101" s="1145"/>
    </row>
    <row r="102" spans="1:32" x14ac:dyDescent="0.2">
      <c r="A102" s="1145"/>
      <c r="B102" s="1145"/>
      <c r="C102" s="1145"/>
      <c r="D102" s="1145"/>
      <c r="E102" s="1145"/>
      <c r="F102" s="1270"/>
      <c r="G102" s="1145"/>
      <c r="H102" s="1145"/>
      <c r="I102" s="1145"/>
      <c r="J102" s="1145"/>
      <c r="K102" s="1145"/>
      <c r="L102" s="1145"/>
      <c r="M102" s="1145"/>
      <c r="N102" s="1145"/>
      <c r="O102" s="1268"/>
      <c r="P102" s="1145"/>
      <c r="Q102" s="1145"/>
      <c r="R102" s="1145"/>
      <c r="S102" s="1268"/>
      <c r="T102" s="1145"/>
      <c r="U102" s="1145"/>
      <c r="V102" s="1145"/>
      <c r="W102" s="1145"/>
      <c r="X102" s="1145"/>
      <c r="Y102" s="1145"/>
      <c r="Z102" s="1145"/>
      <c r="AA102" s="1145"/>
      <c r="AB102" s="1145"/>
      <c r="AC102" s="1145"/>
      <c r="AD102" s="1145"/>
      <c r="AE102" s="1145"/>
      <c r="AF102" s="1145"/>
    </row>
    <row r="103" spans="1:32" x14ac:dyDescent="0.2">
      <c r="A103" s="1145"/>
      <c r="B103" s="1145"/>
      <c r="C103" s="1145"/>
      <c r="D103" s="1145"/>
      <c r="E103" s="1145"/>
      <c r="F103" s="1270"/>
      <c r="G103" s="1145"/>
      <c r="H103" s="1145"/>
      <c r="I103" s="1145"/>
      <c r="J103" s="1145"/>
      <c r="K103" s="1145"/>
      <c r="L103" s="1145"/>
      <c r="M103" s="1145"/>
      <c r="N103" s="1145"/>
      <c r="O103" s="1268"/>
      <c r="P103" s="1145"/>
      <c r="Q103" s="1145"/>
      <c r="R103" s="1145"/>
      <c r="S103" s="1268"/>
      <c r="T103" s="1145"/>
      <c r="U103" s="1145"/>
      <c r="V103" s="1145"/>
      <c r="W103" s="1145"/>
      <c r="X103" s="1145"/>
      <c r="Y103" s="1145"/>
      <c r="Z103" s="1145"/>
      <c r="AA103" s="1145"/>
      <c r="AB103" s="1145"/>
      <c r="AC103" s="1145"/>
      <c r="AD103" s="1145"/>
      <c r="AE103" s="1145"/>
      <c r="AF103" s="1145"/>
    </row>
    <row r="104" spans="1:32" x14ac:dyDescent="0.2">
      <c r="A104" s="1145"/>
      <c r="B104" s="1145"/>
      <c r="C104" s="1145"/>
      <c r="D104" s="1145"/>
      <c r="E104" s="1145"/>
      <c r="F104" s="1270"/>
      <c r="G104" s="1145"/>
      <c r="H104" s="1145"/>
      <c r="I104" s="1145"/>
      <c r="J104" s="1145"/>
      <c r="K104" s="1145"/>
      <c r="L104" s="1145"/>
      <c r="M104" s="1145"/>
      <c r="N104" s="1145"/>
      <c r="O104" s="1268"/>
      <c r="P104" s="1145"/>
      <c r="Q104" s="1145"/>
    </row>
    <row r="105" spans="1:32" x14ac:dyDescent="0.2">
      <c r="A105" s="1145"/>
      <c r="B105" s="1145"/>
      <c r="C105" s="1145"/>
      <c r="D105" s="1145"/>
      <c r="E105" s="1145"/>
      <c r="F105" s="1270"/>
      <c r="G105" s="1145"/>
      <c r="H105" s="1145"/>
      <c r="I105" s="1145"/>
      <c r="J105" s="1145"/>
      <c r="K105" s="1145"/>
      <c r="L105" s="1145"/>
      <c r="M105" s="1145"/>
      <c r="N105" s="1145"/>
      <c r="O105" s="1268"/>
      <c r="P105" s="1145"/>
      <c r="Q105" s="1145"/>
    </row>
  </sheetData>
  <mergeCells count="411">
    <mergeCell ref="A7:A9"/>
    <mergeCell ref="B7:B9"/>
    <mergeCell ref="C7:C9"/>
    <mergeCell ref="D7:D9"/>
    <mergeCell ref="E7:E9"/>
    <mergeCell ref="F7:F9"/>
    <mergeCell ref="A1:AH4"/>
    <mergeCell ref="A5:J6"/>
    <mergeCell ref="M5:AJ5"/>
    <mergeCell ref="M6:U6"/>
    <mergeCell ref="V6:AG6"/>
    <mergeCell ref="AH6:AJ6"/>
    <mergeCell ref="AI7:AI9"/>
    <mergeCell ref="AJ7:AJ9"/>
    <mergeCell ref="AH7:AH9"/>
    <mergeCell ref="E13:F16"/>
    <mergeCell ref="K13:K16"/>
    <mergeCell ref="L13:L16"/>
    <mergeCell ref="M13:M16"/>
    <mergeCell ref="S7:S8"/>
    <mergeCell ref="T7:T9"/>
    <mergeCell ref="U7:U9"/>
    <mergeCell ref="V7:AA7"/>
    <mergeCell ref="AB7:AG7"/>
    <mergeCell ref="M7:M9"/>
    <mergeCell ref="N7:N9"/>
    <mergeCell ref="O7:O9"/>
    <mergeCell ref="P7:P9"/>
    <mergeCell ref="Q7:Q9"/>
    <mergeCell ref="R7:R9"/>
    <mergeCell ref="G7:G9"/>
    <mergeCell ref="H7:H9"/>
    <mergeCell ref="I7:I9"/>
    <mergeCell ref="J7:J8"/>
    <mergeCell ref="K7:K9"/>
    <mergeCell ref="L7:L9"/>
    <mergeCell ref="T13:T16"/>
    <mergeCell ref="U13:U16"/>
    <mergeCell ref="V13:V16"/>
    <mergeCell ref="W13:W16"/>
    <mergeCell ref="X13:X16"/>
    <mergeCell ref="Y13:Y16"/>
    <mergeCell ref="O13:O16"/>
    <mergeCell ref="P13:P16"/>
    <mergeCell ref="R13:R14"/>
    <mergeCell ref="S13:S14"/>
    <mergeCell ref="AF13:AF16"/>
    <mergeCell ref="AG13:AG16"/>
    <mergeCell ref="AH13:AH16"/>
    <mergeCell ref="AI13:AI16"/>
    <mergeCell ref="AJ13:AJ16"/>
    <mergeCell ref="Z13:Z16"/>
    <mergeCell ref="AA13:AA16"/>
    <mergeCell ref="AB13:AB16"/>
    <mergeCell ref="AC13:AC16"/>
    <mergeCell ref="AD13:AD16"/>
    <mergeCell ref="AE13:AE16"/>
    <mergeCell ref="O19:O20"/>
    <mergeCell ref="P19:P20"/>
    <mergeCell ref="Q19:Q20"/>
    <mergeCell ref="T19:T20"/>
    <mergeCell ref="G19:G20"/>
    <mergeCell ref="H19:H20"/>
    <mergeCell ref="I19:I20"/>
    <mergeCell ref="J19:J20"/>
    <mergeCell ref="K19:K20"/>
    <mergeCell ref="L19:L20"/>
    <mergeCell ref="AG19:AG20"/>
    <mergeCell ref="AH19:AH20"/>
    <mergeCell ref="AI19:AI20"/>
    <mergeCell ref="AJ19:AJ20"/>
    <mergeCell ref="G22:G24"/>
    <mergeCell ref="H22:H24"/>
    <mergeCell ref="I22:I24"/>
    <mergeCell ref="J22:J24"/>
    <mergeCell ref="K22:K26"/>
    <mergeCell ref="L22:L26"/>
    <mergeCell ref="AA19:AA20"/>
    <mergeCell ref="AB19:AB20"/>
    <mergeCell ref="AC19:AC20"/>
    <mergeCell ref="AD19:AD20"/>
    <mergeCell ref="AE19:AE20"/>
    <mergeCell ref="AF19:AF20"/>
    <mergeCell ref="U19:U20"/>
    <mergeCell ref="V19:V20"/>
    <mergeCell ref="W19:W20"/>
    <mergeCell ref="X19:X20"/>
    <mergeCell ref="Y19:Y20"/>
    <mergeCell ref="Z19:Z20"/>
    <mergeCell ref="M19:M20"/>
    <mergeCell ref="N19:N20"/>
    <mergeCell ref="AJ22:AJ26"/>
    <mergeCell ref="Y22:Y26"/>
    <mergeCell ref="Z22:Z26"/>
    <mergeCell ref="AA22:AA26"/>
    <mergeCell ref="AB22:AB26"/>
    <mergeCell ref="AC22:AC26"/>
    <mergeCell ref="AD22:AD26"/>
    <mergeCell ref="S22:S23"/>
    <mergeCell ref="T22:T26"/>
    <mergeCell ref="U22:U26"/>
    <mergeCell ref="V22:V26"/>
    <mergeCell ref="W22:W26"/>
    <mergeCell ref="X22:X26"/>
    <mergeCell ref="T28:T31"/>
    <mergeCell ref="AE22:AE26"/>
    <mergeCell ref="AF22:AF26"/>
    <mergeCell ref="AG22:AG26"/>
    <mergeCell ref="AH22:AH26"/>
    <mergeCell ref="AI22:AI26"/>
    <mergeCell ref="M22:M26"/>
    <mergeCell ref="N22:N24"/>
    <mergeCell ref="O22:O26"/>
    <mergeCell ref="P22:P26"/>
    <mergeCell ref="Q22:Q24"/>
    <mergeCell ref="R22:R23"/>
    <mergeCell ref="AG28:AG31"/>
    <mergeCell ref="AH28:AH31"/>
    <mergeCell ref="AI28:AI31"/>
    <mergeCell ref="AJ28:AJ31"/>
    <mergeCell ref="G29:G30"/>
    <mergeCell ref="H29:H30"/>
    <mergeCell ref="I29:I30"/>
    <mergeCell ref="J29:J30"/>
    <mergeCell ref="N29:N30"/>
    <mergeCell ref="Q30:Q31"/>
    <mergeCell ref="AA28:AA31"/>
    <mergeCell ref="AB28:AB31"/>
    <mergeCell ref="AC28:AC31"/>
    <mergeCell ref="AD28:AD31"/>
    <mergeCell ref="AE28:AE31"/>
    <mergeCell ref="AF28:AF31"/>
    <mergeCell ref="U28:U31"/>
    <mergeCell ref="V28:V31"/>
    <mergeCell ref="W28:W31"/>
    <mergeCell ref="X28:X31"/>
    <mergeCell ref="Y28:Y31"/>
    <mergeCell ref="Z28:Z31"/>
    <mergeCell ref="K28:K31"/>
    <mergeCell ref="L28:L31"/>
    <mergeCell ref="M28:M31"/>
    <mergeCell ref="O28:O31"/>
    <mergeCell ref="P28:P31"/>
    <mergeCell ref="O33:O38"/>
    <mergeCell ref="P33:P38"/>
    <mergeCell ref="Q33:Q38"/>
    <mergeCell ref="T33:T38"/>
    <mergeCell ref="G33:G38"/>
    <mergeCell ref="H33:H38"/>
    <mergeCell ref="I33:I38"/>
    <mergeCell ref="J33:J38"/>
    <mergeCell ref="K33:K38"/>
    <mergeCell ref="L33:L38"/>
    <mergeCell ref="AG33:AG38"/>
    <mergeCell ref="AH33:AH38"/>
    <mergeCell ref="AI33:AI38"/>
    <mergeCell ref="AJ33:AJ38"/>
    <mergeCell ref="G41:G45"/>
    <mergeCell ref="H41:H45"/>
    <mergeCell ref="I41:I45"/>
    <mergeCell ref="J41:J45"/>
    <mergeCell ref="K41:K45"/>
    <mergeCell ref="L41:L45"/>
    <mergeCell ref="AA33:AA38"/>
    <mergeCell ref="AB33:AB38"/>
    <mergeCell ref="AC33:AC38"/>
    <mergeCell ref="AD33:AD38"/>
    <mergeCell ref="AE33:AE38"/>
    <mergeCell ref="AF33:AF38"/>
    <mergeCell ref="U33:U38"/>
    <mergeCell ref="V33:V38"/>
    <mergeCell ref="W33:W38"/>
    <mergeCell ref="X33:X38"/>
    <mergeCell ref="Y33:Y38"/>
    <mergeCell ref="Z33:Z38"/>
    <mergeCell ref="M33:M38"/>
    <mergeCell ref="N33:N38"/>
    <mergeCell ref="AH41:AH45"/>
    <mergeCell ref="AI41:AI45"/>
    <mergeCell ref="AJ41:AJ45"/>
    <mergeCell ref="Y41:Y45"/>
    <mergeCell ref="Z41:Z45"/>
    <mergeCell ref="AA41:AA45"/>
    <mergeCell ref="AB41:AB45"/>
    <mergeCell ref="AC41:AC45"/>
    <mergeCell ref="AD41:AD45"/>
    <mergeCell ref="G46:G47"/>
    <mergeCell ref="H46:H47"/>
    <mergeCell ref="I46:I47"/>
    <mergeCell ref="J46:J47"/>
    <mergeCell ref="K46:K47"/>
    <mergeCell ref="L46:L47"/>
    <mergeCell ref="AE41:AE45"/>
    <mergeCell ref="AF41:AF45"/>
    <mergeCell ref="AG41:AG45"/>
    <mergeCell ref="S41:S42"/>
    <mergeCell ref="T41:T45"/>
    <mergeCell ref="U41:U45"/>
    <mergeCell ref="V41:V45"/>
    <mergeCell ref="W41:W45"/>
    <mergeCell ref="X41:X45"/>
    <mergeCell ref="S44:S45"/>
    <mergeCell ref="M41:M45"/>
    <mergeCell ref="N41:N45"/>
    <mergeCell ref="O41:O45"/>
    <mergeCell ref="P41:P45"/>
    <mergeCell ref="Q41:Q45"/>
    <mergeCell ref="R41:R42"/>
    <mergeCell ref="R44:R45"/>
    <mergeCell ref="AJ46:AJ47"/>
    <mergeCell ref="G49:G50"/>
    <mergeCell ref="H49:H50"/>
    <mergeCell ref="I49:I50"/>
    <mergeCell ref="J49:J50"/>
    <mergeCell ref="K49:K50"/>
    <mergeCell ref="L49:L50"/>
    <mergeCell ref="AA46:AA47"/>
    <mergeCell ref="AB46:AB47"/>
    <mergeCell ref="AC46:AC47"/>
    <mergeCell ref="AD46:AD47"/>
    <mergeCell ref="AE46:AE47"/>
    <mergeCell ref="AF46:AF47"/>
    <mergeCell ref="U46:U47"/>
    <mergeCell ref="V46:V47"/>
    <mergeCell ref="W46:W47"/>
    <mergeCell ref="X46:X47"/>
    <mergeCell ref="Y46:Y47"/>
    <mergeCell ref="Z46:Z47"/>
    <mergeCell ref="M46:M47"/>
    <mergeCell ref="N46:N47"/>
    <mergeCell ref="O46:O47"/>
    <mergeCell ref="P46:P47"/>
    <mergeCell ref="Q46:Q47"/>
    <mergeCell ref="N51:N52"/>
    <mergeCell ref="O51:O52"/>
    <mergeCell ref="T51:T52"/>
    <mergeCell ref="AG46:AG47"/>
    <mergeCell ref="AH46:AH47"/>
    <mergeCell ref="AI46:AI47"/>
    <mergeCell ref="T46:T47"/>
    <mergeCell ref="AG49:AG50"/>
    <mergeCell ref="AH49:AH50"/>
    <mergeCell ref="AI49:AI50"/>
    <mergeCell ref="AJ49:AJ50"/>
    <mergeCell ref="G51:G52"/>
    <mergeCell ref="H51:H52"/>
    <mergeCell ref="I51:I52"/>
    <mergeCell ref="J51:J52"/>
    <mergeCell ref="K51:K52"/>
    <mergeCell ref="L51:L52"/>
    <mergeCell ref="AA49:AA50"/>
    <mergeCell ref="AB49:AB50"/>
    <mergeCell ref="AC49:AC50"/>
    <mergeCell ref="AD49:AD50"/>
    <mergeCell ref="AE49:AE50"/>
    <mergeCell ref="AF49:AF50"/>
    <mergeCell ref="U49:U50"/>
    <mergeCell ref="V49:V50"/>
    <mergeCell ref="W49:W50"/>
    <mergeCell ref="X49:X50"/>
    <mergeCell ref="Y49:Y50"/>
    <mergeCell ref="Z49:Z50"/>
    <mergeCell ref="M49:M50"/>
    <mergeCell ref="N49:N50"/>
    <mergeCell ref="Q49:Q52"/>
    <mergeCell ref="T49:T50"/>
    <mergeCell ref="M51:M52"/>
    <mergeCell ref="T54:T56"/>
    <mergeCell ref="AG51:AG52"/>
    <mergeCell ref="AH51:AH52"/>
    <mergeCell ref="AI51:AI52"/>
    <mergeCell ref="AJ51:AJ52"/>
    <mergeCell ref="G54:G56"/>
    <mergeCell ref="H54:H56"/>
    <mergeCell ref="I54:I56"/>
    <mergeCell ref="J54:J56"/>
    <mergeCell ref="K54:K56"/>
    <mergeCell ref="L54:L56"/>
    <mergeCell ref="AA51:AA52"/>
    <mergeCell ref="AB51:AB52"/>
    <mergeCell ref="AC51:AC52"/>
    <mergeCell ref="AD51:AD52"/>
    <mergeCell ref="AE51:AE52"/>
    <mergeCell ref="AF51:AF52"/>
    <mergeCell ref="U51:U52"/>
    <mergeCell ref="V51:V52"/>
    <mergeCell ref="W51:W52"/>
    <mergeCell ref="X51:X52"/>
    <mergeCell ref="Y51:Y52"/>
    <mergeCell ref="Z51:Z52"/>
    <mergeCell ref="P49:P52"/>
    <mergeCell ref="T58:T59"/>
    <mergeCell ref="AG54:AG56"/>
    <mergeCell ref="AH54:AH56"/>
    <mergeCell ref="AI54:AI56"/>
    <mergeCell ref="AJ54:AJ56"/>
    <mergeCell ref="G58:G59"/>
    <mergeCell ref="H58:H59"/>
    <mergeCell ref="I58:I59"/>
    <mergeCell ref="J58:J59"/>
    <mergeCell ref="K58:K59"/>
    <mergeCell ref="L58:L59"/>
    <mergeCell ref="AA54:AA56"/>
    <mergeCell ref="AB54:AB56"/>
    <mergeCell ref="AC54:AC56"/>
    <mergeCell ref="AD54:AD56"/>
    <mergeCell ref="AE54:AE56"/>
    <mergeCell ref="AF54:AF56"/>
    <mergeCell ref="U54:U56"/>
    <mergeCell ref="V54:V56"/>
    <mergeCell ref="W54:W56"/>
    <mergeCell ref="X54:X56"/>
    <mergeCell ref="Y54:Y56"/>
    <mergeCell ref="Z54:Z56"/>
    <mergeCell ref="M54:M56"/>
    <mergeCell ref="T61:T64"/>
    <mergeCell ref="AG58:AG59"/>
    <mergeCell ref="AH58:AH59"/>
    <mergeCell ref="AI58:AI59"/>
    <mergeCell ref="AJ58:AJ59"/>
    <mergeCell ref="G61:G64"/>
    <mergeCell ref="H61:H64"/>
    <mergeCell ref="I61:I64"/>
    <mergeCell ref="J61:J64"/>
    <mergeCell ref="K61:K64"/>
    <mergeCell ref="L61:L64"/>
    <mergeCell ref="AA58:AA59"/>
    <mergeCell ref="AB58:AB59"/>
    <mergeCell ref="AC58:AC59"/>
    <mergeCell ref="AD58:AD59"/>
    <mergeCell ref="AE58:AE59"/>
    <mergeCell ref="AF58:AF59"/>
    <mergeCell ref="U58:U59"/>
    <mergeCell ref="V58:V59"/>
    <mergeCell ref="W58:W59"/>
    <mergeCell ref="X58:X59"/>
    <mergeCell ref="Y58:Y59"/>
    <mergeCell ref="Z58:Z59"/>
    <mergeCell ref="M58:M59"/>
    <mergeCell ref="AG61:AG64"/>
    <mergeCell ref="AH61:AH64"/>
    <mergeCell ref="AI61:AI64"/>
    <mergeCell ref="AJ61:AJ64"/>
    <mergeCell ref="C66:D72"/>
    <mergeCell ref="G67:G69"/>
    <mergeCell ref="H67:H69"/>
    <mergeCell ref="I67:I69"/>
    <mergeCell ref="J67:J69"/>
    <mergeCell ref="K67:K70"/>
    <mergeCell ref="AA61:AA64"/>
    <mergeCell ref="AB61:AB64"/>
    <mergeCell ref="AC61:AC64"/>
    <mergeCell ref="AD61:AD64"/>
    <mergeCell ref="AE61:AE64"/>
    <mergeCell ref="AF61:AF64"/>
    <mergeCell ref="U61:U64"/>
    <mergeCell ref="V61:V64"/>
    <mergeCell ref="W61:W64"/>
    <mergeCell ref="X61:X64"/>
    <mergeCell ref="Y61:Y64"/>
    <mergeCell ref="Z61:Z64"/>
    <mergeCell ref="M61:M64"/>
    <mergeCell ref="N61:N64"/>
    <mergeCell ref="AF67:AF72"/>
    <mergeCell ref="AG67:AG72"/>
    <mergeCell ref="AH67:AH72"/>
    <mergeCell ref="AI67:AI72"/>
    <mergeCell ref="AJ67:AJ72"/>
    <mergeCell ref="K71:K72"/>
    <mergeCell ref="R71:R72"/>
    <mergeCell ref="U71:U72"/>
    <mergeCell ref="Z67:Z72"/>
    <mergeCell ref="AA67:AA72"/>
    <mergeCell ref="AB67:AB72"/>
    <mergeCell ref="AC67:AC72"/>
    <mergeCell ref="AD67:AD72"/>
    <mergeCell ref="AE67:AE72"/>
    <mergeCell ref="T67:T70"/>
    <mergeCell ref="U67:U70"/>
    <mergeCell ref="V67:V72"/>
    <mergeCell ref="W67:W72"/>
    <mergeCell ref="X67:X72"/>
    <mergeCell ref="Y67:Y72"/>
    <mergeCell ref="L67:L72"/>
    <mergeCell ref="M67:M72"/>
    <mergeCell ref="N67:N72"/>
    <mergeCell ref="O67:O72"/>
    <mergeCell ref="A73:N73"/>
    <mergeCell ref="H80:I80"/>
    <mergeCell ref="H81:I81"/>
    <mergeCell ref="D85:G85"/>
    <mergeCell ref="Q13:Q15"/>
    <mergeCell ref="G13:G15"/>
    <mergeCell ref="H13:H15"/>
    <mergeCell ref="I13:I15"/>
    <mergeCell ref="J13:J15"/>
    <mergeCell ref="N13:N15"/>
    <mergeCell ref="P67:P72"/>
    <mergeCell ref="Q67:Q72"/>
    <mergeCell ref="O61:O64"/>
    <mergeCell ref="P61:P64"/>
    <mergeCell ref="Q61:Q64"/>
    <mergeCell ref="N58:N59"/>
    <mergeCell ref="O58:O59"/>
    <mergeCell ref="P58:P59"/>
    <mergeCell ref="Q58:Q59"/>
    <mergeCell ref="N54:N56"/>
    <mergeCell ref="O54:O56"/>
    <mergeCell ref="P54:P56"/>
    <mergeCell ref="Q54:Q56"/>
    <mergeCell ref="O49:O50"/>
  </mergeCells>
  <printOptions horizontalCentered="1" verticalCentered="1"/>
  <pageMargins left="0.70866141732283472" right="0.70866141732283472" top="0.74803149606299213" bottom="0.74803149606299213" header="0.31496062992125984" footer="0.31496062992125984"/>
  <pageSetup paperSize="5" scale="38" orientation="landscape" r:id="rId1"/>
  <rowBreaks count="4" manualBreakCount="4">
    <brk id="21" max="16383" man="1"/>
    <brk id="27" max="16383" man="1"/>
    <brk id="40" max="16383" man="1"/>
    <brk id="48"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
  <sheetViews>
    <sheetView topLeftCell="A13" zoomScale="60" zoomScaleNormal="60" workbookViewId="0">
      <selection sqref="A1:AI1"/>
    </sheetView>
  </sheetViews>
  <sheetFormatPr baseColWidth="10" defaultColWidth="11.42578125" defaultRowHeight="16.5" x14ac:dyDescent="0.25"/>
  <cols>
    <col min="1" max="1" width="9.42578125" style="356" customWidth="1"/>
    <col min="2" max="2" width="19.140625" style="356" bestFit="1" customWidth="1"/>
    <col min="3" max="3" width="13" style="356" bestFit="1" customWidth="1"/>
    <col min="4" max="4" width="18" style="356" bestFit="1" customWidth="1"/>
    <col min="5" max="5" width="13" style="356" bestFit="1" customWidth="1"/>
    <col min="6" max="6" width="24" style="356" bestFit="1" customWidth="1"/>
    <col min="7" max="7" width="13" style="356" bestFit="1" customWidth="1"/>
    <col min="8" max="8" width="41.28515625" style="358" customWidth="1"/>
    <col min="9" max="9" width="17" style="358" bestFit="1" customWidth="1"/>
    <col min="10" max="10" width="18.7109375" style="358" customWidth="1"/>
    <col min="11" max="11" width="24.28515625" style="358" customWidth="1"/>
    <col min="12" max="12" width="9" style="358" bestFit="1" customWidth="1"/>
    <col min="13" max="13" width="29" style="367" customWidth="1"/>
    <col min="14" max="14" width="13.28515625" style="368" customWidth="1"/>
    <col min="15" max="15" width="17.85546875" style="358" customWidth="1"/>
    <col min="16" max="16" width="31.7109375" style="358" customWidth="1"/>
    <col min="17" max="17" width="33.42578125" style="358" customWidth="1"/>
    <col min="18" max="18" width="40.28515625" style="369" customWidth="1"/>
    <col min="19" max="19" width="21.85546875" style="369" customWidth="1"/>
    <col min="20" max="20" width="14" style="369" customWidth="1"/>
    <col min="21" max="21" width="9.85546875" style="356" bestFit="1" customWidth="1"/>
    <col min="22" max="22" width="10.140625" style="356" bestFit="1" customWidth="1"/>
    <col min="23" max="23" width="9.7109375" style="356" bestFit="1" customWidth="1"/>
    <col min="24" max="24" width="10.42578125" style="356" bestFit="1" customWidth="1"/>
    <col min="25" max="25" width="11.5703125" style="356" bestFit="1" customWidth="1"/>
    <col min="26" max="27" width="9.85546875" style="356" bestFit="1" customWidth="1"/>
    <col min="28" max="28" width="9.42578125" style="356" bestFit="1" customWidth="1"/>
    <col min="29" max="30" width="7.28515625" style="356" customWidth="1"/>
    <col min="31" max="31" width="8.28515625" style="356" bestFit="1" customWidth="1"/>
    <col min="32" max="32" width="8.42578125" style="356" bestFit="1" customWidth="1"/>
    <col min="33" max="33" width="15.7109375" style="370" customWidth="1"/>
    <col min="34" max="34" width="16.42578125" style="371" customWidth="1"/>
    <col min="35" max="35" width="33.5703125" style="372" customWidth="1"/>
    <col min="36" max="16384" width="11.42578125" style="356"/>
  </cols>
  <sheetData>
    <row r="1" spans="1:35" ht="13.5" x14ac:dyDescent="0.25">
      <c r="A1" s="3006"/>
      <c r="B1" s="3006"/>
      <c r="C1" s="3006"/>
      <c r="D1" s="3006"/>
      <c r="E1" s="3006"/>
      <c r="F1" s="3006"/>
      <c r="G1" s="3006"/>
      <c r="H1" s="3006"/>
      <c r="I1" s="3006"/>
      <c r="J1" s="3006"/>
      <c r="K1" s="3006"/>
      <c r="L1" s="3006"/>
      <c r="M1" s="3006"/>
      <c r="N1" s="3006"/>
      <c r="O1" s="3006"/>
      <c r="P1" s="3006"/>
      <c r="Q1" s="3006"/>
      <c r="R1" s="3006"/>
      <c r="S1" s="3006"/>
      <c r="T1" s="3006"/>
      <c r="U1" s="3006"/>
      <c r="V1" s="3006"/>
      <c r="W1" s="3006"/>
      <c r="X1" s="3006"/>
      <c r="Y1" s="3006"/>
      <c r="Z1" s="3006"/>
      <c r="AA1" s="3006"/>
      <c r="AB1" s="3006"/>
      <c r="AC1" s="3006"/>
      <c r="AD1" s="3006"/>
      <c r="AE1" s="3006"/>
      <c r="AF1" s="3006"/>
      <c r="AG1" s="3006"/>
      <c r="AH1" s="3006"/>
      <c r="AI1" s="3006"/>
    </row>
    <row r="2" spans="1:35" ht="69" customHeight="1" x14ac:dyDescent="0.25">
      <c r="A2" s="3007" t="s">
        <v>0</v>
      </c>
      <c r="B2" s="3007"/>
      <c r="C2" s="3007"/>
      <c r="D2" s="3007"/>
      <c r="E2" s="3007"/>
      <c r="F2" s="3007"/>
      <c r="G2" s="3007"/>
      <c r="H2" s="3007"/>
      <c r="I2" s="3007"/>
      <c r="J2" s="3007"/>
      <c r="K2" s="3007"/>
      <c r="L2" s="3007"/>
      <c r="M2" s="3007"/>
      <c r="N2" s="3007"/>
      <c r="O2" s="3007"/>
      <c r="P2" s="3007"/>
      <c r="Q2" s="3007"/>
      <c r="R2" s="3007"/>
      <c r="S2" s="3007"/>
      <c r="T2" s="3007"/>
      <c r="U2" s="3007"/>
      <c r="V2" s="3007"/>
      <c r="W2" s="3007"/>
      <c r="X2" s="3007"/>
      <c r="Y2" s="3007"/>
      <c r="Z2" s="3007"/>
      <c r="AA2" s="3007"/>
      <c r="AB2" s="3007"/>
      <c r="AC2" s="3007"/>
      <c r="AD2" s="3007"/>
      <c r="AE2" s="3007"/>
      <c r="AF2" s="3007"/>
      <c r="AG2" s="3007"/>
      <c r="AH2" s="3008"/>
      <c r="AI2" s="357" t="s">
        <v>1838</v>
      </c>
    </row>
    <row r="3" spans="1:35" ht="15.75" x14ac:dyDescent="0.25">
      <c r="A3" s="3009" t="s">
        <v>1</v>
      </c>
      <c r="B3" s="3009"/>
      <c r="C3" s="3009"/>
      <c r="D3" s="3009"/>
      <c r="E3" s="3009"/>
      <c r="F3" s="3009"/>
      <c r="G3" s="3009"/>
      <c r="H3" s="3009"/>
      <c r="I3" s="3009"/>
      <c r="J3" s="3009"/>
      <c r="K3" s="3011" t="s">
        <v>2</v>
      </c>
      <c r="L3" s="3009"/>
      <c r="M3" s="3009"/>
      <c r="N3" s="3009"/>
      <c r="O3" s="3009"/>
      <c r="P3" s="3009"/>
      <c r="Q3" s="3009"/>
      <c r="R3" s="3009"/>
      <c r="S3" s="3009"/>
      <c r="T3" s="3009"/>
      <c r="U3" s="3009"/>
      <c r="V3" s="3009"/>
      <c r="W3" s="3009"/>
      <c r="X3" s="3009"/>
      <c r="Y3" s="3009"/>
      <c r="Z3" s="3009"/>
      <c r="AA3" s="3009"/>
      <c r="AB3" s="3009"/>
      <c r="AC3" s="3009"/>
      <c r="AD3" s="3009"/>
      <c r="AE3" s="3009"/>
      <c r="AF3" s="3009"/>
      <c r="AG3" s="3009"/>
      <c r="AH3" s="3009"/>
      <c r="AI3" s="3012"/>
    </row>
    <row r="4" spans="1:35" ht="15.75" x14ac:dyDescent="0.25">
      <c r="A4" s="3010"/>
      <c r="B4" s="3010"/>
      <c r="C4" s="3010"/>
      <c r="D4" s="3010"/>
      <c r="E4" s="3010"/>
      <c r="F4" s="3010"/>
      <c r="G4" s="3010"/>
      <c r="H4" s="3010"/>
      <c r="I4" s="3010"/>
      <c r="J4" s="3010"/>
      <c r="K4" s="3013"/>
      <c r="L4" s="3010"/>
      <c r="M4" s="3010"/>
      <c r="N4" s="3010"/>
      <c r="O4" s="3010"/>
      <c r="P4" s="3010"/>
      <c r="Q4" s="3010"/>
      <c r="R4" s="3010"/>
      <c r="S4" s="3010"/>
      <c r="T4" s="3014"/>
      <c r="U4" s="3015" t="s">
        <v>3</v>
      </c>
      <c r="V4" s="3015"/>
      <c r="W4" s="3015"/>
      <c r="X4" s="3015"/>
      <c r="Y4" s="3015"/>
      <c r="Z4" s="3015"/>
      <c r="AA4" s="3015"/>
      <c r="AB4" s="3015"/>
      <c r="AC4" s="3015"/>
      <c r="AD4" s="3015"/>
      <c r="AE4" s="3015"/>
      <c r="AF4" s="3015"/>
      <c r="AG4" s="3016"/>
      <c r="AH4" s="3017"/>
      <c r="AI4" s="3018"/>
    </row>
    <row r="5" spans="1:35" s="319" customFormat="1" ht="18.75" customHeight="1" x14ac:dyDescent="0.2">
      <c r="A5" s="1636" t="s">
        <v>4</v>
      </c>
      <c r="B5" s="1636" t="s">
        <v>5</v>
      </c>
      <c r="C5" s="1636" t="s">
        <v>4</v>
      </c>
      <c r="D5" s="1636" t="s">
        <v>6</v>
      </c>
      <c r="E5" s="1636" t="s">
        <v>4</v>
      </c>
      <c r="F5" s="1892" t="s">
        <v>7</v>
      </c>
      <c r="G5" s="1892" t="s">
        <v>4</v>
      </c>
      <c r="H5" s="1892" t="s">
        <v>8</v>
      </c>
      <c r="I5" s="1892" t="s">
        <v>9</v>
      </c>
      <c r="J5" s="1892" t="s">
        <v>10</v>
      </c>
      <c r="K5" s="1892" t="s">
        <v>11</v>
      </c>
      <c r="L5" s="164"/>
      <c r="M5" s="1892" t="s">
        <v>2</v>
      </c>
      <c r="N5" s="1892" t="s">
        <v>12</v>
      </c>
      <c r="O5" s="1892" t="s">
        <v>13</v>
      </c>
      <c r="P5" s="1892" t="s">
        <v>14</v>
      </c>
      <c r="Q5" s="1892" t="s">
        <v>15</v>
      </c>
      <c r="R5" s="1892" t="s">
        <v>16</v>
      </c>
      <c r="S5" s="1892" t="s">
        <v>13</v>
      </c>
      <c r="T5" s="1892" t="s">
        <v>17</v>
      </c>
      <c r="U5" s="2988" t="s">
        <v>18</v>
      </c>
      <c r="V5" s="2989"/>
      <c r="W5" s="2989"/>
      <c r="X5" s="2989"/>
      <c r="Y5" s="2989"/>
      <c r="Z5" s="2990"/>
      <c r="AA5" s="2988" t="s">
        <v>19</v>
      </c>
      <c r="AB5" s="2989"/>
      <c r="AC5" s="2989"/>
      <c r="AD5" s="2989"/>
      <c r="AE5" s="2989"/>
      <c r="AF5" s="2990"/>
      <c r="AG5" s="2991" t="s">
        <v>20</v>
      </c>
      <c r="AH5" s="2991" t="s">
        <v>21</v>
      </c>
      <c r="AI5" s="1895" t="s">
        <v>22</v>
      </c>
    </row>
    <row r="6" spans="1:35" s="319" customFormat="1" ht="69" customHeight="1" x14ac:dyDescent="0.2">
      <c r="A6" s="1636"/>
      <c r="B6" s="1636"/>
      <c r="C6" s="1636"/>
      <c r="D6" s="1636"/>
      <c r="E6" s="1636"/>
      <c r="F6" s="1894"/>
      <c r="G6" s="1894"/>
      <c r="H6" s="1894"/>
      <c r="I6" s="1894"/>
      <c r="J6" s="1894"/>
      <c r="K6" s="1894"/>
      <c r="L6" s="165" t="s">
        <v>44</v>
      </c>
      <c r="M6" s="1894"/>
      <c r="N6" s="1894"/>
      <c r="O6" s="1894"/>
      <c r="P6" s="1894"/>
      <c r="Q6" s="1894"/>
      <c r="R6" s="1894"/>
      <c r="S6" s="1894"/>
      <c r="T6" s="1894"/>
      <c r="U6" s="162" t="s">
        <v>23</v>
      </c>
      <c r="V6" s="163" t="s">
        <v>24</v>
      </c>
      <c r="W6" s="162" t="s">
        <v>25</v>
      </c>
      <c r="X6" s="162" t="s">
        <v>26</v>
      </c>
      <c r="Y6" s="162" t="s">
        <v>27</v>
      </c>
      <c r="Z6" s="162" t="s">
        <v>28</v>
      </c>
      <c r="AA6" s="162" t="s">
        <v>29</v>
      </c>
      <c r="AB6" s="162" t="s">
        <v>30</v>
      </c>
      <c r="AC6" s="162" t="s">
        <v>31</v>
      </c>
      <c r="AD6" s="162" t="s">
        <v>32</v>
      </c>
      <c r="AE6" s="162" t="s">
        <v>33</v>
      </c>
      <c r="AF6" s="162" t="s">
        <v>34</v>
      </c>
      <c r="AG6" s="2992"/>
      <c r="AH6" s="2992"/>
      <c r="AI6" s="1897"/>
    </row>
    <row r="7" spans="1:35" s="111" customFormat="1" ht="27.75" customHeight="1" x14ac:dyDescent="0.2">
      <c r="A7" s="353">
        <v>5</v>
      </c>
      <c r="B7" s="2960" t="s">
        <v>1082</v>
      </c>
      <c r="C7" s="2961"/>
      <c r="D7" s="2961"/>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4"/>
    </row>
    <row r="8" spans="1:35" s="111" customFormat="1" ht="27.75" customHeight="1" x14ac:dyDescent="0.2">
      <c r="A8" s="2966"/>
      <c r="B8" s="2966"/>
      <c r="C8" s="354">
        <v>26</v>
      </c>
      <c r="D8" s="2962" t="s">
        <v>1083</v>
      </c>
      <c r="E8" s="2963"/>
      <c r="F8" s="2963"/>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6"/>
    </row>
    <row r="9" spans="1:35" s="111" customFormat="1" ht="27.75" customHeight="1" x14ac:dyDescent="0.2">
      <c r="A9" s="2967"/>
      <c r="B9" s="2967"/>
      <c r="C9" s="2966"/>
      <c r="D9" s="2966"/>
      <c r="E9" s="379">
        <v>83</v>
      </c>
      <c r="F9" s="2964" t="s">
        <v>1084</v>
      </c>
      <c r="G9" s="2965"/>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8"/>
    </row>
    <row r="10" spans="1:35" s="358" customFormat="1" ht="60" customHeight="1" x14ac:dyDescent="0.25">
      <c r="A10" s="2967"/>
      <c r="B10" s="2967"/>
      <c r="C10" s="2967"/>
      <c r="D10" s="2967"/>
      <c r="E10" s="2969"/>
      <c r="F10" s="2972"/>
      <c r="G10" s="2975">
        <v>243</v>
      </c>
      <c r="H10" s="2978" t="s">
        <v>1071</v>
      </c>
      <c r="I10" s="2978" t="s">
        <v>44</v>
      </c>
      <c r="J10" s="2985">
        <v>6</v>
      </c>
      <c r="K10" s="2978" t="s">
        <v>1090</v>
      </c>
      <c r="L10" s="2978">
        <v>131</v>
      </c>
      <c r="M10" s="2993" t="s">
        <v>1072</v>
      </c>
      <c r="N10" s="2999">
        <v>100</v>
      </c>
      <c r="O10" s="3002">
        <v>100000000</v>
      </c>
      <c r="P10" s="2993" t="s">
        <v>1073</v>
      </c>
      <c r="Q10" s="2993" t="s">
        <v>1074</v>
      </c>
      <c r="R10" s="2996" t="s">
        <v>1075</v>
      </c>
      <c r="S10" s="2997">
        <v>25000000</v>
      </c>
      <c r="T10" s="2978" t="s">
        <v>220</v>
      </c>
      <c r="U10" s="2982">
        <v>64149</v>
      </c>
      <c r="V10" s="2982">
        <v>72224</v>
      </c>
      <c r="W10" s="2982">
        <v>27477</v>
      </c>
      <c r="X10" s="2982">
        <v>86843</v>
      </c>
      <c r="Y10" s="2983">
        <v>236429</v>
      </c>
      <c r="Z10" s="2982">
        <v>81384</v>
      </c>
      <c r="AA10" s="2982">
        <v>13208</v>
      </c>
      <c r="AB10" s="2982">
        <v>1817</v>
      </c>
      <c r="AC10" s="2982"/>
      <c r="AD10" s="2983"/>
      <c r="AE10" s="2982">
        <v>16897</v>
      </c>
      <c r="AF10" s="2982">
        <v>81384</v>
      </c>
      <c r="AG10" s="2984">
        <v>42737</v>
      </c>
      <c r="AH10" s="2984">
        <v>43100</v>
      </c>
      <c r="AI10" s="3005" t="s">
        <v>1091</v>
      </c>
    </row>
    <row r="11" spans="1:35" s="358" customFormat="1" ht="52.5" customHeight="1" x14ac:dyDescent="0.25">
      <c r="A11" s="2967"/>
      <c r="B11" s="2967"/>
      <c r="C11" s="2967"/>
      <c r="D11" s="2967"/>
      <c r="E11" s="2970"/>
      <c r="F11" s="2973"/>
      <c r="G11" s="2976"/>
      <c r="H11" s="2979"/>
      <c r="I11" s="2979"/>
      <c r="J11" s="2986"/>
      <c r="K11" s="2979"/>
      <c r="L11" s="2979"/>
      <c r="M11" s="2994"/>
      <c r="N11" s="3000"/>
      <c r="O11" s="3003"/>
      <c r="P11" s="2994"/>
      <c r="Q11" s="2995"/>
      <c r="R11" s="2996"/>
      <c r="S11" s="2998"/>
      <c r="T11" s="2979"/>
      <c r="U11" s="2982"/>
      <c r="V11" s="2982"/>
      <c r="W11" s="2982"/>
      <c r="X11" s="2982"/>
      <c r="Y11" s="2983"/>
      <c r="Z11" s="2982"/>
      <c r="AA11" s="2982"/>
      <c r="AB11" s="2982"/>
      <c r="AC11" s="2982"/>
      <c r="AD11" s="2983"/>
      <c r="AE11" s="2982"/>
      <c r="AF11" s="2982"/>
      <c r="AG11" s="2984"/>
      <c r="AH11" s="2984"/>
      <c r="AI11" s="3005"/>
    </row>
    <row r="12" spans="1:35" s="358" customFormat="1" ht="60" customHeight="1" x14ac:dyDescent="0.25">
      <c r="A12" s="2967"/>
      <c r="B12" s="2967"/>
      <c r="C12" s="2967"/>
      <c r="D12" s="2967"/>
      <c r="E12" s="2970"/>
      <c r="F12" s="2973"/>
      <c r="G12" s="2976"/>
      <c r="H12" s="2979"/>
      <c r="I12" s="2979"/>
      <c r="J12" s="2986"/>
      <c r="K12" s="2979"/>
      <c r="L12" s="2979"/>
      <c r="M12" s="2994"/>
      <c r="N12" s="3000"/>
      <c r="O12" s="3003"/>
      <c r="P12" s="2994"/>
      <c r="Q12" s="2993" t="s">
        <v>1076</v>
      </c>
      <c r="R12" s="400" t="s">
        <v>1077</v>
      </c>
      <c r="S12" s="402">
        <v>25000000</v>
      </c>
      <c r="T12" s="2979"/>
      <c r="U12" s="2982"/>
      <c r="V12" s="2982"/>
      <c r="W12" s="2982"/>
      <c r="X12" s="2982"/>
      <c r="Y12" s="2983"/>
      <c r="Z12" s="2982"/>
      <c r="AA12" s="2982"/>
      <c r="AB12" s="2982"/>
      <c r="AC12" s="2982"/>
      <c r="AD12" s="2983"/>
      <c r="AE12" s="2982"/>
      <c r="AF12" s="2982"/>
      <c r="AG12" s="2984"/>
      <c r="AH12" s="2984"/>
      <c r="AI12" s="3005"/>
    </row>
    <row r="13" spans="1:35" s="358" customFormat="1" ht="97.5" customHeight="1" x14ac:dyDescent="0.25">
      <c r="A13" s="2967"/>
      <c r="B13" s="2967"/>
      <c r="C13" s="2967"/>
      <c r="D13" s="2967"/>
      <c r="E13" s="2970"/>
      <c r="F13" s="2973"/>
      <c r="G13" s="2976"/>
      <c r="H13" s="2979"/>
      <c r="I13" s="2979"/>
      <c r="J13" s="2986"/>
      <c r="K13" s="2979"/>
      <c r="L13" s="2979"/>
      <c r="M13" s="2994"/>
      <c r="N13" s="3000"/>
      <c r="O13" s="3003"/>
      <c r="P13" s="2994"/>
      <c r="Q13" s="2994"/>
      <c r="R13" s="401" t="s">
        <v>1078</v>
      </c>
      <c r="S13" s="402">
        <v>25000000</v>
      </c>
      <c r="T13" s="2979"/>
      <c r="U13" s="2982"/>
      <c r="V13" s="2982"/>
      <c r="W13" s="2982"/>
      <c r="X13" s="2982"/>
      <c r="Y13" s="2983"/>
      <c r="Z13" s="2982"/>
      <c r="AA13" s="2982"/>
      <c r="AB13" s="2982"/>
      <c r="AC13" s="2982"/>
      <c r="AD13" s="2983"/>
      <c r="AE13" s="2982"/>
      <c r="AF13" s="2982"/>
      <c r="AG13" s="2984"/>
      <c r="AH13" s="2984"/>
      <c r="AI13" s="3005"/>
    </row>
    <row r="14" spans="1:35" ht="60" customHeight="1" x14ac:dyDescent="0.25">
      <c r="A14" s="2968"/>
      <c r="B14" s="2968"/>
      <c r="C14" s="2968"/>
      <c r="D14" s="2968"/>
      <c r="E14" s="2971"/>
      <c r="F14" s="2974"/>
      <c r="G14" s="2977"/>
      <c r="H14" s="2980"/>
      <c r="I14" s="2980"/>
      <c r="J14" s="2987"/>
      <c r="K14" s="2980"/>
      <c r="L14" s="2980"/>
      <c r="M14" s="2995"/>
      <c r="N14" s="3001"/>
      <c r="O14" s="3004"/>
      <c r="P14" s="2995"/>
      <c r="Q14" s="2995"/>
      <c r="R14" s="403" t="s">
        <v>1079</v>
      </c>
      <c r="S14" s="402">
        <v>25000000</v>
      </c>
      <c r="T14" s="2980"/>
      <c r="U14" s="2982"/>
      <c r="V14" s="2982"/>
      <c r="W14" s="2982"/>
      <c r="X14" s="2982"/>
      <c r="Y14" s="2983"/>
      <c r="Z14" s="2982"/>
      <c r="AA14" s="2982"/>
      <c r="AB14" s="2982"/>
      <c r="AC14" s="2982"/>
      <c r="AD14" s="2983"/>
      <c r="AE14" s="2982"/>
      <c r="AF14" s="2982"/>
      <c r="AG14" s="2984"/>
      <c r="AH14" s="2984"/>
      <c r="AI14" s="3005"/>
    </row>
    <row r="15" spans="1:35" ht="15.75" customHeight="1" x14ac:dyDescent="0.25">
      <c r="A15" s="359"/>
      <c r="B15" s="360"/>
      <c r="C15" s="359"/>
      <c r="D15" s="360"/>
      <c r="E15" s="359"/>
      <c r="F15" s="360"/>
      <c r="G15" s="359"/>
      <c r="H15" s="360"/>
      <c r="I15" s="360"/>
      <c r="J15" s="359"/>
      <c r="K15" s="360"/>
      <c r="L15" s="360"/>
      <c r="M15" s="360"/>
      <c r="N15" s="359"/>
      <c r="O15" s="361"/>
      <c r="P15" s="360"/>
      <c r="Q15" s="360"/>
      <c r="R15" s="362"/>
      <c r="S15" s="363"/>
      <c r="T15" s="360"/>
      <c r="U15" s="359"/>
      <c r="V15" s="359"/>
      <c r="W15" s="359"/>
      <c r="X15" s="359"/>
      <c r="Y15" s="364"/>
      <c r="Z15" s="359"/>
      <c r="AA15" s="359"/>
      <c r="AB15" s="359"/>
      <c r="AC15" s="359"/>
      <c r="AD15" s="364"/>
      <c r="AE15" s="359"/>
      <c r="AF15" s="359"/>
      <c r="AG15" s="365"/>
      <c r="AH15" s="365"/>
      <c r="AI15" s="366"/>
    </row>
    <row r="16" spans="1:35" ht="13.5" x14ac:dyDescent="0.25">
      <c r="A16" s="359"/>
      <c r="B16" s="360"/>
      <c r="C16" s="359"/>
      <c r="D16" s="360"/>
      <c r="E16" s="359"/>
      <c r="F16" s="360"/>
      <c r="G16" s="359"/>
      <c r="H16" s="360"/>
      <c r="I16" s="360"/>
      <c r="J16" s="359"/>
      <c r="K16" s="360"/>
      <c r="L16" s="360"/>
      <c r="M16" s="360"/>
      <c r="N16" s="359"/>
      <c r="O16" s="361"/>
      <c r="P16" s="360"/>
      <c r="Q16" s="360"/>
      <c r="R16" s="362"/>
      <c r="S16" s="363"/>
      <c r="T16" s="360"/>
      <c r="U16" s="359"/>
      <c r="V16" s="359"/>
      <c r="W16" s="359"/>
      <c r="X16" s="359"/>
      <c r="Y16" s="364"/>
      <c r="Z16" s="359"/>
      <c r="AA16" s="359"/>
      <c r="AB16" s="359"/>
      <c r="AC16" s="359"/>
      <c r="AD16" s="364"/>
      <c r="AE16" s="359"/>
      <c r="AF16" s="359"/>
      <c r="AG16" s="365"/>
      <c r="AH16" s="365"/>
      <c r="AI16" s="366"/>
    </row>
    <row r="17" spans="1:35" ht="13.5" x14ac:dyDescent="0.25">
      <c r="A17" s="359"/>
      <c r="B17" s="360"/>
      <c r="C17" s="359"/>
      <c r="D17" s="360"/>
      <c r="E17" s="359"/>
      <c r="F17" s="360"/>
      <c r="G17" s="359"/>
      <c r="H17" s="360"/>
      <c r="I17" s="360"/>
      <c r="J17" s="359"/>
      <c r="K17" s="360"/>
      <c r="L17" s="360"/>
      <c r="M17" s="360"/>
      <c r="N17" s="359"/>
      <c r="O17" s="361"/>
      <c r="P17" s="360"/>
      <c r="Q17" s="360"/>
      <c r="R17" s="362"/>
      <c r="S17" s="363"/>
      <c r="T17" s="360"/>
      <c r="U17" s="359"/>
      <c r="V17" s="359"/>
      <c r="W17" s="359"/>
      <c r="X17" s="359"/>
      <c r="Y17" s="364"/>
      <c r="Z17" s="359"/>
      <c r="AA17" s="359"/>
      <c r="AB17" s="359"/>
      <c r="AC17" s="359"/>
      <c r="AD17" s="364"/>
      <c r="AE17" s="359"/>
      <c r="AF17" s="359"/>
      <c r="AG17" s="365"/>
      <c r="AH17" s="365"/>
      <c r="AI17" s="366"/>
    </row>
    <row r="19" spans="1:35" ht="13.5" x14ac:dyDescent="0.25">
      <c r="A19" s="2981" t="s">
        <v>1080</v>
      </c>
      <c r="B19" s="2981"/>
      <c r="C19" s="2981"/>
      <c r="D19" s="2981"/>
      <c r="E19" s="2981"/>
      <c r="F19" s="2981"/>
      <c r="G19" s="2981"/>
      <c r="H19" s="2981"/>
      <c r="I19" s="2981"/>
      <c r="J19" s="2981"/>
      <c r="K19" s="2981"/>
      <c r="L19" s="2981"/>
      <c r="M19" s="2981"/>
      <c r="N19" s="2981"/>
      <c r="O19" s="2981"/>
      <c r="P19" s="2981"/>
      <c r="Q19" s="2981"/>
      <c r="R19" s="2981"/>
      <c r="S19" s="2981"/>
      <c r="T19" s="2981"/>
      <c r="U19" s="2981"/>
      <c r="V19" s="2981"/>
      <c r="W19" s="2981"/>
      <c r="X19" s="2981"/>
      <c r="Y19" s="2981"/>
      <c r="Z19" s="2981"/>
      <c r="AA19" s="2981"/>
      <c r="AB19" s="2981"/>
      <c r="AC19" s="2981"/>
      <c r="AD19" s="2981"/>
      <c r="AE19" s="2981"/>
      <c r="AF19" s="2981"/>
      <c r="AG19" s="2981"/>
      <c r="AH19" s="2981"/>
      <c r="AI19" s="2981"/>
    </row>
    <row r="20" spans="1:35" ht="13.5" x14ac:dyDescent="0.25">
      <c r="A20" s="2981"/>
      <c r="B20" s="2981"/>
      <c r="C20" s="2981"/>
      <c r="D20" s="2981"/>
      <c r="E20" s="2981"/>
      <c r="F20" s="2981"/>
      <c r="G20" s="2981"/>
      <c r="H20" s="2981"/>
      <c r="I20" s="2981"/>
      <c r="J20" s="2981"/>
      <c r="K20" s="2981"/>
      <c r="L20" s="2981"/>
      <c r="M20" s="2981"/>
      <c r="N20" s="2981"/>
      <c r="O20" s="2981"/>
      <c r="P20" s="2981"/>
      <c r="Q20" s="2981"/>
      <c r="R20" s="2981"/>
      <c r="S20" s="2981"/>
      <c r="T20" s="2981"/>
      <c r="U20" s="2981"/>
      <c r="V20" s="2981"/>
      <c r="W20" s="2981"/>
      <c r="X20" s="2981"/>
      <c r="Y20" s="2981"/>
      <c r="Z20" s="2981"/>
      <c r="AA20" s="2981"/>
      <c r="AB20" s="2981"/>
      <c r="AC20" s="2981"/>
      <c r="AD20" s="2981"/>
      <c r="AE20" s="2981"/>
      <c r="AF20" s="2981"/>
      <c r="AG20" s="2981"/>
      <c r="AH20" s="2981"/>
      <c r="AI20" s="2981"/>
    </row>
    <row r="21" spans="1:35" x14ac:dyDescent="0.3">
      <c r="A21" s="2981" t="s">
        <v>1081</v>
      </c>
      <c r="B21" s="2981"/>
      <c r="C21" s="2981"/>
      <c r="D21" s="2981"/>
      <c r="E21" s="2981"/>
      <c r="F21" s="2981"/>
      <c r="G21" s="2981"/>
      <c r="H21" s="2981"/>
      <c r="I21" s="2981"/>
      <c r="J21" s="2981"/>
      <c r="K21" s="2981"/>
      <c r="L21" s="2981"/>
      <c r="M21" s="2981"/>
      <c r="N21" s="2981"/>
      <c r="O21" s="2981"/>
      <c r="P21" s="2981"/>
      <c r="Q21" s="2981"/>
      <c r="R21" s="2981"/>
      <c r="S21" s="2981"/>
      <c r="T21" s="2981"/>
      <c r="U21" s="2981"/>
      <c r="V21" s="2981"/>
      <c r="W21" s="2981"/>
      <c r="X21" s="2981"/>
      <c r="Y21" s="2981"/>
      <c r="Z21" s="2981"/>
      <c r="AA21" s="2981"/>
      <c r="AB21" s="2981"/>
      <c r="AC21" s="2981"/>
      <c r="AD21" s="2981"/>
      <c r="AE21" s="2981"/>
      <c r="AF21" s="2981"/>
      <c r="AG21" s="2981"/>
      <c r="AH21" s="2981"/>
      <c r="AI21" s="2981"/>
    </row>
  </sheetData>
  <mergeCells count="72">
    <mergeCell ref="A5:A6"/>
    <mergeCell ref="C5:C6"/>
    <mergeCell ref="F5:F6"/>
    <mergeCell ref="A1:AI1"/>
    <mergeCell ref="A2:AH2"/>
    <mergeCell ref="A3:J4"/>
    <mergeCell ref="K3:AI3"/>
    <mergeCell ref="K4:T4"/>
    <mergeCell ref="U4:AF4"/>
    <mergeCell ref="AG4:AI4"/>
    <mergeCell ref="I5:I6"/>
    <mergeCell ref="J5:J6"/>
    <mergeCell ref="M5:M6"/>
    <mergeCell ref="N5:N6"/>
    <mergeCell ref="O5:O6"/>
    <mergeCell ref="P5:P6"/>
    <mergeCell ref="AI5:AI6"/>
    <mergeCell ref="K10:K14"/>
    <mergeCell ref="M10:M14"/>
    <mergeCell ref="N10:N14"/>
    <mergeCell ref="O10:O14"/>
    <mergeCell ref="AH10:AH14"/>
    <mergeCell ref="AI10:AI14"/>
    <mergeCell ref="K5:K6"/>
    <mergeCell ref="Q5:Q6"/>
    <mergeCell ref="R5:R6"/>
    <mergeCell ref="S5:S6"/>
    <mergeCell ref="T5:T6"/>
    <mergeCell ref="U5:Z5"/>
    <mergeCell ref="I10:I14"/>
    <mergeCell ref="J10:J14"/>
    <mergeCell ref="AA5:AF5"/>
    <mergeCell ref="AG5:AG6"/>
    <mergeCell ref="AH5:AH6"/>
    <mergeCell ref="AA10:AA14"/>
    <mergeCell ref="P10:P14"/>
    <mergeCell ref="Q10:Q11"/>
    <mergeCell ref="R10:R11"/>
    <mergeCell ref="S10:S11"/>
    <mergeCell ref="T10:T14"/>
    <mergeCell ref="U10:U14"/>
    <mergeCell ref="Q12:Q14"/>
    <mergeCell ref="A19:AI20"/>
    <mergeCell ref="A21:AI21"/>
    <mergeCell ref="AB10:AB14"/>
    <mergeCell ref="AC10:AC14"/>
    <mergeCell ref="AD10:AD14"/>
    <mergeCell ref="AE10:AE14"/>
    <mergeCell ref="AF10:AF14"/>
    <mergeCell ref="AG10:AG14"/>
    <mergeCell ref="V10:V14"/>
    <mergeCell ref="W10:W14"/>
    <mergeCell ref="X10:X14"/>
    <mergeCell ref="Y10:Y14"/>
    <mergeCell ref="Z10:Z14"/>
    <mergeCell ref="L10:L14"/>
    <mergeCell ref="A8:A14"/>
    <mergeCell ref="B8:B14"/>
    <mergeCell ref="G5:G6"/>
    <mergeCell ref="H5:H6"/>
    <mergeCell ref="B7:D7"/>
    <mergeCell ref="D8:F8"/>
    <mergeCell ref="F9:G9"/>
    <mergeCell ref="C9:C14"/>
    <mergeCell ref="D9:D14"/>
    <mergeCell ref="B5:B6"/>
    <mergeCell ref="D5:D6"/>
    <mergeCell ref="E5:E6"/>
    <mergeCell ref="E10:E14"/>
    <mergeCell ref="F10:F14"/>
    <mergeCell ref="G10:G14"/>
    <mergeCell ref="H10:H14"/>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183"/>
  <sheetViews>
    <sheetView showGridLines="0" topLeftCell="L164" zoomScale="70" zoomScaleNormal="70" workbookViewId="0">
      <selection activeCell="O170" sqref="O170:O176"/>
    </sheetView>
  </sheetViews>
  <sheetFormatPr baseColWidth="10" defaultColWidth="11.42578125" defaultRowHeight="12.75" x14ac:dyDescent="0.2"/>
  <cols>
    <col min="1" max="1" width="11.85546875" style="509" customWidth="1"/>
    <col min="2" max="2" width="10.7109375" style="509" customWidth="1"/>
    <col min="3" max="3" width="8.140625" style="509" customWidth="1"/>
    <col min="4" max="4" width="11.7109375" style="509" customWidth="1"/>
    <col min="5" max="5" width="7.42578125" style="509" customWidth="1"/>
    <col min="6" max="6" width="9" style="509" customWidth="1"/>
    <col min="7" max="7" width="11.140625" style="509" bestFit="1" customWidth="1"/>
    <col min="8" max="8" width="8.5703125" style="509" customWidth="1"/>
    <col min="9" max="9" width="13.5703125" style="509" customWidth="1"/>
    <col min="10" max="10" width="12" style="509" customWidth="1"/>
    <col min="11" max="11" width="31.28515625" style="689" customWidth="1"/>
    <col min="12" max="12" width="22.7109375" style="553" customWidth="1"/>
    <col min="13" max="13" width="18.85546875" style="553" customWidth="1"/>
    <col min="14" max="14" width="20.7109375" style="690" customWidth="1"/>
    <col min="15" max="15" width="15.5703125" style="553" customWidth="1"/>
    <col min="16" max="16" width="21.42578125" style="689" customWidth="1"/>
    <col min="17" max="17" width="13.42578125" style="691" customWidth="1"/>
    <col min="18" max="18" width="19.42578125" style="553" customWidth="1"/>
    <col min="19" max="19" width="28.140625" style="553" customWidth="1"/>
    <col min="20" max="20" width="32.42578125" style="689" customWidth="1"/>
    <col min="21" max="21" width="28.7109375" style="693" customWidth="1"/>
    <col min="22" max="22" width="25.42578125" style="693" customWidth="1"/>
    <col min="23" max="23" width="13.28515625" style="691" customWidth="1"/>
    <col min="24" max="24" width="16.28515625" style="691" customWidth="1"/>
    <col min="25" max="30" width="11" style="694" customWidth="1"/>
    <col min="31" max="31" width="13.42578125" style="694" customWidth="1"/>
    <col min="32" max="32" width="13.85546875" style="694" customWidth="1"/>
    <col min="33" max="33" width="14.85546875" style="694" customWidth="1"/>
    <col min="34" max="34" width="13.5703125" style="694" customWidth="1"/>
    <col min="35" max="35" width="15" style="694" customWidth="1"/>
    <col min="36" max="36" width="11" style="694" customWidth="1"/>
    <col min="37" max="37" width="15.7109375" style="695" customWidth="1"/>
    <col min="38" max="38" width="16.42578125" style="696" customWidth="1"/>
    <col min="39" max="39" width="28.7109375" style="697" customWidth="1"/>
    <col min="40" max="40" width="21.42578125" style="508" customWidth="1"/>
    <col min="41" max="41" width="15.7109375" style="508" bestFit="1" customWidth="1"/>
    <col min="42" max="16384" width="11.42578125" style="509"/>
  </cols>
  <sheetData>
    <row r="1" spans="1:45" ht="21.95" customHeight="1" x14ac:dyDescent="0.2">
      <c r="A1" s="3196"/>
      <c r="B1" s="3196"/>
      <c r="C1" s="3196"/>
      <c r="D1" s="3196"/>
      <c r="E1" s="3196"/>
      <c r="F1" s="3196"/>
      <c r="G1" s="3196"/>
      <c r="H1" s="3196"/>
      <c r="I1" s="3196"/>
      <c r="J1" s="3196"/>
      <c r="K1" s="3196"/>
      <c r="L1" s="3196"/>
      <c r="M1" s="3196"/>
      <c r="N1" s="3196"/>
      <c r="O1" s="3196"/>
      <c r="P1" s="3196"/>
      <c r="Q1" s="3196"/>
      <c r="R1" s="3196"/>
      <c r="S1" s="3196"/>
      <c r="T1" s="3196"/>
      <c r="U1" s="3196"/>
      <c r="V1" s="3196"/>
      <c r="W1" s="3196"/>
      <c r="X1" s="3196"/>
      <c r="Y1" s="3196"/>
      <c r="Z1" s="3196"/>
      <c r="AA1" s="3196"/>
      <c r="AB1" s="3196"/>
      <c r="AC1" s="3196"/>
      <c r="AD1" s="3196"/>
      <c r="AE1" s="3196"/>
      <c r="AF1" s="3196"/>
      <c r="AG1" s="3196"/>
      <c r="AH1" s="3196"/>
      <c r="AI1" s="3196"/>
      <c r="AJ1" s="3196"/>
      <c r="AK1" s="3196"/>
      <c r="AL1" s="3196"/>
      <c r="AM1" s="3196"/>
    </row>
    <row r="2" spans="1:45" ht="78.75" customHeight="1" x14ac:dyDescent="0.2">
      <c r="A2" s="3197" t="s">
        <v>0</v>
      </c>
      <c r="B2" s="3197"/>
      <c r="C2" s="3197"/>
      <c r="D2" s="3197"/>
      <c r="E2" s="3197"/>
      <c r="F2" s="3197"/>
      <c r="G2" s="3197"/>
      <c r="H2" s="3197"/>
      <c r="I2" s="3197"/>
      <c r="J2" s="3197"/>
      <c r="K2" s="3197"/>
      <c r="L2" s="3197"/>
      <c r="M2" s="3197"/>
      <c r="N2" s="3197"/>
      <c r="O2" s="3197"/>
      <c r="P2" s="3197"/>
      <c r="Q2" s="3197"/>
      <c r="R2" s="3197"/>
      <c r="S2" s="3197"/>
      <c r="T2" s="3197"/>
      <c r="U2" s="3197"/>
      <c r="V2" s="3197"/>
      <c r="W2" s="3197"/>
      <c r="X2" s="3197"/>
      <c r="Y2" s="3197"/>
      <c r="Z2" s="3197"/>
      <c r="AA2" s="3197"/>
      <c r="AB2" s="3197"/>
      <c r="AC2" s="3197"/>
      <c r="AD2" s="3197"/>
      <c r="AE2" s="3197"/>
      <c r="AF2" s="3197"/>
      <c r="AG2" s="3197"/>
      <c r="AH2" s="3197"/>
      <c r="AI2" s="3197"/>
      <c r="AJ2" s="3197"/>
      <c r="AK2" s="3197"/>
      <c r="AL2" s="3198"/>
      <c r="AM2" s="510" t="s">
        <v>1839</v>
      </c>
    </row>
    <row r="3" spans="1:45" ht="20.100000000000001" customHeight="1" x14ac:dyDescent="0.2">
      <c r="A3" s="3199" t="s">
        <v>1</v>
      </c>
      <c r="B3" s="3199"/>
      <c r="C3" s="3199"/>
      <c r="D3" s="3199"/>
      <c r="E3" s="3199"/>
      <c r="F3" s="3199"/>
      <c r="G3" s="3199"/>
      <c r="H3" s="3199"/>
      <c r="I3" s="3199"/>
      <c r="J3" s="3199"/>
      <c r="K3" s="3199"/>
      <c r="L3" s="3199"/>
      <c r="M3" s="3199"/>
      <c r="N3" s="511"/>
      <c r="O3" s="511"/>
      <c r="P3" s="3200" t="s">
        <v>2</v>
      </c>
      <c r="Q3" s="3200"/>
      <c r="R3" s="3200"/>
      <c r="S3" s="3200"/>
      <c r="T3" s="3200"/>
      <c r="U3" s="3200"/>
      <c r="V3" s="3200"/>
      <c r="W3" s="3200"/>
      <c r="X3" s="3200"/>
      <c r="Y3" s="3200"/>
      <c r="Z3" s="3200"/>
      <c r="AA3" s="3200"/>
      <c r="AB3" s="3200"/>
      <c r="AC3" s="3200"/>
      <c r="AD3" s="3200"/>
      <c r="AE3" s="3200"/>
      <c r="AF3" s="3200"/>
      <c r="AG3" s="3200"/>
      <c r="AH3" s="3200"/>
      <c r="AI3" s="3200"/>
      <c r="AJ3" s="3200"/>
      <c r="AK3" s="3200"/>
      <c r="AL3" s="3200"/>
      <c r="AM3" s="3200"/>
    </row>
    <row r="4" spans="1:45" ht="23.45" customHeight="1" x14ac:dyDescent="0.2">
      <c r="A4" s="3197"/>
      <c r="B4" s="3197"/>
      <c r="C4" s="3197"/>
      <c r="D4" s="3197"/>
      <c r="E4" s="3197"/>
      <c r="F4" s="3197"/>
      <c r="G4" s="3197"/>
      <c r="H4" s="3197"/>
      <c r="I4" s="3197"/>
      <c r="J4" s="3197"/>
      <c r="K4" s="3197"/>
      <c r="L4" s="3197"/>
      <c r="M4" s="3197"/>
      <c r="N4" s="512"/>
      <c r="O4" s="512"/>
      <c r="P4" s="3201"/>
      <c r="Q4" s="3202"/>
      <c r="R4" s="3202"/>
      <c r="S4" s="3202"/>
      <c r="T4" s="3202"/>
      <c r="U4" s="3202"/>
      <c r="V4" s="3202"/>
      <c r="W4" s="3202"/>
      <c r="X4" s="3203"/>
      <c r="Y4" s="3204" t="s">
        <v>3</v>
      </c>
      <c r="Z4" s="3204"/>
      <c r="AA4" s="3204"/>
      <c r="AB4" s="3204"/>
      <c r="AC4" s="3204"/>
      <c r="AD4" s="3204"/>
      <c r="AE4" s="3204"/>
      <c r="AF4" s="3204"/>
      <c r="AG4" s="3204"/>
      <c r="AH4" s="3204"/>
      <c r="AI4" s="3204"/>
      <c r="AJ4" s="3204"/>
      <c r="AK4" s="3201"/>
      <c r="AL4" s="3202"/>
      <c r="AM4" s="3203"/>
    </row>
    <row r="5" spans="1:45" ht="22.5" customHeight="1" x14ac:dyDescent="0.2">
      <c r="A5" s="3188" t="s">
        <v>4</v>
      </c>
      <c r="B5" s="3191" t="s">
        <v>5</v>
      </c>
      <c r="C5" s="3188"/>
      <c r="D5" s="3188" t="s">
        <v>4</v>
      </c>
      <c r="E5" s="3191" t="s">
        <v>6</v>
      </c>
      <c r="F5" s="3188"/>
      <c r="G5" s="3188" t="s">
        <v>4</v>
      </c>
      <c r="H5" s="3191" t="s">
        <v>7</v>
      </c>
      <c r="I5" s="3188"/>
      <c r="J5" s="3188" t="s">
        <v>4</v>
      </c>
      <c r="K5" s="3208" t="s">
        <v>8</v>
      </c>
      <c r="L5" s="3170" t="s">
        <v>9</v>
      </c>
      <c r="M5" s="3170" t="s">
        <v>10</v>
      </c>
      <c r="N5" s="3170" t="s">
        <v>11</v>
      </c>
      <c r="O5" s="3188" t="s">
        <v>4</v>
      </c>
      <c r="P5" s="3205" t="s">
        <v>2</v>
      </c>
      <c r="Q5" s="3191" t="s">
        <v>12</v>
      </c>
      <c r="R5" s="3191" t="s">
        <v>13</v>
      </c>
      <c r="S5" s="3191" t="s">
        <v>14</v>
      </c>
      <c r="T5" s="3208" t="s">
        <v>15</v>
      </c>
      <c r="U5" s="3205" t="s">
        <v>16</v>
      </c>
      <c r="V5" s="3170" t="s">
        <v>13</v>
      </c>
      <c r="W5" s="3170" t="s">
        <v>4</v>
      </c>
      <c r="X5" s="3170" t="s">
        <v>17</v>
      </c>
      <c r="Y5" s="3173" t="s">
        <v>18</v>
      </c>
      <c r="Z5" s="3174"/>
      <c r="AA5" s="3174"/>
      <c r="AB5" s="3174"/>
      <c r="AC5" s="3174"/>
      <c r="AD5" s="3175"/>
      <c r="AE5" s="3173" t="s">
        <v>19</v>
      </c>
      <c r="AF5" s="3174"/>
      <c r="AG5" s="3174"/>
      <c r="AH5" s="3174"/>
      <c r="AI5" s="3174"/>
      <c r="AJ5" s="3175"/>
      <c r="AK5" s="3176" t="s">
        <v>20</v>
      </c>
      <c r="AL5" s="3176" t="s">
        <v>21</v>
      </c>
      <c r="AM5" s="3179" t="s">
        <v>22</v>
      </c>
    </row>
    <row r="6" spans="1:45" ht="30.75" customHeight="1" x14ac:dyDescent="0.2">
      <c r="A6" s="3189"/>
      <c r="B6" s="3192"/>
      <c r="C6" s="3189"/>
      <c r="D6" s="3189"/>
      <c r="E6" s="3192"/>
      <c r="F6" s="3189"/>
      <c r="G6" s="3189"/>
      <c r="H6" s="3192"/>
      <c r="I6" s="3189"/>
      <c r="J6" s="3189"/>
      <c r="K6" s="3209"/>
      <c r="L6" s="3171"/>
      <c r="M6" s="3171"/>
      <c r="N6" s="3171"/>
      <c r="O6" s="3189"/>
      <c r="P6" s="3206"/>
      <c r="Q6" s="3192"/>
      <c r="R6" s="3192"/>
      <c r="S6" s="3192"/>
      <c r="T6" s="3209"/>
      <c r="U6" s="3206"/>
      <c r="V6" s="3171"/>
      <c r="W6" s="3171"/>
      <c r="X6" s="3171"/>
      <c r="Y6" s="3167" t="s">
        <v>637</v>
      </c>
      <c r="Z6" s="3167" t="s">
        <v>24</v>
      </c>
      <c r="AA6" s="3167" t="s">
        <v>25</v>
      </c>
      <c r="AB6" s="3167" t="s">
        <v>26</v>
      </c>
      <c r="AC6" s="3167" t="s">
        <v>27</v>
      </c>
      <c r="AD6" s="3167" t="s">
        <v>28</v>
      </c>
      <c r="AE6" s="3167" t="s">
        <v>29</v>
      </c>
      <c r="AF6" s="3167" t="s">
        <v>30</v>
      </c>
      <c r="AG6" s="3167" t="s">
        <v>31</v>
      </c>
      <c r="AH6" s="3167" t="s">
        <v>32</v>
      </c>
      <c r="AI6" s="3167" t="s">
        <v>33</v>
      </c>
      <c r="AJ6" s="3167" t="s">
        <v>34</v>
      </c>
      <c r="AK6" s="3177"/>
      <c r="AL6" s="3177"/>
      <c r="AM6" s="3180"/>
    </row>
    <row r="7" spans="1:45" ht="30.75" customHeight="1" x14ac:dyDescent="0.2">
      <c r="A7" s="3189"/>
      <c r="B7" s="3192"/>
      <c r="C7" s="3189"/>
      <c r="D7" s="3189"/>
      <c r="E7" s="3192"/>
      <c r="F7" s="3189"/>
      <c r="G7" s="3189"/>
      <c r="H7" s="3192"/>
      <c r="I7" s="3189"/>
      <c r="J7" s="3189"/>
      <c r="K7" s="3209"/>
      <c r="L7" s="3171"/>
      <c r="M7" s="3171"/>
      <c r="N7" s="3171"/>
      <c r="O7" s="3189"/>
      <c r="P7" s="3206"/>
      <c r="Q7" s="3192"/>
      <c r="R7" s="3192"/>
      <c r="S7" s="3192"/>
      <c r="T7" s="3209"/>
      <c r="U7" s="3206"/>
      <c r="V7" s="3171"/>
      <c r="W7" s="3171"/>
      <c r="X7" s="3171"/>
      <c r="Y7" s="3168"/>
      <c r="Z7" s="3168"/>
      <c r="AA7" s="3168"/>
      <c r="AB7" s="3168"/>
      <c r="AC7" s="3168"/>
      <c r="AD7" s="3168"/>
      <c r="AE7" s="3168"/>
      <c r="AF7" s="3168"/>
      <c r="AG7" s="3168"/>
      <c r="AH7" s="3168"/>
      <c r="AI7" s="3168"/>
      <c r="AJ7" s="3168"/>
      <c r="AK7" s="3177"/>
      <c r="AL7" s="3177"/>
      <c r="AM7" s="3180"/>
    </row>
    <row r="8" spans="1:45" ht="2.4500000000000002" customHeight="1" x14ac:dyDescent="0.2">
      <c r="A8" s="3189"/>
      <c r="B8" s="3192"/>
      <c r="C8" s="3189"/>
      <c r="D8" s="3189"/>
      <c r="E8" s="3192"/>
      <c r="F8" s="3189"/>
      <c r="G8" s="3189"/>
      <c r="H8" s="3192"/>
      <c r="I8" s="3189"/>
      <c r="J8" s="3189"/>
      <c r="K8" s="3209"/>
      <c r="L8" s="3171"/>
      <c r="M8" s="3171"/>
      <c r="N8" s="3171"/>
      <c r="O8" s="3189"/>
      <c r="P8" s="3206"/>
      <c r="Q8" s="3192"/>
      <c r="R8" s="3192"/>
      <c r="S8" s="3192"/>
      <c r="T8" s="3209"/>
      <c r="U8" s="3206"/>
      <c r="V8" s="3171"/>
      <c r="W8" s="513"/>
      <c r="X8" s="3171"/>
      <c r="Y8" s="3168"/>
      <c r="Z8" s="3168"/>
      <c r="AA8" s="3168"/>
      <c r="AB8" s="3168"/>
      <c r="AC8" s="3168"/>
      <c r="AD8" s="3168"/>
      <c r="AE8" s="3168"/>
      <c r="AF8" s="3168"/>
      <c r="AG8" s="3168"/>
      <c r="AH8" s="3168"/>
      <c r="AI8" s="3168"/>
      <c r="AJ8" s="3168"/>
      <c r="AK8" s="3177"/>
      <c r="AL8" s="3177"/>
      <c r="AM8" s="3180"/>
    </row>
    <row r="9" spans="1:45" ht="3.6" hidden="1" customHeight="1" x14ac:dyDescent="0.2">
      <c r="A9" s="3189"/>
      <c r="B9" s="3192"/>
      <c r="C9" s="3189"/>
      <c r="D9" s="3189"/>
      <c r="E9" s="3192"/>
      <c r="F9" s="3189"/>
      <c r="G9" s="3189"/>
      <c r="H9" s="3192"/>
      <c r="I9" s="3189"/>
      <c r="J9" s="3189"/>
      <c r="K9" s="3209"/>
      <c r="L9" s="3171"/>
      <c r="M9" s="3171"/>
      <c r="N9" s="3171"/>
      <c r="O9" s="3189"/>
      <c r="P9" s="3206"/>
      <c r="Q9" s="3192"/>
      <c r="R9" s="3192"/>
      <c r="S9" s="3192"/>
      <c r="T9" s="3209"/>
      <c r="U9" s="3206"/>
      <c r="V9" s="3171"/>
      <c r="W9" s="513"/>
      <c r="X9" s="3171"/>
      <c r="Y9" s="3168"/>
      <c r="Z9" s="3168"/>
      <c r="AA9" s="3168"/>
      <c r="AB9" s="3168"/>
      <c r="AC9" s="3168"/>
      <c r="AD9" s="3168"/>
      <c r="AE9" s="3168"/>
      <c r="AF9" s="3168"/>
      <c r="AG9" s="3168"/>
      <c r="AH9" s="3168"/>
      <c r="AI9" s="3168"/>
      <c r="AJ9" s="3168"/>
      <c r="AK9" s="3177"/>
      <c r="AL9" s="3177"/>
      <c r="AM9" s="3180"/>
    </row>
    <row r="10" spans="1:45" ht="16.5" hidden="1" customHeight="1" x14ac:dyDescent="0.2">
      <c r="A10" s="3189"/>
      <c r="B10" s="3192"/>
      <c r="C10" s="3189"/>
      <c r="D10" s="3189"/>
      <c r="E10" s="3192"/>
      <c r="F10" s="3189"/>
      <c r="G10" s="3189"/>
      <c r="H10" s="3192"/>
      <c r="I10" s="3189"/>
      <c r="J10" s="3189"/>
      <c r="K10" s="3209"/>
      <c r="L10" s="3171"/>
      <c r="M10" s="3171"/>
      <c r="N10" s="3171"/>
      <c r="O10" s="3189"/>
      <c r="P10" s="3206"/>
      <c r="Q10" s="3192"/>
      <c r="R10" s="3192"/>
      <c r="S10" s="3192"/>
      <c r="T10" s="3209"/>
      <c r="U10" s="3206"/>
      <c r="V10" s="3171"/>
      <c r="W10" s="513"/>
      <c r="X10" s="3171"/>
      <c r="Y10" s="3168"/>
      <c r="Z10" s="3168"/>
      <c r="AA10" s="3168"/>
      <c r="AB10" s="3168"/>
      <c r="AC10" s="3168"/>
      <c r="AD10" s="3168"/>
      <c r="AE10" s="3168"/>
      <c r="AF10" s="3168"/>
      <c r="AG10" s="3168"/>
      <c r="AH10" s="3168"/>
      <c r="AI10" s="3168"/>
      <c r="AJ10" s="3168"/>
      <c r="AK10" s="3177"/>
      <c r="AL10" s="3177"/>
      <c r="AM10" s="3180"/>
    </row>
    <row r="11" spans="1:45" ht="16.5" hidden="1" customHeight="1" x14ac:dyDescent="0.2">
      <c r="A11" s="3189"/>
      <c r="B11" s="3192"/>
      <c r="C11" s="3189"/>
      <c r="D11" s="3189"/>
      <c r="E11" s="3192"/>
      <c r="F11" s="3189"/>
      <c r="G11" s="3189"/>
      <c r="H11" s="3192"/>
      <c r="I11" s="3189"/>
      <c r="J11" s="3189"/>
      <c r="K11" s="3209"/>
      <c r="L11" s="3171"/>
      <c r="M11" s="3171"/>
      <c r="N11" s="3171"/>
      <c r="O11" s="3189"/>
      <c r="P11" s="3206"/>
      <c r="Q11" s="3192"/>
      <c r="R11" s="3192"/>
      <c r="S11" s="3192"/>
      <c r="T11" s="3209"/>
      <c r="U11" s="3206"/>
      <c r="V11" s="3171"/>
      <c r="W11" s="513"/>
      <c r="X11" s="3171"/>
      <c r="Y11" s="3168"/>
      <c r="Z11" s="3168"/>
      <c r="AA11" s="3168"/>
      <c r="AB11" s="3168"/>
      <c r="AC11" s="3168"/>
      <c r="AD11" s="3168"/>
      <c r="AE11" s="3168"/>
      <c r="AF11" s="3168"/>
      <c r="AG11" s="3168"/>
      <c r="AH11" s="3168"/>
      <c r="AI11" s="3168"/>
      <c r="AJ11" s="3168"/>
      <c r="AK11" s="3177"/>
      <c r="AL11" s="3177"/>
      <c r="AM11" s="3180"/>
    </row>
    <row r="12" spans="1:45" ht="16.5" hidden="1" customHeight="1" x14ac:dyDescent="0.2">
      <c r="A12" s="3189"/>
      <c r="B12" s="3192"/>
      <c r="C12" s="3189"/>
      <c r="D12" s="3189"/>
      <c r="E12" s="3192"/>
      <c r="F12" s="3189"/>
      <c r="G12" s="3189"/>
      <c r="H12" s="3192"/>
      <c r="I12" s="3189"/>
      <c r="J12" s="3189"/>
      <c r="K12" s="3209"/>
      <c r="L12" s="3171"/>
      <c r="M12" s="3171"/>
      <c r="N12" s="3171"/>
      <c r="O12" s="3189"/>
      <c r="P12" s="3206"/>
      <c r="Q12" s="3192"/>
      <c r="R12" s="3192"/>
      <c r="S12" s="3192"/>
      <c r="T12" s="3209"/>
      <c r="U12" s="3206"/>
      <c r="V12" s="3171"/>
      <c r="W12" s="513"/>
      <c r="X12" s="3171"/>
      <c r="Y12" s="3168"/>
      <c r="Z12" s="3168"/>
      <c r="AA12" s="3168"/>
      <c r="AB12" s="3168"/>
      <c r="AC12" s="3168"/>
      <c r="AD12" s="3168"/>
      <c r="AE12" s="3168"/>
      <c r="AF12" s="3168"/>
      <c r="AG12" s="3168"/>
      <c r="AH12" s="3168"/>
      <c r="AI12" s="3168"/>
      <c r="AJ12" s="3168"/>
      <c r="AK12" s="3177"/>
      <c r="AL12" s="3177"/>
      <c r="AM12" s="3180"/>
    </row>
    <row r="13" spans="1:45" ht="16.5" hidden="1" customHeight="1" x14ac:dyDescent="0.2">
      <c r="A13" s="3190"/>
      <c r="B13" s="3193"/>
      <c r="C13" s="3190"/>
      <c r="D13" s="3190"/>
      <c r="E13" s="3193"/>
      <c r="F13" s="3190"/>
      <c r="G13" s="3190"/>
      <c r="H13" s="3193"/>
      <c r="I13" s="3190"/>
      <c r="J13" s="3190"/>
      <c r="K13" s="3210"/>
      <c r="L13" s="3172"/>
      <c r="M13" s="3172"/>
      <c r="N13" s="3172"/>
      <c r="O13" s="3190"/>
      <c r="P13" s="3207"/>
      <c r="Q13" s="3193"/>
      <c r="R13" s="3193"/>
      <c r="S13" s="3193"/>
      <c r="T13" s="3210"/>
      <c r="U13" s="3207"/>
      <c r="V13" s="3172"/>
      <c r="W13" s="514"/>
      <c r="X13" s="3172"/>
      <c r="Y13" s="3169"/>
      <c r="Z13" s="3169"/>
      <c r="AA13" s="3169"/>
      <c r="AB13" s="3169"/>
      <c r="AC13" s="3169"/>
      <c r="AD13" s="3169"/>
      <c r="AE13" s="3169"/>
      <c r="AF13" s="3169"/>
      <c r="AG13" s="3169"/>
      <c r="AH13" s="3169"/>
      <c r="AI13" s="3169"/>
      <c r="AJ13" s="3169"/>
      <c r="AK13" s="3178"/>
      <c r="AL13" s="3178"/>
      <c r="AM13" s="3181"/>
    </row>
    <row r="14" spans="1:45" s="523" customFormat="1" ht="27.75" customHeight="1" x14ac:dyDescent="0.2">
      <c r="A14" s="515">
        <v>3</v>
      </c>
      <c r="B14" s="516" t="s">
        <v>638</v>
      </c>
      <c r="C14" s="516"/>
      <c r="D14" s="516"/>
      <c r="E14" s="516"/>
      <c r="F14" s="516"/>
      <c r="G14" s="516"/>
      <c r="H14" s="516"/>
      <c r="I14" s="516"/>
      <c r="J14" s="516"/>
      <c r="K14" s="517"/>
      <c r="L14" s="516"/>
      <c r="M14" s="516"/>
      <c r="N14" s="518"/>
      <c r="O14" s="516"/>
      <c r="P14" s="517"/>
      <c r="Q14" s="516"/>
      <c r="R14" s="516"/>
      <c r="S14" s="516"/>
      <c r="T14" s="517"/>
      <c r="U14" s="517"/>
      <c r="V14" s="519"/>
      <c r="W14" s="518"/>
      <c r="X14" s="518"/>
      <c r="Y14" s="520"/>
      <c r="Z14" s="520"/>
      <c r="AA14" s="520"/>
      <c r="AB14" s="520"/>
      <c r="AC14" s="520"/>
      <c r="AD14" s="520"/>
      <c r="AE14" s="520"/>
      <c r="AF14" s="520"/>
      <c r="AG14" s="520"/>
      <c r="AH14" s="520"/>
      <c r="AI14" s="520"/>
      <c r="AJ14" s="520"/>
      <c r="AK14" s="516"/>
      <c r="AL14" s="516"/>
      <c r="AM14" s="521"/>
      <c r="AN14" s="522"/>
      <c r="AO14" s="522"/>
      <c r="AP14" s="522"/>
      <c r="AQ14" s="522"/>
      <c r="AR14" s="522"/>
      <c r="AS14" s="522"/>
    </row>
    <row r="15" spans="1:45" s="523" customFormat="1" ht="24.75" customHeight="1" x14ac:dyDescent="0.2">
      <c r="A15" s="3182"/>
      <c r="B15" s="3183"/>
      <c r="C15" s="3184"/>
      <c r="D15" s="524">
        <v>11</v>
      </c>
      <c r="E15" s="525" t="s">
        <v>639</v>
      </c>
      <c r="F15" s="525"/>
      <c r="G15" s="526"/>
      <c r="H15" s="526"/>
      <c r="I15" s="526"/>
      <c r="J15" s="526"/>
      <c r="K15" s="527"/>
      <c r="L15" s="526"/>
      <c r="M15" s="526"/>
      <c r="N15" s="528"/>
      <c r="O15" s="526"/>
      <c r="P15" s="527"/>
      <c r="Q15" s="526"/>
      <c r="R15" s="526"/>
      <c r="S15" s="526"/>
      <c r="T15" s="527"/>
      <c r="U15" s="527"/>
      <c r="V15" s="529"/>
      <c r="W15" s="528"/>
      <c r="X15" s="528"/>
      <c r="Y15" s="530"/>
      <c r="Z15" s="530"/>
      <c r="AA15" s="530"/>
      <c r="AB15" s="530"/>
      <c r="AC15" s="530"/>
      <c r="AD15" s="530"/>
      <c r="AE15" s="530"/>
      <c r="AF15" s="530"/>
      <c r="AG15" s="530"/>
      <c r="AH15" s="530"/>
      <c r="AI15" s="530"/>
      <c r="AJ15" s="530"/>
      <c r="AK15" s="526"/>
      <c r="AL15" s="526"/>
      <c r="AM15" s="531"/>
      <c r="AN15" s="522"/>
      <c r="AO15" s="522"/>
      <c r="AP15" s="522"/>
      <c r="AQ15" s="522"/>
      <c r="AR15" s="522"/>
      <c r="AS15" s="522"/>
    </row>
    <row r="16" spans="1:45" s="523" customFormat="1" ht="27.75" customHeight="1" x14ac:dyDescent="0.2">
      <c r="A16" s="532"/>
      <c r="B16" s="533"/>
      <c r="C16" s="534"/>
      <c r="D16" s="535"/>
      <c r="E16" s="535"/>
      <c r="F16" s="536"/>
      <c r="G16" s="537">
        <v>35</v>
      </c>
      <c r="H16" s="538" t="s">
        <v>640</v>
      </c>
      <c r="I16" s="538"/>
      <c r="J16" s="538"/>
      <c r="K16" s="539"/>
      <c r="L16" s="538"/>
      <c r="M16" s="538"/>
      <c r="N16" s="540"/>
      <c r="O16" s="538"/>
      <c r="P16" s="539"/>
      <c r="Q16" s="538"/>
      <c r="R16" s="538"/>
      <c r="S16" s="538"/>
      <c r="T16" s="539"/>
      <c r="U16" s="539"/>
      <c r="V16" s="541"/>
      <c r="W16" s="540"/>
      <c r="X16" s="540"/>
      <c r="Y16" s="542"/>
      <c r="Z16" s="542"/>
      <c r="AA16" s="542"/>
      <c r="AB16" s="542"/>
      <c r="AC16" s="542"/>
      <c r="AD16" s="542"/>
      <c r="AE16" s="542"/>
      <c r="AF16" s="542"/>
      <c r="AG16" s="542"/>
      <c r="AH16" s="542"/>
      <c r="AI16" s="542"/>
      <c r="AJ16" s="542"/>
      <c r="AK16" s="538"/>
      <c r="AL16" s="538"/>
      <c r="AM16" s="543"/>
      <c r="AN16" s="522"/>
      <c r="AO16" s="522"/>
      <c r="AP16" s="522"/>
      <c r="AQ16" s="522"/>
      <c r="AR16" s="522"/>
      <c r="AS16" s="522"/>
    </row>
    <row r="17" spans="1:45" s="553" customFormat="1" ht="120.75" customHeight="1" x14ac:dyDescent="0.2">
      <c r="A17" s="544"/>
      <c r="B17" s="545"/>
      <c r="C17" s="546"/>
      <c r="D17" s="545"/>
      <c r="E17" s="545"/>
      <c r="F17" s="546"/>
      <c r="G17" s="547"/>
      <c r="H17" s="548"/>
      <c r="I17" s="549"/>
      <c r="J17" s="556">
        <v>127</v>
      </c>
      <c r="K17" s="638" t="s">
        <v>641</v>
      </c>
      <c r="L17" s="550" t="s">
        <v>78</v>
      </c>
      <c r="M17" s="556">
        <v>1</v>
      </c>
      <c r="N17" s="3037" t="s">
        <v>1367</v>
      </c>
      <c r="O17" s="3037">
        <v>132</v>
      </c>
      <c r="P17" s="3040" t="s">
        <v>1368</v>
      </c>
      <c r="Q17" s="503">
        <f>V17/R17</f>
        <v>0.18</v>
      </c>
      <c r="R17" s="3185">
        <v>103000000</v>
      </c>
      <c r="S17" s="3040" t="s">
        <v>1369</v>
      </c>
      <c r="T17" s="551" t="s">
        <v>642</v>
      </c>
      <c r="U17" s="551" t="s">
        <v>1370</v>
      </c>
      <c r="V17" s="552">
        <v>18540000</v>
      </c>
      <c r="W17" s="3061">
        <v>61</v>
      </c>
      <c r="X17" s="3037" t="s">
        <v>1371</v>
      </c>
      <c r="Y17" s="3088">
        <v>64149</v>
      </c>
      <c r="Z17" s="3047" t="s">
        <v>1521</v>
      </c>
      <c r="AA17" s="3047" t="s">
        <v>1521</v>
      </c>
      <c r="AB17" s="3047" t="s">
        <v>1521</v>
      </c>
      <c r="AC17" s="3047" t="s">
        <v>1521</v>
      </c>
      <c r="AD17" s="3047" t="s">
        <v>1521</v>
      </c>
      <c r="AE17" s="3047" t="s">
        <v>1521</v>
      </c>
      <c r="AF17" s="3047" t="s">
        <v>1521</v>
      </c>
      <c r="AG17" s="3047" t="s">
        <v>1521</v>
      </c>
      <c r="AH17" s="3047" t="s">
        <v>1521</v>
      </c>
      <c r="AI17" s="3047" t="s">
        <v>1521</v>
      </c>
      <c r="AJ17" s="3047" t="s">
        <v>1521</v>
      </c>
      <c r="AK17" s="3031">
        <v>42948</v>
      </c>
      <c r="AL17" s="3031">
        <v>43100</v>
      </c>
      <c r="AM17" s="3034" t="s">
        <v>1372</v>
      </c>
    </row>
    <row r="18" spans="1:45" s="553" customFormat="1" ht="84" customHeight="1" x14ac:dyDescent="0.2">
      <c r="A18" s="544"/>
      <c r="B18" s="545"/>
      <c r="C18" s="546"/>
      <c r="D18" s="545"/>
      <c r="E18" s="545"/>
      <c r="F18" s="546"/>
      <c r="G18" s="544"/>
      <c r="H18" s="545"/>
      <c r="I18" s="546"/>
      <c r="J18" s="3037">
        <v>128</v>
      </c>
      <c r="K18" s="3040" t="s">
        <v>643</v>
      </c>
      <c r="L18" s="3037" t="s">
        <v>78</v>
      </c>
      <c r="M18" s="3037">
        <v>1</v>
      </c>
      <c r="N18" s="3038"/>
      <c r="O18" s="3038"/>
      <c r="P18" s="3041"/>
      <c r="Q18" s="3043">
        <f>(V18+V19)/R17</f>
        <v>0.25</v>
      </c>
      <c r="R18" s="3186"/>
      <c r="S18" s="3041"/>
      <c r="T18" s="3040" t="s">
        <v>1373</v>
      </c>
      <c r="U18" s="551" t="s">
        <v>644</v>
      </c>
      <c r="V18" s="552">
        <v>12875000</v>
      </c>
      <c r="W18" s="3062"/>
      <c r="X18" s="3038"/>
      <c r="Y18" s="3089"/>
      <c r="Z18" s="3048"/>
      <c r="AA18" s="3048"/>
      <c r="AB18" s="3048"/>
      <c r="AC18" s="3048"/>
      <c r="AD18" s="3048"/>
      <c r="AE18" s="3048"/>
      <c r="AF18" s="3048"/>
      <c r="AG18" s="3048"/>
      <c r="AH18" s="3048"/>
      <c r="AI18" s="3048"/>
      <c r="AJ18" s="3048"/>
      <c r="AK18" s="3032"/>
      <c r="AL18" s="3032"/>
      <c r="AM18" s="3035"/>
    </row>
    <row r="19" spans="1:45" s="553" customFormat="1" ht="88.5" customHeight="1" x14ac:dyDescent="0.2">
      <c r="A19" s="544"/>
      <c r="B19" s="545"/>
      <c r="C19" s="546"/>
      <c r="D19" s="545"/>
      <c r="E19" s="545"/>
      <c r="F19" s="546"/>
      <c r="G19" s="544"/>
      <c r="H19" s="545"/>
      <c r="I19" s="546"/>
      <c r="J19" s="3039"/>
      <c r="K19" s="3042"/>
      <c r="L19" s="3039"/>
      <c r="M19" s="3039"/>
      <c r="N19" s="3038"/>
      <c r="O19" s="3038"/>
      <c r="P19" s="3041"/>
      <c r="Q19" s="3045"/>
      <c r="R19" s="3186"/>
      <c r="S19" s="3041"/>
      <c r="T19" s="3042"/>
      <c r="U19" s="551" t="s">
        <v>645</v>
      </c>
      <c r="V19" s="552">
        <v>12875000</v>
      </c>
      <c r="W19" s="3062"/>
      <c r="X19" s="3038"/>
      <c r="Y19" s="3089"/>
      <c r="Z19" s="3048"/>
      <c r="AA19" s="3048"/>
      <c r="AB19" s="3048"/>
      <c r="AC19" s="3048"/>
      <c r="AD19" s="3048"/>
      <c r="AE19" s="3048"/>
      <c r="AF19" s="3048"/>
      <c r="AG19" s="3048"/>
      <c r="AH19" s="3048"/>
      <c r="AI19" s="3048"/>
      <c r="AJ19" s="3048"/>
      <c r="AK19" s="3032"/>
      <c r="AL19" s="3032"/>
      <c r="AM19" s="3035"/>
      <c r="AO19" s="555"/>
    </row>
    <row r="20" spans="1:45" s="553" customFormat="1" ht="72" customHeight="1" x14ac:dyDescent="0.2">
      <c r="A20" s="544"/>
      <c r="B20" s="545"/>
      <c r="C20" s="546"/>
      <c r="D20" s="545"/>
      <c r="E20" s="545"/>
      <c r="F20" s="546"/>
      <c r="G20" s="544"/>
      <c r="H20" s="545"/>
      <c r="I20" s="546"/>
      <c r="J20" s="3083">
        <v>129</v>
      </c>
      <c r="K20" s="3040" t="s">
        <v>646</v>
      </c>
      <c r="L20" s="3037" t="s">
        <v>78</v>
      </c>
      <c r="M20" s="3037">
        <v>6</v>
      </c>
      <c r="N20" s="3038"/>
      <c r="O20" s="3038"/>
      <c r="P20" s="3041"/>
      <c r="Q20" s="3043">
        <f>(V20+V21+V22+V23+V24)/R17</f>
        <v>0.56999999999999995</v>
      </c>
      <c r="R20" s="3186"/>
      <c r="S20" s="3041"/>
      <c r="T20" s="3040" t="s">
        <v>1374</v>
      </c>
      <c r="U20" s="551" t="s">
        <v>647</v>
      </c>
      <c r="V20" s="552">
        <v>12000000</v>
      </c>
      <c r="W20" s="3062"/>
      <c r="X20" s="3038"/>
      <c r="Y20" s="3089"/>
      <c r="Z20" s="3048"/>
      <c r="AA20" s="3048"/>
      <c r="AB20" s="3048"/>
      <c r="AC20" s="3048"/>
      <c r="AD20" s="3048"/>
      <c r="AE20" s="3048"/>
      <c r="AF20" s="3048"/>
      <c r="AG20" s="3048"/>
      <c r="AH20" s="3048"/>
      <c r="AI20" s="3048"/>
      <c r="AJ20" s="3048"/>
      <c r="AK20" s="3032"/>
      <c r="AL20" s="3032"/>
      <c r="AM20" s="3035"/>
      <c r="AO20" s="555"/>
    </row>
    <row r="21" spans="1:45" s="553" customFormat="1" ht="70.5" customHeight="1" x14ac:dyDescent="0.2">
      <c r="A21" s="544"/>
      <c r="B21" s="545"/>
      <c r="C21" s="546"/>
      <c r="D21" s="545"/>
      <c r="E21" s="545"/>
      <c r="F21" s="546"/>
      <c r="G21" s="544"/>
      <c r="H21" s="545"/>
      <c r="I21" s="546"/>
      <c r="J21" s="3083"/>
      <c r="K21" s="3041"/>
      <c r="L21" s="3038"/>
      <c r="M21" s="3038"/>
      <c r="N21" s="3038"/>
      <c r="O21" s="3038"/>
      <c r="P21" s="3041"/>
      <c r="Q21" s="3044"/>
      <c r="R21" s="3186"/>
      <c r="S21" s="3041"/>
      <c r="T21" s="3041"/>
      <c r="U21" s="551" t="s">
        <v>648</v>
      </c>
      <c r="V21" s="552">
        <v>14710000</v>
      </c>
      <c r="W21" s="3062"/>
      <c r="X21" s="3038"/>
      <c r="Y21" s="3089"/>
      <c r="Z21" s="3048"/>
      <c r="AA21" s="3048"/>
      <c r="AB21" s="3048"/>
      <c r="AC21" s="3048"/>
      <c r="AD21" s="3048"/>
      <c r="AE21" s="3048"/>
      <c r="AF21" s="3048"/>
      <c r="AG21" s="3048"/>
      <c r="AH21" s="3048"/>
      <c r="AI21" s="3048"/>
      <c r="AJ21" s="3048"/>
      <c r="AK21" s="3032"/>
      <c r="AL21" s="3032"/>
      <c r="AM21" s="3035"/>
      <c r="AO21" s="555"/>
    </row>
    <row r="22" spans="1:45" s="553" customFormat="1" ht="78" customHeight="1" x14ac:dyDescent="0.2">
      <c r="A22" s="544"/>
      <c r="B22" s="545"/>
      <c r="C22" s="546"/>
      <c r="D22" s="545"/>
      <c r="E22" s="545"/>
      <c r="F22" s="546"/>
      <c r="G22" s="544"/>
      <c r="H22" s="545"/>
      <c r="I22" s="546"/>
      <c r="J22" s="3083"/>
      <c r="K22" s="3041"/>
      <c r="L22" s="3038"/>
      <c r="M22" s="3038"/>
      <c r="N22" s="3038"/>
      <c r="O22" s="3038"/>
      <c r="P22" s="3041"/>
      <c r="Q22" s="3044"/>
      <c r="R22" s="3186"/>
      <c r="S22" s="3041"/>
      <c r="T22" s="3041"/>
      <c r="U22" s="551" t="s">
        <v>649</v>
      </c>
      <c r="V22" s="552">
        <v>10000000</v>
      </c>
      <c r="W22" s="3062"/>
      <c r="X22" s="3038"/>
      <c r="Y22" s="3089"/>
      <c r="Z22" s="3048"/>
      <c r="AA22" s="3048"/>
      <c r="AB22" s="3048"/>
      <c r="AC22" s="3048"/>
      <c r="AD22" s="3048"/>
      <c r="AE22" s="3048"/>
      <c r="AF22" s="3048"/>
      <c r="AG22" s="3048"/>
      <c r="AH22" s="3048"/>
      <c r="AI22" s="3048"/>
      <c r="AJ22" s="3048"/>
      <c r="AK22" s="3032"/>
      <c r="AL22" s="3032"/>
      <c r="AM22" s="3035"/>
      <c r="AO22" s="555"/>
    </row>
    <row r="23" spans="1:45" s="553" customFormat="1" ht="81" customHeight="1" x14ac:dyDescent="0.2">
      <c r="A23" s="544"/>
      <c r="B23" s="545"/>
      <c r="C23" s="546"/>
      <c r="D23" s="545"/>
      <c r="E23" s="545"/>
      <c r="F23" s="546"/>
      <c r="G23" s="544"/>
      <c r="H23" s="545"/>
      <c r="I23" s="546"/>
      <c r="J23" s="3083"/>
      <c r="K23" s="3041"/>
      <c r="L23" s="3038"/>
      <c r="M23" s="3038"/>
      <c r="N23" s="3038"/>
      <c r="O23" s="3038"/>
      <c r="P23" s="3041"/>
      <c r="Q23" s="3044"/>
      <c r="R23" s="3186"/>
      <c r="S23" s="3041"/>
      <c r="T23" s="3041"/>
      <c r="U23" s="551" t="s">
        <v>650</v>
      </c>
      <c r="V23" s="552">
        <v>10000000</v>
      </c>
      <c r="W23" s="3062"/>
      <c r="X23" s="3038"/>
      <c r="Y23" s="3089"/>
      <c r="Z23" s="3048"/>
      <c r="AA23" s="3048"/>
      <c r="AB23" s="3048"/>
      <c r="AC23" s="3048"/>
      <c r="AD23" s="3048"/>
      <c r="AE23" s="3048"/>
      <c r="AF23" s="3048"/>
      <c r="AG23" s="3048"/>
      <c r="AH23" s="3048"/>
      <c r="AI23" s="3048"/>
      <c r="AJ23" s="3048"/>
      <c r="AK23" s="3032"/>
      <c r="AL23" s="3032"/>
      <c r="AM23" s="3035"/>
      <c r="AO23" s="555"/>
    </row>
    <row r="24" spans="1:45" s="553" customFormat="1" ht="114.95" customHeight="1" x14ac:dyDescent="0.2">
      <c r="A24" s="544"/>
      <c r="B24" s="545"/>
      <c r="C24" s="546"/>
      <c r="D24" s="557"/>
      <c r="E24" s="557"/>
      <c r="F24" s="558"/>
      <c r="G24" s="559"/>
      <c r="H24" s="557"/>
      <c r="I24" s="558"/>
      <c r="J24" s="3083"/>
      <c r="K24" s="3042"/>
      <c r="L24" s="3039"/>
      <c r="M24" s="3039"/>
      <c r="N24" s="3039"/>
      <c r="O24" s="3039"/>
      <c r="P24" s="3042"/>
      <c r="Q24" s="3045"/>
      <c r="R24" s="3187"/>
      <c r="S24" s="3042"/>
      <c r="T24" s="3042"/>
      <c r="U24" s="551" t="s">
        <v>1375</v>
      </c>
      <c r="V24" s="552">
        <v>12000000</v>
      </c>
      <c r="W24" s="3063"/>
      <c r="X24" s="3039"/>
      <c r="Y24" s="3090"/>
      <c r="Z24" s="3049"/>
      <c r="AA24" s="3049"/>
      <c r="AB24" s="3049"/>
      <c r="AC24" s="3049"/>
      <c r="AD24" s="3049"/>
      <c r="AE24" s="3049"/>
      <c r="AF24" s="3049"/>
      <c r="AG24" s="3049"/>
      <c r="AH24" s="3049"/>
      <c r="AI24" s="3049"/>
      <c r="AJ24" s="3049"/>
      <c r="AK24" s="3033"/>
      <c r="AL24" s="3033"/>
      <c r="AM24" s="3036"/>
    </row>
    <row r="25" spans="1:45" s="523" customFormat="1" ht="36" customHeight="1" x14ac:dyDescent="0.2">
      <c r="A25" s="532"/>
      <c r="C25" s="560"/>
      <c r="D25" s="561">
        <v>12</v>
      </c>
      <c r="E25" s="531" t="s">
        <v>651</v>
      </c>
      <c r="F25" s="562"/>
      <c r="G25" s="526"/>
      <c r="H25" s="526"/>
      <c r="I25" s="526"/>
      <c r="J25" s="526"/>
      <c r="K25" s="527"/>
      <c r="L25" s="526"/>
      <c r="M25" s="526"/>
      <c r="N25" s="528"/>
      <c r="O25" s="526"/>
      <c r="P25" s="527"/>
      <c r="Q25" s="526"/>
      <c r="R25" s="526"/>
      <c r="S25" s="526"/>
      <c r="T25" s="527"/>
      <c r="U25" s="527"/>
      <c r="V25" s="529"/>
      <c r="W25" s="563"/>
      <c r="X25" s="528"/>
      <c r="Y25" s="528"/>
      <c r="Z25" s="528"/>
      <c r="AA25" s="528"/>
      <c r="AB25" s="528"/>
      <c r="AC25" s="528"/>
      <c r="AD25" s="528"/>
      <c r="AE25" s="528"/>
      <c r="AF25" s="528"/>
      <c r="AG25" s="528"/>
      <c r="AH25" s="528"/>
      <c r="AI25" s="528"/>
      <c r="AJ25" s="528"/>
      <c r="AK25" s="526"/>
      <c r="AL25" s="526"/>
      <c r="AM25" s="531"/>
      <c r="AN25" s="522"/>
      <c r="AO25" s="522"/>
      <c r="AP25" s="522"/>
      <c r="AQ25" s="522"/>
      <c r="AR25" s="522"/>
      <c r="AS25" s="522"/>
    </row>
    <row r="26" spans="1:45" s="523" customFormat="1" ht="36" customHeight="1" x14ac:dyDescent="0.2">
      <c r="A26" s="532"/>
      <c r="B26" s="533"/>
      <c r="C26" s="534"/>
      <c r="D26" s="535"/>
      <c r="E26" s="535"/>
      <c r="F26" s="536"/>
      <c r="G26" s="564">
        <v>36</v>
      </c>
      <c r="H26" s="538" t="s">
        <v>652</v>
      </c>
      <c r="I26" s="538"/>
      <c r="J26" s="538"/>
      <c r="K26" s="539"/>
      <c r="L26" s="538"/>
      <c r="M26" s="538"/>
      <c r="N26" s="540"/>
      <c r="O26" s="538"/>
      <c r="P26" s="539"/>
      <c r="Q26" s="538"/>
      <c r="R26" s="538"/>
      <c r="S26" s="538"/>
      <c r="T26" s="539"/>
      <c r="U26" s="539"/>
      <c r="V26" s="541"/>
      <c r="W26" s="565"/>
      <c r="X26" s="540"/>
      <c r="Y26" s="540"/>
      <c r="Z26" s="540"/>
      <c r="AA26" s="540"/>
      <c r="AB26" s="540"/>
      <c r="AC26" s="540"/>
      <c r="AD26" s="540"/>
      <c r="AE26" s="540"/>
      <c r="AF26" s="540"/>
      <c r="AG26" s="540"/>
      <c r="AH26" s="540"/>
      <c r="AI26" s="540"/>
      <c r="AJ26" s="540"/>
      <c r="AK26" s="538"/>
      <c r="AL26" s="538"/>
      <c r="AM26" s="543"/>
      <c r="AN26" s="522"/>
      <c r="AO26" s="522"/>
      <c r="AP26" s="522"/>
      <c r="AQ26" s="522"/>
      <c r="AR26" s="522"/>
      <c r="AS26" s="522"/>
    </row>
    <row r="27" spans="1:45" s="553" customFormat="1" ht="81.75" customHeight="1" x14ac:dyDescent="0.2">
      <c r="A27" s="544"/>
      <c r="B27" s="545"/>
      <c r="C27" s="546"/>
      <c r="D27" s="545"/>
      <c r="E27" s="545"/>
      <c r="F27" s="546"/>
      <c r="G27" s="547"/>
      <c r="H27" s="548"/>
      <c r="I27" s="549"/>
      <c r="J27" s="3037">
        <v>130</v>
      </c>
      <c r="K27" s="3040" t="s">
        <v>653</v>
      </c>
      <c r="L27" s="3037" t="s">
        <v>78</v>
      </c>
      <c r="M27" s="3037">
        <v>1</v>
      </c>
      <c r="N27" s="3037" t="s">
        <v>1376</v>
      </c>
      <c r="O27" s="3037">
        <v>133</v>
      </c>
      <c r="P27" s="3040" t="s">
        <v>1377</v>
      </c>
      <c r="Q27" s="3162">
        <f>(V27+V28)/R27</f>
        <v>0.2</v>
      </c>
      <c r="R27" s="3050">
        <v>154500000</v>
      </c>
      <c r="S27" s="3040" t="s">
        <v>1378</v>
      </c>
      <c r="T27" s="3040" t="s">
        <v>1379</v>
      </c>
      <c r="U27" s="566" t="s">
        <v>654</v>
      </c>
      <c r="V27" s="552">
        <v>10000000</v>
      </c>
      <c r="W27" s="3061">
        <v>61</v>
      </c>
      <c r="X27" s="3037" t="s">
        <v>1371</v>
      </c>
      <c r="Y27" s="3164">
        <v>64149</v>
      </c>
      <c r="Z27" s="3160">
        <v>72224</v>
      </c>
      <c r="AA27" s="3160">
        <v>27477</v>
      </c>
      <c r="AB27" s="3160">
        <v>86843</v>
      </c>
      <c r="AC27" s="3160">
        <v>236429</v>
      </c>
      <c r="AD27" s="3160">
        <v>81384</v>
      </c>
      <c r="AE27" s="3160">
        <v>13208</v>
      </c>
      <c r="AF27" s="3160">
        <v>2145</v>
      </c>
      <c r="AG27" s="3160">
        <v>413</v>
      </c>
      <c r="AH27" s="3160">
        <v>520</v>
      </c>
      <c r="AI27" s="3160">
        <v>16897</v>
      </c>
      <c r="AJ27" s="3160">
        <v>75612</v>
      </c>
      <c r="AK27" s="3031">
        <v>42948</v>
      </c>
      <c r="AL27" s="3031">
        <v>43100</v>
      </c>
      <c r="AM27" s="3034" t="s">
        <v>1380</v>
      </c>
    </row>
    <row r="28" spans="1:45" s="553" customFormat="1" ht="125.25" customHeight="1" x14ac:dyDescent="0.2">
      <c r="A28" s="544"/>
      <c r="B28" s="545"/>
      <c r="C28" s="546"/>
      <c r="D28" s="545"/>
      <c r="E28" s="545"/>
      <c r="F28" s="546"/>
      <c r="G28" s="544"/>
      <c r="H28" s="545"/>
      <c r="I28" s="546"/>
      <c r="J28" s="3039"/>
      <c r="K28" s="3042"/>
      <c r="L28" s="3039"/>
      <c r="M28" s="3039"/>
      <c r="N28" s="3038"/>
      <c r="O28" s="3038"/>
      <c r="P28" s="3041"/>
      <c r="Q28" s="3163"/>
      <c r="R28" s="3051"/>
      <c r="S28" s="3041"/>
      <c r="T28" s="3042"/>
      <c r="U28" s="566" t="s">
        <v>655</v>
      </c>
      <c r="V28" s="552">
        <v>20900000</v>
      </c>
      <c r="W28" s="3062"/>
      <c r="X28" s="3038"/>
      <c r="Y28" s="3165"/>
      <c r="Z28" s="3161"/>
      <c r="AA28" s="3161"/>
      <c r="AB28" s="3161"/>
      <c r="AC28" s="3161"/>
      <c r="AD28" s="3161"/>
      <c r="AE28" s="3161"/>
      <c r="AF28" s="3161"/>
      <c r="AG28" s="3161"/>
      <c r="AH28" s="3161"/>
      <c r="AI28" s="3161"/>
      <c r="AJ28" s="3161"/>
      <c r="AK28" s="3032"/>
      <c r="AL28" s="3032"/>
      <c r="AM28" s="3035"/>
      <c r="AN28" s="567"/>
    </row>
    <row r="29" spans="1:45" s="553" customFormat="1" ht="83.25" customHeight="1" x14ac:dyDescent="0.2">
      <c r="A29" s="544"/>
      <c r="B29" s="545"/>
      <c r="C29" s="546"/>
      <c r="D29" s="545"/>
      <c r="E29" s="545"/>
      <c r="F29" s="546"/>
      <c r="G29" s="544"/>
      <c r="H29" s="545"/>
      <c r="I29" s="546"/>
      <c r="J29" s="3037">
        <v>131</v>
      </c>
      <c r="K29" s="3040" t="s">
        <v>656</v>
      </c>
      <c r="L29" s="3037" t="s">
        <v>78</v>
      </c>
      <c r="M29" s="3037">
        <v>3</v>
      </c>
      <c r="N29" s="3038"/>
      <c r="O29" s="3038"/>
      <c r="P29" s="3041"/>
      <c r="Q29" s="3162">
        <f>(V29+V30)/R27</f>
        <v>0.8</v>
      </c>
      <c r="R29" s="3051"/>
      <c r="S29" s="3041"/>
      <c r="T29" s="3040" t="s">
        <v>657</v>
      </c>
      <c r="U29" s="566" t="s">
        <v>1381</v>
      </c>
      <c r="V29" s="552">
        <v>100000000</v>
      </c>
      <c r="W29" s="3062"/>
      <c r="X29" s="3038"/>
      <c r="Y29" s="3165"/>
      <c r="Z29" s="3161"/>
      <c r="AA29" s="3161"/>
      <c r="AB29" s="3161"/>
      <c r="AC29" s="3161"/>
      <c r="AD29" s="3161"/>
      <c r="AE29" s="3161"/>
      <c r="AF29" s="3161"/>
      <c r="AG29" s="3161"/>
      <c r="AH29" s="3161"/>
      <c r="AI29" s="3161"/>
      <c r="AJ29" s="3161"/>
      <c r="AK29" s="3032"/>
      <c r="AL29" s="3032"/>
      <c r="AM29" s="3035"/>
    </row>
    <row r="30" spans="1:45" s="553" customFormat="1" ht="81.75" customHeight="1" x14ac:dyDescent="0.2">
      <c r="A30" s="544"/>
      <c r="B30" s="545"/>
      <c r="C30" s="546"/>
      <c r="D30" s="545"/>
      <c r="E30" s="545"/>
      <c r="F30" s="546"/>
      <c r="G30" s="559"/>
      <c r="H30" s="557"/>
      <c r="I30" s="558"/>
      <c r="J30" s="3039"/>
      <c r="K30" s="3042"/>
      <c r="L30" s="3039"/>
      <c r="M30" s="3039"/>
      <c r="N30" s="3039"/>
      <c r="O30" s="3039"/>
      <c r="P30" s="3042"/>
      <c r="Q30" s="3163"/>
      <c r="R30" s="3052"/>
      <c r="S30" s="3042"/>
      <c r="T30" s="3042"/>
      <c r="U30" s="566" t="s">
        <v>1382</v>
      </c>
      <c r="V30" s="552">
        <v>23600000</v>
      </c>
      <c r="W30" s="3063"/>
      <c r="X30" s="3039"/>
      <c r="Y30" s="3166"/>
      <c r="Z30" s="3161"/>
      <c r="AA30" s="3161"/>
      <c r="AB30" s="3161"/>
      <c r="AC30" s="3161"/>
      <c r="AD30" s="3161"/>
      <c r="AE30" s="3161"/>
      <c r="AF30" s="3161"/>
      <c r="AG30" s="3161"/>
      <c r="AH30" s="3161"/>
      <c r="AI30" s="3161"/>
      <c r="AJ30" s="3161"/>
      <c r="AK30" s="3033"/>
      <c r="AL30" s="3033"/>
      <c r="AM30" s="3036"/>
    </row>
    <row r="31" spans="1:45" s="568" customFormat="1" ht="36" customHeight="1" x14ac:dyDescent="0.2">
      <c r="A31" s="532"/>
      <c r="B31" s="533"/>
      <c r="C31" s="534"/>
      <c r="D31" s="533"/>
      <c r="E31" s="533"/>
      <c r="F31" s="534"/>
      <c r="G31" s="564">
        <v>37</v>
      </c>
      <c r="H31" s="538" t="s">
        <v>658</v>
      </c>
      <c r="I31" s="538"/>
      <c r="J31" s="538"/>
      <c r="K31" s="539"/>
      <c r="L31" s="538"/>
      <c r="M31" s="538"/>
      <c r="N31" s="540"/>
      <c r="O31" s="538"/>
      <c r="P31" s="539"/>
      <c r="Q31" s="538"/>
      <c r="R31" s="538"/>
      <c r="S31" s="538"/>
      <c r="T31" s="539"/>
      <c r="U31" s="539"/>
      <c r="V31" s="541"/>
      <c r="W31" s="565"/>
      <c r="X31" s="540"/>
      <c r="Y31" s="540"/>
      <c r="Z31" s="540"/>
      <c r="AA31" s="540"/>
      <c r="AB31" s="540"/>
      <c r="AC31" s="540"/>
      <c r="AD31" s="540"/>
      <c r="AE31" s="540"/>
      <c r="AF31" s="540"/>
      <c r="AG31" s="540"/>
      <c r="AH31" s="540"/>
      <c r="AI31" s="540"/>
      <c r="AJ31" s="540"/>
      <c r="AK31" s="538"/>
      <c r="AL31" s="538"/>
      <c r="AM31" s="543"/>
      <c r="AN31" s="522"/>
      <c r="AO31" s="522"/>
      <c r="AP31" s="522"/>
      <c r="AQ31" s="522"/>
      <c r="AR31" s="522"/>
      <c r="AS31" s="522"/>
    </row>
    <row r="32" spans="1:45" s="553" customFormat="1" ht="85.5" customHeight="1" x14ac:dyDescent="0.2">
      <c r="A32" s="569"/>
      <c r="B32" s="570"/>
      <c r="C32" s="571"/>
      <c r="D32" s="570"/>
      <c r="E32" s="570"/>
      <c r="F32" s="571"/>
      <c r="G32" s="572"/>
      <c r="H32" s="573"/>
      <c r="I32" s="574"/>
      <c r="J32" s="3037">
        <v>132</v>
      </c>
      <c r="K32" s="3040" t="s">
        <v>659</v>
      </c>
      <c r="L32" s="3037" t="s">
        <v>78</v>
      </c>
      <c r="M32" s="3037">
        <v>8</v>
      </c>
      <c r="N32" s="3037" t="s">
        <v>1383</v>
      </c>
      <c r="O32" s="3037">
        <v>134</v>
      </c>
      <c r="P32" s="3040" t="s">
        <v>1384</v>
      </c>
      <c r="Q32" s="3043">
        <f>(V32+V33+V34)/R32</f>
        <v>0.20833333333333334</v>
      </c>
      <c r="R32" s="3050">
        <v>123600000</v>
      </c>
      <c r="S32" s="3040" t="s">
        <v>1385</v>
      </c>
      <c r="T32" s="3040" t="s">
        <v>1386</v>
      </c>
      <c r="U32" s="566" t="s">
        <v>660</v>
      </c>
      <c r="V32" s="552">
        <v>10000000</v>
      </c>
      <c r="W32" s="3061">
        <v>61</v>
      </c>
      <c r="X32" s="3037" t="s">
        <v>1371</v>
      </c>
      <c r="Y32" s="3154">
        <v>64149</v>
      </c>
      <c r="Z32" s="3154">
        <v>72224</v>
      </c>
      <c r="AA32" s="3154">
        <v>27477</v>
      </c>
      <c r="AB32" s="3154">
        <v>86843</v>
      </c>
      <c r="AC32" s="3154">
        <v>236429</v>
      </c>
      <c r="AD32" s="3154">
        <v>81384</v>
      </c>
      <c r="AE32" s="3157">
        <v>13208</v>
      </c>
      <c r="AF32" s="3157">
        <v>2145</v>
      </c>
      <c r="AG32" s="3157">
        <v>413</v>
      </c>
      <c r="AH32" s="3157">
        <v>520</v>
      </c>
      <c r="AI32" s="3157">
        <v>16897</v>
      </c>
      <c r="AJ32" s="3154">
        <v>75612</v>
      </c>
      <c r="AK32" s="3031">
        <v>42948</v>
      </c>
      <c r="AL32" s="3031">
        <v>43100</v>
      </c>
      <c r="AM32" s="3034" t="s">
        <v>1380</v>
      </c>
      <c r="AN32" s="508"/>
      <c r="AO32" s="508"/>
    </row>
    <row r="33" spans="1:45" s="553" customFormat="1" ht="82.5" customHeight="1" x14ac:dyDescent="0.2">
      <c r="A33" s="569"/>
      <c r="B33" s="570"/>
      <c r="C33" s="571"/>
      <c r="D33" s="570"/>
      <c r="E33" s="570"/>
      <c r="F33" s="571"/>
      <c r="G33" s="569"/>
      <c r="H33" s="570"/>
      <c r="I33" s="571"/>
      <c r="J33" s="3038"/>
      <c r="K33" s="3041"/>
      <c r="L33" s="3038"/>
      <c r="M33" s="3038"/>
      <c r="N33" s="3038"/>
      <c r="O33" s="3038"/>
      <c r="P33" s="3041"/>
      <c r="Q33" s="3044"/>
      <c r="R33" s="3051"/>
      <c r="S33" s="3041"/>
      <c r="T33" s="3041"/>
      <c r="U33" s="566" t="s">
        <v>661</v>
      </c>
      <c r="V33" s="552">
        <v>10000000</v>
      </c>
      <c r="W33" s="3062"/>
      <c r="X33" s="3038"/>
      <c r="Y33" s="3155"/>
      <c r="Z33" s="3155"/>
      <c r="AA33" s="3155"/>
      <c r="AB33" s="3155"/>
      <c r="AC33" s="3155"/>
      <c r="AD33" s="3155"/>
      <c r="AE33" s="3158"/>
      <c r="AF33" s="3158"/>
      <c r="AG33" s="3158"/>
      <c r="AH33" s="3158"/>
      <c r="AI33" s="3158"/>
      <c r="AJ33" s="3155"/>
      <c r="AK33" s="3032"/>
      <c r="AL33" s="3032"/>
      <c r="AM33" s="3035"/>
    </row>
    <row r="34" spans="1:45" s="553" customFormat="1" ht="59.25" customHeight="1" x14ac:dyDescent="0.2">
      <c r="A34" s="569"/>
      <c r="B34" s="570"/>
      <c r="C34" s="571"/>
      <c r="D34" s="570"/>
      <c r="E34" s="570"/>
      <c r="F34" s="571"/>
      <c r="G34" s="569"/>
      <c r="H34" s="570"/>
      <c r="I34" s="571"/>
      <c r="J34" s="3039"/>
      <c r="K34" s="3042"/>
      <c r="L34" s="3039"/>
      <c r="M34" s="3039"/>
      <c r="N34" s="3038"/>
      <c r="O34" s="3038"/>
      <c r="P34" s="3041"/>
      <c r="Q34" s="3045"/>
      <c r="R34" s="3051"/>
      <c r="S34" s="3041"/>
      <c r="T34" s="3041"/>
      <c r="U34" s="566" t="s">
        <v>662</v>
      </c>
      <c r="V34" s="552">
        <v>5750000</v>
      </c>
      <c r="W34" s="3062"/>
      <c r="X34" s="3038"/>
      <c r="Y34" s="3155"/>
      <c r="Z34" s="3155"/>
      <c r="AA34" s="3155"/>
      <c r="AB34" s="3155"/>
      <c r="AC34" s="3155"/>
      <c r="AD34" s="3155"/>
      <c r="AE34" s="3158"/>
      <c r="AF34" s="3158"/>
      <c r="AG34" s="3158"/>
      <c r="AH34" s="3158"/>
      <c r="AI34" s="3158"/>
      <c r="AJ34" s="3155"/>
      <c r="AK34" s="3032"/>
      <c r="AL34" s="3032"/>
      <c r="AM34" s="3035"/>
    </row>
    <row r="35" spans="1:45" s="553" customFormat="1" ht="77.25" customHeight="1" x14ac:dyDescent="0.2">
      <c r="A35" s="569"/>
      <c r="B35" s="570"/>
      <c r="C35" s="571"/>
      <c r="D35" s="570"/>
      <c r="E35" s="570"/>
      <c r="F35" s="571"/>
      <c r="G35" s="569"/>
      <c r="H35" s="570"/>
      <c r="I35" s="571"/>
      <c r="J35" s="3037">
        <v>133</v>
      </c>
      <c r="K35" s="3040" t="s">
        <v>663</v>
      </c>
      <c r="L35" s="3037" t="s">
        <v>78</v>
      </c>
      <c r="M35" s="3037">
        <v>12</v>
      </c>
      <c r="N35" s="3038"/>
      <c r="O35" s="3038"/>
      <c r="P35" s="3041"/>
      <c r="Q35" s="3043">
        <f>(V35+V36+V37+V38)/R32</f>
        <v>0.20833333333333334</v>
      </c>
      <c r="R35" s="3051"/>
      <c r="S35" s="3041"/>
      <c r="T35" s="3041"/>
      <c r="U35" s="566" t="s">
        <v>664</v>
      </c>
      <c r="V35" s="552">
        <v>7000000</v>
      </c>
      <c r="W35" s="3062"/>
      <c r="X35" s="3038"/>
      <c r="Y35" s="3155"/>
      <c r="Z35" s="3155"/>
      <c r="AA35" s="3155"/>
      <c r="AB35" s="3155"/>
      <c r="AC35" s="3155"/>
      <c r="AD35" s="3155"/>
      <c r="AE35" s="3158"/>
      <c r="AF35" s="3158"/>
      <c r="AG35" s="3158"/>
      <c r="AH35" s="3158"/>
      <c r="AI35" s="3158"/>
      <c r="AJ35" s="3155"/>
      <c r="AK35" s="3032"/>
      <c r="AL35" s="3032"/>
      <c r="AM35" s="3035"/>
    </row>
    <row r="36" spans="1:45" s="553" customFormat="1" ht="81" customHeight="1" x14ac:dyDescent="0.2">
      <c r="A36" s="569"/>
      <c r="B36" s="570"/>
      <c r="C36" s="571"/>
      <c r="D36" s="570"/>
      <c r="E36" s="570"/>
      <c r="F36" s="571"/>
      <c r="G36" s="569"/>
      <c r="H36" s="570"/>
      <c r="I36" s="571"/>
      <c r="J36" s="3038"/>
      <c r="K36" s="3041"/>
      <c r="L36" s="3038"/>
      <c r="M36" s="3038"/>
      <c r="N36" s="3038"/>
      <c r="O36" s="3038"/>
      <c r="P36" s="3041"/>
      <c r="Q36" s="3044"/>
      <c r="R36" s="3051"/>
      <c r="S36" s="3041"/>
      <c r="T36" s="3041"/>
      <c r="U36" s="566" t="s">
        <v>665</v>
      </c>
      <c r="V36" s="552">
        <v>6000000</v>
      </c>
      <c r="W36" s="3062"/>
      <c r="X36" s="3038"/>
      <c r="Y36" s="3155"/>
      <c r="Z36" s="3155"/>
      <c r="AA36" s="3155"/>
      <c r="AB36" s="3155"/>
      <c r="AC36" s="3155"/>
      <c r="AD36" s="3155"/>
      <c r="AE36" s="3158"/>
      <c r="AF36" s="3158"/>
      <c r="AG36" s="3158"/>
      <c r="AH36" s="3158"/>
      <c r="AI36" s="3158"/>
      <c r="AJ36" s="3155"/>
      <c r="AK36" s="3032"/>
      <c r="AL36" s="3032"/>
      <c r="AM36" s="3035"/>
    </row>
    <row r="37" spans="1:45" s="553" customFormat="1" ht="88.5" customHeight="1" x14ac:dyDescent="0.2">
      <c r="A37" s="569"/>
      <c r="B37" s="570"/>
      <c r="C37" s="571"/>
      <c r="D37" s="570"/>
      <c r="E37" s="570"/>
      <c r="F37" s="571"/>
      <c r="G37" s="569"/>
      <c r="H37" s="570"/>
      <c r="I37" s="571"/>
      <c r="J37" s="3038"/>
      <c r="K37" s="3041"/>
      <c r="L37" s="3038"/>
      <c r="M37" s="3038"/>
      <c r="N37" s="3038"/>
      <c r="O37" s="3038"/>
      <c r="P37" s="3041"/>
      <c r="Q37" s="3044"/>
      <c r="R37" s="3051"/>
      <c r="S37" s="3041"/>
      <c r="T37" s="3041"/>
      <c r="U37" s="566" t="s">
        <v>666</v>
      </c>
      <c r="V37" s="552">
        <v>6750000</v>
      </c>
      <c r="W37" s="3062"/>
      <c r="X37" s="3038"/>
      <c r="Y37" s="3155"/>
      <c r="Z37" s="3155"/>
      <c r="AA37" s="3155"/>
      <c r="AB37" s="3155"/>
      <c r="AC37" s="3155"/>
      <c r="AD37" s="3155"/>
      <c r="AE37" s="3158"/>
      <c r="AF37" s="3158"/>
      <c r="AG37" s="3158"/>
      <c r="AH37" s="3158"/>
      <c r="AI37" s="3158"/>
      <c r="AJ37" s="3155"/>
      <c r="AK37" s="3032"/>
      <c r="AL37" s="3032"/>
      <c r="AM37" s="3035"/>
    </row>
    <row r="38" spans="1:45" s="553" customFormat="1" ht="104.25" customHeight="1" x14ac:dyDescent="0.2">
      <c r="A38" s="569"/>
      <c r="B38" s="570"/>
      <c r="C38" s="571"/>
      <c r="D38" s="570"/>
      <c r="E38" s="570"/>
      <c r="F38" s="571"/>
      <c r="G38" s="569"/>
      <c r="H38" s="570"/>
      <c r="I38" s="571"/>
      <c r="J38" s="3039"/>
      <c r="K38" s="3042"/>
      <c r="L38" s="3039"/>
      <c r="M38" s="3039"/>
      <c r="N38" s="3038"/>
      <c r="O38" s="3038"/>
      <c r="P38" s="3041"/>
      <c r="Q38" s="3045"/>
      <c r="R38" s="3051"/>
      <c r="S38" s="3041"/>
      <c r="T38" s="3042"/>
      <c r="U38" s="566" t="s">
        <v>667</v>
      </c>
      <c r="V38" s="552">
        <v>6000000</v>
      </c>
      <c r="W38" s="3062"/>
      <c r="X38" s="3038"/>
      <c r="Y38" s="3155"/>
      <c r="Z38" s="3155"/>
      <c r="AA38" s="3155"/>
      <c r="AB38" s="3155"/>
      <c r="AC38" s="3155"/>
      <c r="AD38" s="3155"/>
      <c r="AE38" s="3158"/>
      <c r="AF38" s="3158"/>
      <c r="AG38" s="3158"/>
      <c r="AH38" s="3158"/>
      <c r="AI38" s="3158"/>
      <c r="AJ38" s="3155"/>
      <c r="AK38" s="3032"/>
      <c r="AL38" s="3032"/>
      <c r="AM38" s="3035"/>
    </row>
    <row r="39" spans="1:45" s="553" customFormat="1" ht="116.45" customHeight="1" x14ac:dyDescent="0.2">
      <c r="A39" s="569"/>
      <c r="B39" s="570"/>
      <c r="C39" s="571"/>
      <c r="D39" s="570"/>
      <c r="E39" s="570"/>
      <c r="F39" s="571"/>
      <c r="G39" s="569"/>
      <c r="H39" s="570"/>
      <c r="I39" s="571"/>
      <c r="J39" s="3037">
        <v>134</v>
      </c>
      <c r="K39" s="3040" t="s">
        <v>668</v>
      </c>
      <c r="L39" s="3037" t="s">
        <v>78</v>
      </c>
      <c r="M39" s="3037">
        <v>4800</v>
      </c>
      <c r="N39" s="3038"/>
      <c r="O39" s="3038"/>
      <c r="P39" s="3041"/>
      <c r="Q39" s="3043">
        <f>(V39+V40+V41)/R32</f>
        <v>0.375</v>
      </c>
      <c r="R39" s="3051"/>
      <c r="S39" s="3041"/>
      <c r="T39" s="3040" t="s">
        <v>1387</v>
      </c>
      <c r="U39" s="566" t="s">
        <v>669</v>
      </c>
      <c r="V39" s="552">
        <v>30000000</v>
      </c>
      <c r="W39" s="3062"/>
      <c r="X39" s="3038"/>
      <c r="Y39" s="3155"/>
      <c r="Z39" s="3155"/>
      <c r="AA39" s="3155"/>
      <c r="AB39" s="3155"/>
      <c r="AC39" s="3155"/>
      <c r="AD39" s="3155"/>
      <c r="AE39" s="3158"/>
      <c r="AF39" s="3158"/>
      <c r="AG39" s="3158"/>
      <c r="AH39" s="3158"/>
      <c r="AI39" s="3158"/>
      <c r="AJ39" s="3155"/>
      <c r="AK39" s="3032"/>
      <c r="AL39" s="3032"/>
      <c r="AM39" s="3035"/>
    </row>
    <row r="40" spans="1:45" s="553" customFormat="1" ht="116.45" customHeight="1" x14ac:dyDescent="0.2">
      <c r="A40" s="569"/>
      <c r="B40" s="570"/>
      <c r="C40" s="571"/>
      <c r="D40" s="570"/>
      <c r="E40" s="570"/>
      <c r="F40" s="571"/>
      <c r="G40" s="569"/>
      <c r="H40" s="570"/>
      <c r="I40" s="571"/>
      <c r="J40" s="3038"/>
      <c r="K40" s="3041"/>
      <c r="L40" s="3038"/>
      <c r="M40" s="3038"/>
      <c r="N40" s="3038"/>
      <c r="O40" s="3038"/>
      <c r="P40" s="3041"/>
      <c r="Q40" s="3044"/>
      <c r="R40" s="3051"/>
      <c r="S40" s="3041"/>
      <c r="T40" s="3041"/>
      <c r="U40" s="566" t="s">
        <v>670</v>
      </c>
      <c r="V40" s="552">
        <v>6350000</v>
      </c>
      <c r="W40" s="3062"/>
      <c r="X40" s="3038"/>
      <c r="Y40" s="3155"/>
      <c r="Z40" s="3155"/>
      <c r="AA40" s="3155"/>
      <c r="AB40" s="3155"/>
      <c r="AC40" s="3155"/>
      <c r="AD40" s="3155"/>
      <c r="AE40" s="3158"/>
      <c r="AF40" s="3158"/>
      <c r="AG40" s="3158"/>
      <c r="AH40" s="3158"/>
      <c r="AI40" s="3158"/>
      <c r="AJ40" s="3155"/>
      <c r="AK40" s="3032"/>
      <c r="AL40" s="3032"/>
      <c r="AM40" s="3035"/>
    </row>
    <row r="41" spans="1:45" s="553" customFormat="1" ht="116.45" customHeight="1" x14ac:dyDescent="0.2">
      <c r="A41" s="569"/>
      <c r="B41" s="570"/>
      <c r="C41" s="571"/>
      <c r="D41" s="570"/>
      <c r="E41" s="570"/>
      <c r="F41" s="571"/>
      <c r="G41" s="569"/>
      <c r="H41" s="570"/>
      <c r="I41" s="571"/>
      <c r="J41" s="3039"/>
      <c r="K41" s="3042"/>
      <c r="L41" s="3039"/>
      <c r="M41" s="3039"/>
      <c r="N41" s="3038"/>
      <c r="O41" s="3038"/>
      <c r="P41" s="3041"/>
      <c r="Q41" s="3045"/>
      <c r="R41" s="3051"/>
      <c r="S41" s="3041"/>
      <c r="T41" s="3041"/>
      <c r="U41" s="566" t="s">
        <v>671</v>
      </c>
      <c r="V41" s="552">
        <v>10000000</v>
      </c>
      <c r="W41" s="3062"/>
      <c r="X41" s="3038"/>
      <c r="Y41" s="3155"/>
      <c r="Z41" s="3155"/>
      <c r="AA41" s="3155"/>
      <c r="AB41" s="3155"/>
      <c r="AC41" s="3155"/>
      <c r="AD41" s="3155"/>
      <c r="AE41" s="3158"/>
      <c r="AF41" s="3158"/>
      <c r="AG41" s="3158"/>
      <c r="AH41" s="3158"/>
      <c r="AI41" s="3158"/>
      <c r="AJ41" s="3155"/>
      <c r="AK41" s="3032"/>
      <c r="AL41" s="3032"/>
      <c r="AM41" s="3035"/>
    </row>
    <row r="42" spans="1:45" s="553" customFormat="1" ht="116.45" customHeight="1" x14ac:dyDescent="0.2">
      <c r="A42" s="569"/>
      <c r="B42" s="570"/>
      <c r="C42" s="571"/>
      <c r="D42" s="570"/>
      <c r="E42" s="570"/>
      <c r="F42" s="571"/>
      <c r="G42" s="569"/>
      <c r="H42" s="570"/>
      <c r="I42" s="571"/>
      <c r="J42" s="3037">
        <v>135</v>
      </c>
      <c r="K42" s="3040" t="s">
        <v>672</v>
      </c>
      <c r="L42" s="3037" t="s">
        <v>78</v>
      </c>
      <c r="M42" s="3037">
        <v>12</v>
      </c>
      <c r="N42" s="3038"/>
      <c r="O42" s="3038"/>
      <c r="P42" s="3041"/>
      <c r="Q42" s="3043">
        <f>(V42+V43+V44)/R32</f>
        <v>0.20833333333333334</v>
      </c>
      <c r="R42" s="3051"/>
      <c r="S42" s="3041"/>
      <c r="T42" s="3041"/>
      <c r="U42" s="566" t="s">
        <v>673</v>
      </c>
      <c r="V42" s="552">
        <v>10000000</v>
      </c>
      <c r="W42" s="3062"/>
      <c r="X42" s="3038"/>
      <c r="Y42" s="3155"/>
      <c r="Z42" s="3155"/>
      <c r="AA42" s="3155"/>
      <c r="AB42" s="3155"/>
      <c r="AC42" s="3155"/>
      <c r="AD42" s="3155"/>
      <c r="AE42" s="3158"/>
      <c r="AF42" s="3158"/>
      <c r="AG42" s="3158"/>
      <c r="AH42" s="3158"/>
      <c r="AI42" s="3158"/>
      <c r="AJ42" s="3155"/>
      <c r="AK42" s="3032"/>
      <c r="AL42" s="3032"/>
      <c r="AM42" s="3035"/>
    </row>
    <row r="43" spans="1:45" s="553" customFormat="1" ht="116.45" customHeight="1" x14ac:dyDescent="0.2">
      <c r="A43" s="569"/>
      <c r="B43" s="570"/>
      <c r="C43" s="571"/>
      <c r="D43" s="570"/>
      <c r="E43" s="570"/>
      <c r="F43" s="571"/>
      <c r="G43" s="569"/>
      <c r="H43" s="570"/>
      <c r="I43" s="571"/>
      <c r="J43" s="3038"/>
      <c r="K43" s="3041"/>
      <c r="L43" s="3038"/>
      <c r="M43" s="3038"/>
      <c r="N43" s="3038"/>
      <c r="O43" s="3038"/>
      <c r="P43" s="3041"/>
      <c r="Q43" s="3044"/>
      <c r="R43" s="3051"/>
      <c r="S43" s="3041"/>
      <c r="T43" s="3041"/>
      <c r="U43" s="566" t="s">
        <v>674</v>
      </c>
      <c r="V43" s="552">
        <v>9000000</v>
      </c>
      <c r="W43" s="3062"/>
      <c r="X43" s="3038"/>
      <c r="Y43" s="3155"/>
      <c r="Z43" s="3155"/>
      <c r="AA43" s="3155"/>
      <c r="AB43" s="3155"/>
      <c r="AC43" s="3155"/>
      <c r="AD43" s="3155"/>
      <c r="AE43" s="3158"/>
      <c r="AF43" s="3158"/>
      <c r="AG43" s="3158"/>
      <c r="AH43" s="3158"/>
      <c r="AI43" s="3158"/>
      <c r="AJ43" s="3155"/>
      <c r="AK43" s="3032"/>
      <c r="AL43" s="3032"/>
      <c r="AM43" s="3035"/>
    </row>
    <row r="44" spans="1:45" s="553" customFormat="1" ht="101.45" customHeight="1" x14ac:dyDescent="0.2">
      <c r="A44" s="569"/>
      <c r="B44" s="570"/>
      <c r="C44" s="571"/>
      <c r="D44" s="570"/>
      <c r="E44" s="570"/>
      <c r="F44" s="571"/>
      <c r="G44" s="575"/>
      <c r="H44" s="576"/>
      <c r="I44" s="577"/>
      <c r="J44" s="3039"/>
      <c r="K44" s="3042"/>
      <c r="L44" s="3039"/>
      <c r="M44" s="3039"/>
      <c r="N44" s="3039"/>
      <c r="O44" s="3039"/>
      <c r="P44" s="3042"/>
      <c r="Q44" s="3045"/>
      <c r="R44" s="3052"/>
      <c r="S44" s="3042"/>
      <c r="T44" s="3042"/>
      <c r="U44" s="566" t="s">
        <v>675</v>
      </c>
      <c r="V44" s="552">
        <v>6750000</v>
      </c>
      <c r="W44" s="3063"/>
      <c r="X44" s="3039"/>
      <c r="Y44" s="3156"/>
      <c r="Z44" s="3156"/>
      <c r="AA44" s="3156"/>
      <c r="AB44" s="3156"/>
      <c r="AC44" s="3156"/>
      <c r="AD44" s="3156"/>
      <c r="AE44" s="3159"/>
      <c r="AF44" s="3159"/>
      <c r="AG44" s="3159"/>
      <c r="AH44" s="3159"/>
      <c r="AI44" s="3159"/>
      <c r="AJ44" s="3156"/>
      <c r="AK44" s="3033"/>
      <c r="AL44" s="3033"/>
      <c r="AM44" s="3036"/>
    </row>
    <row r="45" spans="1:45" s="568" customFormat="1" ht="33" customHeight="1" x14ac:dyDescent="0.2">
      <c r="A45" s="532"/>
      <c r="B45" s="533"/>
      <c r="C45" s="534"/>
      <c r="D45" s="533"/>
      <c r="E45" s="533"/>
      <c r="F45" s="534"/>
      <c r="G45" s="564">
        <v>38</v>
      </c>
      <c r="H45" s="538" t="s">
        <v>676</v>
      </c>
      <c r="I45" s="538"/>
      <c r="J45" s="538"/>
      <c r="K45" s="539"/>
      <c r="L45" s="538"/>
      <c r="M45" s="538"/>
      <c r="N45" s="540"/>
      <c r="O45" s="538"/>
      <c r="P45" s="539"/>
      <c r="Q45" s="538"/>
      <c r="R45" s="538"/>
      <c r="S45" s="538"/>
      <c r="T45" s="539"/>
      <c r="U45" s="539"/>
      <c r="V45" s="541"/>
      <c r="W45" s="565"/>
      <c r="X45" s="540"/>
      <c r="Y45" s="540"/>
      <c r="Z45" s="540"/>
      <c r="AA45" s="540"/>
      <c r="AB45" s="540"/>
      <c r="AC45" s="540"/>
      <c r="AD45" s="540"/>
      <c r="AE45" s="540"/>
      <c r="AF45" s="540"/>
      <c r="AG45" s="540"/>
      <c r="AH45" s="540"/>
      <c r="AI45" s="540"/>
      <c r="AJ45" s="540"/>
      <c r="AK45" s="538"/>
      <c r="AL45" s="538"/>
      <c r="AM45" s="543"/>
      <c r="AN45" s="522"/>
      <c r="AO45" s="522"/>
      <c r="AP45" s="522"/>
      <c r="AQ45" s="522"/>
      <c r="AR45" s="522"/>
      <c r="AS45" s="522"/>
    </row>
    <row r="46" spans="1:45" s="553" customFormat="1" ht="124.5" customHeight="1" x14ac:dyDescent="0.2">
      <c r="A46" s="544"/>
      <c r="B46" s="545"/>
      <c r="C46" s="546"/>
      <c r="D46" s="545"/>
      <c r="E46" s="545"/>
      <c r="F46" s="546"/>
      <c r="G46" s="547"/>
      <c r="H46" s="548"/>
      <c r="I46" s="549"/>
      <c r="J46" s="556">
        <v>136</v>
      </c>
      <c r="K46" s="638" t="s">
        <v>677</v>
      </c>
      <c r="L46" s="578" t="s">
        <v>78</v>
      </c>
      <c r="M46" s="556">
        <v>12</v>
      </c>
      <c r="N46" s="3037" t="s">
        <v>1388</v>
      </c>
      <c r="O46" s="3037">
        <v>135</v>
      </c>
      <c r="P46" s="3040" t="s">
        <v>1389</v>
      </c>
      <c r="Q46" s="579">
        <f>V46/R46</f>
        <v>0.27777777777777779</v>
      </c>
      <c r="R46" s="3050">
        <v>92700000</v>
      </c>
      <c r="S46" s="3040" t="s">
        <v>678</v>
      </c>
      <c r="T46" s="638" t="s">
        <v>1390</v>
      </c>
      <c r="U46" s="638" t="s">
        <v>679</v>
      </c>
      <c r="V46" s="552">
        <v>25750000</v>
      </c>
      <c r="W46" s="3061">
        <v>61</v>
      </c>
      <c r="X46" s="3037" t="s">
        <v>1371</v>
      </c>
      <c r="Y46" s="3151">
        <f t="shared" ref="Y46:AJ46" si="0">Y27</f>
        <v>64149</v>
      </c>
      <c r="Z46" s="3151">
        <f t="shared" si="0"/>
        <v>72224</v>
      </c>
      <c r="AA46" s="3151">
        <f t="shared" si="0"/>
        <v>27477</v>
      </c>
      <c r="AB46" s="3151">
        <f t="shared" si="0"/>
        <v>86843</v>
      </c>
      <c r="AC46" s="3151">
        <f t="shared" si="0"/>
        <v>236429</v>
      </c>
      <c r="AD46" s="3151">
        <f t="shared" si="0"/>
        <v>81384</v>
      </c>
      <c r="AE46" s="3151">
        <f t="shared" si="0"/>
        <v>13208</v>
      </c>
      <c r="AF46" s="3151">
        <f t="shared" si="0"/>
        <v>2145</v>
      </c>
      <c r="AG46" s="3151">
        <f t="shared" si="0"/>
        <v>413</v>
      </c>
      <c r="AH46" s="3151">
        <f t="shared" si="0"/>
        <v>520</v>
      </c>
      <c r="AI46" s="3151">
        <f t="shared" si="0"/>
        <v>16897</v>
      </c>
      <c r="AJ46" s="3151">
        <f t="shared" si="0"/>
        <v>75612</v>
      </c>
      <c r="AK46" s="3031">
        <v>42948</v>
      </c>
      <c r="AL46" s="3031">
        <v>43100</v>
      </c>
      <c r="AM46" s="3034" t="s">
        <v>1391</v>
      </c>
    </row>
    <row r="47" spans="1:45" s="553" customFormat="1" ht="165" customHeight="1" x14ac:dyDescent="0.2">
      <c r="A47" s="544"/>
      <c r="B47" s="545"/>
      <c r="C47" s="546"/>
      <c r="D47" s="545"/>
      <c r="E47" s="545"/>
      <c r="F47" s="546"/>
      <c r="G47" s="544"/>
      <c r="H47" s="545"/>
      <c r="I47" s="546"/>
      <c r="J47" s="3037">
        <v>137</v>
      </c>
      <c r="K47" s="3040" t="s">
        <v>680</v>
      </c>
      <c r="L47" s="3037" t="s">
        <v>78</v>
      </c>
      <c r="M47" s="3037">
        <v>12</v>
      </c>
      <c r="N47" s="3038"/>
      <c r="O47" s="3038"/>
      <c r="P47" s="3041"/>
      <c r="Q47" s="3043">
        <f>(V47+V48)/R46</f>
        <v>0.44444444444444442</v>
      </c>
      <c r="R47" s="3051"/>
      <c r="S47" s="3041"/>
      <c r="T47" s="3040" t="s">
        <v>1392</v>
      </c>
      <c r="U47" s="580" t="s">
        <v>681</v>
      </c>
      <c r="V47" s="552">
        <v>20000000</v>
      </c>
      <c r="W47" s="3062"/>
      <c r="X47" s="3038"/>
      <c r="Y47" s="3152"/>
      <c r="Z47" s="3152"/>
      <c r="AA47" s="3152"/>
      <c r="AB47" s="3152"/>
      <c r="AC47" s="3152"/>
      <c r="AD47" s="3152"/>
      <c r="AE47" s="3152"/>
      <c r="AF47" s="3152"/>
      <c r="AG47" s="3152"/>
      <c r="AH47" s="3152"/>
      <c r="AI47" s="3152"/>
      <c r="AJ47" s="3152"/>
      <c r="AK47" s="3032"/>
      <c r="AL47" s="3032"/>
      <c r="AM47" s="3035"/>
    </row>
    <row r="48" spans="1:45" s="553" customFormat="1" ht="155.25" customHeight="1" x14ac:dyDescent="0.2">
      <c r="A48" s="544"/>
      <c r="B48" s="545"/>
      <c r="C48" s="546"/>
      <c r="D48" s="545"/>
      <c r="E48" s="545"/>
      <c r="F48" s="546"/>
      <c r="G48" s="544"/>
      <c r="H48" s="545"/>
      <c r="I48" s="546"/>
      <c r="J48" s="3039"/>
      <c r="K48" s="3042"/>
      <c r="L48" s="3039"/>
      <c r="M48" s="3039"/>
      <c r="N48" s="3038"/>
      <c r="O48" s="3038"/>
      <c r="P48" s="3041"/>
      <c r="Q48" s="3045"/>
      <c r="R48" s="3051"/>
      <c r="S48" s="3041"/>
      <c r="T48" s="3042"/>
      <c r="U48" s="580" t="s">
        <v>682</v>
      </c>
      <c r="V48" s="552">
        <v>21200000</v>
      </c>
      <c r="W48" s="3062"/>
      <c r="X48" s="3038"/>
      <c r="Y48" s="3152"/>
      <c r="Z48" s="3152"/>
      <c r="AA48" s="3152"/>
      <c r="AB48" s="3152"/>
      <c r="AC48" s="3152"/>
      <c r="AD48" s="3152"/>
      <c r="AE48" s="3152"/>
      <c r="AF48" s="3152"/>
      <c r="AG48" s="3152"/>
      <c r="AH48" s="3152"/>
      <c r="AI48" s="3152"/>
      <c r="AJ48" s="3152"/>
      <c r="AK48" s="3032"/>
      <c r="AL48" s="3032"/>
      <c r="AM48" s="3035"/>
    </row>
    <row r="49" spans="1:333" s="553" customFormat="1" ht="97.5" customHeight="1" x14ac:dyDescent="0.2">
      <c r="A49" s="544"/>
      <c r="B49" s="545"/>
      <c r="C49" s="546"/>
      <c r="D49" s="545"/>
      <c r="E49" s="545"/>
      <c r="F49" s="546"/>
      <c r="G49" s="544"/>
      <c r="H49" s="545"/>
      <c r="I49" s="546"/>
      <c r="J49" s="3144">
        <v>138</v>
      </c>
      <c r="K49" s="3130" t="s">
        <v>683</v>
      </c>
      <c r="L49" s="3144" t="s">
        <v>78</v>
      </c>
      <c r="M49" s="3144">
        <v>12</v>
      </c>
      <c r="N49" s="3038"/>
      <c r="O49" s="3038"/>
      <c r="P49" s="3041"/>
      <c r="Q49" s="3136">
        <f>(V49+V50)/R46</f>
        <v>0.27777777777777779</v>
      </c>
      <c r="R49" s="3051"/>
      <c r="S49" s="3041"/>
      <c r="T49" s="3130" t="s">
        <v>1393</v>
      </c>
      <c r="U49" s="580" t="s">
        <v>684</v>
      </c>
      <c r="V49" s="552">
        <v>12875000</v>
      </c>
      <c r="W49" s="3062"/>
      <c r="X49" s="3038"/>
      <c r="Y49" s="3152"/>
      <c r="Z49" s="3152"/>
      <c r="AA49" s="3152"/>
      <c r="AB49" s="3152"/>
      <c r="AC49" s="3152"/>
      <c r="AD49" s="3152"/>
      <c r="AE49" s="3152"/>
      <c r="AF49" s="3152"/>
      <c r="AG49" s="3152"/>
      <c r="AH49" s="3152"/>
      <c r="AI49" s="3152"/>
      <c r="AJ49" s="3152"/>
      <c r="AK49" s="3032"/>
      <c r="AL49" s="3032"/>
      <c r="AM49" s="3035"/>
    </row>
    <row r="50" spans="1:333" s="582" customFormat="1" ht="74.25" customHeight="1" x14ac:dyDescent="0.2">
      <c r="A50" s="544"/>
      <c r="B50" s="545"/>
      <c r="C50" s="546"/>
      <c r="D50" s="545"/>
      <c r="E50" s="545"/>
      <c r="F50" s="546"/>
      <c r="G50" s="559"/>
      <c r="H50" s="557"/>
      <c r="I50" s="558"/>
      <c r="J50" s="3146"/>
      <c r="K50" s="3132"/>
      <c r="L50" s="3146"/>
      <c r="M50" s="3146"/>
      <c r="N50" s="3038"/>
      <c r="O50" s="3039"/>
      <c r="P50" s="3042"/>
      <c r="Q50" s="3137"/>
      <c r="R50" s="3052"/>
      <c r="S50" s="3042"/>
      <c r="T50" s="3132"/>
      <c r="U50" s="580" t="s">
        <v>685</v>
      </c>
      <c r="V50" s="552">
        <v>12875000</v>
      </c>
      <c r="W50" s="3063"/>
      <c r="X50" s="3039"/>
      <c r="Y50" s="3153"/>
      <c r="Z50" s="3153"/>
      <c r="AA50" s="3153"/>
      <c r="AB50" s="3153"/>
      <c r="AC50" s="3153"/>
      <c r="AD50" s="3153"/>
      <c r="AE50" s="3153"/>
      <c r="AF50" s="3153"/>
      <c r="AG50" s="3153"/>
      <c r="AH50" s="3153"/>
      <c r="AI50" s="3153"/>
      <c r="AJ50" s="3153"/>
      <c r="AK50" s="3033"/>
      <c r="AL50" s="3033"/>
      <c r="AM50" s="3036"/>
      <c r="AN50" s="581"/>
      <c r="AO50" s="581"/>
      <c r="AP50" s="581"/>
      <c r="AQ50" s="581"/>
      <c r="AR50" s="581"/>
      <c r="AS50" s="581"/>
      <c r="AT50" s="581"/>
      <c r="AU50" s="581"/>
      <c r="AV50" s="581"/>
      <c r="AW50" s="581"/>
      <c r="AX50" s="581"/>
      <c r="AY50" s="581"/>
      <c r="AZ50" s="581"/>
      <c r="BA50" s="581"/>
      <c r="BB50" s="581"/>
      <c r="BC50" s="581"/>
      <c r="BD50" s="581"/>
      <c r="BE50" s="581"/>
      <c r="BF50" s="581"/>
      <c r="BG50" s="581"/>
      <c r="BH50" s="581"/>
      <c r="BI50" s="581"/>
      <c r="BJ50" s="581"/>
      <c r="BK50" s="581"/>
      <c r="BL50" s="581"/>
      <c r="BM50" s="581"/>
      <c r="BN50" s="581"/>
      <c r="BO50" s="581"/>
      <c r="BP50" s="581"/>
      <c r="BQ50" s="581"/>
      <c r="BR50" s="581"/>
      <c r="BS50" s="581"/>
      <c r="BT50" s="581"/>
      <c r="BU50" s="581"/>
      <c r="BV50" s="581"/>
      <c r="BW50" s="581"/>
      <c r="BX50" s="581"/>
      <c r="BY50" s="581"/>
      <c r="BZ50" s="581"/>
      <c r="CA50" s="581"/>
      <c r="CB50" s="581"/>
      <c r="CC50" s="581"/>
      <c r="CD50" s="581"/>
      <c r="CE50" s="581"/>
      <c r="CF50" s="581"/>
      <c r="CG50" s="581"/>
      <c r="CH50" s="581"/>
      <c r="CI50" s="581"/>
      <c r="CJ50" s="581"/>
      <c r="CK50" s="581"/>
      <c r="CL50" s="581"/>
      <c r="CM50" s="581"/>
      <c r="CN50" s="581"/>
      <c r="CO50" s="581"/>
      <c r="CP50" s="581"/>
      <c r="CQ50" s="581"/>
      <c r="CR50" s="581"/>
      <c r="CS50" s="581"/>
      <c r="CT50" s="581"/>
      <c r="CU50" s="581"/>
      <c r="CV50" s="581"/>
      <c r="CW50" s="581"/>
      <c r="CX50" s="581"/>
      <c r="CY50" s="581"/>
      <c r="CZ50" s="581"/>
      <c r="DA50" s="581"/>
      <c r="DB50" s="581"/>
      <c r="DC50" s="581"/>
      <c r="DD50" s="581"/>
      <c r="DE50" s="581"/>
      <c r="DF50" s="581"/>
      <c r="DG50" s="581"/>
      <c r="DH50" s="581"/>
      <c r="DI50" s="581"/>
      <c r="DJ50" s="581"/>
      <c r="DK50" s="581"/>
      <c r="DL50" s="581"/>
      <c r="DM50" s="581"/>
      <c r="DN50" s="581"/>
      <c r="DO50" s="581"/>
      <c r="DP50" s="581"/>
      <c r="DQ50" s="581"/>
      <c r="DR50" s="581"/>
      <c r="DS50" s="581"/>
      <c r="DT50" s="581"/>
      <c r="DU50" s="581"/>
      <c r="DV50" s="581"/>
      <c r="DW50" s="581"/>
      <c r="DX50" s="581"/>
      <c r="DY50" s="581"/>
      <c r="DZ50" s="581"/>
      <c r="EA50" s="581"/>
      <c r="EB50" s="581"/>
      <c r="EC50" s="581"/>
      <c r="ED50" s="581"/>
      <c r="EE50" s="581"/>
      <c r="EF50" s="581"/>
      <c r="EG50" s="581"/>
      <c r="EH50" s="581"/>
      <c r="EI50" s="581"/>
      <c r="EJ50" s="581"/>
      <c r="EK50" s="581"/>
      <c r="EL50" s="581"/>
      <c r="EM50" s="581"/>
      <c r="EN50" s="581"/>
      <c r="EO50" s="581"/>
      <c r="EP50" s="581"/>
      <c r="EQ50" s="581"/>
      <c r="ER50" s="581"/>
      <c r="ES50" s="581"/>
      <c r="ET50" s="581"/>
      <c r="EU50" s="581"/>
      <c r="EV50" s="581"/>
      <c r="EW50" s="581"/>
      <c r="EX50" s="581"/>
      <c r="EY50" s="581"/>
      <c r="EZ50" s="581"/>
      <c r="FA50" s="581"/>
      <c r="FB50" s="581"/>
      <c r="FC50" s="581"/>
      <c r="FD50" s="581"/>
      <c r="FE50" s="581"/>
      <c r="FF50" s="581"/>
      <c r="FG50" s="581"/>
      <c r="FH50" s="581"/>
      <c r="FI50" s="581"/>
      <c r="FJ50" s="581"/>
      <c r="FK50" s="581"/>
      <c r="FL50" s="581"/>
      <c r="FM50" s="581"/>
      <c r="FN50" s="581"/>
      <c r="FO50" s="581"/>
      <c r="FP50" s="581"/>
      <c r="FQ50" s="581"/>
      <c r="FR50" s="581"/>
      <c r="FS50" s="581"/>
      <c r="FT50" s="581"/>
      <c r="FU50" s="581"/>
      <c r="FV50" s="581"/>
      <c r="FW50" s="581"/>
      <c r="FX50" s="581"/>
      <c r="FY50" s="581"/>
      <c r="FZ50" s="581"/>
      <c r="GA50" s="581"/>
      <c r="GB50" s="581"/>
      <c r="GC50" s="581"/>
      <c r="GD50" s="581"/>
      <c r="GE50" s="581"/>
      <c r="GF50" s="581"/>
      <c r="GG50" s="581"/>
      <c r="GH50" s="581"/>
      <c r="GI50" s="581"/>
      <c r="GJ50" s="581"/>
      <c r="GK50" s="581"/>
      <c r="GL50" s="581"/>
      <c r="GM50" s="581"/>
      <c r="GN50" s="581"/>
      <c r="GO50" s="581"/>
      <c r="GP50" s="581"/>
      <c r="GQ50" s="581"/>
      <c r="GR50" s="581"/>
      <c r="GS50" s="581"/>
      <c r="GT50" s="581"/>
      <c r="GU50" s="581"/>
      <c r="GV50" s="581"/>
      <c r="GW50" s="581"/>
      <c r="GX50" s="581"/>
      <c r="GY50" s="581"/>
      <c r="GZ50" s="581"/>
      <c r="HA50" s="581"/>
      <c r="HB50" s="581"/>
      <c r="HC50" s="581"/>
      <c r="HD50" s="581"/>
      <c r="HE50" s="581"/>
      <c r="HF50" s="581"/>
      <c r="HG50" s="581"/>
      <c r="HH50" s="581"/>
      <c r="HI50" s="581"/>
      <c r="HJ50" s="581"/>
      <c r="HK50" s="581"/>
      <c r="HL50" s="581"/>
      <c r="HM50" s="581"/>
      <c r="HN50" s="581"/>
      <c r="HO50" s="581"/>
      <c r="HP50" s="581"/>
      <c r="HQ50" s="581"/>
      <c r="HR50" s="581"/>
      <c r="HS50" s="581"/>
      <c r="HT50" s="581"/>
      <c r="HU50" s="581"/>
      <c r="HV50" s="581"/>
      <c r="HW50" s="581"/>
      <c r="HX50" s="581"/>
      <c r="HY50" s="581"/>
      <c r="HZ50" s="581"/>
      <c r="IA50" s="581"/>
      <c r="IB50" s="581"/>
      <c r="IC50" s="581"/>
      <c r="ID50" s="581"/>
      <c r="IE50" s="581"/>
      <c r="IF50" s="581"/>
      <c r="IG50" s="581"/>
      <c r="IH50" s="581"/>
      <c r="II50" s="581"/>
      <c r="IJ50" s="581"/>
      <c r="IK50" s="581"/>
      <c r="IL50" s="581"/>
      <c r="IM50" s="581"/>
      <c r="IN50" s="581"/>
      <c r="IO50" s="581"/>
      <c r="IP50" s="581"/>
      <c r="IQ50" s="581"/>
      <c r="IR50" s="581"/>
      <c r="IS50" s="581"/>
      <c r="IT50" s="581"/>
      <c r="IU50" s="581"/>
      <c r="IV50" s="581"/>
      <c r="IW50" s="581"/>
      <c r="IX50" s="581"/>
      <c r="IY50" s="581"/>
      <c r="IZ50" s="581"/>
      <c r="JA50" s="581"/>
      <c r="JB50" s="581"/>
      <c r="JC50" s="581"/>
      <c r="JD50" s="581"/>
      <c r="JE50" s="581"/>
      <c r="JF50" s="581"/>
      <c r="JG50" s="581"/>
      <c r="JH50" s="581"/>
      <c r="JI50" s="581"/>
      <c r="JJ50" s="581"/>
      <c r="JK50" s="581"/>
      <c r="JL50" s="581"/>
      <c r="JM50" s="581"/>
      <c r="JN50" s="581"/>
      <c r="JO50" s="581"/>
      <c r="JP50" s="581"/>
      <c r="JQ50" s="581"/>
      <c r="JR50" s="581"/>
      <c r="JS50" s="581"/>
      <c r="JT50" s="581"/>
      <c r="JU50" s="581"/>
      <c r="JV50" s="581"/>
      <c r="JW50" s="581"/>
      <c r="JX50" s="581"/>
      <c r="JY50" s="581"/>
      <c r="JZ50" s="581"/>
      <c r="KA50" s="581"/>
      <c r="KB50" s="581"/>
      <c r="KC50" s="581"/>
      <c r="KD50" s="581"/>
      <c r="KE50" s="581"/>
      <c r="KF50" s="581"/>
      <c r="KG50" s="581"/>
      <c r="KH50" s="581"/>
      <c r="KI50" s="581"/>
      <c r="KJ50" s="581"/>
      <c r="KK50" s="581"/>
      <c r="KL50" s="581"/>
      <c r="KM50" s="581"/>
      <c r="KN50" s="581"/>
      <c r="KO50" s="581"/>
      <c r="KP50" s="581"/>
      <c r="KQ50" s="581"/>
      <c r="KR50" s="581"/>
      <c r="KS50" s="581"/>
      <c r="KT50" s="581"/>
      <c r="KU50" s="581"/>
      <c r="KV50" s="581"/>
      <c r="KW50" s="581"/>
      <c r="KX50" s="581"/>
      <c r="KY50" s="581"/>
      <c r="KZ50" s="581"/>
      <c r="LA50" s="581"/>
      <c r="LB50" s="581"/>
      <c r="LC50" s="581"/>
      <c r="LD50" s="581"/>
      <c r="LE50" s="581"/>
      <c r="LF50" s="581"/>
      <c r="LG50" s="581"/>
      <c r="LH50" s="581"/>
      <c r="LI50" s="581"/>
      <c r="LJ50" s="581"/>
      <c r="LK50" s="581"/>
      <c r="LL50" s="581"/>
      <c r="LM50" s="581"/>
      <c r="LN50" s="581"/>
      <c r="LO50" s="581"/>
      <c r="LP50" s="581"/>
      <c r="LQ50" s="581"/>
      <c r="LR50" s="581"/>
      <c r="LS50" s="581"/>
      <c r="LT50" s="581"/>
      <c r="LU50" s="581"/>
    </row>
    <row r="51" spans="1:333" s="568" customFormat="1" ht="36" customHeight="1" x14ac:dyDescent="0.2">
      <c r="A51" s="532"/>
      <c r="B51" s="533"/>
      <c r="C51" s="534"/>
      <c r="D51" s="533"/>
      <c r="E51" s="533"/>
      <c r="F51" s="534"/>
      <c r="G51" s="564">
        <v>39</v>
      </c>
      <c r="H51" s="538" t="s">
        <v>686</v>
      </c>
      <c r="I51" s="538"/>
      <c r="J51" s="538"/>
      <c r="K51" s="539"/>
      <c r="L51" s="538"/>
      <c r="M51" s="538"/>
      <c r="N51" s="540"/>
      <c r="O51" s="538"/>
      <c r="P51" s="539"/>
      <c r="Q51" s="538"/>
      <c r="R51" s="538"/>
      <c r="S51" s="538"/>
      <c r="T51" s="539"/>
      <c r="U51" s="539"/>
      <c r="V51" s="541"/>
      <c r="W51" s="565"/>
      <c r="X51" s="540"/>
      <c r="Y51" s="540"/>
      <c r="Z51" s="540"/>
      <c r="AA51" s="540"/>
      <c r="AB51" s="540"/>
      <c r="AC51" s="540"/>
      <c r="AD51" s="540"/>
      <c r="AE51" s="540"/>
      <c r="AF51" s="540"/>
      <c r="AG51" s="540"/>
      <c r="AH51" s="540"/>
      <c r="AI51" s="540"/>
      <c r="AJ51" s="540"/>
      <c r="AK51" s="540"/>
      <c r="AL51" s="538"/>
      <c r="AM51" s="543"/>
      <c r="AN51" s="522"/>
      <c r="AO51" s="522"/>
      <c r="AP51" s="522"/>
      <c r="AQ51" s="522"/>
      <c r="AR51" s="522"/>
      <c r="AS51" s="522"/>
    </row>
    <row r="52" spans="1:333" s="581" customFormat="1" ht="65.25" customHeight="1" x14ac:dyDescent="0.2">
      <c r="A52" s="583"/>
      <c r="B52" s="584"/>
      <c r="C52" s="585"/>
      <c r="D52" s="584"/>
      <c r="E52" s="584"/>
      <c r="F52" s="585"/>
      <c r="G52" s="586"/>
      <c r="H52" s="587"/>
      <c r="I52" s="588"/>
      <c r="J52" s="3144">
        <v>139</v>
      </c>
      <c r="K52" s="3130" t="s">
        <v>687</v>
      </c>
      <c r="L52" s="3144" t="s">
        <v>78</v>
      </c>
      <c r="M52" s="3144">
        <v>1</v>
      </c>
      <c r="N52" s="3144" t="s">
        <v>1394</v>
      </c>
      <c r="O52" s="3144">
        <v>138</v>
      </c>
      <c r="P52" s="3130" t="s">
        <v>1395</v>
      </c>
      <c r="Q52" s="3136">
        <f>(V52+V53+V54)/R52</f>
        <v>0.6428571428571429</v>
      </c>
      <c r="R52" s="3148">
        <v>144200000</v>
      </c>
      <c r="S52" s="3130" t="s">
        <v>1396</v>
      </c>
      <c r="T52" s="3130" t="s">
        <v>1397</v>
      </c>
      <c r="U52" s="566" t="s">
        <v>1398</v>
      </c>
      <c r="V52" s="552">
        <v>30900000</v>
      </c>
      <c r="W52" s="3133">
        <v>61</v>
      </c>
      <c r="X52" s="3144" t="s">
        <v>1371</v>
      </c>
      <c r="Y52" s="3114">
        <v>64149</v>
      </c>
      <c r="Z52" s="3114">
        <v>72224</v>
      </c>
      <c r="AA52" s="3114">
        <v>27477</v>
      </c>
      <c r="AB52" s="3114">
        <v>86843</v>
      </c>
      <c r="AC52" s="3114">
        <v>236429</v>
      </c>
      <c r="AD52" s="3114">
        <v>81384</v>
      </c>
      <c r="AE52" s="3114">
        <v>13208</v>
      </c>
      <c r="AF52" s="3114">
        <v>2145</v>
      </c>
      <c r="AG52" s="3114">
        <v>413</v>
      </c>
      <c r="AH52" s="3114">
        <v>520</v>
      </c>
      <c r="AI52" s="3114">
        <v>16897</v>
      </c>
      <c r="AJ52" s="3114">
        <v>75612</v>
      </c>
      <c r="AK52" s="3138">
        <v>42948</v>
      </c>
      <c r="AL52" s="3138">
        <v>43100</v>
      </c>
      <c r="AM52" s="3141" t="s">
        <v>1391</v>
      </c>
    </row>
    <row r="53" spans="1:333" s="581" customFormat="1" ht="66.75" customHeight="1" x14ac:dyDescent="0.2">
      <c r="A53" s="583"/>
      <c r="B53" s="584"/>
      <c r="C53" s="585"/>
      <c r="D53" s="584"/>
      <c r="E53" s="584"/>
      <c r="F53" s="585"/>
      <c r="G53" s="583"/>
      <c r="H53" s="584"/>
      <c r="I53" s="585"/>
      <c r="J53" s="3145"/>
      <c r="K53" s="3131"/>
      <c r="L53" s="3145"/>
      <c r="M53" s="3145"/>
      <c r="N53" s="3145"/>
      <c r="O53" s="3145"/>
      <c r="P53" s="3131"/>
      <c r="Q53" s="3147"/>
      <c r="R53" s="3149"/>
      <c r="S53" s="3131"/>
      <c r="T53" s="3131"/>
      <c r="U53" s="566" t="s">
        <v>688</v>
      </c>
      <c r="V53" s="552">
        <v>30900000</v>
      </c>
      <c r="W53" s="3134"/>
      <c r="X53" s="3145"/>
      <c r="Y53" s="3115"/>
      <c r="Z53" s="3115"/>
      <c r="AA53" s="3115"/>
      <c r="AB53" s="3115"/>
      <c r="AC53" s="3115"/>
      <c r="AD53" s="3115"/>
      <c r="AE53" s="3115"/>
      <c r="AF53" s="3115"/>
      <c r="AG53" s="3115"/>
      <c r="AH53" s="3115"/>
      <c r="AI53" s="3115"/>
      <c r="AJ53" s="3115"/>
      <c r="AK53" s="3139"/>
      <c r="AL53" s="3139"/>
      <c r="AM53" s="3142"/>
    </row>
    <row r="54" spans="1:333" s="581" customFormat="1" ht="61.5" customHeight="1" x14ac:dyDescent="0.2">
      <c r="A54" s="583"/>
      <c r="B54" s="584"/>
      <c r="C54" s="585"/>
      <c r="D54" s="584"/>
      <c r="E54" s="584"/>
      <c r="F54" s="585"/>
      <c r="G54" s="583"/>
      <c r="H54" s="584"/>
      <c r="I54" s="585"/>
      <c r="J54" s="3146"/>
      <c r="K54" s="3132"/>
      <c r="L54" s="3146"/>
      <c r="M54" s="3146"/>
      <c r="N54" s="3145"/>
      <c r="O54" s="3145"/>
      <c r="P54" s="3131"/>
      <c r="Q54" s="3137"/>
      <c r="R54" s="3149"/>
      <c r="S54" s="3131"/>
      <c r="T54" s="3132"/>
      <c r="U54" s="566" t="s">
        <v>689</v>
      </c>
      <c r="V54" s="552">
        <v>30900000</v>
      </c>
      <c r="W54" s="3134"/>
      <c r="X54" s="3145"/>
      <c r="Y54" s="3115"/>
      <c r="Z54" s="3115"/>
      <c r="AA54" s="3115"/>
      <c r="AB54" s="3115"/>
      <c r="AC54" s="3115"/>
      <c r="AD54" s="3115"/>
      <c r="AE54" s="3115"/>
      <c r="AF54" s="3115"/>
      <c r="AG54" s="3115"/>
      <c r="AH54" s="3115"/>
      <c r="AI54" s="3115"/>
      <c r="AJ54" s="3115"/>
      <c r="AK54" s="3139"/>
      <c r="AL54" s="3139"/>
      <c r="AM54" s="3142"/>
    </row>
    <row r="55" spans="1:333" s="581" customFormat="1" ht="60.75" customHeight="1" x14ac:dyDescent="0.2">
      <c r="A55" s="583"/>
      <c r="B55" s="584"/>
      <c r="C55" s="585"/>
      <c r="D55" s="584"/>
      <c r="E55" s="584"/>
      <c r="F55" s="585"/>
      <c r="G55" s="583"/>
      <c r="H55" s="584"/>
      <c r="I55" s="585"/>
      <c r="J55" s="3144">
        <v>140</v>
      </c>
      <c r="K55" s="3130" t="s">
        <v>690</v>
      </c>
      <c r="L55" s="3144" t="s">
        <v>78</v>
      </c>
      <c r="M55" s="3144">
        <v>1</v>
      </c>
      <c r="N55" s="3145"/>
      <c r="O55" s="3145"/>
      <c r="P55" s="3131"/>
      <c r="Q55" s="3136">
        <f>(V55+V56+V57)/R52</f>
        <v>0.17857142857142858</v>
      </c>
      <c r="R55" s="3149"/>
      <c r="S55" s="3131"/>
      <c r="T55" s="3130" t="s">
        <v>1399</v>
      </c>
      <c r="U55" s="566" t="s">
        <v>1400</v>
      </c>
      <c r="V55" s="552">
        <v>8583333</v>
      </c>
      <c r="W55" s="3134"/>
      <c r="X55" s="3145"/>
      <c r="Y55" s="3115"/>
      <c r="Z55" s="3115"/>
      <c r="AA55" s="3115"/>
      <c r="AB55" s="3115"/>
      <c r="AC55" s="3115"/>
      <c r="AD55" s="3115"/>
      <c r="AE55" s="3115"/>
      <c r="AF55" s="3115"/>
      <c r="AG55" s="3115"/>
      <c r="AH55" s="3115"/>
      <c r="AI55" s="3115"/>
      <c r="AJ55" s="3115"/>
      <c r="AK55" s="3139"/>
      <c r="AL55" s="3139"/>
      <c r="AM55" s="3142"/>
    </row>
    <row r="56" spans="1:333" s="581" customFormat="1" ht="73.5" customHeight="1" x14ac:dyDescent="0.2">
      <c r="A56" s="583"/>
      <c r="B56" s="584"/>
      <c r="C56" s="585"/>
      <c r="D56" s="584"/>
      <c r="E56" s="584"/>
      <c r="F56" s="585"/>
      <c r="G56" s="583"/>
      <c r="H56" s="584"/>
      <c r="I56" s="585"/>
      <c r="J56" s="3145"/>
      <c r="K56" s="3131"/>
      <c r="L56" s="3145"/>
      <c r="M56" s="3145"/>
      <c r="N56" s="3145"/>
      <c r="O56" s="3145"/>
      <c r="P56" s="3131"/>
      <c r="Q56" s="3147"/>
      <c r="R56" s="3149"/>
      <c r="S56" s="3131"/>
      <c r="T56" s="3131"/>
      <c r="U56" s="566" t="s">
        <v>1401</v>
      </c>
      <c r="V56" s="552">
        <v>8583334</v>
      </c>
      <c r="W56" s="3134"/>
      <c r="X56" s="3145"/>
      <c r="Y56" s="3115"/>
      <c r="Z56" s="3115"/>
      <c r="AA56" s="3115"/>
      <c r="AB56" s="3115"/>
      <c r="AC56" s="3115"/>
      <c r="AD56" s="3115"/>
      <c r="AE56" s="3115"/>
      <c r="AF56" s="3115"/>
      <c r="AG56" s="3115"/>
      <c r="AH56" s="3115"/>
      <c r="AI56" s="3115"/>
      <c r="AJ56" s="3115"/>
      <c r="AK56" s="3139"/>
      <c r="AL56" s="3139"/>
      <c r="AM56" s="3142"/>
    </row>
    <row r="57" spans="1:333" s="581" customFormat="1" ht="68.25" customHeight="1" x14ac:dyDescent="0.2">
      <c r="A57" s="583"/>
      <c r="B57" s="584"/>
      <c r="C57" s="585"/>
      <c r="D57" s="584"/>
      <c r="E57" s="584"/>
      <c r="F57" s="585"/>
      <c r="G57" s="583"/>
      <c r="H57" s="584"/>
      <c r="I57" s="585"/>
      <c r="J57" s="3146"/>
      <c r="K57" s="3132"/>
      <c r="L57" s="3146"/>
      <c r="M57" s="3146"/>
      <c r="N57" s="3145"/>
      <c r="O57" s="3145"/>
      <c r="P57" s="3131"/>
      <c r="Q57" s="3137"/>
      <c r="R57" s="3149"/>
      <c r="S57" s="3131"/>
      <c r="T57" s="3132"/>
      <c r="U57" s="566" t="s">
        <v>691</v>
      </c>
      <c r="V57" s="552">
        <v>8583333</v>
      </c>
      <c r="W57" s="3134"/>
      <c r="X57" s="3145"/>
      <c r="Y57" s="3115"/>
      <c r="Z57" s="3115"/>
      <c r="AA57" s="3115"/>
      <c r="AB57" s="3115"/>
      <c r="AC57" s="3115"/>
      <c r="AD57" s="3115"/>
      <c r="AE57" s="3115"/>
      <c r="AF57" s="3115"/>
      <c r="AG57" s="3115"/>
      <c r="AH57" s="3115"/>
      <c r="AI57" s="3115"/>
      <c r="AJ57" s="3115"/>
      <c r="AK57" s="3139"/>
      <c r="AL57" s="3139"/>
      <c r="AM57" s="3142"/>
    </row>
    <row r="58" spans="1:333" s="581" customFormat="1" ht="87" customHeight="1" x14ac:dyDescent="0.2">
      <c r="A58" s="583"/>
      <c r="B58" s="584"/>
      <c r="C58" s="585"/>
      <c r="D58" s="584"/>
      <c r="E58" s="584"/>
      <c r="F58" s="585"/>
      <c r="G58" s="583"/>
      <c r="H58" s="584"/>
      <c r="I58" s="585"/>
      <c r="J58" s="3144">
        <v>141</v>
      </c>
      <c r="K58" s="3130" t="s">
        <v>692</v>
      </c>
      <c r="L58" s="3144" t="s">
        <v>78</v>
      </c>
      <c r="M58" s="3144">
        <v>1</v>
      </c>
      <c r="N58" s="3145"/>
      <c r="O58" s="3145"/>
      <c r="P58" s="3131"/>
      <c r="Q58" s="3136">
        <f>(V58+V59)/R52</f>
        <v>0.17857142857142858</v>
      </c>
      <c r="R58" s="3149"/>
      <c r="S58" s="3131"/>
      <c r="T58" s="3130" t="s">
        <v>1402</v>
      </c>
      <c r="U58" s="566" t="s">
        <v>693</v>
      </c>
      <c r="V58" s="552">
        <v>10750000</v>
      </c>
      <c r="W58" s="3134"/>
      <c r="X58" s="3145"/>
      <c r="Y58" s="3115"/>
      <c r="Z58" s="3115"/>
      <c r="AA58" s="3115"/>
      <c r="AB58" s="3115"/>
      <c r="AC58" s="3115"/>
      <c r="AD58" s="3115"/>
      <c r="AE58" s="3115"/>
      <c r="AF58" s="3115"/>
      <c r="AG58" s="3115"/>
      <c r="AH58" s="3115"/>
      <c r="AI58" s="3115"/>
      <c r="AJ58" s="3115"/>
      <c r="AK58" s="3139"/>
      <c r="AL58" s="3139"/>
      <c r="AM58" s="3142"/>
    </row>
    <row r="59" spans="1:333" s="581" customFormat="1" ht="81.75" customHeight="1" x14ac:dyDescent="0.2">
      <c r="A59" s="583"/>
      <c r="B59" s="584"/>
      <c r="C59" s="585"/>
      <c r="D59" s="584"/>
      <c r="E59" s="584"/>
      <c r="F59" s="585"/>
      <c r="G59" s="589"/>
      <c r="H59" s="590"/>
      <c r="I59" s="591"/>
      <c r="J59" s="3146"/>
      <c r="K59" s="3132"/>
      <c r="L59" s="3146"/>
      <c r="M59" s="3146"/>
      <c r="N59" s="3146"/>
      <c r="O59" s="3146"/>
      <c r="P59" s="3132"/>
      <c r="Q59" s="3137"/>
      <c r="R59" s="3150"/>
      <c r="S59" s="3132"/>
      <c r="T59" s="3132"/>
      <c r="U59" s="566" t="s">
        <v>694</v>
      </c>
      <c r="V59" s="552">
        <v>15000000</v>
      </c>
      <c r="W59" s="3135"/>
      <c r="X59" s="3146"/>
      <c r="Y59" s="3116"/>
      <c r="Z59" s="3116"/>
      <c r="AA59" s="3116"/>
      <c r="AB59" s="3116"/>
      <c r="AC59" s="3116"/>
      <c r="AD59" s="3116"/>
      <c r="AE59" s="3116"/>
      <c r="AF59" s="3116"/>
      <c r="AG59" s="3116"/>
      <c r="AH59" s="3116"/>
      <c r="AI59" s="3116"/>
      <c r="AJ59" s="3116"/>
      <c r="AK59" s="3140"/>
      <c r="AL59" s="3140"/>
      <c r="AM59" s="3143"/>
    </row>
    <row r="60" spans="1:333" s="568" customFormat="1" ht="36" customHeight="1" x14ac:dyDescent="0.2">
      <c r="A60" s="532"/>
      <c r="B60" s="533"/>
      <c r="C60" s="534"/>
      <c r="D60" s="533"/>
      <c r="E60" s="533"/>
      <c r="F60" s="534"/>
      <c r="G60" s="564">
        <v>40</v>
      </c>
      <c r="H60" s="538" t="s">
        <v>695</v>
      </c>
      <c r="I60" s="538"/>
      <c r="J60" s="538"/>
      <c r="K60" s="539"/>
      <c r="L60" s="538"/>
      <c r="M60" s="538"/>
      <c r="N60" s="540"/>
      <c r="O60" s="538"/>
      <c r="P60" s="539"/>
      <c r="Q60" s="538"/>
      <c r="R60" s="538"/>
      <c r="S60" s="538"/>
      <c r="T60" s="539"/>
      <c r="U60" s="539"/>
      <c r="V60" s="541"/>
      <c r="W60" s="565"/>
      <c r="X60" s="540"/>
      <c r="Y60" s="540"/>
      <c r="Z60" s="540"/>
      <c r="AA60" s="540"/>
      <c r="AB60" s="540"/>
      <c r="AC60" s="540"/>
      <c r="AD60" s="540"/>
      <c r="AE60" s="540"/>
      <c r="AF60" s="540"/>
      <c r="AG60" s="540"/>
      <c r="AH60" s="540"/>
      <c r="AI60" s="540"/>
      <c r="AJ60" s="540"/>
      <c r="AK60" s="540"/>
      <c r="AL60" s="538"/>
      <c r="AM60" s="543"/>
      <c r="AN60" s="522"/>
      <c r="AO60" s="522"/>
      <c r="AP60" s="522"/>
      <c r="AQ60" s="522"/>
      <c r="AR60" s="522"/>
      <c r="AS60" s="522"/>
    </row>
    <row r="61" spans="1:333" ht="110.25" customHeight="1" x14ac:dyDescent="0.2">
      <c r="A61" s="569"/>
      <c r="B61" s="570"/>
      <c r="C61" s="571"/>
      <c r="D61" s="570"/>
      <c r="E61" s="570"/>
      <c r="F61" s="571"/>
      <c r="G61" s="572"/>
      <c r="H61" s="573"/>
      <c r="I61" s="574"/>
      <c r="J61" s="1481">
        <v>142</v>
      </c>
      <c r="K61" s="592" t="s">
        <v>696</v>
      </c>
      <c r="L61" s="1481" t="s">
        <v>78</v>
      </c>
      <c r="M61" s="1481">
        <v>12</v>
      </c>
      <c r="N61" s="3037" t="s">
        <v>1403</v>
      </c>
      <c r="O61" s="3037">
        <v>139</v>
      </c>
      <c r="P61" s="3040" t="s">
        <v>1404</v>
      </c>
      <c r="Q61" s="594">
        <v>0.9</v>
      </c>
      <c r="R61" s="3050">
        <v>6147580</v>
      </c>
      <c r="S61" s="3040" t="s">
        <v>1405</v>
      </c>
      <c r="T61" s="592" t="s">
        <v>697</v>
      </c>
      <c r="U61" s="638" t="s">
        <v>698</v>
      </c>
      <c r="V61" s="644">
        <v>6147580</v>
      </c>
      <c r="W61" s="3061">
        <v>61</v>
      </c>
      <c r="X61" s="3037" t="s">
        <v>1371</v>
      </c>
      <c r="Y61" s="3128">
        <v>64149</v>
      </c>
      <c r="Z61" s="3047" t="s">
        <v>1521</v>
      </c>
      <c r="AA61" s="3047" t="s">
        <v>1521</v>
      </c>
      <c r="AB61" s="3047" t="s">
        <v>1521</v>
      </c>
      <c r="AC61" s="3047" t="s">
        <v>1521</v>
      </c>
      <c r="AD61" s="3047" t="s">
        <v>1521</v>
      </c>
      <c r="AE61" s="3047" t="s">
        <v>1521</v>
      </c>
      <c r="AF61" s="3047" t="s">
        <v>1521</v>
      </c>
      <c r="AG61" s="3047" t="s">
        <v>1521</v>
      </c>
      <c r="AH61" s="3047" t="s">
        <v>1521</v>
      </c>
      <c r="AI61" s="3047" t="s">
        <v>1521</v>
      </c>
      <c r="AJ61" s="3047" t="s">
        <v>1521</v>
      </c>
      <c r="AK61" s="3031">
        <v>42948</v>
      </c>
      <c r="AL61" s="3031">
        <v>43100</v>
      </c>
      <c r="AM61" s="3034" t="s">
        <v>1391</v>
      </c>
    </row>
    <row r="62" spans="1:333" ht="83.25" customHeight="1" x14ac:dyDescent="0.2">
      <c r="A62" s="569"/>
      <c r="B62" s="570"/>
      <c r="C62" s="571"/>
      <c r="D62" s="570"/>
      <c r="E62" s="570"/>
      <c r="F62" s="571"/>
      <c r="G62" s="569"/>
      <c r="H62" s="570"/>
      <c r="I62" s="571"/>
      <c r="J62" s="578">
        <v>143</v>
      </c>
      <c r="K62" s="638" t="s">
        <v>699</v>
      </c>
      <c r="L62" s="578" t="s">
        <v>78</v>
      </c>
      <c r="M62" s="578">
        <v>1</v>
      </c>
      <c r="N62" s="3039"/>
      <c r="O62" s="3039"/>
      <c r="P62" s="3042"/>
      <c r="Q62" s="595">
        <v>0.1</v>
      </c>
      <c r="R62" s="3052"/>
      <c r="S62" s="3042"/>
      <c r="T62" s="638" t="s">
        <v>1406</v>
      </c>
      <c r="U62" s="596" t="s">
        <v>1407</v>
      </c>
      <c r="V62" s="644">
        <v>0</v>
      </c>
      <c r="W62" s="3063"/>
      <c r="X62" s="3039"/>
      <c r="Y62" s="3129"/>
      <c r="Z62" s="3049"/>
      <c r="AA62" s="3049"/>
      <c r="AB62" s="3049"/>
      <c r="AC62" s="3049"/>
      <c r="AD62" s="3049"/>
      <c r="AE62" s="3049"/>
      <c r="AF62" s="3049"/>
      <c r="AG62" s="3049"/>
      <c r="AH62" s="3049"/>
      <c r="AI62" s="3049"/>
      <c r="AJ62" s="3049"/>
      <c r="AK62" s="3033"/>
      <c r="AL62" s="3033"/>
      <c r="AM62" s="3036"/>
    </row>
    <row r="63" spans="1:333" s="508" customFormat="1" ht="99.75" customHeight="1" x14ac:dyDescent="0.2">
      <c r="A63" s="597"/>
      <c r="B63" s="598"/>
      <c r="C63" s="599"/>
      <c r="D63" s="598"/>
      <c r="E63" s="598"/>
      <c r="F63" s="599"/>
      <c r="G63" s="597"/>
      <c r="H63" s="598"/>
      <c r="I63" s="599"/>
      <c r="J63" s="3019">
        <v>144</v>
      </c>
      <c r="K63" s="3022" t="s">
        <v>700</v>
      </c>
      <c r="L63" s="3019" t="s">
        <v>78</v>
      </c>
      <c r="M63" s="3019">
        <v>5</v>
      </c>
      <c r="N63" s="600"/>
      <c r="O63" s="3019">
        <v>141</v>
      </c>
      <c r="P63" s="3040" t="s">
        <v>1408</v>
      </c>
      <c r="Q63" s="1795">
        <f>(V63+V64+V65+V66+V67)/R63</f>
        <v>0.83295078052273042</v>
      </c>
      <c r="R63" s="3123">
        <v>289708258.45023</v>
      </c>
      <c r="S63" s="3022" t="s">
        <v>1409</v>
      </c>
      <c r="T63" s="3022" t="s">
        <v>1410</v>
      </c>
      <c r="U63" s="566" t="s">
        <v>701</v>
      </c>
      <c r="V63" s="552">
        <v>48262544</v>
      </c>
      <c r="W63" s="601"/>
      <c r="X63" s="600"/>
      <c r="Y63" s="3047">
        <v>64149</v>
      </c>
      <c r="Z63" s="3047">
        <v>72224</v>
      </c>
      <c r="AA63" s="3047">
        <v>27477</v>
      </c>
      <c r="AB63" s="3047">
        <v>86843</v>
      </c>
      <c r="AC63" s="3047">
        <v>236429</v>
      </c>
      <c r="AD63" s="3047">
        <v>81384</v>
      </c>
      <c r="AE63" s="3047">
        <v>13208</v>
      </c>
      <c r="AF63" s="3047">
        <v>2145</v>
      </c>
      <c r="AG63" s="3047">
        <v>413</v>
      </c>
      <c r="AH63" s="3047">
        <v>520</v>
      </c>
      <c r="AI63" s="3047">
        <v>16897</v>
      </c>
      <c r="AJ63" s="3047">
        <v>75612</v>
      </c>
      <c r="AK63" s="3126">
        <v>42948</v>
      </c>
      <c r="AL63" s="3126">
        <v>43100</v>
      </c>
      <c r="AM63" s="3120" t="s">
        <v>1391</v>
      </c>
    </row>
    <row r="64" spans="1:333" s="508" customFormat="1" ht="53.25" customHeight="1" x14ac:dyDescent="0.2">
      <c r="A64" s="597"/>
      <c r="B64" s="598"/>
      <c r="C64" s="599"/>
      <c r="D64" s="598"/>
      <c r="E64" s="598"/>
      <c r="F64" s="599"/>
      <c r="G64" s="597"/>
      <c r="H64" s="598"/>
      <c r="I64" s="599"/>
      <c r="J64" s="3020"/>
      <c r="K64" s="3023"/>
      <c r="L64" s="3020"/>
      <c r="M64" s="3020"/>
      <c r="N64" s="602"/>
      <c r="O64" s="3020"/>
      <c r="P64" s="3041"/>
      <c r="Q64" s="3122"/>
      <c r="R64" s="3124"/>
      <c r="S64" s="3023"/>
      <c r="T64" s="3023"/>
      <c r="U64" s="566" t="s">
        <v>702</v>
      </c>
      <c r="V64" s="552">
        <v>48262544</v>
      </c>
      <c r="W64" s="603"/>
      <c r="X64" s="602"/>
      <c r="Y64" s="3048"/>
      <c r="Z64" s="3048"/>
      <c r="AA64" s="3048"/>
      <c r="AB64" s="3048"/>
      <c r="AC64" s="3048"/>
      <c r="AD64" s="3048"/>
      <c r="AE64" s="3048"/>
      <c r="AF64" s="3048"/>
      <c r="AG64" s="3048"/>
      <c r="AH64" s="3048"/>
      <c r="AI64" s="3048"/>
      <c r="AJ64" s="3048"/>
      <c r="AK64" s="3127"/>
      <c r="AL64" s="3127"/>
      <c r="AM64" s="3121"/>
    </row>
    <row r="65" spans="1:45" s="508" customFormat="1" ht="54.75" customHeight="1" x14ac:dyDescent="0.2">
      <c r="A65" s="597"/>
      <c r="B65" s="598"/>
      <c r="C65" s="599"/>
      <c r="D65" s="598"/>
      <c r="E65" s="598"/>
      <c r="F65" s="599"/>
      <c r="G65" s="597"/>
      <c r="H65" s="598"/>
      <c r="I65" s="599"/>
      <c r="J65" s="3020"/>
      <c r="K65" s="3023"/>
      <c r="L65" s="3020"/>
      <c r="M65" s="3020"/>
      <c r="N65" s="602" t="s">
        <v>1411</v>
      </c>
      <c r="O65" s="3020"/>
      <c r="P65" s="3041"/>
      <c r="Q65" s="3122"/>
      <c r="R65" s="3124"/>
      <c r="S65" s="3023"/>
      <c r="T65" s="3023"/>
      <c r="U65" s="566" t="s">
        <v>703</v>
      </c>
      <c r="V65" s="552">
        <v>48262544</v>
      </c>
      <c r="W65" s="603">
        <v>111</v>
      </c>
      <c r="X65" s="602" t="s">
        <v>1412</v>
      </c>
      <c r="Y65" s="3048"/>
      <c r="Z65" s="3048"/>
      <c r="AA65" s="3048"/>
      <c r="AB65" s="3048"/>
      <c r="AC65" s="3048"/>
      <c r="AD65" s="3048"/>
      <c r="AE65" s="3048"/>
      <c r="AF65" s="3048"/>
      <c r="AG65" s="3048"/>
      <c r="AH65" s="3048"/>
      <c r="AI65" s="3048"/>
      <c r="AJ65" s="3048"/>
      <c r="AK65" s="3127"/>
      <c r="AL65" s="3127"/>
      <c r="AM65" s="3121"/>
    </row>
    <row r="66" spans="1:45" s="508" customFormat="1" ht="79.5" customHeight="1" x14ac:dyDescent="0.2">
      <c r="A66" s="597"/>
      <c r="B66" s="598"/>
      <c r="C66" s="599"/>
      <c r="D66" s="598"/>
      <c r="E66" s="598"/>
      <c r="F66" s="599"/>
      <c r="G66" s="597"/>
      <c r="H66" s="598"/>
      <c r="I66" s="599"/>
      <c r="J66" s="3020"/>
      <c r="K66" s="3023"/>
      <c r="L66" s="3020"/>
      <c r="M66" s="3020"/>
      <c r="N66" s="602" t="s">
        <v>1413</v>
      </c>
      <c r="O66" s="3020"/>
      <c r="P66" s="3041"/>
      <c r="Q66" s="3122"/>
      <c r="R66" s="3124"/>
      <c r="S66" s="3023"/>
      <c r="T66" s="3023"/>
      <c r="U66" s="566" t="s">
        <v>704</v>
      </c>
      <c r="V66" s="552">
        <v>48262544</v>
      </c>
      <c r="W66" s="603">
        <v>118</v>
      </c>
      <c r="X66" s="602" t="s">
        <v>1414</v>
      </c>
      <c r="Y66" s="3048"/>
      <c r="Z66" s="3048"/>
      <c r="AA66" s="3048"/>
      <c r="AB66" s="3048"/>
      <c r="AC66" s="3048"/>
      <c r="AD66" s="3048"/>
      <c r="AE66" s="3048"/>
      <c r="AF66" s="3048"/>
      <c r="AG66" s="3048"/>
      <c r="AH66" s="3048"/>
      <c r="AI66" s="3048"/>
      <c r="AJ66" s="3048"/>
      <c r="AK66" s="3127"/>
      <c r="AL66" s="3127"/>
      <c r="AM66" s="3121"/>
    </row>
    <row r="67" spans="1:45" s="508" customFormat="1" ht="98.25" customHeight="1" x14ac:dyDescent="0.2">
      <c r="A67" s="597"/>
      <c r="B67" s="598"/>
      <c r="C67" s="599"/>
      <c r="D67" s="598"/>
      <c r="E67" s="598"/>
      <c r="F67" s="599"/>
      <c r="G67" s="597"/>
      <c r="H67" s="598"/>
      <c r="I67" s="599"/>
      <c r="J67" s="3021"/>
      <c r="K67" s="3024"/>
      <c r="L67" s="3021"/>
      <c r="M67" s="3021"/>
      <c r="N67" s="602" t="s">
        <v>1415</v>
      </c>
      <c r="O67" s="3020"/>
      <c r="P67" s="3041"/>
      <c r="Q67" s="1796"/>
      <c r="R67" s="3124"/>
      <c r="S67" s="3023"/>
      <c r="T67" s="3024"/>
      <c r="U67" s="566" t="s">
        <v>705</v>
      </c>
      <c r="V67" s="552">
        <v>48262544</v>
      </c>
      <c r="W67" s="603">
        <v>61</v>
      </c>
      <c r="X67" s="602" t="s">
        <v>1371</v>
      </c>
      <c r="Y67" s="3048"/>
      <c r="Z67" s="3048"/>
      <c r="AA67" s="3048"/>
      <c r="AB67" s="3048"/>
      <c r="AC67" s="3048"/>
      <c r="AD67" s="3048"/>
      <c r="AE67" s="3048"/>
      <c r="AF67" s="3048"/>
      <c r="AG67" s="3048"/>
      <c r="AH67" s="3048"/>
      <c r="AI67" s="3048"/>
      <c r="AJ67" s="3048"/>
      <c r="AK67" s="3127"/>
      <c r="AL67" s="3127"/>
      <c r="AM67" s="3121"/>
    </row>
    <row r="68" spans="1:45" s="508" customFormat="1" ht="100.5" customHeight="1" x14ac:dyDescent="0.2">
      <c r="A68" s="597"/>
      <c r="B68" s="598"/>
      <c r="C68" s="599"/>
      <c r="D68" s="598"/>
      <c r="E68" s="598"/>
      <c r="F68" s="599"/>
      <c r="G68" s="597"/>
      <c r="H68" s="598"/>
      <c r="I68" s="599"/>
      <c r="J68" s="600">
        <v>145</v>
      </c>
      <c r="K68" s="604" t="s">
        <v>706</v>
      </c>
      <c r="L68" s="600" t="s">
        <v>78</v>
      </c>
      <c r="M68" s="600">
        <v>1</v>
      </c>
      <c r="N68" s="605"/>
      <c r="O68" s="3021"/>
      <c r="P68" s="3041"/>
      <c r="Q68" s="502">
        <f>V68/R63</f>
        <v>0.16704921792318889</v>
      </c>
      <c r="R68" s="3124"/>
      <c r="S68" s="3023"/>
      <c r="T68" s="604" t="s">
        <v>1416</v>
      </c>
      <c r="U68" s="606" t="s">
        <v>707</v>
      </c>
      <c r="V68" s="552">
        <v>48395538</v>
      </c>
      <c r="W68" s="603"/>
      <c r="X68" s="602"/>
      <c r="Y68" s="3048"/>
      <c r="Z68" s="3048"/>
      <c r="AA68" s="3048"/>
      <c r="AB68" s="3048"/>
      <c r="AC68" s="3048"/>
      <c r="AD68" s="3048"/>
      <c r="AE68" s="3048"/>
      <c r="AF68" s="3048"/>
      <c r="AG68" s="3048"/>
      <c r="AH68" s="3048"/>
      <c r="AI68" s="3048"/>
      <c r="AJ68" s="3048"/>
      <c r="AK68" s="3127"/>
      <c r="AL68" s="3127"/>
      <c r="AM68" s="3121"/>
    </row>
    <row r="69" spans="1:45" s="508" customFormat="1" ht="51" customHeight="1" x14ac:dyDescent="0.2">
      <c r="A69" s="597"/>
      <c r="B69" s="598"/>
      <c r="C69" s="599"/>
      <c r="D69" s="598"/>
      <c r="E69" s="598"/>
      <c r="F69" s="599"/>
      <c r="G69" s="597"/>
      <c r="H69" s="598"/>
      <c r="I69" s="599"/>
      <c r="J69" s="3019">
        <v>146</v>
      </c>
      <c r="K69" s="3022" t="s">
        <v>708</v>
      </c>
      <c r="L69" s="3019" t="s">
        <v>78</v>
      </c>
      <c r="M69" s="3019">
        <v>1</v>
      </c>
      <c r="N69" s="600"/>
      <c r="O69" s="3019">
        <v>142</v>
      </c>
      <c r="P69" s="3040" t="s">
        <v>1417</v>
      </c>
      <c r="Q69" s="1795">
        <v>1</v>
      </c>
      <c r="R69" s="3123">
        <v>192257773.63981599</v>
      </c>
      <c r="S69" s="3022" t="s">
        <v>1418</v>
      </c>
      <c r="T69" s="3022" t="s">
        <v>709</v>
      </c>
      <c r="U69" s="566" t="s">
        <v>710</v>
      </c>
      <c r="V69" s="611">
        <v>48000000</v>
      </c>
      <c r="W69" s="601"/>
      <c r="X69" s="600"/>
      <c r="Y69" s="3100">
        <v>64149</v>
      </c>
      <c r="Z69" s="3100">
        <v>72224</v>
      </c>
      <c r="AA69" s="3100">
        <v>27477</v>
      </c>
      <c r="AB69" s="3100">
        <v>86843</v>
      </c>
      <c r="AC69" s="3100">
        <v>236429</v>
      </c>
      <c r="AD69" s="3100">
        <v>81384</v>
      </c>
      <c r="AE69" s="3100">
        <v>13208</v>
      </c>
      <c r="AF69" s="3100">
        <v>2145</v>
      </c>
      <c r="AG69" s="3100">
        <v>413</v>
      </c>
      <c r="AH69" s="3100">
        <v>520</v>
      </c>
      <c r="AI69" s="3100">
        <v>16897</v>
      </c>
      <c r="AJ69" s="3100">
        <v>75612</v>
      </c>
      <c r="AK69" s="3118">
        <v>42948</v>
      </c>
      <c r="AL69" s="3118">
        <v>43100</v>
      </c>
      <c r="AM69" s="3119" t="s">
        <v>1391</v>
      </c>
    </row>
    <row r="70" spans="1:45" s="508" customFormat="1" ht="39" customHeight="1" x14ac:dyDescent="0.2">
      <c r="A70" s="597"/>
      <c r="B70" s="598"/>
      <c r="C70" s="599"/>
      <c r="D70" s="598"/>
      <c r="E70" s="598"/>
      <c r="F70" s="599"/>
      <c r="G70" s="597"/>
      <c r="H70" s="598"/>
      <c r="I70" s="599"/>
      <c r="J70" s="3020"/>
      <c r="K70" s="3023"/>
      <c r="L70" s="3020"/>
      <c r="M70" s="3020"/>
      <c r="N70" s="602"/>
      <c r="O70" s="3020"/>
      <c r="P70" s="3041"/>
      <c r="Q70" s="3122"/>
      <c r="R70" s="3124"/>
      <c r="S70" s="3023"/>
      <c r="T70" s="3023"/>
      <c r="U70" s="566" t="s">
        <v>711</v>
      </c>
      <c r="V70" s="611">
        <v>16500000</v>
      </c>
      <c r="W70" s="603"/>
      <c r="X70" s="602"/>
      <c r="Y70" s="3101"/>
      <c r="Z70" s="3101"/>
      <c r="AA70" s="3101"/>
      <c r="AB70" s="3101"/>
      <c r="AC70" s="3101"/>
      <c r="AD70" s="3101"/>
      <c r="AE70" s="3101"/>
      <c r="AF70" s="3101"/>
      <c r="AG70" s="3101"/>
      <c r="AH70" s="3101"/>
      <c r="AI70" s="3101"/>
      <c r="AJ70" s="3101"/>
      <c r="AK70" s="3118"/>
      <c r="AL70" s="3118"/>
      <c r="AM70" s="3119"/>
    </row>
    <row r="71" spans="1:45" s="508" customFormat="1" ht="64.5" customHeight="1" x14ac:dyDescent="0.2">
      <c r="A71" s="597"/>
      <c r="B71" s="598"/>
      <c r="C71" s="599"/>
      <c r="D71" s="598"/>
      <c r="E71" s="598"/>
      <c r="F71" s="599"/>
      <c r="G71" s="597"/>
      <c r="H71" s="598"/>
      <c r="I71" s="599"/>
      <c r="J71" s="3020"/>
      <c r="K71" s="3023"/>
      <c r="L71" s="3020"/>
      <c r="M71" s="3020"/>
      <c r="N71" s="602"/>
      <c r="O71" s="3020"/>
      <c r="P71" s="3041"/>
      <c r="Q71" s="3122"/>
      <c r="R71" s="3124"/>
      <c r="S71" s="3023"/>
      <c r="T71" s="3023"/>
      <c r="U71" s="566" t="s">
        <v>712</v>
      </c>
      <c r="V71" s="611">
        <v>36000000</v>
      </c>
      <c r="W71" s="603"/>
      <c r="X71" s="602"/>
      <c r="Y71" s="3101"/>
      <c r="Z71" s="3101"/>
      <c r="AA71" s="3101"/>
      <c r="AB71" s="3101"/>
      <c r="AC71" s="3101"/>
      <c r="AD71" s="3101"/>
      <c r="AE71" s="3101"/>
      <c r="AF71" s="3101"/>
      <c r="AG71" s="3101"/>
      <c r="AH71" s="3101"/>
      <c r="AI71" s="3101"/>
      <c r="AJ71" s="3101"/>
      <c r="AK71" s="3118"/>
      <c r="AL71" s="3118"/>
      <c r="AM71" s="3119"/>
    </row>
    <row r="72" spans="1:45" s="508" customFormat="1" ht="65.25" customHeight="1" x14ac:dyDescent="0.2">
      <c r="A72" s="597"/>
      <c r="B72" s="598"/>
      <c r="C72" s="599"/>
      <c r="D72" s="598"/>
      <c r="E72" s="598"/>
      <c r="F72" s="599"/>
      <c r="G72" s="597"/>
      <c r="H72" s="598"/>
      <c r="I72" s="599"/>
      <c r="J72" s="3020"/>
      <c r="K72" s="3023"/>
      <c r="L72" s="3020"/>
      <c r="M72" s="3020"/>
      <c r="N72" s="602"/>
      <c r="O72" s="3020"/>
      <c r="P72" s="3041"/>
      <c r="Q72" s="3122"/>
      <c r="R72" s="3124"/>
      <c r="S72" s="3023"/>
      <c r="T72" s="3024"/>
      <c r="U72" s="566" t="s">
        <v>713</v>
      </c>
      <c r="V72" s="611">
        <v>10000000</v>
      </c>
      <c r="W72" s="603"/>
      <c r="X72" s="602"/>
      <c r="Y72" s="3101"/>
      <c r="Z72" s="3101"/>
      <c r="AA72" s="3101"/>
      <c r="AB72" s="3101"/>
      <c r="AC72" s="3101"/>
      <c r="AD72" s="3101"/>
      <c r="AE72" s="3101"/>
      <c r="AF72" s="3101"/>
      <c r="AG72" s="3101"/>
      <c r="AH72" s="3101"/>
      <c r="AI72" s="3101"/>
      <c r="AJ72" s="3101"/>
      <c r="AK72" s="3118"/>
      <c r="AL72" s="3118"/>
      <c r="AM72" s="3119"/>
    </row>
    <row r="73" spans="1:45" s="508" customFormat="1" ht="56.25" customHeight="1" x14ac:dyDescent="0.2">
      <c r="A73" s="597"/>
      <c r="B73" s="598"/>
      <c r="C73" s="599"/>
      <c r="D73" s="598"/>
      <c r="E73" s="598"/>
      <c r="F73" s="599"/>
      <c r="G73" s="597"/>
      <c r="H73" s="598"/>
      <c r="I73" s="599"/>
      <c r="J73" s="3020"/>
      <c r="K73" s="3023"/>
      <c r="L73" s="3020"/>
      <c r="M73" s="3020"/>
      <c r="N73" s="602" t="s">
        <v>1419</v>
      </c>
      <c r="O73" s="3020"/>
      <c r="P73" s="3041"/>
      <c r="Q73" s="3122"/>
      <c r="R73" s="3124"/>
      <c r="S73" s="3023"/>
      <c r="T73" s="3022" t="s">
        <v>1420</v>
      </c>
      <c r="U73" s="566" t="s">
        <v>714</v>
      </c>
      <c r="V73" s="611">
        <v>10800000</v>
      </c>
      <c r="W73" s="603">
        <v>113</v>
      </c>
      <c r="X73" s="602" t="s">
        <v>1421</v>
      </c>
      <c r="Y73" s="3101"/>
      <c r="Z73" s="3101"/>
      <c r="AA73" s="3101"/>
      <c r="AB73" s="3101"/>
      <c r="AC73" s="3101"/>
      <c r="AD73" s="3101"/>
      <c r="AE73" s="3101"/>
      <c r="AF73" s="3101"/>
      <c r="AG73" s="3101"/>
      <c r="AH73" s="3101"/>
      <c r="AI73" s="3101"/>
      <c r="AJ73" s="3101"/>
      <c r="AK73" s="3118"/>
      <c r="AL73" s="3118"/>
      <c r="AM73" s="3119"/>
    </row>
    <row r="74" spans="1:45" s="508" customFormat="1" ht="95.25" customHeight="1" x14ac:dyDescent="0.2">
      <c r="A74" s="597"/>
      <c r="B74" s="598"/>
      <c r="C74" s="599"/>
      <c r="D74" s="598"/>
      <c r="E74" s="598"/>
      <c r="F74" s="599"/>
      <c r="G74" s="597"/>
      <c r="H74" s="598"/>
      <c r="I74" s="599"/>
      <c r="J74" s="3020"/>
      <c r="K74" s="3023"/>
      <c r="L74" s="3020"/>
      <c r="M74" s="3020"/>
      <c r="N74" s="602" t="s">
        <v>1422</v>
      </c>
      <c r="O74" s="3020"/>
      <c r="P74" s="3041"/>
      <c r="Q74" s="3122"/>
      <c r="R74" s="3124"/>
      <c r="S74" s="3023"/>
      <c r="T74" s="3023"/>
      <c r="U74" s="566" t="s">
        <v>715</v>
      </c>
      <c r="V74" s="611">
        <v>20000000</v>
      </c>
      <c r="W74" s="603">
        <v>114</v>
      </c>
      <c r="X74" s="607" t="s">
        <v>1423</v>
      </c>
      <c r="Y74" s="3101"/>
      <c r="Z74" s="3101"/>
      <c r="AA74" s="3101"/>
      <c r="AB74" s="3101"/>
      <c r="AC74" s="3101"/>
      <c r="AD74" s="3101"/>
      <c r="AE74" s="3101"/>
      <c r="AF74" s="3101"/>
      <c r="AG74" s="3101"/>
      <c r="AH74" s="3101"/>
      <c r="AI74" s="3101"/>
      <c r="AJ74" s="3101"/>
      <c r="AK74" s="3118"/>
      <c r="AL74" s="3118"/>
      <c r="AM74" s="3119"/>
    </row>
    <row r="75" spans="1:45" s="508" customFormat="1" ht="68.25" customHeight="1" x14ac:dyDescent="0.2">
      <c r="A75" s="597"/>
      <c r="B75" s="598"/>
      <c r="C75" s="599"/>
      <c r="D75" s="598"/>
      <c r="E75" s="598"/>
      <c r="F75" s="599"/>
      <c r="G75" s="597"/>
      <c r="H75" s="598"/>
      <c r="I75" s="599"/>
      <c r="J75" s="3020"/>
      <c r="K75" s="3023"/>
      <c r="L75" s="3020"/>
      <c r="M75" s="3020"/>
      <c r="N75" s="602" t="s">
        <v>1424</v>
      </c>
      <c r="O75" s="3020"/>
      <c r="P75" s="3041"/>
      <c r="Q75" s="3122"/>
      <c r="R75" s="3124"/>
      <c r="S75" s="3023"/>
      <c r="T75" s="3024"/>
      <c r="U75" s="566" t="s">
        <v>716</v>
      </c>
      <c r="V75" s="611">
        <v>957774</v>
      </c>
      <c r="W75" s="603">
        <v>61</v>
      </c>
      <c r="X75" s="602" t="s">
        <v>1371</v>
      </c>
      <c r="Y75" s="3101"/>
      <c r="Z75" s="3101"/>
      <c r="AA75" s="3101"/>
      <c r="AB75" s="3101"/>
      <c r="AC75" s="3101"/>
      <c r="AD75" s="3101"/>
      <c r="AE75" s="3101"/>
      <c r="AF75" s="3101"/>
      <c r="AG75" s="3101"/>
      <c r="AH75" s="3101"/>
      <c r="AI75" s="3101"/>
      <c r="AJ75" s="3101"/>
      <c r="AK75" s="3118"/>
      <c r="AL75" s="3118"/>
      <c r="AM75" s="3119"/>
    </row>
    <row r="76" spans="1:45" s="508" customFormat="1" ht="58.5" customHeight="1" x14ac:dyDescent="0.2">
      <c r="A76" s="597"/>
      <c r="B76" s="598"/>
      <c r="C76" s="599"/>
      <c r="D76" s="598"/>
      <c r="E76" s="598"/>
      <c r="F76" s="599"/>
      <c r="G76" s="597"/>
      <c r="H76" s="598"/>
      <c r="I76" s="599"/>
      <c r="J76" s="3020"/>
      <c r="K76" s="3023"/>
      <c r="L76" s="3020"/>
      <c r="M76" s="3020"/>
      <c r="N76" s="602"/>
      <c r="O76" s="3020"/>
      <c r="P76" s="3041"/>
      <c r="Q76" s="3122"/>
      <c r="R76" s="3124"/>
      <c r="S76" s="3023"/>
      <c r="T76" s="3022" t="s">
        <v>1425</v>
      </c>
      <c r="U76" s="566" t="s">
        <v>717</v>
      </c>
      <c r="V76" s="611">
        <v>20000000</v>
      </c>
      <c r="W76" s="603"/>
      <c r="X76" s="602"/>
      <c r="Y76" s="3101"/>
      <c r="Z76" s="3101"/>
      <c r="AA76" s="3101"/>
      <c r="AB76" s="3101"/>
      <c r="AC76" s="3101"/>
      <c r="AD76" s="3101"/>
      <c r="AE76" s="3101"/>
      <c r="AF76" s="3101"/>
      <c r="AG76" s="3101"/>
      <c r="AH76" s="3101"/>
      <c r="AI76" s="3101"/>
      <c r="AJ76" s="3101"/>
      <c r="AK76" s="3118"/>
      <c r="AL76" s="3118"/>
      <c r="AM76" s="3119"/>
    </row>
    <row r="77" spans="1:45" s="508" customFormat="1" ht="74.25" customHeight="1" x14ac:dyDescent="0.2">
      <c r="A77" s="597"/>
      <c r="B77" s="598"/>
      <c r="C77" s="599"/>
      <c r="D77" s="598"/>
      <c r="E77" s="598"/>
      <c r="F77" s="599"/>
      <c r="G77" s="608"/>
      <c r="H77" s="609"/>
      <c r="I77" s="610"/>
      <c r="J77" s="3021"/>
      <c r="K77" s="3024"/>
      <c r="L77" s="3021"/>
      <c r="M77" s="3021"/>
      <c r="N77" s="605"/>
      <c r="O77" s="3021"/>
      <c r="P77" s="3042"/>
      <c r="Q77" s="1796"/>
      <c r="R77" s="3125"/>
      <c r="S77" s="3024"/>
      <c r="T77" s="3024"/>
      <c r="U77" s="566" t="s">
        <v>1426</v>
      </c>
      <c r="V77" s="611">
        <v>30000000</v>
      </c>
      <c r="W77" s="612"/>
      <c r="X77" s="605"/>
      <c r="Y77" s="3117"/>
      <c r="Z77" s="3117"/>
      <c r="AA77" s="3117"/>
      <c r="AB77" s="3117"/>
      <c r="AC77" s="3117"/>
      <c r="AD77" s="3117"/>
      <c r="AE77" s="3117"/>
      <c r="AF77" s="3117"/>
      <c r="AG77" s="3117"/>
      <c r="AH77" s="3117"/>
      <c r="AI77" s="3117"/>
      <c r="AJ77" s="3117"/>
      <c r="AK77" s="3118"/>
      <c r="AL77" s="3118"/>
      <c r="AM77" s="3119"/>
    </row>
    <row r="78" spans="1:45" s="568" customFormat="1" ht="38.25" customHeight="1" x14ac:dyDescent="0.2">
      <c r="A78" s="532"/>
      <c r="B78" s="533"/>
      <c r="C78" s="534"/>
      <c r="D78" s="533"/>
      <c r="E78" s="533"/>
      <c r="F78" s="534"/>
      <c r="G78" s="564">
        <v>41</v>
      </c>
      <c r="H78" s="538" t="s">
        <v>718</v>
      </c>
      <c r="I78" s="538"/>
      <c r="J78" s="538"/>
      <c r="K78" s="539"/>
      <c r="L78" s="538"/>
      <c r="M78" s="538"/>
      <c r="N78" s="540"/>
      <c r="O78" s="538"/>
      <c r="P78" s="539"/>
      <c r="Q78" s="538"/>
      <c r="R78" s="538"/>
      <c r="S78" s="538"/>
      <c r="T78" s="539"/>
      <c r="U78" s="539"/>
      <c r="V78" s="541"/>
      <c r="W78" s="565"/>
      <c r="X78" s="540"/>
      <c r="Y78" s="540"/>
      <c r="Z78" s="540"/>
      <c r="AA78" s="540"/>
      <c r="AB78" s="540"/>
      <c r="AC78" s="540"/>
      <c r="AD78" s="540"/>
      <c r="AE78" s="540"/>
      <c r="AF78" s="540"/>
      <c r="AG78" s="540"/>
      <c r="AH78" s="540"/>
      <c r="AI78" s="540"/>
      <c r="AJ78" s="540"/>
      <c r="AK78" s="538"/>
      <c r="AL78" s="538"/>
      <c r="AM78" s="543"/>
      <c r="AN78" s="522"/>
      <c r="AO78" s="522"/>
      <c r="AP78" s="522"/>
      <c r="AQ78" s="522"/>
      <c r="AR78" s="522"/>
      <c r="AS78" s="522"/>
    </row>
    <row r="79" spans="1:45" ht="68.25" customHeight="1" x14ac:dyDescent="0.2">
      <c r="A79" s="544"/>
      <c r="B79" s="545"/>
      <c r="C79" s="546"/>
      <c r="D79" s="545"/>
      <c r="E79" s="545"/>
      <c r="F79" s="546"/>
      <c r="G79" s="547"/>
      <c r="H79" s="548"/>
      <c r="I79" s="549"/>
      <c r="J79" s="3037">
        <v>147</v>
      </c>
      <c r="K79" s="3040" t="s">
        <v>719</v>
      </c>
      <c r="L79" s="3037" t="s">
        <v>78</v>
      </c>
      <c r="M79" s="3037">
        <v>14</v>
      </c>
      <c r="N79" s="3037" t="s">
        <v>1427</v>
      </c>
      <c r="O79" s="3037">
        <v>143</v>
      </c>
      <c r="P79" s="3040" t="s">
        <v>1428</v>
      </c>
      <c r="Q79" s="3043">
        <f>(V79+V80+V81)/R79</f>
        <v>0.5</v>
      </c>
      <c r="R79" s="3050">
        <v>10300000</v>
      </c>
      <c r="S79" s="3040" t="s">
        <v>1429</v>
      </c>
      <c r="T79" s="3040" t="s">
        <v>1430</v>
      </c>
      <c r="U79" s="566" t="s">
        <v>1431</v>
      </c>
      <c r="V79" s="613">
        <v>2000000</v>
      </c>
      <c r="W79" s="3061">
        <v>61</v>
      </c>
      <c r="X79" s="3037" t="s">
        <v>1371</v>
      </c>
      <c r="Y79" s="3047">
        <f t="shared" ref="Y79:AJ79" si="1">Y69</f>
        <v>64149</v>
      </c>
      <c r="Z79" s="3047">
        <f t="shared" si="1"/>
        <v>72224</v>
      </c>
      <c r="AA79" s="3047">
        <f t="shared" si="1"/>
        <v>27477</v>
      </c>
      <c r="AB79" s="3047">
        <f t="shared" si="1"/>
        <v>86843</v>
      </c>
      <c r="AC79" s="3047">
        <f t="shared" si="1"/>
        <v>236429</v>
      </c>
      <c r="AD79" s="3047">
        <f t="shared" si="1"/>
        <v>81384</v>
      </c>
      <c r="AE79" s="3047">
        <f t="shared" si="1"/>
        <v>13208</v>
      </c>
      <c r="AF79" s="3047">
        <f t="shared" si="1"/>
        <v>2145</v>
      </c>
      <c r="AG79" s="3047">
        <f t="shared" si="1"/>
        <v>413</v>
      </c>
      <c r="AH79" s="3047">
        <f t="shared" si="1"/>
        <v>520</v>
      </c>
      <c r="AI79" s="3047">
        <f t="shared" si="1"/>
        <v>16897</v>
      </c>
      <c r="AJ79" s="3047">
        <f t="shared" si="1"/>
        <v>75612</v>
      </c>
      <c r="AK79" s="3031">
        <v>42948</v>
      </c>
      <c r="AL79" s="3031">
        <v>43100</v>
      </c>
      <c r="AM79" s="3034" t="s">
        <v>1391</v>
      </c>
    </row>
    <row r="80" spans="1:45" ht="84" customHeight="1" x14ac:dyDescent="0.2">
      <c r="A80" s="544"/>
      <c r="B80" s="545"/>
      <c r="C80" s="546"/>
      <c r="D80" s="545"/>
      <c r="E80" s="545"/>
      <c r="F80" s="546"/>
      <c r="G80" s="544"/>
      <c r="H80" s="545"/>
      <c r="I80" s="546"/>
      <c r="J80" s="3038"/>
      <c r="K80" s="3041"/>
      <c r="L80" s="3038"/>
      <c r="M80" s="3038"/>
      <c r="N80" s="3038"/>
      <c r="O80" s="3038"/>
      <c r="P80" s="3041"/>
      <c r="Q80" s="3044"/>
      <c r="R80" s="3051"/>
      <c r="S80" s="3041"/>
      <c r="T80" s="3041"/>
      <c r="U80" s="566" t="s">
        <v>720</v>
      </c>
      <c r="V80" s="613">
        <v>2000000</v>
      </c>
      <c r="W80" s="3062"/>
      <c r="X80" s="3038"/>
      <c r="Y80" s="3048"/>
      <c r="Z80" s="3048"/>
      <c r="AA80" s="3048"/>
      <c r="AB80" s="3048"/>
      <c r="AC80" s="3048"/>
      <c r="AD80" s="3048"/>
      <c r="AE80" s="3048"/>
      <c r="AF80" s="3048"/>
      <c r="AG80" s="3048"/>
      <c r="AH80" s="3048"/>
      <c r="AI80" s="3048"/>
      <c r="AJ80" s="3048"/>
      <c r="AK80" s="3032"/>
      <c r="AL80" s="3032"/>
      <c r="AM80" s="3035"/>
    </row>
    <row r="81" spans="1:45" ht="81.75" customHeight="1" x14ac:dyDescent="0.2">
      <c r="A81" s="544"/>
      <c r="B81" s="545"/>
      <c r="C81" s="546"/>
      <c r="D81" s="545"/>
      <c r="E81" s="545"/>
      <c r="F81" s="546"/>
      <c r="G81" s="544"/>
      <c r="H81" s="545"/>
      <c r="I81" s="546"/>
      <c r="J81" s="3039"/>
      <c r="K81" s="3042"/>
      <c r="L81" s="3039"/>
      <c r="M81" s="3039"/>
      <c r="N81" s="3038"/>
      <c r="O81" s="3038"/>
      <c r="P81" s="3041"/>
      <c r="Q81" s="3045"/>
      <c r="R81" s="3051"/>
      <c r="S81" s="3041"/>
      <c r="T81" s="3042"/>
      <c r="U81" s="566" t="s">
        <v>721</v>
      </c>
      <c r="V81" s="613">
        <v>1150000</v>
      </c>
      <c r="W81" s="3062"/>
      <c r="X81" s="3038"/>
      <c r="Y81" s="3048"/>
      <c r="Z81" s="3048"/>
      <c r="AA81" s="3048"/>
      <c r="AB81" s="3048"/>
      <c r="AC81" s="3048"/>
      <c r="AD81" s="3048"/>
      <c r="AE81" s="3048"/>
      <c r="AF81" s="3048"/>
      <c r="AG81" s="3048"/>
      <c r="AH81" s="3048"/>
      <c r="AI81" s="3048"/>
      <c r="AJ81" s="3048"/>
      <c r="AK81" s="3032"/>
      <c r="AL81" s="3032"/>
      <c r="AM81" s="3035"/>
    </row>
    <row r="82" spans="1:45" ht="88.5" customHeight="1" x14ac:dyDescent="0.2">
      <c r="A82" s="544"/>
      <c r="B82" s="545"/>
      <c r="C82" s="546"/>
      <c r="D82" s="545"/>
      <c r="E82" s="545"/>
      <c r="F82" s="546"/>
      <c r="G82" s="544"/>
      <c r="H82" s="545"/>
      <c r="I82" s="546"/>
      <c r="J82" s="3037">
        <v>148</v>
      </c>
      <c r="K82" s="3040" t="s">
        <v>722</v>
      </c>
      <c r="L82" s="3037" t="s">
        <v>78</v>
      </c>
      <c r="M82" s="3037">
        <v>11</v>
      </c>
      <c r="N82" s="3038"/>
      <c r="O82" s="3038"/>
      <c r="P82" s="3041"/>
      <c r="Q82" s="3043">
        <f>(V82+V83+V84+V85)/R79</f>
        <v>0.5</v>
      </c>
      <c r="R82" s="3051"/>
      <c r="S82" s="3041"/>
      <c r="T82" s="3040" t="s">
        <v>1432</v>
      </c>
      <c r="U82" s="566" t="s">
        <v>723</v>
      </c>
      <c r="V82" s="613">
        <v>3000000</v>
      </c>
      <c r="W82" s="3062"/>
      <c r="X82" s="3038"/>
      <c r="Y82" s="3048"/>
      <c r="Z82" s="3048"/>
      <c r="AA82" s="3048"/>
      <c r="AB82" s="3048"/>
      <c r="AC82" s="3048"/>
      <c r="AD82" s="3048"/>
      <c r="AE82" s="3048"/>
      <c r="AF82" s="3048"/>
      <c r="AG82" s="3048"/>
      <c r="AH82" s="3048"/>
      <c r="AI82" s="3048"/>
      <c r="AJ82" s="3048"/>
      <c r="AK82" s="3032"/>
      <c r="AL82" s="3032"/>
      <c r="AM82" s="3035"/>
    </row>
    <row r="83" spans="1:45" ht="67.5" customHeight="1" x14ac:dyDescent="0.2">
      <c r="A83" s="544"/>
      <c r="B83" s="545"/>
      <c r="C83" s="546"/>
      <c r="D83" s="545"/>
      <c r="E83" s="545"/>
      <c r="F83" s="546"/>
      <c r="G83" s="544"/>
      <c r="H83" s="545"/>
      <c r="I83" s="546"/>
      <c r="J83" s="3038"/>
      <c r="K83" s="3041"/>
      <c r="L83" s="3038"/>
      <c r="M83" s="3038"/>
      <c r="N83" s="3038"/>
      <c r="O83" s="3038"/>
      <c r="P83" s="3041"/>
      <c r="Q83" s="3044"/>
      <c r="R83" s="3051"/>
      <c r="S83" s="3041"/>
      <c r="T83" s="3041"/>
      <c r="U83" s="566" t="s">
        <v>1433</v>
      </c>
      <c r="V83" s="613">
        <v>500000</v>
      </c>
      <c r="W83" s="3062"/>
      <c r="X83" s="3038"/>
      <c r="Y83" s="3048"/>
      <c r="Z83" s="3048"/>
      <c r="AA83" s="3048"/>
      <c r="AB83" s="3048"/>
      <c r="AC83" s="3048"/>
      <c r="AD83" s="3048"/>
      <c r="AE83" s="3048"/>
      <c r="AF83" s="3048"/>
      <c r="AG83" s="3048"/>
      <c r="AH83" s="3048"/>
      <c r="AI83" s="3048"/>
      <c r="AJ83" s="3048"/>
      <c r="AK83" s="3032"/>
      <c r="AL83" s="3032"/>
      <c r="AM83" s="3035"/>
    </row>
    <row r="84" spans="1:45" ht="85.5" customHeight="1" x14ac:dyDescent="0.2">
      <c r="A84" s="544"/>
      <c r="B84" s="545"/>
      <c r="C84" s="546"/>
      <c r="D84" s="545"/>
      <c r="E84" s="545"/>
      <c r="F84" s="546"/>
      <c r="G84" s="544"/>
      <c r="H84" s="545"/>
      <c r="I84" s="546"/>
      <c r="J84" s="3038"/>
      <c r="K84" s="3041"/>
      <c r="L84" s="3038"/>
      <c r="M84" s="3038"/>
      <c r="N84" s="3038"/>
      <c r="O84" s="3038"/>
      <c r="P84" s="3041"/>
      <c r="Q84" s="3044"/>
      <c r="R84" s="3051"/>
      <c r="S84" s="3041"/>
      <c r="T84" s="3041"/>
      <c r="U84" s="566" t="s">
        <v>1434</v>
      </c>
      <c r="V84" s="613">
        <v>500000</v>
      </c>
      <c r="W84" s="3062"/>
      <c r="X84" s="3038"/>
      <c r="Y84" s="3048"/>
      <c r="Z84" s="3048"/>
      <c r="AA84" s="3048"/>
      <c r="AB84" s="3048"/>
      <c r="AC84" s="3048"/>
      <c r="AD84" s="3048"/>
      <c r="AE84" s="3048"/>
      <c r="AF84" s="3048"/>
      <c r="AG84" s="3048"/>
      <c r="AH84" s="3048"/>
      <c r="AI84" s="3048"/>
      <c r="AJ84" s="3048"/>
      <c r="AK84" s="3032"/>
      <c r="AL84" s="3032"/>
      <c r="AM84" s="3035"/>
    </row>
    <row r="85" spans="1:45" ht="90.75" customHeight="1" x14ac:dyDescent="0.2">
      <c r="A85" s="544"/>
      <c r="B85" s="545"/>
      <c r="C85" s="546"/>
      <c r="D85" s="545"/>
      <c r="E85" s="545"/>
      <c r="F85" s="546"/>
      <c r="G85" s="559"/>
      <c r="H85" s="557"/>
      <c r="I85" s="558"/>
      <c r="J85" s="3039"/>
      <c r="K85" s="3042"/>
      <c r="L85" s="3039"/>
      <c r="M85" s="3039"/>
      <c r="N85" s="3039"/>
      <c r="O85" s="3039"/>
      <c r="P85" s="3042"/>
      <c r="Q85" s="3045"/>
      <c r="R85" s="3052"/>
      <c r="S85" s="3042"/>
      <c r="T85" s="3042"/>
      <c r="U85" s="566" t="s">
        <v>1435</v>
      </c>
      <c r="V85" s="613">
        <v>1150000</v>
      </c>
      <c r="W85" s="3063"/>
      <c r="X85" s="3039"/>
      <c r="Y85" s="3049"/>
      <c r="Z85" s="3049"/>
      <c r="AA85" s="3049"/>
      <c r="AB85" s="3049"/>
      <c r="AC85" s="3049"/>
      <c r="AD85" s="3049"/>
      <c r="AE85" s="3049"/>
      <c r="AF85" s="3049"/>
      <c r="AG85" s="3049"/>
      <c r="AH85" s="3049"/>
      <c r="AI85" s="3049"/>
      <c r="AJ85" s="3049"/>
      <c r="AK85" s="3033"/>
      <c r="AL85" s="3033"/>
      <c r="AM85" s="3036"/>
    </row>
    <row r="86" spans="1:45" s="568" customFormat="1" ht="36" customHeight="1" x14ac:dyDescent="0.2">
      <c r="A86" s="532"/>
      <c r="B86" s="533"/>
      <c r="C86" s="534"/>
      <c r="D86" s="533"/>
      <c r="E86" s="533"/>
      <c r="F86" s="534"/>
      <c r="G86" s="564">
        <v>42</v>
      </c>
      <c r="H86" s="538" t="s">
        <v>724</v>
      </c>
      <c r="I86" s="538"/>
      <c r="J86" s="538"/>
      <c r="K86" s="539"/>
      <c r="L86" s="538"/>
      <c r="M86" s="538"/>
      <c r="N86" s="540"/>
      <c r="O86" s="538"/>
      <c r="P86" s="539"/>
      <c r="Q86" s="538"/>
      <c r="R86" s="538"/>
      <c r="S86" s="538"/>
      <c r="T86" s="539"/>
      <c r="U86" s="539"/>
      <c r="V86" s="541"/>
      <c r="W86" s="565"/>
      <c r="X86" s="540"/>
      <c r="Y86" s="540"/>
      <c r="Z86" s="540"/>
      <c r="AA86" s="540"/>
      <c r="AB86" s="540"/>
      <c r="AC86" s="540"/>
      <c r="AD86" s="540"/>
      <c r="AE86" s="540"/>
      <c r="AF86" s="540"/>
      <c r="AG86" s="540"/>
      <c r="AH86" s="540"/>
      <c r="AI86" s="540"/>
      <c r="AJ86" s="540"/>
      <c r="AK86" s="538"/>
      <c r="AL86" s="538"/>
      <c r="AM86" s="543"/>
      <c r="AN86" s="522"/>
      <c r="AO86" s="522"/>
      <c r="AP86" s="522"/>
      <c r="AQ86" s="522"/>
      <c r="AR86" s="522"/>
      <c r="AS86" s="522"/>
    </row>
    <row r="87" spans="1:45" ht="55.5" customHeight="1" x14ac:dyDescent="0.2">
      <c r="A87" s="544"/>
      <c r="B87" s="545"/>
      <c r="C87" s="546"/>
      <c r="D87" s="545"/>
      <c r="E87" s="545"/>
      <c r="F87" s="546"/>
      <c r="G87" s="547"/>
      <c r="H87" s="548"/>
      <c r="I87" s="549"/>
      <c r="J87" s="3037">
        <v>149</v>
      </c>
      <c r="K87" s="3040" t="s">
        <v>725</v>
      </c>
      <c r="L87" s="3037" t="s">
        <v>78</v>
      </c>
      <c r="M87" s="3037">
        <v>8</v>
      </c>
      <c r="N87" s="3037" t="s">
        <v>1436</v>
      </c>
      <c r="O87" s="3037">
        <v>145</v>
      </c>
      <c r="P87" s="3040" t="s">
        <v>1437</v>
      </c>
      <c r="Q87" s="3043">
        <f>(V87+V88+V89)/R87</f>
        <v>0.75</v>
      </c>
      <c r="R87" s="3050">
        <v>51500000</v>
      </c>
      <c r="S87" s="3040" t="s">
        <v>1438</v>
      </c>
      <c r="T87" s="3040" t="s">
        <v>1439</v>
      </c>
      <c r="U87" s="566" t="s">
        <v>1440</v>
      </c>
      <c r="V87" s="613">
        <v>16000000</v>
      </c>
      <c r="W87" s="3061">
        <v>61</v>
      </c>
      <c r="X87" s="3037" t="s">
        <v>1371</v>
      </c>
      <c r="Y87" s="3114">
        <f t="shared" ref="Y87:AJ87" si="2">Y79</f>
        <v>64149</v>
      </c>
      <c r="Z87" s="3114">
        <f t="shared" si="2"/>
        <v>72224</v>
      </c>
      <c r="AA87" s="3114">
        <f t="shared" si="2"/>
        <v>27477</v>
      </c>
      <c r="AB87" s="3114">
        <f t="shared" si="2"/>
        <v>86843</v>
      </c>
      <c r="AC87" s="3114">
        <f t="shared" si="2"/>
        <v>236429</v>
      </c>
      <c r="AD87" s="3114">
        <f t="shared" si="2"/>
        <v>81384</v>
      </c>
      <c r="AE87" s="3114">
        <f t="shared" si="2"/>
        <v>13208</v>
      </c>
      <c r="AF87" s="3114">
        <f t="shared" si="2"/>
        <v>2145</v>
      </c>
      <c r="AG87" s="3114">
        <f t="shared" si="2"/>
        <v>413</v>
      </c>
      <c r="AH87" s="3114">
        <f t="shared" si="2"/>
        <v>520</v>
      </c>
      <c r="AI87" s="3114">
        <f t="shared" si="2"/>
        <v>16897</v>
      </c>
      <c r="AJ87" s="3114">
        <f t="shared" si="2"/>
        <v>75612</v>
      </c>
      <c r="AK87" s="3031">
        <v>42948</v>
      </c>
      <c r="AL87" s="3031">
        <v>43100</v>
      </c>
      <c r="AM87" s="3034" t="s">
        <v>1391</v>
      </c>
      <c r="AN87" s="509"/>
      <c r="AO87" s="509"/>
    </row>
    <row r="88" spans="1:45" ht="81" customHeight="1" x14ac:dyDescent="0.2">
      <c r="A88" s="544"/>
      <c r="B88" s="545"/>
      <c r="C88" s="546"/>
      <c r="D88" s="545"/>
      <c r="E88" s="545"/>
      <c r="F88" s="546"/>
      <c r="G88" s="544"/>
      <c r="H88" s="545"/>
      <c r="I88" s="546"/>
      <c r="J88" s="3038"/>
      <c r="K88" s="3041"/>
      <c r="L88" s="3038"/>
      <c r="M88" s="3038"/>
      <c r="N88" s="3038"/>
      <c r="O88" s="3038"/>
      <c r="P88" s="3041"/>
      <c r="Q88" s="3044"/>
      <c r="R88" s="3051"/>
      <c r="S88" s="3041"/>
      <c r="T88" s="3041"/>
      <c r="U88" s="566" t="s">
        <v>1441</v>
      </c>
      <c r="V88" s="613">
        <v>11000000</v>
      </c>
      <c r="W88" s="3062"/>
      <c r="X88" s="3038"/>
      <c r="Y88" s="3115"/>
      <c r="Z88" s="3115"/>
      <c r="AA88" s="3115"/>
      <c r="AB88" s="3115"/>
      <c r="AC88" s="3115"/>
      <c r="AD88" s="3115"/>
      <c r="AE88" s="3115"/>
      <c r="AF88" s="3115"/>
      <c r="AG88" s="3115"/>
      <c r="AH88" s="3115"/>
      <c r="AI88" s="3115"/>
      <c r="AJ88" s="3115"/>
      <c r="AK88" s="3032"/>
      <c r="AL88" s="3032"/>
      <c r="AM88" s="3035"/>
      <c r="AN88" s="509"/>
      <c r="AO88" s="509"/>
    </row>
    <row r="89" spans="1:45" ht="135.75" customHeight="1" x14ac:dyDescent="0.2">
      <c r="A89" s="544"/>
      <c r="B89" s="545"/>
      <c r="C89" s="546"/>
      <c r="D89" s="545"/>
      <c r="E89" s="545"/>
      <c r="F89" s="546"/>
      <c r="G89" s="544"/>
      <c r="H89" s="545"/>
      <c r="I89" s="546"/>
      <c r="J89" s="3039"/>
      <c r="K89" s="3042"/>
      <c r="L89" s="3039"/>
      <c r="M89" s="3039"/>
      <c r="N89" s="3038"/>
      <c r="O89" s="3038"/>
      <c r="P89" s="3041"/>
      <c r="Q89" s="3045"/>
      <c r="R89" s="3051"/>
      <c r="S89" s="3041"/>
      <c r="T89" s="3042"/>
      <c r="U89" s="566" t="s">
        <v>726</v>
      </c>
      <c r="V89" s="613">
        <v>11625000</v>
      </c>
      <c r="W89" s="3062"/>
      <c r="X89" s="3038"/>
      <c r="Y89" s="3115"/>
      <c r="Z89" s="3115"/>
      <c r="AA89" s="3115"/>
      <c r="AB89" s="3115"/>
      <c r="AC89" s="3115"/>
      <c r="AD89" s="3115"/>
      <c r="AE89" s="3115"/>
      <c r="AF89" s="3115"/>
      <c r="AG89" s="3115"/>
      <c r="AH89" s="3115"/>
      <c r="AI89" s="3115"/>
      <c r="AJ89" s="3115"/>
      <c r="AK89" s="3032"/>
      <c r="AL89" s="3032"/>
      <c r="AM89" s="3035"/>
      <c r="AN89" s="509"/>
      <c r="AO89" s="700"/>
    </row>
    <row r="90" spans="1:45" ht="62.25" customHeight="1" x14ac:dyDescent="0.2">
      <c r="A90" s="544"/>
      <c r="B90" s="545"/>
      <c r="C90" s="546"/>
      <c r="D90" s="545"/>
      <c r="E90" s="545"/>
      <c r="F90" s="546"/>
      <c r="G90" s="544"/>
      <c r="H90" s="545"/>
      <c r="I90" s="546"/>
      <c r="J90" s="3037">
        <v>150</v>
      </c>
      <c r="K90" s="3040" t="s">
        <v>727</v>
      </c>
      <c r="L90" s="3037" t="s">
        <v>78</v>
      </c>
      <c r="M90" s="3037">
        <v>14</v>
      </c>
      <c r="N90" s="3038"/>
      <c r="O90" s="3038"/>
      <c r="P90" s="3041"/>
      <c r="Q90" s="3043">
        <f>(V90+V91+V92)/R87</f>
        <v>0.25</v>
      </c>
      <c r="R90" s="3051"/>
      <c r="S90" s="3041"/>
      <c r="T90" s="3040" t="s">
        <v>1442</v>
      </c>
      <c r="U90" s="566" t="s">
        <v>728</v>
      </c>
      <c r="V90" s="613">
        <v>4291667</v>
      </c>
      <c r="W90" s="3062"/>
      <c r="X90" s="3038"/>
      <c r="Y90" s="3115"/>
      <c r="Z90" s="3115"/>
      <c r="AA90" s="3115"/>
      <c r="AB90" s="3115"/>
      <c r="AC90" s="3115"/>
      <c r="AD90" s="3115"/>
      <c r="AE90" s="3115"/>
      <c r="AF90" s="3115"/>
      <c r="AG90" s="3115"/>
      <c r="AH90" s="3115"/>
      <c r="AI90" s="3115"/>
      <c r="AJ90" s="3115"/>
      <c r="AK90" s="3032"/>
      <c r="AL90" s="3032"/>
      <c r="AM90" s="3035"/>
      <c r="AN90" s="509"/>
      <c r="AO90" s="509"/>
    </row>
    <row r="91" spans="1:45" ht="65.25" customHeight="1" x14ac:dyDescent="0.2">
      <c r="A91" s="544"/>
      <c r="B91" s="545"/>
      <c r="C91" s="546"/>
      <c r="D91" s="545"/>
      <c r="E91" s="545"/>
      <c r="F91" s="546"/>
      <c r="G91" s="544"/>
      <c r="H91" s="545"/>
      <c r="I91" s="546"/>
      <c r="J91" s="3038"/>
      <c r="K91" s="3041"/>
      <c r="L91" s="3038"/>
      <c r="M91" s="3038"/>
      <c r="N91" s="3038"/>
      <c r="O91" s="3038"/>
      <c r="P91" s="3041"/>
      <c r="Q91" s="3044"/>
      <c r="R91" s="3051"/>
      <c r="S91" s="3041"/>
      <c r="T91" s="3041"/>
      <c r="U91" s="566" t="s">
        <v>729</v>
      </c>
      <c r="V91" s="613">
        <v>4291667</v>
      </c>
      <c r="W91" s="3062"/>
      <c r="X91" s="3038"/>
      <c r="Y91" s="3115"/>
      <c r="Z91" s="3115"/>
      <c r="AA91" s="3115"/>
      <c r="AB91" s="3115"/>
      <c r="AC91" s="3115"/>
      <c r="AD91" s="3115"/>
      <c r="AE91" s="3115"/>
      <c r="AF91" s="3115"/>
      <c r="AG91" s="3115"/>
      <c r="AH91" s="3115"/>
      <c r="AI91" s="3115"/>
      <c r="AJ91" s="3115"/>
      <c r="AK91" s="3032"/>
      <c r="AL91" s="3032"/>
      <c r="AM91" s="3035"/>
      <c r="AN91" s="509"/>
      <c r="AO91" s="509"/>
    </row>
    <row r="92" spans="1:45" ht="102" customHeight="1" x14ac:dyDescent="0.2">
      <c r="A92" s="544"/>
      <c r="B92" s="545"/>
      <c r="C92" s="546"/>
      <c r="D92" s="545"/>
      <c r="E92" s="545"/>
      <c r="F92" s="546"/>
      <c r="G92" s="559"/>
      <c r="H92" s="557"/>
      <c r="I92" s="558"/>
      <c r="J92" s="3039"/>
      <c r="K92" s="3042"/>
      <c r="L92" s="3039"/>
      <c r="M92" s="3039"/>
      <c r="N92" s="3039"/>
      <c r="O92" s="3039"/>
      <c r="P92" s="3042"/>
      <c r="Q92" s="3045"/>
      <c r="R92" s="3052"/>
      <c r="S92" s="3042"/>
      <c r="T92" s="3042"/>
      <c r="U92" s="566" t="s">
        <v>730</v>
      </c>
      <c r="V92" s="613">
        <v>4291666</v>
      </c>
      <c r="W92" s="3063"/>
      <c r="X92" s="3039"/>
      <c r="Y92" s="3116"/>
      <c r="Z92" s="3116"/>
      <c r="AA92" s="3116"/>
      <c r="AB92" s="3116"/>
      <c r="AC92" s="3116"/>
      <c r="AD92" s="3116"/>
      <c r="AE92" s="3116"/>
      <c r="AF92" s="3116"/>
      <c r="AG92" s="3116"/>
      <c r="AH92" s="3116"/>
      <c r="AI92" s="3116"/>
      <c r="AJ92" s="3116"/>
      <c r="AK92" s="3033"/>
      <c r="AL92" s="3033"/>
      <c r="AM92" s="3036"/>
      <c r="AN92" s="509"/>
      <c r="AO92" s="509"/>
    </row>
    <row r="93" spans="1:45" s="568" customFormat="1" ht="36" customHeight="1" x14ac:dyDescent="0.2">
      <c r="A93" s="532"/>
      <c r="B93" s="533"/>
      <c r="C93" s="534"/>
      <c r="D93" s="533"/>
      <c r="E93" s="533"/>
      <c r="F93" s="534"/>
      <c r="G93" s="564">
        <v>43</v>
      </c>
      <c r="H93" s="538" t="s">
        <v>731</v>
      </c>
      <c r="I93" s="538"/>
      <c r="J93" s="538"/>
      <c r="K93" s="539"/>
      <c r="L93" s="538"/>
      <c r="M93" s="538"/>
      <c r="N93" s="540"/>
      <c r="O93" s="538"/>
      <c r="P93" s="539"/>
      <c r="Q93" s="538"/>
      <c r="R93" s="538"/>
      <c r="S93" s="538"/>
      <c r="T93" s="539"/>
      <c r="U93" s="539"/>
      <c r="V93" s="614"/>
      <c r="W93" s="565"/>
      <c r="X93" s="540"/>
      <c r="Y93" s="540"/>
      <c r="Z93" s="540"/>
      <c r="AA93" s="540"/>
      <c r="AB93" s="540"/>
      <c r="AC93" s="540"/>
      <c r="AD93" s="540"/>
      <c r="AE93" s="540"/>
      <c r="AF93" s="540"/>
      <c r="AG93" s="540"/>
      <c r="AH93" s="540"/>
      <c r="AI93" s="540"/>
      <c r="AJ93" s="540"/>
      <c r="AK93" s="538"/>
      <c r="AL93" s="538"/>
      <c r="AM93" s="543"/>
      <c r="AN93" s="522"/>
      <c r="AO93" s="522"/>
      <c r="AP93" s="522"/>
      <c r="AQ93" s="522"/>
      <c r="AR93" s="522"/>
      <c r="AS93" s="522"/>
    </row>
    <row r="94" spans="1:45" ht="139.5" customHeight="1" x14ac:dyDescent="0.2">
      <c r="A94" s="569"/>
      <c r="B94" s="570"/>
      <c r="C94" s="571"/>
      <c r="D94" s="570"/>
      <c r="E94" s="570"/>
      <c r="F94" s="571"/>
      <c r="G94" s="572"/>
      <c r="H94" s="573"/>
      <c r="I94" s="574"/>
      <c r="J94" s="3037">
        <v>151</v>
      </c>
      <c r="K94" s="3040" t="s">
        <v>732</v>
      </c>
      <c r="L94" s="3083" t="s">
        <v>78</v>
      </c>
      <c r="M94" s="3083">
        <v>12</v>
      </c>
      <c r="N94" s="550"/>
      <c r="O94" s="3037">
        <v>146</v>
      </c>
      <c r="P94" s="3040" t="s">
        <v>1443</v>
      </c>
      <c r="Q94" s="3043">
        <f>V94/R94</f>
        <v>9.689483824303402E-2</v>
      </c>
      <c r="R94" s="3050">
        <v>1007472346</v>
      </c>
      <c r="S94" s="3040" t="s">
        <v>1444</v>
      </c>
      <c r="T94" s="3040" t="s">
        <v>1445</v>
      </c>
      <c r="U94" s="566" t="s">
        <v>736</v>
      </c>
      <c r="V94" s="1100">
        <v>97618870</v>
      </c>
      <c r="W94" s="615"/>
      <c r="X94" s="550"/>
      <c r="Y94" s="3047">
        <f t="shared" ref="Y94:AJ94" si="3">Y87</f>
        <v>64149</v>
      </c>
      <c r="Z94" s="3047">
        <f t="shared" si="3"/>
        <v>72224</v>
      </c>
      <c r="AA94" s="3047">
        <f t="shared" si="3"/>
        <v>27477</v>
      </c>
      <c r="AB94" s="3047">
        <f t="shared" si="3"/>
        <v>86843</v>
      </c>
      <c r="AC94" s="3047">
        <f t="shared" si="3"/>
        <v>236429</v>
      </c>
      <c r="AD94" s="3047">
        <f t="shared" si="3"/>
        <v>81384</v>
      </c>
      <c r="AE94" s="3047">
        <f t="shared" si="3"/>
        <v>13208</v>
      </c>
      <c r="AF94" s="3047">
        <f t="shared" si="3"/>
        <v>2145</v>
      </c>
      <c r="AG94" s="3047">
        <f t="shared" si="3"/>
        <v>413</v>
      </c>
      <c r="AH94" s="3047">
        <f t="shared" si="3"/>
        <v>520</v>
      </c>
      <c r="AI94" s="3047">
        <f t="shared" si="3"/>
        <v>16897</v>
      </c>
      <c r="AJ94" s="3047">
        <f t="shared" si="3"/>
        <v>75612</v>
      </c>
      <c r="AK94" s="3110">
        <v>42948</v>
      </c>
      <c r="AL94" s="3110">
        <v>43100</v>
      </c>
      <c r="AM94" s="3034" t="s">
        <v>1391</v>
      </c>
      <c r="AN94" s="509"/>
      <c r="AO94" s="509"/>
      <c r="AQ94" s="3113"/>
      <c r="AR94" s="3113"/>
    </row>
    <row r="95" spans="1:45" ht="139.5" customHeight="1" x14ac:dyDescent="0.2">
      <c r="A95" s="569"/>
      <c r="B95" s="570"/>
      <c r="C95" s="571"/>
      <c r="D95" s="570"/>
      <c r="E95" s="570"/>
      <c r="F95" s="571"/>
      <c r="G95" s="569"/>
      <c r="H95" s="570"/>
      <c r="I95" s="571"/>
      <c r="J95" s="3039"/>
      <c r="K95" s="3042"/>
      <c r="L95" s="3083"/>
      <c r="M95" s="3083"/>
      <c r="N95" s="593"/>
      <c r="O95" s="3038"/>
      <c r="P95" s="3041"/>
      <c r="Q95" s="3045"/>
      <c r="R95" s="3051"/>
      <c r="S95" s="3041"/>
      <c r="T95" s="3042"/>
      <c r="U95" s="566" t="s">
        <v>737</v>
      </c>
      <c r="V95" s="1100">
        <v>97618870</v>
      </c>
      <c r="W95" s="616"/>
      <c r="X95" s="593"/>
      <c r="Y95" s="3048"/>
      <c r="Z95" s="3048"/>
      <c r="AA95" s="3048"/>
      <c r="AB95" s="3048"/>
      <c r="AC95" s="3048"/>
      <c r="AD95" s="3048"/>
      <c r="AE95" s="3048"/>
      <c r="AF95" s="3048"/>
      <c r="AG95" s="3048"/>
      <c r="AH95" s="3048"/>
      <c r="AI95" s="3048"/>
      <c r="AJ95" s="3048"/>
      <c r="AK95" s="3111"/>
      <c r="AL95" s="3111"/>
      <c r="AM95" s="3035"/>
      <c r="AN95" s="509"/>
      <c r="AO95" s="509"/>
      <c r="AQ95" s="3113"/>
      <c r="AR95" s="3113"/>
    </row>
    <row r="96" spans="1:45" ht="115.5" customHeight="1" x14ac:dyDescent="0.2">
      <c r="A96" s="569"/>
      <c r="B96" s="570"/>
      <c r="C96" s="571"/>
      <c r="D96" s="570"/>
      <c r="E96" s="570"/>
      <c r="F96" s="571"/>
      <c r="G96" s="569"/>
      <c r="H96" s="570"/>
      <c r="I96" s="571"/>
      <c r="J96" s="3037">
        <v>152</v>
      </c>
      <c r="K96" s="3040" t="s">
        <v>735</v>
      </c>
      <c r="L96" s="3083" t="s">
        <v>78</v>
      </c>
      <c r="M96" s="3083">
        <v>1</v>
      </c>
      <c r="N96" s="593" t="s">
        <v>1446</v>
      </c>
      <c r="O96" s="3038"/>
      <c r="P96" s="3041"/>
      <c r="Q96" s="3043">
        <v>0.3</v>
      </c>
      <c r="R96" s="3051"/>
      <c r="S96" s="3041"/>
      <c r="T96" s="3040" t="s">
        <v>1447</v>
      </c>
      <c r="U96" s="566" t="s">
        <v>733</v>
      </c>
      <c r="V96" s="613">
        <v>60000000</v>
      </c>
      <c r="W96" s="617">
        <v>61</v>
      </c>
      <c r="X96" s="593" t="s">
        <v>1371</v>
      </c>
      <c r="Y96" s="3048"/>
      <c r="Z96" s="3048"/>
      <c r="AA96" s="3048"/>
      <c r="AB96" s="3048"/>
      <c r="AC96" s="3048"/>
      <c r="AD96" s="3048"/>
      <c r="AE96" s="3048"/>
      <c r="AF96" s="3048"/>
      <c r="AG96" s="3048"/>
      <c r="AH96" s="3048"/>
      <c r="AI96" s="3048"/>
      <c r="AJ96" s="3048"/>
      <c r="AK96" s="3111"/>
      <c r="AL96" s="3111"/>
      <c r="AM96" s="3035"/>
      <c r="AN96" s="700"/>
      <c r="AO96" s="509"/>
    </row>
    <row r="97" spans="1:45" ht="115.5" customHeight="1" x14ac:dyDescent="0.2">
      <c r="A97" s="569"/>
      <c r="B97" s="570"/>
      <c r="C97" s="571"/>
      <c r="D97" s="570"/>
      <c r="E97" s="570"/>
      <c r="F97" s="571"/>
      <c r="G97" s="569"/>
      <c r="H97" s="570"/>
      <c r="I97" s="571"/>
      <c r="J97" s="3039"/>
      <c r="K97" s="3042"/>
      <c r="L97" s="3083"/>
      <c r="M97" s="3083"/>
      <c r="N97" s="593" t="s">
        <v>1448</v>
      </c>
      <c r="O97" s="3038"/>
      <c r="P97" s="3041"/>
      <c r="Q97" s="3045"/>
      <c r="R97" s="3051"/>
      <c r="S97" s="3041"/>
      <c r="T97" s="3041"/>
      <c r="U97" s="566" t="s">
        <v>734</v>
      </c>
      <c r="V97" s="613">
        <v>29020304</v>
      </c>
      <c r="W97" s="617">
        <v>63</v>
      </c>
      <c r="X97" s="593" t="s">
        <v>1449</v>
      </c>
      <c r="Y97" s="3048"/>
      <c r="Z97" s="3048"/>
      <c r="AA97" s="3048"/>
      <c r="AB97" s="3048"/>
      <c r="AC97" s="3048"/>
      <c r="AD97" s="3048"/>
      <c r="AE97" s="3048"/>
      <c r="AF97" s="3048"/>
      <c r="AG97" s="3048"/>
      <c r="AH97" s="3048"/>
      <c r="AI97" s="3048"/>
      <c r="AJ97" s="3048"/>
      <c r="AK97" s="3111"/>
      <c r="AL97" s="3111"/>
      <c r="AM97" s="3035"/>
      <c r="AN97" s="509"/>
      <c r="AO97" s="509"/>
    </row>
    <row r="98" spans="1:45" ht="97.5" customHeight="1" x14ac:dyDescent="0.2">
      <c r="A98" s="569"/>
      <c r="B98" s="570"/>
      <c r="C98" s="571"/>
      <c r="D98" s="570"/>
      <c r="E98" s="570"/>
      <c r="F98" s="571"/>
      <c r="G98" s="569"/>
      <c r="H98" s="570"/>
      <c r="I98" s="571"/>
      <c r="J98" s="3083">
        <v>153</v>
      </c>
      <c r="K98" s="3040" t="s">
        <v>738</v>
      </c>
      <c r="L98" s="3038" t="s">
        <v>78</v>
      </c>
      <c r="M98" s="3038">
        <v>150</v>
      </c>
      <c r="N98" s="593" t="s">
        <v>1450</v>
      </c>
      <c r="O98" s="3038"/>
      <c r="P98" s="3041"/>
      <c r="Q98" s="3043">
        <v>0.6</v>
      </c>
      <c r="R98" s="3051"/>
      <c r="S98" s="3041"/>
      <c r="T98" s="3041"/>
      <c r="U98" s="618" t="s">
        <v>739</v>
      </c>
      <c r="V98" s="1100">
        <v>623214302</v>
      </c>
      <c r="W98" s="617">
        <v>20</v>
      </c>
      <c r="X98" s="593" t="s">
        <v>82</v>
      </c>
      <c r="Y98" s="3048"/>
      <c r="Z98" s="3048"/>
      <c r="AA98" s="3048"/>
      <c r="AB98" s="3048"/>
      <c r="AC98" s="3048"/>
      <c r="AD98" s="3048"/>
      <c r="AE98" s="3048"/>
      <c r="AF98" s="3048"/>
      <c r="AG98" s="3048"/>
      <c r="AH98" s="3048"/>
      <c r="AI98" s="3048"/>
      <c r="AJ98" s="3048"/>
      <c r="AK98" s="3111"/>
      <c r="AL98" s="3111"/>
      <c r="AM98" s="3035"/>
      <c r="AN98" s="509"/>
      <c r="AO98" s="509"/>
    </row>
    <row r="99" spans="1:45" ht="71.25" customHeight="1" x14ac:dyDescent="0.2">
      <c r="A99" s="544"/>
      <c r="B99" s="545"/>
      <c r="C99" s="546"/>
      <c r="D99" s="570"/>
      <c r="E99" s="570"/>
      <c r="F99" s="571"/>
      <c r="G99" s="569"/>
      <c r="H99" s="570"/>
      <c r="I99" s="571"/>
      <c r="J99" s="3083"/>
      <c r="K99" s="3041"/>
      <c r="L99" s="3038"/>
      <c r="M99" s="3038"/>
      <c r="N99" s="593"/>
      <c r="O99" s="3038"/>
      <c r="P99" s="3041"/>
      <c r="Q99" s="3044"/>
      <c r="R99" s="3051"/>
      <c r="S99" s="3041"/>
      <c r="T99" s="3041"/>
      <c r="U99" s="618" t="s">
        <v>740</v>
      </c>
      <c r="V99" s="1100">
        <v>50000000</v>
      </c>
      <c r="W99" s="616"/>
      <c r="X99" s="593"/>
      <c r="Y99" s="3048"/>
      <c r="Z99" s="3048"/>
      <c r="AA99" s="3048"/>
      <c r="AB99" s="3048"/>
      <c r="AC99" s="3048"/>
      <c r="AD99" s="3048"/>
      <c r="AE99" s="3048"/>
      <c r="AF99" s="3048"/>
      <c r="AG99" s="3048"/>
      <c r="AH99" s="3048"/>
      <c r="AI99" s="3048"/>
      <c r="AJ99" s="3048"/>
      <c r="AK99" s="3111"/>
      <c r="AL99" s="3111"/>
      <c r="AM99" s="3035"/>
      <c r="AN99" s="509"/>
      <c r="AO99" s="509"/>
    </row>
    <row r="100" spans="1:45" ht="71.25" customHeight="1" x14ac:dyDescent="0.2">
      <c r="A100" s="544"/>
      <c r="B100" s="545"/>
      <c r="C100" s="546"/>
      <c r="D100" s="545"/>
      <c r="E100" s="545"/>
      <c r="F100" s="546"/>
      <c r="G100" s="559"/>
      <c r="H100" s="557"/>
      <c r="I100" s="558"/>
      <c r="J100" s="3083"/>
      <c r="K100" s="3042"/>
      <c r="L100" s="3039"/>
      <c r="M100" s="3039"/>
      <c r="N100" s="578"/>
      <c r="O100" s="3039"/>
      <c r="P100" s="3042"/>
      <c r="Q100" s="3045"/>
      <c r="R100" s="3052"/>
      <c r="S100" s="3042"/>
      <c r="T100" s="3042"/>
      <c r="U100" s="618" t="s">
        <v>741</v>
      </c>
      <c r="V100" s="1100">
        <v>50000000</v>
      </c>
      <c r="W100" s="619"/>
      <c r="X100" s="578"/>
      <c r="Y100" s="3049"/>
      <c r="Z100" s="3049"/>
      <c r="AA100" s="3049"/>
      <c r="AB100" s="3049"/>
      <c r="AC100" s="3049"/>
      <c r="AD100" s="3049"/>
      <c r="AE100" s="3049"/>
      <c r="AF100" s="3049"/>
      <c r="AG100" s="3049"/>
      <c r="AH100" s="3049"/>
      <c r="AI100" s="3049"/>
      <c r="AJ100" s="3049"/>
      <c r="AK100" s="3112"/>
      <c r="AL100" s="3112"/>
      <c r="AM100" s="3036"/>
      <c r="AN100" s="509"/>
      <c r="AO100" s="509"/>
    </row>
    <row r="101" spans="1:45" s="568" customFormat="1" ht="36" customHeight="1" x14ac:dyDescent="0.2">
      <c r="A101" s="532"/>
      <c r="B101" s="533"/>
      <c r="C101" s="534"/>
      <c r="D101" s="533"/>
      <c r="E101" s="533"/>
      <c r="F101" s="534"/>
      <c r="G101" s="564">
        <v>44</v>
      </c>
      <c r="H101" s="538" t="s">
        <v>742</v>
      </c>
      <c r="I101" s="538"/>
      <c r="J101" s="538"/>
      <c r="K101" s="539"/>
      <c r="L101" s="538"/>
      <c r="M101" s="538"/>
      <c r="N101" s="540"/>
      <c r="O101" s="538"/>
      <c r="P101" s="539"/>
      <c r="Q101" s="538"/>
      <c r="R101" s="538"/>
      <c r="S101" s="538"/>
      <c r="T101" s="539"/>
      <c r="U101" s="539"/>
      <c r="V101" s="541"/>
      <c r="W101" s="565"/>
      <c r="X101" s="540"/>
      <c r="Y101" s="540"/>
      <c r="Z101" s="540"/>
      <c r="AA101" s="540"/>
      <c r="AB101" s="540"/>
      <c r="AC101" s="540"/>
      <c r="AD101" s="540"/>
      <c r="AE101" s="540"/>
      <c r="AF101" s="540"/>
      <c r="AG101" s="540"/>
      <c r="AH101" s="540"/>
      <c r="AI101" s="540"/>
      <c r="AJ101" s="540"/>
      <c r="AK101" s="540"/>
      <c r="AL101" s="538"/>
      <c r="AM101" s="543"/>
      <c r="AN101" s="522"/>
      <c r="AO101" s="522"/>
      <c r="AP101" s="522"/>
      <c r="AQ101" s="522"/>
      <c r="AR101" s="522"/>
      <c r="AS101" s="522"/>
    </row>
    <row r="102" spans="1:45" ht="59.25" customHeight="1" x14ac:dyDescent="0.2">
      <c r="A102" s="544"/>
      <c r="B102" s="545"/>
      <c r="C102" s="546"/>
      <c r="D102" s="545"/>
      <c r="E102" s="545"/>
      <c r="F102" s="546"/>
      <c r="G102" s="547"/>
      <c r="H102" s="548"/>
      <c r="I102" s="549"/>
      <c r="J102" s="3037">
        <v>154</v>
      </c>
      <c r="K102" s="3040" t="s">
        <v>743</v>
      </c>
      <c r="L102" s="3037" t="s">
        <v>78</v>
      </c>
      <c r="M102" s="3037">
        <v>5</v>
      </c>
      <c r="N102" s="550"/>
      <c r="O102" s="3037">
        <v>148</v>
      </c>
      <c r="P102" s="3040" t="s">
        <v>1451</v>
      </c>
      <c r="Q102" s="3043">
        <f>(V102+V103+V104)/R102</f>
        <v>0.11976893738124302</v>
      </c>
      <c r="R102" s="3050">
        <v>246307604</v>
      </c>
      <c r="S102" s="3040" t="s">
        <v>1452</v>
      </c>
      <c r="T102" s="3040" t="s">
        <v>1453</v>
      </c>
      <c r="U102" s="566" t="s">
        <v>744</v>
      </c>
      <c r="V102" s="611">
        <v>17500000</v>
      </c>
      <c r="W102" s="615"/>
      <c r="X102" s="620"/>
      <c r="Y102" s="3047" t="s">
        <v>1521</v>
      </c>
      <c r="Z102" s="3047" t="s">
        <v>1521</v>
      </c>
      <c r="AA102" s="3047" t="s">
        <v>1521</v>
      </c>
      <c r="AB102" s="3047" t="s">
        <v>1521</v>
      </c>
      <c r="AC102" s="3047" t="s">
        <v>1521</v>
      </c>
      <c r="AD102" s="3047" t="s">
        <v>1521</v>
      </c>
      <c r="AE102" s="3047">
        <f t="shared" ref="AE102:AJ102" si="4">AE94</f>
        <v>13208</v>
      </c>
      <c r="AF102" s="3047">
        <f t="shared" si="4"/>
        <v>2145</v>
      </c>
      <c r="AG102" s="3047">
        <f t="shared" si="4"/>
        <v>413</v>
      </c>
      <c r="AH102" s="3047">
        <f t="shared" si="4"/>
        <v>520</v>
      </c>
      <c r="AI102" s="3047">
        <f t="shared" si="4"/>
        <v>16897</v>
      </c>
      <c r="AJ102" s="3047">
        <f t="shared" si="4"/>
        <v>75612</v>
      </c>
      <c r="AK102" s="3110">
        <v>42948</v>
      </c>
      <c r="AL102" s="3110">
        <v>43100</v>
      </c>
      <c r="AM102" s="3061" t="s">
        <v>1391</v>
      </c>
    </row>
    <row r="103" spans="1:45" ht="69" customHeight="1" x14ac:dyDescent="0.2">
      <c r="A103" s="544"/>
      <c r="B103" s="545"/>
      <c r="C103" s="546"/>
      <c r="D103" s="545"/>
      <c r="E103" s="545"/>
      <c r="F103" s="546"/>
      <c r="G103" s="544"/>
      <c r="H103" s="545"/>
      <c r="I103" s="546"/>
      <c r="J103" s="3038"/>
      <c r="K103" s="3041"/>
      <c r="L103" s="3038"/>
      <c r="M103" s="3038"/>
      <c r="N103" s="593"/>
      <c r="O103" s="3038"/>
      <c r="P103" s="3041"/>
      <c r="Q103" s="3044"/>
      <c r="R103" s="3051"/>
      <c r="S103" s="3041"/>
      <c r="T103" s="3041"/>
      <c r="U103" s="566" t="s">
        <v>745</v>
      </c>
      <c r="V103" s="613">
        <v>6000000</v>
      </c>
      <c r="W103" s="616"/>
      <c r="X103" s="617"/>
      <c r="Y103" s="3048"/>
      <c r="Z103" s="3048"/>
      <c r="AA103" s="3048"/>
      <c r="AB103" s="3048"/>
      <c r="AC103" s="3048"/>
      <c r="AD103" s="3048"/>
      <c r="AE103" s="3048"/>
      <c r="AF103" s="3048"/>
      <c r="AG103" s="3048"/>
      <c r="AH103" s="3048"/>
      <c r="AI103" s="3048"/>
      <c r="AJ103" s="3048"/>
      <c r="AK103" s="3111"/>
      <c r="AL103" s="3111"/>
      <c r="AM103" s="3062"/>
    </row>
    <row r="104" spans="1:45" ht="42.75" customHeight="1" x14ac:dyDescent="0.2">
      <c r="A104" s="544"/>
      <c r="B104" s="545"/>
      <c r="C104" s="546"/>
      <c r="D104" s="545"/>
      <c r="E104" s="545"/>
      <c r="F104" s="546"/>
      <c r="G104" s="544"/>
      <c r="H104" s="545"/>
      <c r="I104" s="546"/>
      <c r="J104" s="3039"/>
      <c r="K104" s="3042"/>
      <c r="L104" s="3039"/>
      <c r="M104" s="3039"/>
      <c r="N104" s="593"/>
      <c r="O104" s="3038"/>
      <c r="P104" s="3041"/>
      <c r="Q104" s="3045"/>
      <c r="R104" s="3051"/>
      <c r="S104" s="3041"/>
      <c r="T104" s="3042"/>
      <c r="U104" s="566" t="s">
        <v>746</v>
      </c>
      <c r="V104" s="613">
        <v>6000000</v>
      </c>
      <c r="W104" s="616"/>
      <c r="X104" s="617"/>
      <c r="Y104" s="3048"/>
      <c r="Z104" s="3048"/>
      <c r="AA104" s="3048"/>
      <c r="AB104" s="3048"/>
      <c r="AC104" s="3048"/>
      <c r="AD104" s="3048"/>
      <c r="AE104" s="3048"/>
      <c r="AF104" s="3048"/>
      <c r="AG104" s="3048"/>
      <c r="AH104" s="3048"/>
      <c r="AI104" s="3048"/>
      <c r="AJ104" s="3048"/>
      <c r="AK104" s="3111"/>
      <c r="AL104" s="3111"/>
      <c r="AM104" s="3062"/>
    </row>
    <row r="105" spans="1:45" ht="42.75" customHeight="1" x14ac:dyDescent="0.2">
      <c r="A105" s="544"/>
      <c r="B105" s="545"/>
      <c r="C105" s="546"/>
      <c r="D105" s="545"/>
      <c r="E105" s="545"/>
      <c r="F105" s="546"/>
      <c r="G105" s="544"/>
      <c r="H105" s="545"/>
      <c r="I105" s="546"/>
      <c r="J105" s="3037">
        <v>155</v>
      </c>
      <c r="K105" s="3040" t="s">
        <v>747</v>
      </c>
      <c r="L105" s="3037" t="s">
        <v>78</v>
      </c>
      <c r="M105" s="3037">
        <v>1</v>
      </c>
      <c r="N105" s="593"/>
      <c r="O105" s="3038"/>
      <c r="P105" s="3041"/>
      <c r="Q105" s="3043">
        <f>(V105+V106+V107)/R102</f>
        <v>0.13803877528685635</v>
      </c>
      <c r="R105" s="3051"/>
      <c r="S105" s="3041"/>
      <c r="T105" s="3040" t="s">
        <v>1454</v>
      </c>
      <c r="U105" s="566" t="s">
        <v>748</v>
      </c>
      <c r="V105" s="613">
        <v>6000000</v>
      </c>
      <c r="W105" s="616"/>
      <c r="X105" s="617"/>
      <c r="Y105" s="3048"/>
      <c r="Z105" s="3048"/>
      <c r="AA105" s="3048"/>
      <c r="AB105" s="3048"/>
      <c r="AC105" s="3048"/>
      <c r="AD105" s="3048"/>
      <c r="AE105" s="3048"/>
      <c r="AF105" s="3048"/>
      <c r="AG105" s="3048"/>
      <c r="AH105" s="3048"/>
      <c r="AI105" s="3048"/>
      <c r="AJ105" s="3048"/>
      <c r="AK105" s="3111"/>
      <c r="AL105" s="3111"/>
      <c r="AM105" s="3062"/>
    </row>
    <row r="106" spans="1:45" ht="66.75" customHeight="1" x14ac:dyDescent="0.2">
      <c r="A106" s="544"/>
      <c r="B106" s="545"/>
      <c r="C106" s="546"/>
      <c r="D106" s="545"/>
      <c r="E106" s="545"/>
      <c r="F106" s="546"/>
      <c r="G106" s="544"/>
      <c r="H106" s="545"/>
      <c r="I106" s="546"/>
      <c r="J106" s="3038"/>
      <c r="K106" s="3041"/>
      <c r="L106" s="3038"/>
      <c r="M106" s="3038"/>
      <c r="N106" s="593"/>
      <c r="O106" s="3038"/>
      <c r="P106" s="3041"/>
      <c r="Q106" s="3044"/>
      <c r="R106" s="3051"/>
      <c r="S106" s="3041"/>
      <c r="T106" s="3041"/>
      <c r="U106" s="566" t="s">
        <v>749</v>
      </c>
      <c r="V106" s="613">
        <v>20000000</v>
      </c>
      <c r="W106" s="616"/>
      <c r="X106" s="617"/>
      <c r="Y106" s="3048"/>
      <c r="Z106" s="3048"/>
      <c r="AA106" s="3048"/>
      <c r="AB106" s="3048"/>
      <c r="AC106" s="3048"/>
      <c r="AD106" s="3048"/>
      <c r="AE106" s="3048"/>
      <c r="AF106" s="3048"/>
      <c r="AG106" s="3048"/>
      <c r="AH106" s="3048"/>
      <c r="AI106" s="3048"/>
      <c r="AJ106" s="3048"/>
      <c r="AK106" s="3111"/>
      <c r="AL106" s="3111"/>
      <c r="AM106" s="3062"/>
    </row>
    <row r="107" spans="1:45" ht="54.75" customHeight="1" x14ac:dyDescent="0.2">
      <c r="A107" s="544"/>
      <c r="B107" s="545"/>
      <c r="C107" s="546"/>
      <c r="D107" s="545"/>
      <c r="E107" s="545"/>
      <c r="F107" s="546"/>
      <c r="G107" s="544"/>
      <c r="H107" s="545"/>
      <c r="I107" s="546"/>
      <c r="J107" s="3039"/>
      <c r="K107" s="3042"/>
      <c r="L107" s="3039"/>
      <c r="M107" s="3039"/>
      <c r="N107" s="593" t="s">
        <v>1455</v>
      </c>
      <c r="O107" s="3038"/>
      <c r="P107" s="3041"/>
      <c r="Q107" s="3045"/>
      <c r="R107" s="3051"/>
      <c r="S107" s="3041"/>
      <c r="T107" s="3042"/>
      <c r="U107" s="566" t="s">
        <v>750</v>
      </c>
      <c r="V107" s="613">
        <v>8000000</v>
      </c>
      <c r="W107" s="617">
        <v>61</v>
      </c>
      <c r="X107" s="593" t="s">
        <v>1371</v>
      </c>
      <c r="Y107" s="3048"/>
      <c r="Z107" s="3048"/>
      <c r="AA107" s="3048"/>
      <c r="AB107" s="3048"/>
      <c r="AC107" s="3048"/>
      <c r="AD107" s="3048"/>
      <c r="AE107" s="3048"/>
      <c r="AF107" s="3048"/>
      <c r="AG107" s="3048"/>
      <c r="AH107" s="3048"/>
      <c r="AI107" s="3048"/>
      <c r="AJ107" s="3048"/>
      <c r="AK107" s="3111"/>
      <c r="AL107" s="3111"/>
      <c r="AM107" s="3062"/>
      <c r="AO107" s="700"/>
    </row>
    <row r="108" spans="1:45" ht="55.5" customHeight="1" x14ac:dyDescent="0.2">
      <c r="A108" s="544"/>
      <c r="B108" s="545"/>
      <c r="C108" s="546"/>
      <c r="D108" s="545"/>
      <c r="E108" s="545"/>
      <c r="F108" s="546"/>
      <c r="G108" s="544"/>
      <c r="H108" s="545"/>
      <c r="I108" s="546"/>
      <c r="J108" s="3037">
        <v>156</v>
      </c>
      <c r="K108" s="3040" t="s">
        <v>751</v>
      </c>
      <c r="L108" s="3037" t="s">
        <v>78</v>
      </c>
      <c r="M108" s="3037">
        <v>12</v>
      </c>
      <c r="N108" s="593" t="s">
        <v>1456</v>
      </c>
      <c r="O108" s="3038"/>
      <c r="P108" s="3041"/>
      <c r="Q108" s="3043">
        <f>(V108+V109)/R102</f>
        <v>0.60574662567055781</v>
      </c>
      <c r="R108" s="3051"/>
      <c r="S108" s="3041"/>
      <c r="T108" s="3040" t="s">
        <v>1457</v>
      </c>
      <c r="U108" s="566" t="s">
        <v>752</v>
      </c>
      <c r="V108" s="613">
        <v>50000000</v>
      </c>
      <c r="W108" s="617">
        <v>20</v>
      </c>
      <c r="X108" s="593" t="s">
        <v>82</v>
      </c>
      <c r="Y108" s="3048"/>
      <c r="Z108" s="3048"/>
      <c r="AA108" s="3048"/>
      <c r="AB108" s="3048"/>
      <c r="AC108" s="3048"/>
      <c r="AD108" s="3048"/>
      <c r="AE108" s="3048"/>
      <c r="AF108" s="3048"/>
      <c r="AG108" s="3048"/>
      <c r="AH108" s="3048"/>
      <c r="AI108" s="3048"/>
      <c r="AJ108" s="3048"/>
      <c r="AK108" s="3111"/>
      <c r="AL108" s="3111"/>
      <c r="AM108" s="3062"/>
    </row>
    <row r="109" spans="1:45" ht="73.5" customHeight="1" x14ac:dyDescent="0.2">
      <c r="A109" s="544"/>
      <c r="B109" s="545"/>
      <c r="C109" s="546"/>
      <c r="D109" s="545"/>
      <c r="E109" s="545"/>
      <c r="F109" s="546"/>
      <c r="G109" s="544"/>
      <c r="H109" s="545"/>
      <c r="I109" s="546"/>
      <c r="J109" s="3039"/>
      <c r="K109" s="3042"/>
      <c r="L109" s="3039"/>
      <c r="M109" s="3039"/>
      <c r="N109" s="593"/>
      <c r="O109" s="3038"/>
      <c r="P109" s="3041"/>
      <c r="Q109" s="3045"/>
      <c r="R109" s="3051"/>
      <c r="S109" s="3041"/>
      <c r="T109" s="3042"/>
      <c r="U109" s="566" t="s">
        <v>753</v>
      </c>
      <c r="V109" s="613">
        <v>99200000</v>
      </c>
      <c r="W109" s="616"/>
      <c r="X109" s="617"/>
      <c r="Y109" s="3048"/>
      <c r="Z109" s="3048"/>
      <c r="AA109" s="3048"/>
      <c r="AB109" s="3048"/>
      <c r="AC109" s="3048"/>
      <c r="AD109" s="3048"/>
      <c r="AE109" s="3048"/>
      <c r="AF109" s="3048"/>
      <c r="AG109" s="3048"/>
      <c r="AH109" s="3048"/>
      <c r="AI109" s="3048"/>
      <c r="AJ109" s="3048"/>
      <c r="AK109" s="3111"/>
      <c r="AL109" s="3111"/>
      <c r="AM109" s="3062"/>
    </row>
    <row r="110" spans="1:45" ht="60" customHeight="1" x14ac:dyDescent="0.2">
      <c r="A110" s="544"/>
      <c r="B110" s="545"/>
      <c r="C110" s="546"/>
      <c r="D110" s="545"/>
      <c r="E110" s="545"/>
      <c r="F110" s="546"/>
      <c r="G110" s="544"/>
      <c r="H110" s="545"/>
      <c r="I110" s="546"/>
      <c r="J110" s="3037">
        <v>157</v>
      </c>
      <c r="K110" s="3040" t="s">
        <v>754</v>
      </c>
      <c r="L110" s="3037" t="s">
        <v>78</v>
      </c>
      <c r="M110" s="3037">
        <v>12</v>
      </c>
      <c r="N110" s="593"/>
      <c r="O110" s="3038"/>
      <c r="P110" s="3041"/>
      <c r="Q110" s="3043">
        <f>(V110+V111)/R102</f>
        <v>0.13644566166134278</v>
      </c>
      <c r="R110" s="3051"/>
      <c r="S110" s="3041"/>
      <c r="T110" s="3040" t="s">
        <v>1458</v>
      </c>
      <c r="U110" s="566" t="s">
        <v>755</v>
      </c>
      <c r="V110" s="613">
        <f>33607604-12500000</f>
        <v>21107604</v>
      </c>
      <c r="W110" s="616"/>
      <c r="X110" s="617"/>
      <c r="Y110" s="3048"/>
      <c r="Z110" s="3048"/>
      <c r="AA110" s="3048"/>
      <c r="AB110" s="3048"/>
      <c r="AC110" s="3048"/>
      <c r="AD110" s="3048"/>
      <c r="AE110" s="3048"/>
      <c r="AF110" s="3048"/>
      <c r="AG110" s="3048"/>
      <c r="AH110" s="3048"/>
      <c r="AI110" s="3048"/>
      <c r="AJ110" s="3048"/>
      <c r="AK110" s="3111"/>
      <c r="AL110" s="3111"/>
      <c r="AM110" s="3062"/>
    </row>
    <row r="111" spans="1:45" ht="86.25" customHeight="1" x14ac:dyDescent="0.2">
      <c r="A111" s="544"/>
      <c r="B111" s="545"/>
      <c r="C111" s="546"/>
      <c r="D111" s="545"/>
      <c r="E111" s="545"/>
      <c r="F111" s="546"/>
      <c r="G111" s="559"/>
      <c r="H111" s="557"/>
      <c r="I111" s="558"/>
      <c r="J111" s="3039"/>
      <c r="K111" s="3042"/>
      <c r="L111" s="3039"/>
      <c r="M111" s="3039"/>
      <c r="N111" s="578"/>
      <c r="O111" s="3039"/>
      <c r="P111" s="3042"/>
      <c r="Q111" s="3045"/>
      <c r="R111" s="3052"/>
      <c r="S111" s="3042"/>
      <c r="T111" s="3042"/>
      <c r="U111" s="566" t="s">
        <v>756</v>
      </c>
      <c r="V111" s="613">
        <v>12500000</v>
      </c>
      <c r="W111" s="619"/>
      <c r="X111" s="621"/>
      <c r="Y111" s="3049"/>
      <c r="Z111" s="3049"/>
      <c r="AA111" s="3049"/>
      <c r="AB111" s="3049"/>
      <c r="AC111" s="3049"/>
      <c r="AD111" s="3049"/>
      <c r="AE111" s="3049"/>
      <c r="AF111" s="3049"/>
      <c r="AG111" s="3049"/>
      <c r="AH111" s="3049"/>
      <c r="AI111" s="3049"/>
      <c r="AJ111" s="3049"/>
      <c r="AK111" s="3112"/>
      <c r="AL111" s="3112"/>
      <c r="AM111" s="3063"/>
    </row>
    <row r="112" spans="1:45" s="568" customFormat="1" ht="36" customHeight="1" x14ac:dyDescent="0.2">
      <c r="A112" s="532"/>
      <c r="B112" s="533"/>
      <c r="C112" s="534"/>
      <c r="D112" s="533"/>
      <c r="E112" s="533"/>
      <c r="F112" s="534"/>
      <c r="G112" s="564">
        <v>45</v>
      </c>
      <c r="H112" s="538" t="s">
        <v>757</v>
      </c>
      <c r="I112" s="538"/>
      <c r="J112" s="538"/>
      <c r="K112" s="539"/>
      <c r="L112" s="538"/>
      <c r="M112" s="538"/>
      <c r="N112" s="540"/>
      <c r="O112" s="538"/>
      <c r="P112" s="539"/>
      <c r="Q112" s="538"/>
      <c r="R112" s="538"/>
      <c r="S112" s="538"/>
      <c r="T112" s="539"/>
      <c r="U112" s="539"/>
      <c r="V112" s="622"/>
      <c r="W112" s="565"/>
      <c r="X112" s="540"/>
      <c r="Y112" s="540"/>
      <c r="Z112" s="540"/>
      <c r="AA112" s="540"/>
      <c r="AB112" s="540"/>
      <c r="AC112" s="540"/>
      <c r="AD112" s="540"/>
      <c r="AE112" s="540"/>
      <c r="AF112" s="540"/>
      <c r="AG112" s="540"/>
      <c r="AH112" s="540"/>
      <c r="AI112" s="540"/>
      <c r="AJ112" s="540"/>
      <c r="AK112" s="540"/>
      <c r="AL112" s="538"/>
      <c r="AM112" s="543"/>
      <c r="AN112" s="522"/>
      <c r="AO112" s="522"/>
      <c r="AP112" s="522"/>
      <c r="AQ112" s="522"/>
      <c r="AR112" s="522"/>
      <c r="AS112" s="522"/>
    </row>
    <row r="113" spans="1:345" s="553" customFormat="1" ht="54.75" customHeight="1" x14ac:dyDescent="0.2">
      <c r="A113" s="544"/>
      <c r="B113" s="545"/>
      <c r="C113" s="546"/>
      <c r="D113" s="545"/>
      <c r="E113" s="545"/>
      <c r="F113" s="546"/>
      <c r="G113" s="547"/>
      <c r="H113" s="548"/>
      <c r="I113" s="549"/>
      <c r="J113" s="3037">
        <v>158</v>
      </c>
      <c r="K113" s="3037" t="s">
        <v>758</v>
      </c>
      <c r="L113" s="3037" t="s">
        <v>78</v>
      </c>
      <c r="M113" s="3037">
        <v>11</v>
      </c>
      <c r="N113" s="3037" t="s">
        <v>1459</v>
      </c>
      <c r="O113" s="3037">
        <v>150</v>
      </c>
      <c r="P113" s="3040" t="s">
        <v>1460</v>
      </c>
      <c r="Q113" s="3043">
        <v>0.9</v>
      </c>
      <c r="R113" s="3050">
        <v>1031161907</v>
      </c>
      <c r="S113" s="3040" t="s">
        <v>1461</v>
      </c>
      <c r="T113" s="3059" t="s">
        <v>1462</v>
      </c>
      <c r="U113" s="566" t="s">
        <v>759</v>
      </c>
      <c r="V113" s="552">
        <v>215000000</v>
      </c>
      <c r="W113" s="3061">
        <v>61</v>
      </c>
      <c r="X113" s="3037" t="s">
        <v>1371</v>
      </c>
      <c r="Y113" s="3107">
        <v>64149</v>
      </c>
      <c r="Z113" s="3107">
        <v>72224</v>
      </c>
      <c r="AA113" s="3107">
        <v>27477</v>
      </c>
      <c r="AB113" s="3107">
        <v>86843</v>
      </c>
      <c r="AC113" s="3107">
        <v>236429</v>
      </c>
      <c r="AD113" s="3107">
        <v>81384</v>
      </c>
      <c r="AE113" s="3107">
        <v>13208</v>
      </c>
      <c r="AF113" s="3107">
        <v>2145</v>
      </c>
      <c r="AG113" s="3107">
        <v>413</v>
      </c>
      <c r="AH113" s="3107">
        <v>520</v>
      </c>
      <c r="AI113" s="3107">
        <v>16897</v>
      </c>
      <c r="AJ113" s="3107">
        <v>75612</v>
      </c>
      <c r="AK113" s="3031">
        <v>42948</v>
      </c>
      <c r="AL113" s="3031">
        <v>43100</v>
      </c>
      <c r="AM113" s="3034" t="s">
        <v>1391</v>
      </c>
    </row>
    <row r="114" spans="1:345" s="553" customFormat="1" ht="54.75" customHeight="1" x14ac:dyDescent="0.2">
      <c r="A114" s="544"/>
      <c r="B114" s="545"/>
      <c r="C114" s="546"/>
      <c r="D114" s="545"/>
      <c r="E114" s="545"/>
      <c r="F114" s="546"/>
      <c r="G114" s="544"/>
      <c r="H114" s="545"/>
      <c r="I114" s="546"/>
      <c r="J114" s="3038"/>
      <c r="K114" s="3038"/>
      <c r="L114" s="3038"/>
      <c r="M114" s="3038"/>
      <c r="N114" s="3038"/>
      <c r="O114" s="3038"/>
      <c r="P114" s="3041"/>
      <c r="Q114" s="3044"/>
      <c r="R114" s="3051"/>
      <c r="S114" s="3041"/>
      <c r="T114" s="3060"/>
      <c r="U114" s="566" t="s">
        <v>762</v>
      </c>
      <c r="V114" s="552">
        <v>656161907</v>
      </c>
      <c r="W114" s="3062"/>
      <c r="X114" s="3038"/>
      <c r="Y114" s="3108"/>
      <c r="Z114" s="3108"/>
      <c r="AA114" s="3108"/>
      <c r="AB114" s="3108"/>
      <c r="AC114" s="3108"/>
      <c r="AD114" s="3108"/>
      <c r="AE114" s="3108"/>
      <c r="AF114" s="3108"/>
      <c r="AG114" s="3108"/>
      <c r="AH114" s="3108"/>
      <c r="AI114" s="3108"/>
      <c r="AJ114" s="3108"/>
      <c r="AK114" s="3032"/>
      <c r="AL114" s="3032"/>
      <c r="AM114" s="3035"/>
    </row>
    <row r="115" spans="1:345" s="553" customFormat="1" ht="54.75" customHeight="1" x14ac:dyDescent="0.2">
      <c r="A115" s="544"/>
      <c r="B115" s="545"/>
      <c r="C115" s="546"/>
      <c r="D115" s="545"/>
      <c r="E115" s="545"/>
      <c r="F115" s="546"/>
      <c r="G115" s="544"/>
      <c r="H115" s="545"/>
      <c r="I115" s="546"/>
      <c r="J115" s="3039"/>
      <c r="K115" s="3039"/>
      <c r="L115" s="3039"/>
      <c r="M115" s="3039"/>
      <c r="N115" s="3038"/>
      <c r="O115" s="3038"/>
      <c r="P115" s="3041"/>
      <c r="Q115" s="3045"/>
      <c r="R115" s="3051"/>
      <c r="S115" s="3041"/>
      <c r="T115" s="623" t="s">
        <v>1522</v>
      </c>
      <c r="U115" s="566" t="s">
        <v>760</v>
      </c>
      <c r="V115" s="552">
        <v>160000000</v>
      </c>
      <c r="W115" s="3062"/>
      <c r="X115" s="3038"/>
      <c r="Y115" s="3108"/>
      <c r="Z115" s="3108"/>
      <c r="AA115" s="3108"/>
      <c r="AB115" s="3108"/>
      <c r="AC115" s="3108"/>
      <c r="AD115" s="3108"/>
      <c r="AE115" s="3108"/>
      <c r="AF115" s="3108"/>
      <c r="AG115" s="3108"/>
      <c r="AH115" s="3108"/>
      <c r="AI115" s="3108"/>
      <c r="AJ115" s="3108"/>
      <c r="AK115" s="3032"/>
      <c r="AL115" s="3032"/>
      <c r="AM115" s="3035"/>
      <c r="AO115" s="700"/>
    </row>
    <row r="116" spans="1:345" s="553" customFormat="1" ht="65.25" customHeight="1" x14ac:dyDescent="0.2">
      <c r="A116" s="544"/>
      <c r="B116" s="545"/>
      <c r="C116" s="546"/>
      <c r="D116" s="545"/>
      <c r="E116" s="545"/>
      <c r="F116" s="546"/>
      <c r="G116" s="559"/>
      <c r="H116" s="557"/>
      <c r="I116" s="558"/>
      <c r="J116" s="556">
        <v>159</v>
      </c>
      <c r="K116" s="638" t="s">
        <v>761</v>
      </c>
      <c r="L116" s="578" t="s">
        <v>78</v>
      </c>
      <c r="M116" s="556">
        <v>8</v>
      </c>
      <c r="N116" s="3039"/>
      <c r="O116" s="3039"/>
      <c r="P116" s="3042"/>
      <c r="Q116" s="503">
        <v>0.1</v>
      </c>
      <c r="R116" s="3052"/>
      <c r="S116" s="3042"/>
      <c r="T116" s="701" t="s">
        <v>1523</v>
      </c>
      <c r="U116" s="566" t="s">
        <v>1524</v>
      </c>
      <c r="V116" s="552">
        <v>0</v>
      </c>
      <c r="W116" s="3063"/>
      <c r="X116" s="3039"/>
      <c r="Y116" s="3109"/>
      <c r="Z116" s="3109"/>
      <c r="AA116" s="3109"/>
      <c r="AB116" s="3109"/>
      <c r="AC116" s="3109"/>
      <c r="AD116" s="3109"/>
      <c r="AE116" s="3109"/>
      <c r="AF116" s="3109"/>
      <c r="AG116" s="3109"/>
      <c r="AH116" s="3109"/>
      <c r="AI116" s="3109"/>
      <c r="AJ116" s="3109"/>
      <c r="AK116" s="3033"/>
      <c r="AL116" s="3033"/>
      <c r="AM116" s="3036"/>
    </row>
    <row r="117" spans="1:345" s="568" customFormat="1" ht="36" customHeight="1" x14ac:dyDescent="0.2">
      <c r="A117" s="532"/>
      <c r="B117" s="533"/>
      <c r="C117" s="534"/>
      <c r="D117" s="533"/>
      <c r="E117" s="533"/>
      <c r="F117" s="534"/>
      <c r="G117" s="564">
        <v>46</v>
      </c>
      <c r="H117" s="538" t="s">
        <v>763</v>
      </c>
      <c r="I117" s="538"/>
      <c r="J117" s="538"/>
      <c r="K117" s="539"/>
      <c r="L117" s="538"/>
      <c r="M117" s="538"/>
      <c r="N117" s="540"/>
      <c r="O117" s="538"/>
      <c r="P117" s="539"/>
      <c r="Q117" s="538"/>
      <c r="R117" s="538"/>
      <c r="S117" s="538"/>
      <c r="T117" s="539"/>
      <c r="U117" s="539"/>
      <c r="V117" s="622"/>
      <c r="W117" s="565"/>
      <c r="X117" s="540"/>
      <c r="Y117" s="540"/>
      <c r="Z117" s="540"/>
      <c r="AA117" s="540"/>
      <c r="AB117" s="540"/>
      <c r="AC117" s="540"/>
      <c r="AD117" s="540"/>
      <c r="AE117" s="540"/>
      <c r="AF117" s="540"/>
      <c r="AG117" s="540"/>
      <c r="AH117" s="540"/>
      <c r="AI117" s="540"/>
      <c r="AJ117" s="540"/>
      <c r="AK117" s="538"/>
      <c r="AL117" s="538"/>
      <c r="AM117" s="543"/>
      <c r="AN117" s="522"/>
      <c r="AO117" s="522"/>
      <c r="AP117" s="522"/>
      <c r="AQ117" s="522"/>
      <c r="AR117" s="522"/>
      <c r="AS117" s="522"/>
    </row>
    <row r="118" spans="1:345" ht="36.75" customHeight="1" x14ac:dyDescent="0.2">
      <c r="A118" s="544"/>
      <c r="B118" s="545"/>
      <c r="C118" s="546"/>
      <c r="D118" s="545"/>
      <c r="E118" s="545"/>
      <c r="F118" s="546"/>
      <c r="G118" s="547"/>
      <c r="H118" s="548"/>
      <c r="I118" s="549"/>
      <c r="J118" s="3083">
        <v>160</v>
      </c>
      <c r="K118" s="3040" t="s">
        <v>764</v>
      </c>
      <c r="L118" s="3037" t="s">
        <v>78</v>
      </c>
      <c r="M118" s="3037">
        <v>300</v>
      </c>
      <c r="N118" s="3037" t="s">
        <v>1463</v>
      </c>
      <c r="O118" s="3037">
        <v>151</v>
      </c>
      <c r="P118" s="3040" t="s">
        <v>1464</v>
      </c>
      <c r="Q118" s="3043">
        <v>1</v>
      </c>
      <c r="R118" s="3050">
        <v>859634358</v>
      </c>
      <c r="S118" s="3040" t="s">
        <v>1465</v>
      </c>
      <c r="T118" s="3040" t="s">
        <v>1466</v>
      </c>
      <c r="U118" s="566" t="s">
        <v>765</v>
      </c>
      <c r="V118" s="552">
        <v>290000000</v>
      </c>
      <c r="W118" s="3061">
        <v>61</v>
      </c>
      <c r="X118" s="3037" t="s">
        <v>1371</v>
      </c>
      <c r="Y118" s="3104">
        <v>64149</v>
      </c>
      <c r="Z118" s="3104">
        <v>72224</v>
      </c>
      <c r="AA118" s="3104">
        <v>27477</v>
      </c>
      <c r="AB118" s="3104">
        <v>86843</v>
      </c>
      <c r="AC118" s="3104">
        <v>236429</v>
      </c>
      <c r="AD118" s="3104">
        <v>81384</v>
      </c>
      <c r="AE118" s="3104">
        <v>13208</v>
      </c>
      <c r="AF118" s="3104">
        <v>2145</v>
      </c>
      <c r="AG118" s="3104">
        <v>413</v>
      </c>
      <c r="AH118" s="3104">
        <v>520</v>
      </c>
      <c r="AI118" s="3104">
        <v>16897</v>
      </c>
      <c r="AJ118" s="3104">
        <v>75612</v>
      </c>
      <c r="AK118" s="3071">
        <v>42948</v>
      </c>
      <c r="AL118" s="3071">
        <v>43100</v>
      </c>
      <c r="AM118" s="3072" t="s">
        <v>1391</v>
      </c>
    </row>
    <row r="119" spans="1:345" ht="51" customHeight="1" x14ac:dyDescent="0.2">
      <c r="A119" s="544"/>
      <c r="B119" s="545"/>
      <c r="C119" s="546"/>
      <c r="D119" s="545"/>
      <c r="E119" s="545"/>
      <c r="F119" s="546"/>
      <c r="G119" s="544"/>
      <c r="H119" s="545"/>
      <c r="I119" s="546"/>
      <c r="J119" s="3083"/>
      <c r="K119" s="3041"/>
      <c r="L119" s="3038"/>
      <c r="M119" s="3038"/>
      <c r="N119" s="3038"/>
      <c r="O119" s="3038"/>
      <c r="P119" s="3041"/>
      <c r="Q119" s="3044"/>
      <c r="R119" s="3051"/>
      <c r="S119" s="3041"/>
      <c r="T119" s="3042"/>
      <c r="U119" s="566" t="s">
        <v>766</v>
      </c>
      <c r="V119" s="552">
        <v>210000000</v>
      </c>
      <c r="W119" s="3062"/>
      <c r="X119" s="3038"/>
      <c r="Y119" s="3105"/>
      <c r="Z119" s="3105"/>
      <c r="AA119" s="3105"/>
      <c r="AB119" s="3105"/>
      <c r="AC119" s="3105"/>
      <c r="AD119" s="3105"/>
      <c r="AE119" s="3105"/>
      <c r="AF119" s="3105"/>
      <c r="AG119" s="3105"/>
      <c r="AH119" s="3105"/>
      <c r="AI119" s="3105"/>
      <c r="AJ119" s="3105"/>
      <c r="AK119" s="3071"/>
      <c r="AL119" s="3071"/>
      <c r="AM119" s="3072"/>
    </row>
    <row r="120" spans="1:345" ht="44.25" customHeight="1" x14ac:dyDescent="0.2">
      <c r="A120" s="544"/>
      <c r="B120" s="545"/>
      <c r="C120" s="546"/>
      <c r="D120" s="545"/>
      <c r="E120" s="545"/>
      <c r="F120" s="546"/>
      <c r="G120" s="544"/>
      <c r="H120" s="545"/>
      <c r="I120" s="546"/>
      <c r="J120" s="3083"/>
      <c r="K120" s="3041"/>
      <c r="L120" s="3038"/>
      <c r="M120" s="3038"/>
      <c r="N120" s="3038"/>
      <c r="O120" s="3038"/>
      <c r="P120" s="3041"/>
      <c r="Q120" s="3044"/>
      <c r="R120" s="3051"/>
      <c r="S120" s="3041"/>
      <c r="T120" s="3102" t="s">
        <v>1467</v>
      </c>
      <c r="U120" s="566" t="s">
        <v>767</v>
      </c>
      <c r="V120" s="552">
        <v>80000000</v>
      </c>
      <c r="W120" s="3062"/>
      <c r="X120" s="3038"/>
      <c r="Y120" s="3105"/>
      <c r="Z120" s="3105"/>
      <c r="AA120" s="3105"/>
      <c r="AB120" s="3105"/>
      <c r="AC120" s="3105"/>
      <c r="AD120" s="3105"/>
      <c r="AE120" s="3105"/>
      <c r="AF120" s="3105"/>
      <c r="AG120" s="3105"/>
      <c r="AH120" s="3105"/>
      <c r="AI120" s="3105"/>
      <c r="AJ120" s="3105"/>
      <c r="AK120" s="3071"/>
      <c r="AL120" s="3071"/>
      <c r="AM120" s="3072"/>
    </row>
    <row r="121" spans="1:345" ht="52.5" customHeight="1" x14ac:dyDescent="0.2">
      <c r="A121" s="544"/>
      <c r="B121" s="545"/>
      <c r="C121" s="546"/>
      <c r="D121" s="545"/>
      <c r="E121" s="545"/>
      <c r="F121" s="546"/>
      <c r="G121" s="544"/>
      <c r="H121" s="545"/>
      <c r="I121" s="546"/>
      <c r="J121" s="3083"/>
      <c r="K121" s="3041"/>
      <c r="L121" s="3038"/>
      <c r="M121" s="3038"/>
      <c r="N121" s="3038"/>
      <c r="O121" s="3038"/>
      <c r="P121" s="3041"/>
      <c r="Q121" s="3044"/>
      <c r="R121" s="3051"/>
      <c r="S121" s="3041"/>
      <c r="T121" s="3103"/>
      <c r="U121" s="566" t="s">
        <v>768</v>
      </c>
      <c r="V121" s="552">
        <v>120000000</v>
      </c>
      <c r="W121" s="3062"/>
      <c r="X121" s="3038"/>
      <c r="Y121" s="3105"/>
      <c r="Z121" s="3105"/>
      <c r="AA121" s="3105"/>
      <c r="AB121" s="3105"/>
      <c r="AC121" s="3105"/>
      <c r="AD121" s="3105"/>
      <c r="AE121" s="3105"/>
      <c r="AF121" s="3105"/>
      <c r="AG121" s="3105"/>
      <c r="AH121" s="3105"/>
      <c r="AI121" s="3105"/>
      <c r="AJ121" s="3105"/>
      <c r="AK121" s="3071"/>
      <c r="AL121" s="3071"/>
      <c r="AM121" s="3072"/>
    </row>
    <row r="122" spans="1:345" ht="57.75" customHeight="1" x14ac:dyDescent="0.2">
      <c r="A122" s="544"/>
      <c r="B122" s="545"/>
      <c r="C122" s="546"/>
      <c r="D122" s="545"/>
      <c r="E122" s="545"/>
      <c r="F122" s="546"/>
      <c r="G122" s="544"/>
      <c r="H122" s="545"/>
      <c r="I122" s="546"/>
      <c r="J122" s="3083"/>
      <c r="K122" s="3042"/>
      <c r="L122" s="3039"/>
      <c r="M122" s="3039"/>
      <c r="N122" s="3039"/>
      <c r="O122" s="3039"/>
      <c r="P122" s="3042"/>
      <c r="Q122" s="3045"/>
      <c r="R122" s="3052"/>
      <c r="S122" s="3042"/>
      <c r="T122" s="566" t="s">
        <v>1468</v>
      </c>
      <c r="U122" s="566" t="s">
        <v>769</v>
      </c>
      <c r="V122" s="552">
        <v>159634358</v>
      </c>
      <c r="W122" s="3063"/>
      <c r="X122" s="3039"/>
      <c r="Y122" s="3106"/>
      <c r="Z122" s="3106"/>
      <c r="AA122" s="3106"/>
      <c r="AB122" s="3106"/>
      <c r="AC122" s="3106"/>
      <c r="AD122" s="3106"/>
      <c r="AE122" s="3106"/>
      <c r="AF122" s="3106"/>
      <c r="AG122" s="3106"/>
      <c r="AH122" s="3106"/>
      <c r="AI122" s="3106"/>
      <c r="AJ122" s="3106"/>
      <c r="AK122" s="3071"/>
      <c r="AL122" s="3071"/>
      <c r="AM122" s="3072"/>
      <c r="BW122" s="553"/>
      <c r="BX122" s="553"/>
      <c r="BY122" s="553"/>
      <c r="BZ122" s="553"/>
      <c r="CA122" s="553"/>
      <c r="CB122" s="553"/>
      <c r="CC122" s="553"/>
      <c r="CD122" s="553"/>
      <c r="CE122" s="553"/>
      <c r="CF122" s="553"/>
      <c r="CG122" s="553"/>
      <c r="CH122" s="553"/>
      <c r="CI122" s="553"/>
    </row>
    <row r="123" spans="1:345" s="624" customFormat="1" ht="50.25" customHeight="1" x14ac:dyDescent="0.2">
      <c r="A123" s="544"/>
      <c r="B123" s="545"/>
      <c r="C123" s="546"/>
      <c r="D123" s="545"/>
      <c r="E123" s="545"/>
      <c r="F123" s="546"/>
      <c r="G123" s="544"/>
      <c r="H123" s="545"/>
      <c r="I123" s="546"/>
      <c r="J123" s="3037">
        <v>161</v>
      </c>
      <c r="K123" s="3040" t="s">
        <v>770</v>
      </c>
      <c r="L123" s="3037" t="s">
        <v>78</v>
      </c>
      <c r="M123" s="3037">
        <v>100</v>
      </c>
      <c r="N123" s="3037" t="s">
        <v>1469</v>
      </c>
      <c r="O123" s="3037">
        <v>152</v>
      </c>
      <c r="P123" s="3040" t="s">
        <v>1470</v>
      </c>
      <c r="Q123" s="3043">
        <f>(V123+V124+V125)/R123</f>
        <v>0.22578676790121668</v>
      </c>
      <c r="R123" s="3050">
        <v>276809844</v>
      </c>
      <c r="S123" s="3040" t="s">
        <v>1471</v>
      </c>
      <c r="T123" s="3040" t="s">
        <v>1472</v>
      </c>
      <c r="U123" s="566" t="s">
        <v>771</v>
      </c>
      <c r="V123" s="552">
        <v>18750000</v>
      </c>
      <c r="W123" s="3061">
        <v>61</v>
      </c>
      <c r="X123" s="3037" t="s">
        <v>1371</v>
      </c>
      <c r="Y123" s="3098">
        <f t="shared" ref="Y123:AD123" si="5">Y118</f>
        <v>64149</v>
      </c>
      <c r="Z123" s="3098">
        <f t="shared" si="5"/>
        <v>72224</v>
      </c>
      <c r="AA123" s="3098">
        <f t="shared" si="5"/>
        <v>27477</v>
      </c>
      <c r="AB123" s="3098">
        <f t="shared" si="5"/>
        <v>86843</v>
      </c>
      <c r="AC123" s="3098">
        <f t="shared" si="5"/>
        <v>236429</v>
      </c>
      <c r="AD123" s="3098">
        <f t="shared" si="5"/>
        <v>81384</v>
      </c>
      <c r="AE123" s="3098">
        <v>13208</v>
      </c>
      <c r="AF123" s="3098">
        <f>AF118</f>
        <v>2145</v>
      </c>
      <c r="AG123" s="3100">
        <f>AG118</f>
        <v>413</v>
      </c>
      <c r="AH123" s="3098">
        <f>AH118</f>
        <v>520</v>
      </c>
      <c r="AI123" s="3047">
        <v>16897</v>
      </c>
      <c r="AJ123" s="3098">
        <f>AJ118</f>
        <v>75612</v>
      </c>
      <c r="AK123" s="3031">
        <v>42948</v>
      </c>
      <c r="AL123" s="3031">
        <v>43100</v>
      </c>
      <c r="AM123" s="3034" t="s">
        <v>1391</v>
      </c>
      <c r="AN123" s="553"/>
      <c r="AO123" s="553"/>
      <c r="AP123" s="553"/>
      <c r="AQ123" s="553"/>
      <c r="AR123" s="553"/>
      <c r="AS123" s="553"/>
      <c r="AT123" s="553"/>
      <c r="AU123" s="553"/>
      <c r="AV123" s="553"/>
      <c r="AW123" s="553"/>
      <c r="AX123" s="553"/>
      <c r="AY123" s="553"/>
      <c r="AZ123" s="553"/>
      <c r="BA123" s="553"/>
      <c r="BB123" s="553"/>
      <c r="BC123" s="553"/>
      <c r="BD123" s="553"/>
      <c r="BE123" s="553"/>
      <c r="BF123" s="553"/>
      <c r="BG123" s="553"/>
      <c r="BH123" s="553"/>
      <c r="BI123" s="553"/>
      <c r="BJ123" s="553"/>
      <c r="BK123" s="553"/>
      <c r="BL123" s="553"/>
      <c r="BM123" s="553"/>
      <c r="BN123" s="553"/>
      <c r="BO123" s="553"/>
      <c r="BP123" s="553"/>
      <c r="BQ123" s="553"/>
      <c r="BR123" s="553"/>
      <c r="BS123" s="553"/>
      <c r="BT123" s="553"/>
      <c r="BU123" s="553"/>
      <c r="BV123" s="553"/>
      <c r="BW123" s="553"/>
      <c r="BX123" s="553"/>
      <c r="BY123" s="553"/>
      <c r="BZ123" s="553"/>
      <c r="CA123" s="553"/>
      <c r="CB123" s="553"/>
      <c r="CC123" s="553"/>
      <c r="CD123" s="553"/>
      <c r="CE123" s="553"/>
      <c r="CF123" s="553"/>
      <c r="CG123" s="553"/>
      <c r="CH123" s="553"/>
      <c r="CI123" s="553"/>
      <c r="CJ123" s="509"/>
      <c r="CK123" s="509"/>
      <c r="CL123" s="509"/>
      <c r="CM123" s="509"/>
      <c r="CN123" s="509"/>
      <c r="CO123" s="509"/>
      <c r="CP123" s="509"/>
      <c r="CQ123" s="509"/>
      <c r="CR123" s="509"/>
      <c r="CS123" s="509"/>
      <c r="CT123" s="509"/>
      <c r="CU123" s="509"/>
      <c r="CV123" s="509"/>
      <c r="CW123" s="509"/>
      <c r="CX123" s="509"/>
      <c r="CY123" s="509"/>
      <c r="CZ123" s="509"/>
      <c r="DA123" s="509"/>
      <c r="DB123" s="509"/>
      <c r="DC123" s="509"/>
      <c r="DD123" s="509"/>
      <c r="DE123" s="509"/>
      <c r="DF123" s="509"/>
      <c r="DG123" s="509"/>
      <c r="DH123" s="509"/>
      <c r="DI123" s="509"/>
      <c r="DJ123" s="509"/>
      <c r="DK123" s="509"/>
      <c r="DL123" s="509"/>
      <c r="DM123" s="509"/>
      <c r="DN123" s="509"/>
      <c r="DO123" s="509"/>
      <c r="DP123" s="509"/>
      <c r="DQ123" s="509"/>
      <c r="DR123" s="509"/>
      <c r="DS123" s="509"/>
      <c r="DT123" s="509"/>
      <c r="DU123" s="509"/>
      <c r="DV123" s="509"/>
      <c r="DW123" s="509"/>
      <c r="DX123" s="509"/>
      <c r="DY123" s="509"/>
      <c r="DZ123" s="509"/>
      <c r="EA123" s="509"/>
      <c r="EB123" s="509"/>
      <c r="EC123" s="509"/>
      <c r="ED123" s="509"/>
      <c r="EE123" s="509"/>
      <c r="EF123" s="509"/>
      <c r="EG123" s="509"/>
      <c r="EH123" s="509"/>
      <c r="EI123" s="509"/>
      <c r="EJ123" s="509"/>
      <c r="EK123" s="509"/>
      <c r="EL123" s="509"/>
      <c r="EM123" s="509"/>
      <c r="EN123" s="509"/>
      <c r="EO123" s="509"/>
      <c r="EP123" s="509"/>
      <c r="EQ123" s="509"/>
      <c r="ER123" s="509"/>
      <c r="ES123" s="509"/>
      <c r="ET123" s="509"/>
      <c r="EU123" s="509"/>
      <c r="EV123" s="509"/>
      <c r="EW123" s="509"/>
      <c r="EX123" s="509"/>
      <c r="EY123" s="509"/>
      <c r="EZ123" s="509"/>
      <c r="FA123" s="509"/>
      <c r="FB123" s="509"/>
      <c r="FC123" s="509"/>
      <c r="FD123" s="509"/>
      <c r="FE123" s="509"/>
      <c r="FF123" s="509"/>
      <c r="FG123" s="509"/>
      <c r="FH123" s="509"/>
      <c r="FI123" s="509"/>
      <c r="FJ123" s="509"/>
      <c r="FK123" s="509"/>
      <c r="FL123" s="509"/>
      <c r="FM123" s="509"/>
      <c r="FN123" s="509"/>
      <c r="FO123" s="509"/>
      <c r="FP123" s="509"/>
      <c r="FQ123" s="509"/>
      <c r="FR123" s="509"/>
      <c r="FS123" s="509"/>
      <c r="FT123" s="509"/>
      <c r="FU123" s="509"/>
      <c r="FV123" s="509"/>
      <c r="FW123" s="509"/>
      <c r="FX123" s="509"/>
      <c r="FY123" s="509"/>
      <c r="FZ123" s="509"/>
      <c r="GA123" s="509"/>
      <c r="GB123" s="509"/>
      <c r="GC123" s="509"/>
      <c r="GD123" s="509"/>
      <c r="GE123" s="509"/>
      <c r="GF123" s="509"/>
      <c r="GG123" s="509"/>
      <c r="GH123" s="509"/>
      <c r="GI123" s="509"/>
      <c r="GJ123" s="509"/>
      <c r="GK123" s="509"/>
      <c r="GL123" s="509"/>
      <c r="GM123" s="509"/>
      <c r="GN123" s="509"/>
      <c r="GO123" s="509"/>
      <c r="GP123" s="509"/>
      <c r="GQ123" s="509"/>
      <c r="GR123" s="509"/>
      <c r="GS123" s="509"/>
      <c r="GT123" s="509"/>
      <c r="GU123" s="509"/>
      <c r="GV123" s="509"/>
      <c r="GW123" s="509"/>
      <c r="GX123" s="509"/>
      <c r="GY123" s="509"/>
      <c r="GZ123" s="509"/>
      <c r="HA123" s="509"/>
      <c r="HB123" s="509"/>
      <c r="HC123" s="509"/>
      <c r="HD123" s="509"/>
      <c r="HE123" s="509"/>
      <c r="HF123" s="509"/>
      <c r="HG123" s="509"/>
      <c r="HH123" s="509"/>
      <c r="HI123" s="509"/>
      <c r="HJ123" s="509"/>
      <c r="HK123" s="509"/>
      <c r="HL123" s="509"/>
      <c r="HM123" s="509"/>
      <c r="HN123" s="509"/>
      <c r="HO123" s="509"/>
      <c r="HP123" s="509"/>
      <c r="HQ123" s="509"/>
      <c r="HR123" s="509"/>
      <c r="HS123" s="509"/>
      <c r="HT123" s="509"/>
      <c r="HU123" s="509"/>
      <c r="HV123" s="509"/>
      <c r="HW123" s="509"/>
      <c r="HX123" s="509"/>
      <c r="HY123" s="509"/>
      <c r="HZ123" s="509"/>
      <c r="IA123" s="509"/>
      <c r="IB123" s="509"/>
      <c r="IC123" s="509"/>
      <c r="ID123" s="509"/>
      <c r="IE123" s="509"/>
      <c r="IF123" s="509"/>
      <c r="IG123" s="509"/>
      <c r="IH123" s="509"/>
      <c r="II123" s="509"/>
      <c r="IJ123" s="509"/>
      <c r="IK123" s="509"/>
      <c r="IL123" s="509"/>
      <c r="IM123" s="509"/>
      <c r="IN123" s="509"/>
      <c r="IO123" s="509"/>
      <c r="IP123" s="509"/>
      <c r="IQ123" s="509"/>
      <c r="IR123" s="509"/>
      <c r="IS123" s="509"/>
      <c r="IT123" s="509"/>
      <c r="IU123" s="509"/>
      <c r="IV123" s="509"/>
      <c r="IW123" s="509"/>
      <c r="IX123" s="509"/>
      <c r="IY123" s="509"/>
      <c r="IZ123" s="509"/>
      <c r="JA123" s="509"/>
      <c r="JB123" s="509"/>
      <c r="JC123" s="509"/>
      <c r="JD123" s="509"/>
      <c r="JE123" s="509"/>
      <c r="JF123" s="509"/>
      <c r="JG123" s="509"/>
      <c r="JH123" s="509"/>
      <c r="JI123" s="509"/>
      <c r="JJ123" s="509"/>
      <c r="JK123" s="509"/>
      <c r="JL123" s="509"/>
      <c r="JM123" s="509"/>
      <c r="JN123" s="509"/>
      <c r="JO123" s="509"/>
      <c r="JP123" s="509"/>
      <c r="JQ123" s="509"/>
      <c r="JR123" s="509"/>
      <c r="JS123" s="509"/>
      <c r="JT123" s="509"/>
      <c r="JU123" s="509"/>
      <c r="JV123" s="509"/>
      <c r="JW123" s="509"/>
      <c r="JX123" s="509"/>
      <c r="JY123" s="509"/>
      <c r="JZ123" s="509"/>
      <c r="KA123" s="509"/>
      <c r="KB123" s="509"/>
      <c r="KC123" s="509"/>
      <c r="KD123" s="509"/>
      <c r="KE123" s="509"/>
      <c r="KF123" s="509"/>
      <c r="KG123" s="509"/>
      <c r="KH123" s="509"/>
      <c r="KI123" s="509"/>
      <c r="KJ123" s="509"/>
      <c r="KK123" s="509"/>
      <c r="KL123" s="509"/>
      <c r="KM123" s="509"/>
      <c r="KN123" s="509"/>
      <c r="KO123" s="509"/>
      <c r="KP123" s="509"/>
      <c r="KQ123" s="509"/>
      <c r="KR123" s="509"/>
      <c r="KS123" s="509"/>
      <c r="KT123" s="509"/>
      <c r="KU123" s="509"/>
      <c r="KV123" s="509"/>
      <c r="KW123" s="509"/>
      <c r="KX123" s="509"/>
      <c r="KY123" s="509"/>
      <c r="KZ123" s="509"/>
      <c r="LA123" s="509"/>
      <c r="LB123" s="509"/>
      <c r="LC123" s="509"/>
      <c r="LD123" s="509"/>
      <c r="LE123" s="509"/>
      <c r="LF123" s="509"/>
      <c r="LG123" s="509"/>
      <c r="LH123" s="509"/>
      <c r="LI123" s="509"/>
      <c r="LJ123" s="509"/>
      <c r="LK123" s="509"/>
      <c r="LL123" s="509"/>
      <c r="LM123" s="509"/>
      <c r="LN123" s="509"/>
      <c r="LO123" s="509"/>
      <c r="LP123" s="509"/>
      <c r="LQ123" s="509"/>
      <c r="LR123" s="509"/>
      <c r="LS123" s="509"/>
      <c r="LT123" s="509"/>
      <c r="LU123" s="509"/>
      <c r="LV123" s="509"/>
      <c r="LW123" s="509"/>
      <c r="LX123" s="509"/>
      <c r="LY123" s="509"/>
      <c r="LZ123" s="509"/>
      <c r="MA123" s="509"/>
      <c r="MB123" s="509"/>
      <c r="MC123" s="509"/>
      <c r="MD123" s="509"/>
      <c r="ME123" s="509"/>
      <c r="MF123" s="509"/>
      <c r="MG123" s="509"/>
    </row>
    <row r="124" spans="1:345" s="624" customFormat="1" ht="52.5" customHeight="1" x14ac:dyDescent="0.2">
      <c r="A124" s="544"/>
      <c r="B124" s="545"/>
      <c r="C124" s="546"/>
      <c r="D124" s="545"/>
      <c r="E124" s="545"/>
      <c r="F124" s="546"/>
      <c r="G124" s="544"/>
      <c r="H124" s="545"/>
      <c r="I124" s="546"/>
      <c r="J124" s="3038"/>
      <c r="K124" s="3041"/>
      <c r="L124" s="3038"/>
      <c r="M124" s="3038"/>
      <c r="N124" s="3038"/>
      <c r="O124" s="3038"/>
      <c r="P124" s="3041"/>
      <c r="Q124" s="3044"/>
      <c r="R124" s="3051"/>
      <c r="S124" s="3041"/>
      <c r="T124" s="3041"/>
      <c r="U124" s="566" t="s">
        <v>772</v>
      </c>
      <c r="V124" s="552">
        <v>31250000</v>
      </c>
      <c r="W124" s="3062"/>
      <c r="X124" s="3038"/>
      <c r="Y124" s="3099"/>
      <c r="Z124" s="3099"/>
      <c r="AA124" s="3099"/>
      <c r="AB124" s="3099"/>
      <c r="AC124" s="3099"/>
      <c r="AD124" s="3099"/>
      <c r="AE124" s="3099"/>
      <c r="AF124" s="3099"/>
      <c r="AG124" s="3101"/>
      <c r="AH124" s="3099"/>
      <c r="AI124" s="3048"/>
      <c r="AJ124" s="3099"/>
      <c r="AK124" s="3032"/>
      <c r="AL124" s="3032"/>
      <c r="AM124" s="3035"/>
      <c r="AN124" s="553"/>
      <c r="AO124" s="553"/>
      <c r="AP124" s="553"/>
      <c r="AQ124" s="553"/>
      <c r="AR124" s="553"/>
      <c r="AS124" s="553"/>
      <c r="AT124" s="553"/>
      <c r="AU124" s="553"/>
      <c r="AV124" s="553"/>
      <c r="AW124" s="553"/>
      <c r="AX124" s="553"/>
      <c r="AY124" s="553"/>
      <c r="AZ124" s="553"/>
      <c r="BA124" s="553"/>
      <c r="BB124" s="553"/>
      <c r="BC124" s="553"/>
      <c r="BD124" s="553"/>
      <c r="BE124" s="553"/>
      <c r="BF124" s="553"/>
      <c r="BG124" s="553"/>
      <c r="BH124" s="553"/>
      <c r="BI124" s="553"/>
      <c r="BJ124" s="553"/>
      <c r="BK124" s="553"/>
      <c r="BL124" s="553"/>
      <c r="BM124" s="553"/>
      <c r="BN124" s="553"/>
      <c r="BO124" s="553"/>
      <c r="BP124" s="553"/>
      <c r="BQ124" s="553"/>
      <c r="BR124" s="553"/>
      <c r="BS124" s="553"/>
      <c r="BT124" s="553"/>
      <c r="BU124" s="553"/>
      <c r="BV124" s="553"/>
      <c r="BW124" s="553"/>
      <c r="BX124" s="553"/>
      <c r="BY124" s="553"/>
      <c r="BZ124" s="553"/>
      <c r="CA124" s="553"/>
      <c r="CB124" s="553"/>
      <c r="CC124" s="553"/>
      <c r="CD124" s="553"/>
      <c r="CE124" s="553"/>
      <c r="CF124" s="553"/>
      <c r="CG124" s="553"/>
      <c r="CH124" s="553"/>
      <c r="CI124" s="553"/>
      <c r="CJ124" s="509"/>
      <c r="CK124" s="509"/>
      <c r="CL124" s="509"/>
      <c r="CM124" s="509"/>
      <c r="CN124" s="509"/>
      <c r="CO124" s="509"/>
      <c r="CP124" s="509"/>
      <c r="CQ124" s="509"/>
      <c r="CR124" s="509"/>
      <c r="CS124" s="509"/>
      <c r="CT124" s="509"/>
      <c r="CU124" s="509"/>
      <c r="CV124" s="509"/>
      <c r="CW124" s="509"/>
      <c r="CX124" s="509"/>
      <c r="CY124" s="509"/>
      <c r="CZ124" s="509"/>
      <c r="DA124" s="509"/>
      <c r="DB124" s="509"/>
      <c r="DC124" s="509"/>
      <c r="DD124" s="509"/>
      <c r="DE124" s="509"/>
      <c r="DF124" s="509"/>
      <c r="DG124" s="509"/>
      <c r="DH124" s="509"/>
      <c r="DI124" s="509"/>
      <c r="DJ124" s="509"/>
      <c r="DK124" s="509"/>
      <c r="DL124" s="509"/>
      <c r="DM124" s="509"/>
      <c r="DN124" s="509"/>
      <c r="DO124" s="509"/>
      <c r="DP124" s="509"/>
      <c r="DQ124" s="509"/>
      <c r="DR124" s="509"/>
      <c r="DS124" s="509"/>
      <c r="DT124" s="509"/>
      <c r="DU124" s="509"/>
      <c r="DV124" s="509"/>
      <c r="DW124" s="509"/>
      <c r="DX124" s="509"/>
      <c r="DY124" s="509"/>
      <c r="DZ124" s="509"/>
      <c r="EA124" s="509"/>
      <c r="EB124" s="509"/>
      <c r="EC124" s="509"/>
      <c r="ED124" s="509"/>
      <c r="EE124" s="509"/>
      <c r="EF124" s="509"/>
      <c r="EG124" s="509"/>
      <c r="EH124" s="509"/>
      <c r="EI124" s="509"/>
      <c r="EJ124" s="509"/>
      <c r="EK124" s="509"/>
      <c r="EL124" s="509"/>
      <c r="EM124" s="509"/>
      <c r="EN124" s="509"/>
      <c r="EO124" s="509"/>
      <c r="EP124" s="509"/>
      <c r="EQ124" s="509"/>
      <c r="ER124" s="509"/>
      <c r="ES124" s="509"/>
      <c r="ET124" s="509"/>
      <c r="EU124" s="509"/>
      <c r="EV124" s="509"/>
      <c r="EW124" s="509"/>
      <c r="EX124" s="509"/>
      <c r="EY124" s="509"/>
      <c r="EZ124" s="509"/>
      <c r="FA124" s="509"/>
      <c r="FB124" s="509"/>
      <c r="FC124" s="509"/>
      <c r="FD124" s="509"/>
      <c r="FE124" s="509"/>
      <c r="FF124" s="509"/>
      <c r="FG124" s="509"/>
      <c r="FH124" s="509"/>
      <c r="FI124" s="509"/>
      <c r="FJ124" s="509"/>
      <c r="FK124" s="509"/>
      <c r="FL124" s="509"/>
      <c r="FM124" s="509"/>
      <c r="FN124" s="509"/>
      <c r="FO124" s="509"/>
      <c r="FP124" s="509"/>
      <c r="FQ124" s="509"/>
      <c r="FR124" s="509"/>
      <c r="FS124" s="509"/>
      <c r="FT124" s="509"/>
      <c r="FU124" s="509"/>
      <c r="FV124" s="509"/>
      <c r="FW124" s="509"/>
      <c r="FX124" s="509"/>
      <c r="FY124" s="509"/>
      <c r="FZ124" s="509"/>
      <c r="GA124" s="509"/>
      <c r="GB124" s="509"/>
      <c r="GC124" s="509"/>
      <c r="GD124" s="509"/>
      <c r="GE124" s="509"/>
      <c r="GF124" s="509"/>
      <c r="GG124" s="509"/>
      <c r="GH124" s="509"/>
      <c r="GI124" s="509"/>
      <c r="GJ124" s="509"/>
      <c r="GK124" s="509"/>
      <c r="GL124" s="509"/>
      <c r="GM124" s="509"/>
      <c r="GN124" s="509"/>
      <c r="GO124" s="509"/>
      <c r="GP124" s="509"/>
      <c r="GQ124" s="509"/>
      <c r="GR124" s="509"/>
      <c r="GS124" s="509"/>
      <c r="GT124" s="509"/>
      <c r="GU124" s="509"/>
      <c r="GV124" s="509"/>
      <c r="GW124" s="509"/>
      <c r="GX124" s="509"/>
      <c r="GY124" s="509"/>
      <c r="GZ124" s="509"/>
      <c r="HA124" s="509"/>
      <c r="HB124" s="509"/>
      <c r="HC124" s="509"/>
      <c r="HD124" s="509"/>
      <c r="HE124" s="509"/>
      <c r="HF124" s="509"/>
      <c r="HG124" s="509"/>
      <c r="HH124" s="509"/>
      <c r="HI124" s="509"/>
      <c r="HJ124" s="509"/>
      <c r="HK124" s="509"/>
      <c r="HL124" s="509"/>
      <c r="HM124" s="509"/>
      <c r="HN124" s="509"/>
      <c r="HO124" s="509"/>
      <c r="HP124" s="509"/>
      <c r="HQ124" s="509"/>
      <c r="HR124" s="509"/>
      <c r="HS124" s="509"/>
      <c r="HT124" s="509"/>
      <c r="HU124" s="509"/>
      <c r="HV124" s="509"/>
      <c r="HW124" s="509"/>
      <c r="HX124" s="509"/>
      <c r="HY124" s="509"/>
      <c r="HZ124" s="509"/>
      <c r="IA124" s="509"/>
      <c r="IB124" s="509"/>
      <c r="IC124" s="509"/>
      <c r="ID124" s="509"/>
      <c r="IE124" s="509"/>
      <c r="IF124" s="509"/>
      <c r="IG124" s="509"/>
      <c r="IH124" s="509"/>
      <c r="II124" s="509"/>
      <c r="IJ124" s="509"/>
      <c r="IK124" s="509"/>
      <c r="IL124" s="509"/>
      <c r="IM124" s="509"/>
      <c r="IN124" s="509"/>
      <c r="IO124" s="509"/>
      <c r="IP124" s="509"/>
      <c r="IQ124" s="509"/>
      <c r="IR124" s="509"/>
      <c r="IS124" s="509"/>
      <c r="IT124" s="509"/>
      <c r="IU124" s="509"/>
      <c r="IV124" s="509"/>
      <c r="IW124" s="509"/>
      <c r="IX124" s="509"/>
      <c r="IY124" s="509"/>
      <c r="IZ124" s="509"/>
      <c r="JA124" s="509"/>
      <c r="JB124" s="509"/>
      <c r="JC124" s="509"/>
      <c r="JD124" s="509"/>
      <c r="JE124" s="509"/>
      <c r="JF124" s="509"/>
      <c r="JG124" s="509"/>
      <c r="JH124" s="509"/>
      <c r="JI124" s="509"/>
      <c r="JJ124" s="509"/>
      <c r="JK124" s="509"/>
      <c r="JL124" s="509"/>
      <c r="JM124" s="509"/>
      <c r="JN124" s="509"/>
      <c r="JO124" s="509"/>
      <c r="JP124" s="509"/>
      <c r="JQ124" s="509"/>
      <c r="JR124" s="509"/>
      <c r="JS124" s="509"/>
      <c r="JT124" s="509"/>
      <c r="JU124" s="509"/>
      <c r="JV124" s="509"/>
      <c r="JW124" s="509"/>
      <c r="JX124" s="509"/>
      <c r="JY124" s="509"/>
      <c r="JZ124" s="509"/>
      <c r="KA124" s="509"/>
      <c r="KB124" s="509"/>
      <c r="KC124" s="509"/>
      <c r="KD124" s="509"/>
      <c r="KE124" s="509"/>
      <c r="KF124" s="509"/>
      <c r="KG124" s="509"/>
      <c r="KH124" s="509"/>
      <c r="KI124" s="509"/>
      <c r="KJ124" s="509"/>
      <c r="KK124" s="509"/>
      <c r="KL124" s="509"/>
      <c r="KM124" s="509"/>
      <c r="KN124" s="509"/>
      <c r="KO124" s="509"/>
      <c r="KP124" s="509"/>
      <c r="KQ124" s="509"/>
      <c r="KR124" s="509"/>
      <c r="KS124" s="509"/>
      <c r="KT124" s="509"/>
      <c r="KU124" s="509"/>
      <c r="KV124" s="509"/>
      <c r="KW124" s="509"/>
      <c r="KX124" s="509"/>
      <c r="KY124" s="509"/>
      <c r="KZ124" s="509"/>
      <c r="LA124" s="509"/>
      <c r="LB124" s="509"/>
      <c r="LC124" s="509"/>
      <c r="LD124" s="509"/>
      <c r="LE124" s="509"/>
      <c r="LF124" s="509"/>
      <c r="LG124" s="509"/>
      <c r="LH124" s="509"/>
      <c r="LI124" s="509"/>
      <c r="LJ124" s="509"/>
      <c r="LK124" s="509"/>
      <c r="LL124" s="509"/>
      <c r="LM124" s="509"/>
      <c r="LN124" s="509"/>
      <c r="LO124" s="509"/>
      <c r="LP124" s="509"/>
      <c r="LQ124" s="509"/>
      <c r="LR124" s="509"/>
      <c r="LS124" s="509"/>
      <c r="LT124" s="509"/>
      <c r="LU124" s="509"/>
      <c r="LV124" s="509"/>
      <c r="LW124" s="509"/>
      <c r="LX124" s="509"/>
      <c r="LY124" s="509"/>
      <c r="LZ124" s="509"/>
      <c r="MA124" s="509"/>
      <c r="MB124" s="509"/>
      <c r="MC124" s="509"/>
      <c r="MD124" s="509"/>
      <c r="ME124" s="509"/>
      <c r="MF124" s="509"/>
      <c r="MG124" s="509"/>
    </row>
    <row r="125" spans="1:345" s="624" customFormat="1" ht="57.75" customHeight="1" x14ac:dyDescent="0.2">
      <c r="A125" s="544"/>
      <c r="B125" s="545"/>
      <c r="C125" s="546"/>
      <c r="D125" s="545"/>
      <c r="E125" s="545"/>
      <c r="F125" s="546"/>
      <c r="G125" s="544"/>
      <c r="H125" s="545"/>
      <c r="I125" s="546"/>
      <c r="J125" s="3039"/>
      <c r="K125" s="3042"/>
      <c r="L125" s="3039"/>
      <c r="M125" s="3039"/>
      <c r="N125" s="3038"/>
      <c r="O125" s="3038"/>
      <c r="P125" s="3041"/>
      <c r="Q125" s="3045"/>
      <c r="R125" s="3051"/>
      <c r="S125" s="3041"/>
      <c r="T125" s="3042"/>
      <c r="U125" s="566" t="s">
        <v>773</v>
      </c>
      <c r="V125" s="552">
        <v>12500000</v>
      </c>
      <c r="W125" s="3062"/>
      <c r="X125" s="3038"/>
      <c r="Y125" s="3099"/>
      <c r="Z125" s="3099"/>
      <c r="AA125" s="3099"/>
      <c r="AB125" s="3099"/>
      <c r="AC125" s="3099"/>
      <c r="AD125" s="3099"/>
      <c r="AE125" s="3099"/>
      <c r="AF125" s="3099"/>
      <c r="AG125" s="3101"/>
      <c r="AH125" s="3099"/>
      <c r="AI125" s="3048"/>
      <c r="AJ125" s="3099"/>
      <c r="AK125" s="3032"/>
      <c r="AL125" s="3032"/>
      <c r="AM125" s="3035"/>
      <c r="AN125" s="553"/>
      <c r="AO125" s="553"/>
      <c r="AP125" s="553"/>
      <c r="AQ125" s="553"/>
      <c r="AR125" s="553"/>
      <c r="AS125" s="553"/>
      <c r="AT125" s="553"/>
      <c r="AU125" s="553"/>
      <c r="AV125" s="553"/>
      <c r="AW125" s="553"/>
      <c r="AX125" s="553"/>
      <c r="AY125" s="553"/>
      <c r="AZ125" s="553"/>
      <c r="BA125" s="553"/>
      <c r="BB125" s="553"/>
      <c r="BC125" s="553"/>
      <c r="BD125" s="553"/>
      <c r="BE125" s="553"/>
      <c r="BF125" s="553"/>
      <c r="BG125" s="553"/>
      <c r="BH125" s="553"/>
      <c r="BI125" s="553"/>
      <c r="BJ125" s="553"/>
      <c r="BK125" s="553"/>
      <c r="BL125" s="553"/>
      <c r="BM125" s="553"/>
      <c r="BN125" s="553"/>
      <c r="BO125" s="553"/>
      <c r="BP125" s="553"/>
      <c r="BQ125" s="553"/>
      <c r="BR125" s="553"/>
      <c r="BS125" s="553"/>
      <c r="BT125" s="553"/>
      <c r="BU125" s="553"/>
      <c r="BV125" s="553"/>
      <c r="BW125" s="553"/>
      <c r="BX125" s="553"/>
      <c r="BY125" s="553"/>
      <c r="BZ125" s="553"/>
      <c r="CA125" s="553"/>
      <c r="CB125" s="553"/>
      <c r="CC125" s="553"/>
      <c r="CD125" s="553"/>
      <c r="CE125" s="553"/>
      <c r="CF125" s="553"/>
      <c r="CG125" s="553"/>
      <c r="CH125" s="553"/>
      <c r="CI125" s="553"/>
      <c r="CJ125" s="509"/>
      <c r="CK125" s="509"/>
      <c r="CL125" s="509"/>
      <c r="CM125" s="509"/>
      <c r="CN125" s="509"/>
      <c r="CO125" s="509"/>
      <c r="CP125" s="509"/>
      <c r="CQ125" s="509"/>
      <c r="CR125" s="509"/>
      <c r="CS125" s="509"/>
      <c r="CT125" s="509"/>
      <c r="CU125" s="509"/>
      <c r="CV125" s="509"/>
      <c r="CW125" s="509"/>
      <c r="CX125" s="509"/>
      <c r="CY125" s="509"/>
      <c r="CZ125" s="509"/>
      <c r="DA125" s="509"/>
      <c r="DB125" s="509"/>
      <c r="DC125" s="509"/>
      <c r="DD125" s="509"/>
      <c r="DE125" s="509"/>
      <c r="DF125" s="509"/>
      <c r="DG125" s="509"/>
      <c r="DH125" s="509"/>
      <c r="DI125" s="509"/>
      <c r="DJ125" s="509"/>
      <c r="DK125" s="509"/>
      <c r="DL125" s="509"/>
      <c r="DM125" s="509"/>
      <c r="DN125" s="509"/>
      <c r="DO125" s="509"/>
      <c r="DP125" s="509"/>
      <c r="DQ125" s="509"/>
      <c r="DR125" s="509"/>
      <c r="DS125" s="509"/>
      <c r="DT125" s="509"/>
      <c r="DU125" s="509"/>
      <c r="DV125" s="509"/>
      <c r="DW125" s="509"/>
      <c r="DX125" s="509"/>
      <c r="DY125" s="509"/>
      <c r="DZ125" s="509"/>
      <c r="EA125" s="509"/>
      <c r="EB125" s="509"/>
      <c r="EC125" s="509"/>
      <c r="ED125" s="509"/>
      <c r="EE125" s="509"/>
      <c r="EF125" s="509"/>
      <c r="EG125" s="509"/>
      <c r="EH125" s="509"/>
      <c r="EI125" s="509"/>
      <c r="EJ125" s="509"/>
      <c r="EK125" s="509"/>
      <c r="EL125" s="509"/>
      <c r="EM125" s="509"/>
      <c r="EN125" s="509"/>
      <c r="EO125" s="509"/>
      <c r="EP125" s="509"/>
      <c r="EQ125" s="509"/>
      <c r="ER125" s="509"/>
      <c r="ES125" s="509"/>
      <c r="ET125" s="509"/>
      <c r="EU125" s="509"/>
      <c r="EV125" s="509"/>
      <c r="EW125" s="509"/>
      <c r="EX125" s="509"/>
      <c r="EY125" s="509"/>
      <c r="EZ125" s="509"/>
      <c r="FA125" s="509"/>
      <c r="FB125" s="509"/>
      <c r="FC125" s="509"/>
      <c r="FD125" s="509"/>
      <c r="FE125" s="509"/>
      <c r="FF125" s="509"/>
      <c r="FG125" s="509"/>
      <c r="FH125" s="509"/>
      <c r="FI125" s="509"/>
      <c r="FJ125" s="509"/>
      <c r="FK125" s="509"/>
      <c r="FL125" s="509"/>
      <c r="FM125" s="509"/>
      <c r="FN125" s="509"/>
      <c r="FO125" s="509"/>
      <c r="FP125" s="509"/>
      <c r="FQ125" s="509"/>
      <c r="FR125" s="509"/>
      <c r="FS125" s="509"/>
      <c r="FT125" s="509"/>
      <c r="FU125" s="509"/>
      <c r="FV125" s="509"/>
      <c r="FW125" s="509"/>
      <c r="FX125" s="509"/>
      <c r="FY125" s="509"/>
      <c r="FZ125" s="509"/>
      <c r="GA125" s="509"/>
      <c r="GB125" s="509"/>
      <c r="GC125" s="509"/>
      <c r="GD125" s="509"/>
      <c r="GE125" s="509"/>
      <c r="GF125" s="509"/>
      <c r="GG125" s="509"/>
      <c r="GH125" s="509"/>
      <c r="GI125" s="509"/>
      <c r="GJ125" s="509"/>
      <c r="GK125" s="509"/>
      <c r="GL125" s="509"/>
      <c r="GM125" s="509"/>
      <c r="GN125" s="509"/>
      <c r="GO125" s="509"/>
      <c r="GP125" s="509"/>
      <c r="GQ125" s="509"/>
      <c r="GR125" s="509"/>
      <c r="GS125" s="509"/>
      <c r="GT125" s="509"/>
      <c r="GU125" s="509"/>
      <c r="GV125" s="509"/>
      <c r="GW125" s="509"/>
      <c r="GX125" s="509"/>
      <c r="GY125" s="509"/>
      <c r="GZ125" s="509"/>
      <c r="HA125" s="509"/>
      <c r="HB125" s="509"/>
      <c r="HC125" s="509"/>
      <c r="HD125" s="509"/>
      <c r="HE125" s="509"/>
      <c r="HF125" s="509"/>
      <c r="HG125" s="509"/>
      <c r="HH125" s="509"/>
      <c r="HI125" s="509"/>
      <c r="HJ125" s="509"/>
      <c r="HK125" s="509"/>
      <c r="HL125" s="509"/>
      <c r="HM125" s="509"/>
      <c r="HN125" s="509"/>
      <c r="HO125" s="509"/>
      <c r="HP125" s="509"/>
      <c r="HQ125" s="509"/>
      <c r="HR125" s="509"/>
      <c r="HS125" s="509"/>
      <c r="HT125" s="509"/>
      <c r="HU125" s="509"/>
      <c r="HV125" s="509"/>
      <c r="HW125" s="509"/>
      <c r="HX125" s="509"/>
      <c r="HY125" s="509"/>
      <c r="HZ125" s="509"/>
      <c r="IA125" s="509"/>
      <c r="IB125" s="509"/>
      <c r="IC125" s="509"/>
      <c r="ID125" s="509"/>
      <c r="IE125" s="509"/>
      <c r="IF125" s="509"/>
      <c r="IG125" s="509"/>
      <c r="IH125" s="509"/>
      <c r="II125" s="509"/>
      <c r="IJ125" s="509"/>
      <c r="IK125" s="509"/>
      <c r="IL125" s="509"/>
      <c r="IM125" s="509"/>
      <c r="IN125" s="509"/>
      <c r="IO125" s="509"/>
      <c r="IP125" s="509"/>
      <c r="IQ125" s="509"/>
      <c r="IR125" s="509"/>
      <c r="IS125" s="509"/>
      <c r="IT125" s="509"/>
      <c r="IU125" s="509"/>
      <c r="IV125" s="509"/>
      <c r="IW125" s="509"/>
      <c r="IX125" s="509"/>
      <c r="IY125" s="509"/>
      <c r="IZ125" s="509"/>
      <c r="JA125" s="509"/>
      <c r="JB125" s="509"/>
      <c r="JC125" s="509"/>
      <c r="JD125" s="509"/>
      <c r="JE125" s="509"/>
      <c r="JF125" s="509"/>
      <c r="JG125" s="509"/>
      <c r="JH125" s="509"/>
      <c r="JI125" s="509"/>
      <c r="JJ125" s="509"/>
      <c r="JK125" s="509"/>
      <c r="JL125" s="509"/>
      <c r="JM125" s="509"/>
      <c r="JN125" s="509"/>
      <c r="JO125" s="509"/>
      <c r="JP125" s="509"/>
      <c r="JQ125" s="509"/>
      <c r="JR125" s="509"/>
      <c r="JS125" s="509"/>
      <c r="JT125" s="509"/>
      <c r="JU125" s="509"/>
      <c r="JV125" s="509"/>
      <c r="JW125" s="509"/>
      <c r="JX125" s="509"/>
      <c r="JY125" s="509"/>
      <c r="JZ125" s="509"/>
      <c r="KA125" s="509"/>
      <c r="KB125" s="509"/>
      <c r="KC125" s="509"/>
      <c r="KD125" s="509"/>
      <c r="KE125" s="509"/>
      <c r="KF125" s="509"/>
      <c r="KG125" s="509"/>
      <c r="KH125" s="509"/>
      <c r="KI125" s="509"/>
      <c r="KJ125" s="509"/>
      <c r="KK125" s="509"/>
      <c r="KL125" s="509"/>
      <c r="KM125" s="509"/>
      <c r="KN125" s="509"/>
      <c r="KO125" s="509"/>
      <c r="KP125" s="509"/>
      <c r="KQ125" s="509"/>
      <c r="KR125" s="509"/>
      <c r="KS125" s="509"/>
      <c r="KT125" s="509"/>
      <c r="KU125" s="509"/>
      <c r="KV125" s="509"/>
      <c r="KW125" s="509"/>
      <c r="KX125" s="509"/>
      <c r="KY125" s="509"/>
      <c r="KZ125" s="509"/>
      <c r="LA125" s="509"/>
      <c r="LB125" s="509"/>
      <c r="LC125" s="509"/>
      <c r="LD125" s="509"/>
      <c r="LE125" s="509"/>
      <c r="LF125" s="509"/>
      <c r="LG125" s="509"/>
      <c r="LH125" s="509"/>
      <c r="LI125" s="509"/>
      <c r="LJ125" s="509"/>
      <c r="LK125" s="509"/>
      <c r="LL125" s="509"/>
      <c r="LM125" s="509"/>
      <c r="LN125" s="509"/>
      <c r="LO125" s="509"/>
      <c r="LP125" s="509"/>
      <c r="LQ125" s="509"/>
      <c r="LR125" s="509"/>
      <c r="LS125" s="509"/>
      <c r="LT125" s="509"/>
      <c r="LU125" s="509"/>
      <c r="LV125" s="509"/>
      <c r="LW125" s="509"/>
      <c r="LX125" s="509"/>
      <c r="LY125" s="509"/>
      <c r="LZ125" s="509"/>
      <c r="MA125" s="509"/>
      <c r="MB125" s="509"/>
      <c r="MC125" s="509"/>
      <c r="MD125" s="509"/>
      <c r="ME125" s="509"/>
      <c r="MF125" s="509"/>
      <c r="MG125" s="509"/>
    </row>
    <row r="126" spans="1:345" s="624" customFormat="1" ht="88.5" customHeight="1" x14ac:dyDescent="0.2">
      <c r="A126" s="544"/>
      <c r="B126" s="545"/>
      <c r="C126" s="546"/>
      <c r="D126" s="545"/>
      <c r="E126" s="545"/>
      <c r="F126" s="546"/>
      <c r="G126" s="544"/>
      <c r="H126" s="545"/>
      <c r="I126" s="546"/>
      <c r="J126" s="3083">
        <v>162</v>
      </c>
      <c r="K126" s="3040" t="s">
        <v>774</v>
      </c>
      <c r="L126" s="3037" t="s">
        <v>78</v>
      </c>
      <c r="M126" s="3037">
        <v>83</v>
      </c>
      <c r="N126" s="3038"/>
      <c r="O126" s="3038"/>
      <c r="P126" s="3041"/>
      <c r="Q126" s="3043">
        <f>(V126+V127+V128+V129+V130)/R123</f>
        <v>0.77421323209878334</v>
      </c>
      <c r="R126" s="3051"/>
      <c r="S126" s="3041"/>
      <c r="T126" s="3040" t="s">
        <v>1473</v>
      </c>
      <c r="U126" s="566" t="s">
        <v>775</v>
      </c>
      <c r="V126" s="552">
        <v>100000000</v>
      </c>
      <c r="W126" s="3062"/>
      <c r="X126" s="3038"/>
      <c r="Y126" s="3099"/>
      <c r="Z126" s="3099"/>
      <c r="AA126" s="3099"/>
      <c r="AB126" s="3099"/>
      <c r="AC126" s="3099"/>
      <c r="AD126" s="3099"/>
      <c r="AE126" s="3099"/>
      <c r="AF126" s="3099"/>
      <c r="AG126" s="3101"/>
      <c r="AH126" s="3099"/>
      <c r="AI126" s="3048"/>
      <c r="AJ126" s="3099"/>
      <c r="AK126" s="3032"/>
      <c r="AL126" s="3032"/>
      <c r="AM126" s="3035"/>
      <c r="AN126" s="553"/>
      <c r="AO126" s="553"/>
      <c r="AP126" s="553"/>
      <c r="AQ126" s="553"/>
      <c r="AR126" s="553"/>
      <c r="AS126" s="553"/>
      <c r="AT126" s="553"/>
      <c r="AU126" s="553"/>
      <c r="AV126" s="553"/>
      <c r="AW126" s="553"/>
      <c r="AX126" s="553"/>
      <c r="AY126" s="553"/>
      <c r="AZ126" s="553"/>
      <c r="BA126" s="553"/>
      <c r="BB126" s="553"/>
      <c r="BC126" s="553"/>
      <c r="BD126" s="553"/>
      <c r="BE126" s="553"/>
      <c r="BF126" s="553"/>
      <c r="BG126" s="553"/>
      <c r="BH126" s="553"/>
      <c r="BI126" s="553"/>
      <c r="BJ126" s="553"/>
      <c r="BK126" s="553"/>
      <c r="BL126" s="553"/>
      <c r="BM126" s="553"/>
      <c r="BN126" s="553"/>
      <c r="BO126" s="553"/>
      <c r="BP126" s="553"/>
      <c r="BQ126" s="553"/>
      <c r="BR126" s="553"/>
      <c r="BS126" s="553"/>
      <c r="BT126" s="553"/>
      <c r="BU126" s="553"/>
      <c r="BV126" s="553"/>
      <c r="BW126" s="553"/>
      <c r="BX126" s="553"/>
      <c r="BY126" s="553"/>
      <c r="BZ126" s="553"/>
      <c r="CA126" s="553"/>
      <c r="CB126" s="553"/>
      <c r="CC126" s="553"/>
      <c r="CD126" s="553"/>
      <c r="CE126" s="553"/>
      <c r="CF126" s="553"/>
      <c r="CG126" s="553"/>
      <c r="CH126" s="553"/>
      <c r="CI126" s="553"/>
      <c r="CJ126" s="509"/>
      <c r="CK126" s="509"/>
      <c r="CL126" s="509"/>
      <c r="CM126" s="509"/>
      <c r="CN126" s="509"/>
      <c r="CO126" s="509"/>
      <c r="CP126" s="509"/>
      <c r="CQ126" s="509"/>
      <c r="CR126" s="509"/>
      <c r="CS126" s="509"/>
      <c r="CT126" s="509"/>
      <c r="CU126" s="509"/>
      <c r="CV126" s="509"/>
      <c r="CW126" s="509"/>
      <c r="CX126" s="509"/>
      <c r="CY126" s="509"/>
      <c r="CZ126" s="509"/>
      <c r="DA126" s="509"/>
      <c r="DB126" s="509"/>
      <c r="DC126" s="509"/>
      <c r="DD126" s="509"/>
      <c r="DE126" s="509"/>
      <c r="DF126" s="509"/>
      <c r="DG126" s="509"/>
      <c r="DH126" s="509"/>
      <c r="DI126" s="509"/>
      <c r="DJ126" s="509"/>
      <c r="DK126" s="509"/>
      <c r="DL126" s="509"/>
      <c r="DM126" s="509"/>
      <c r="DN126" s="509"/>
      <c r="DO126" s="509"/>
      <c r="DP126" s="509"/>
      <c r="DQ126" s="509"/>
      <c r="DR126" s="509"/>
      <c r="DS126" s="509"/>
      <c r="DT126" s="509"/>
      <c r="DU126" s="509"/>
      <c r="DV126" s="509"/>
      <c r="DW126" s="509"/>
      <c r="DX126" s="509"/>
      <c r="DY126" s="509"/>
      <c r="DZ126" s="509"/>
      <c r="EA126" s="509"/>
      <c r="EB126" s="509"/>
      <c r="EC126" s="509"/>
      <c r="ED126" s="509"/>
      <c r="EE126" s="509"/>
      <c r="EF126" s="509"/>
      <c r="EG126" s="509"/>
      <c r="EH126" s="509"/>
      <c r="EI126" s="509"/>
      <c r="EJ126" s="509"/>
      <c r="EK126" s="509"/>
      <c r="EL126" s="509"/>
      <c r="EM126" s="509"/>
      <c r="EN126" s="509"/>
      <c r="EO126" s="509"/>
      <c r="EP126" s="509"/>
      <c r="EQ126" s="509"/>
      <c r="ER126" s="509"/>
      <c r="ES126" s="509"/>
      <c r="ET126" s="509"/>
      <c r="EU126" s="509"/>
      <c r="EV126" s="509"/>
      <c r="EW126" s="509"/>
      <c r="EX126" s="509"/>
      <c r="EY126" s="509"/>
      <c r="EZ126" s="509"/>
      <c r="FA126" s="509"/>
      <c r="FB126" s="509"/>
      <c r="FC126" s="509"/>
      <c r="FD126" s="509"/>
      <c r="FE126" s="509"/>
      <c r="FF126" s="509"/>
      <c r="FG126" s="509"/>
      <c r="FH126" s="509"/>
      <c r="FI126" s="509"/>
      <c r="FJ126" s="509"/>
      <c r="FK126" s="509"/>
      <c r="FL126" s="509"/>
      <c r="FM126" s="509"/>
      <c r="FN126" s="509"/>
      <c r="FO126" s="509"/>
      <c r="FP126" s="509"/>
      <c r="FQ126" s="509"/>
      <c r="FR126" s="509"/>
      <c r="FS126" s="509"/>
      <c r="FT126" s="509"/>
      <c r="FU126" s="509"/>
      <c r="FV126" s="509"/>
      <c r="FW126" s="509"/>
      <c r="FX126" s="509"/>
      <c r="FY126" s="509"/>
      <c r="FZ126" s="509"/>
      <c r="GA126" s="509"/>
      <c r="GB126" s="509"/>
      <c r="GC126" s="509"/>
      <c r="GD126" s="509"/>
      <c r="GE126" s="509"/>
      <c r="GF126" s="509"/>
      <c r="GG126" s="509"/>
      <c r="GH126" s="509"/>
      <c r="GI126" s="509"/>
      <c r="GJ126" s="509"/>
      <c r="GK126" s="509"/>
      <c r="GL126" s="509"/>
      <c r="GM126" s="509"/>
      <c r="GN126" s="509"/>
      <c r="GO126" s="509"/>
      <c r="GP126" s="509"/>
      <c r="GQ126" s="509"/>
      <c r="GR126" s="509"/>
      <c r="GS126" s="509"/>
      <c r="GT126" s="509"/>
      <c r="GU126" s="509"/>
      <c r="GV126" s="509"/>
      <c r="GW126" s="509"/>
      <c r="GX126" s="509"/>
      <c r="GY126" s="509"/>
      <c r="GZ126" s="509"/>
      <c r="HA126" s="509"/>
      <c r="HB126" s="509"/>
      <c r="HC126" s="509"/>
      <c r="HD126" s="509"/>
      <c r="HE126" s="509"/>
      <c r="HF126" s="509"/>
      <c r="HG126" s="509"/>
      <c r="HH126" s="509"/>
      <c r="HI126" s="509"/>
      <c r="HJ126" s="509"/>
      <c r="HK126" s="509"/>
      <c r="HL126" s="509"/>
      <c r="HM126" s="509"/>
      <c r="HN126" s="509"/>
      <c r="HO126" s="509"/>
      <c r="HP126" s="509"/>
      <c r="HQ126" s="509"/>
      <c r="HR126" s="509"/>
      <c r="HS126" s="509"/>
      <c r="HT126" s="509"/>
      <c r="HU126" s="509"/>
      <c r="HV126" s="509"/>
      <c r="HW126" s="509"/>
      <c r="HX126" s="509"/>
      <c r="HY126" s="509"/>
      <c r="HZ126" s="509"/>
      <c r="IA126" s="509"/>
      <c r="IB126" s="509"/>
      <c r="IC126" s="509"/>
      <c r="ID126" s="509"/>
      <c r="IE126" s="509"/>
      <c r="IF126" s="509"/>
      <c r="IG126" s="509"/>
      <c r="IH126" s="509"/>
      <c r="II126" s="509"/>
      <c r="IJ126" s="509"/>
      <c r="IK126" s="509"/>
      <c r="IL126" s="509"/>
      <c r="IM126" s="509"/>
      <c r="IN126" s="509"/>
      <c r="IO126" s="509"/>
      <c r="IP126" s="509"/>
      <c r="IQ126" s="509"/>
      <c r="IR126" s="509"/>
      <c r="IS126" s="509"/>
      <c r="IT126" s="509"/>
      <c r="IU126" s="509"/>
      <c r="IV126" s="509"/>
      <c r="IW126" s="509"/>
      <c r="IX126" s="509"/>
      <c r="IY126" s="509"/>
      <c r="IZ126" s="509"/>
      <c r="JA126" s="509"/>
      <c r="JB126" s="509"/>
      <c r="JC126" s="509"/>
      <c r="JD126" s="509"/>
      <c r="JE126" s="509"/>
      <c r="JF126" s="509"/>
      <c r="JG126" s="509"/>
      <c r="JH126" s="509"/>
      <c r="JI126" s="509"/>
      <c r="JJ126" s="509"/>
      <c r="JK126" s="509"/>
      <c r="JL126" s="509"/>
      <c r="JM126" s="509"/>
      <c r="JN126" s="509"/>
      <c r="JO126" s="509"/>
      <c r="JP126" s="509"/>
      <c r="JQ126" s="509"/>
      <c r="JR126" s="509"/>
      <c r="JS126" s="509"/>
      <c r="JT126" s="509"/>
      <c r="JU126" s="509"/>
      <c r="JV126" s="509"/>
      <c r="JW126" s="509"/>
      <c r="JX126" s="509"/>
      <c r="JY126" s="509"/>
      <c r="JZ126" s="509"/>
      <c r="KA126" s="509"/>
      <c r="KB126" s="509"/>
      <c r="KC126" s="509"/>
      <c r="KD126" s="509"/>
      <c r="KE126" s="509"/>
      <c r="KF126" s="509"/>
      <c r="KG126" s="509"/>
      <c r="KH126" s="509"/>
      <c r="KI126" s="509"/>
      <c r="KJ126" s="509"/>
      <c r="KK126" s="509"/>
      <c r="KL126" s="509"/>
      <c r="KM126" s="509"/>
      <c r="KN126" s="509"/>
      <c r="KO126" s="509"/>
      <c r="KP126" s="509"/>
      <c r="KQ126" s="509"/>
      <c r="KR126" s="509"/>
      <c r="KS126" s="509"/>
      <c r="KT126" s="509"/>
      <c r="KU126" s="509"/>
      <c r="KV126" s="509"/>
      <c r="KW126" s="509"/>
      <c r="KX126" s="509"/>
      <c r="KY126" s="509"/>
      <c r="KZ126" s="509"/>
      <c r="LA126" s="509"/>
      <c r="LB126" s="509"/>
      <c r="LC126" s="509"/>
      <c r="LD126" s="509"/>
      <c r="LE126" s="509"/>
      <c r="LF126" s="509"/>
      <c r="LG126" s="509"/>
      <c r="LH126" s="509"/>
      <c r="LI126" s="509"/>
      <c r="LJ126" s="509"/>
      <c r="LK126" s="509"/>
      <c r="LL126" s="509"/>
      <c r="LM126" s="509"/>
      <c r="LN126" s="509"/>
      <c r="LO126" s="509"/>
      <c r="LP126" s="509"/>
      <c r="LQ126" s="509"/>
      <c r="LR126" s="509"/>
      <c r="LS126" s="509"/>
      <c r="LT126" s="509"/>
      <c r="LU126" s="509"/>
      <c r="LV126" s="509"/>
      <c r="LW126" s="509"/>
      <c r="LX126" s="509"/>
      <c r="LY126" s="509"/>
      <c r="LZ126" s="509"/>
      <c r="MA126" s="509"/>
      <c r="MB126" s="509"/>
      <c r="MC126" s="509"/>
      <c r="MD126" s="509"/>
      <c r="ME126" s="509"/>
      <c r="MF126" s="509"/>
      <c r="MG126" s="509"/>
    </row>
    <row r="127" spans="1:345" s="624" customFormat="1" ht="52.5" customHeight="1" x14ac:dyDescent="0.2">
      <c r="A127" s="544"/>
      <c r="B127" s="545"/>
      <c r="C127" s="546"/>
      <c r="D127" s="545"/>
      <c r="E127" s="545"/>
      <c r="F127" s="546"/>
      <c r="G127" s="544"/>
      <c r="H127" s="545"/>
      <c r="I127" s="546"/>
      <c r="J127" s="3083"/>
      <c r="K127" s="3041"/>
      <c r="L127" s="3038"/>
      <c r="M127" s="3038"/>
      <c r="N127" s="3038"/>
      <c r="O127" s="3038"/>
      <c r="P127" s="3041"/>
      <c r="Q127" s="3044"/>
      <c r="R127" s="3051"/>
      <c r="S127" s="3041"/>
      <c r="T127" s="3041"/>
      <c r="U127" s="566" t="s">
        <v>776</v>
      </c>
      <c r="V127" s="552">
        <v>50000000</v>
      </c>
      <c r="W127" s="3062"/>
      <c r="X127" s="3038"/>
      <c r="Y127" s="3099"/>
      <c r="Z127" s="3099"/>
      <c r="AA127" s="3099"/>
      <c r="AB127" s="3099"/>
      <c r="AC127" s="3099"/>
      <c r="AD127" s="3099"/>
      <c r="AE127" s="3099"/>
      <c r="AF127" s="3099"/>
      <c r="AG127" s="3101"/>
      <c r="AH127" s="3099"/>
      <c r="AI127" s="3048"/>
      <c r="AJ127" s="3099"/>
      <c r="AK127" s="3032"/>
      <c r="AL127" s="3032"/>
      <c r="AM127" s="3035"/>
      <c r="AN127" s="553"/>
      <c r="AO127" s="553"/>
      <c r="AP127" s="553"/>
      <c r="AQ127" s="553"/>
      <c r="AR127" s="553"/>
      <c r="AS127" s="553"/>
      <c r="AT127" s="553"/>
      <c r="AU127" s="553"/>
      <c r="AV127" s="553"/>
      <c r="AW127" s="553"/>
      <c r="AX127" s="553"/>
      <c r="AY127" s="553"/>
      <c r="AZ127" s="553"/>
      <c r="BA127" s="553"/>
      <c r="BB127" s="553"/>
      <c r="BC127" s="553"/>
      <c r="BD127" s="553"/>
      <c r="BE127" s="553"/>
      <c r="BF127" s="553"/>
      <c r="BG127" s="553"/>
      <c r="BH127" s="553"/>
      <c r="BI127" s="553"/>
      <c r="BJ127" s="553"/>
      <c r="BK127" s="553"/>
      <c r="BL127" s="553"/>
      <c r="BM127" s="553"/>
      <c r="BN127" s="553"/>
      <c r="BO127" s="553"/>
      <c r="BP127" s="553"/>
      <c r="BQ127" s="553"/>
      <c r="BR127" s="553"/>
      <c r="BS127" s="553"/>
      <c r="BT127" s="553"/>
      <c r="BU127" s="553"/>
      <c r="BV127" s="553"/>
      <c r="BW127" s="553"/>
      <c r="BX127" s="553"/>
      <c r="BY127" s="553"/>
      <c r="BZ127" s="553"/>
      <c r="CA127" s="553"/>
      <c r="CB127" s="509"/>
      <c r="CC127" s="509"/>
      <c r="CD127" s="509"/>
      <c r="CE127" s="509"/>
      <c r="CF127" s="509"/>
      <c r="CG127" s="509"/>
      <c r="CH127" s="509"/>
      <c r="CI127" s="509"/>
      <c r="CJ127" s="509"/>
      <c r="CK127" s="509"/>
      <c r="CL127" s="509"/>
      <c r="CM127" s="509"/>
      <c r="CN127" s="509"/>
      <c r="CO127" s="509"/>
      <c r="CP127" s="509"/>
      <c r="CQ127" s="509"/>
      <c r="CR127" s="509"/>
      <c r="CS127" s="509"/>
      <c r="CT127" s="509"/>
      <c r="CU127" s="509"/>
      <c r="CV127" s="509"/>
      <c r="CW127" s="509"/>
      <c r="CX127" s="509"/>
      <c r="CY127" s="509"/>
      <c r="CZ127" s="509"/>
      <c r="DA127" s="509"/>
      <c r="DB127" s="509"/>
      <c r="DC127" s="509"/>
      <c r="DD127" s="509"/>
      <c r="DE127" s="509"/>
      <c r="DF127" s="509"/>
      <c r="DG127" s="509"/>
      <c r="DH127" s="509"/>
      <c r="DI127" s="509"/>
      <c r="DJ127" s="509"/>
      <c r="DK127" s="509"/>
      <c r="DL127" s="509"/>
      <c r="DM127" s="509"/>
      <c r="DN127" s="509"/>
      <c r="DO127" s="509"/>
      <c r="DP127" s="509"/>
      <c r="DQ127" s="509"/>
      <c r="DR127" s="509"/>
      <c r="DS127" s="509"/>
      <c r="DT127" s="509"/>
      <c r="DU127" s="509"/>
      <c r="DV127" s="509"/>
      <c r="DW127" s="509"/>
      <c r="DX127" s="509"/>
      <c r="DY127" s="509"/>
      <c r="DZ127" s="509"/>
      <c r="EA127" s="509"/>
      <c r="EB127" s="509"/>
      <c r="EC127" s="509"/>
      <c r="ED127" s="509"/>
      <c r="EE127" s="509"/>
      <c r="EF127" s="509"/>
      <c r="EG127" s="509"/>
      <c r="EH127" s="509"/>
      <c r="EI127" s="509"/>
      <c r="EJ127" s="509"/>
      <c r="EK127" s="509"/>
      <c r="EL127" s="509"/>
      <c r="EM127" s="509"/>
      <c r="EN127" s="509"/>
      <c r="EO127" s="509"/>
      <c r="EP127" s="509"/>
      <c r="EQ127" s="509"/>
      <c r="ER127" s="509"/>
      <c r="ES127" s="509"/>
      <c r="ET127" s="509"/>
      <c r="EU127" s="509"/>
      <c r="EV127" s="509"/>
      <c r="EW127" s="509"/>
      <c r="EX127" s="509"/>
      <c r="EY127" s="509"/>
      <c r="EZ127" s="509"/>
      <c r="FA127" s="509"/>
      <c r="FB127" s="509"/>
      <c r="FC127" s="509"/>
      <c r="FD127" s="509"/>
      <c r="FE127" s="509"/>
      <c r="FF127" s="509"/>
      <c r="FG127" s="509"/>
      <c r="FH127" s="509"/>
      <c r="FI127" s="509"/>
      <c r="FJ127" s="509"/>
      <c r="FK127" s="509"/>
      <c r="FL127" s="509"/>
      <c r="FM127" s="509"/>
      <c r="FN127" s="509"/>
      <c r="FO127" s="509"/>
      <c r="FP127" s="509"/>
      <c r="FQ127" s="509"/>
      <c r="FR127" s="509"/>
      <c r="FS127" s="509"/>
      <c r="FT127" s="509"/>
      <c r="FU127" s="509"/>
      <c r="FV127" s="509"/>
      <c r="FW127" s="509"/>
      <c r="FX127" s="509"/>
      <c r="FY127" s="509"/>
      <c r="FZ127" s="509"/>
      <c r="GA127" s="509"/>
      <c r="GB127" s="509"/>
      <c r="GC127" s="509"/>
      <c r="GD127" s="509"/>
      <c r="GE127" s="509"/>
      <c r="GF127" s="509"/>
      <c r="GG127" s="509"/>
      <c r="GH127" s="509"/>
      <c r="GI127" s="509"/>
      <c r="GJ127" s="509"/>
      <c r="GK127" s="509"/>
      <c r="GL127" s="509"/>
      <c r="GM127" s="509"/>
      <c r="GN127" s="509"/>
      <c r="GO127" s="509"/>
      <c r="GP127" s="509"/>
      <c r="GQ127" s="509"/>
      <c r="GR127" s="509"/>
      <c r="GS127" s="509"/>
      <c r="GT127" s="509"/>
      <c r="GU127" s="509"/>
      <c r="GV127" s="509"/>
      <c r="GW127" s="509"/>
      <c r="GX127" s="509"/>
      <c r="GY127" s="509"/>
      <c r="GZ127" s="509"/>
      <c r="HA127" s="509"/>
      <c r="HB127" s="509"/>
      <c r="HC127" s="509"/>
      <c r="HD127" s="509"/>
      <c r="HE127" s="509"/>
      <c r="HF127" s="509"/>
      <c r="HG127" s="509"/>
      <c r="HH127" s="509"/>
      <c r="HI127" s="509"/>
      <c r="HJ127" s="509"/>
      <c r="HK127" s="509"/>
      <c r="HL127" s="509"/>
      <c r="HM127" s="509"/>
      <c r="HN127" s="509"/>
      <c r="HO127" s="509"/>
      <c r="HP127" s="509"/>
      <c r="HQ127" s="509"/>
      <c r="HR127" s="509"/>
      <c r="HS127" s="509"/>
      <c r="HT127" s="509"/>
      <c r="HU127" s="509"/>
      <c r="HV127" s="509"/>
      <c r="HW127" s="509"/>
      <c r="HX127" s="509"/>
      <c r="HY127" s="509"/>
      <c r="HZ127" s="509"/>
      <c r="IA127" s="509"/>
      <c r="IB127" s="509"/>
      <c r="IC127" s="509"/>
      <c r="ID127" s="509"/>
      <c r="IE127" s="509"/>
      <c r="IF127" s="509"/>
      <c r="IG127" s="509"/>
      <c r="IH127" s="509"/>
      <c r="II127" s="509"/>
      <c r="IJ127" s="509"/>
      <c r="IK127" s="509"/>
      <c r="IL127" s="509"/>
      <c r="IM127" s="509"/>
      <c r="IN127" s="509"/>
      <c r="IO127" s="509"/>
      <c r="IP127" s="509"/>
      <c r="IQ127" s="509"/>
      <c r="IR127" s="509"/>
      <c r="IS127" s="509"/>
      <c r="IT127" s="509"/>
      <c r="IU127" s="509"/>
      <c r="IV127" s="509"/>
      <c r="IW127" s="509"/>
      <c r="IX127" s="509"/>
      <c r="IY127" s="509"/>
      <c r="IZ127" s="509"/>
      <c r="JA127" s="509"/>
      <c r="JB127" s="509"/>
      <c r="JC127" s="509"/>
      <c r="JD127" s="509"/>
      <c r="JE127" s="509"/>
      <c r="JF127" s="509"/>
      <c r="JG127" s="509"/>
      <c r="JH127" s="509"/>
      <c r="JI127" s="509"/>
      <c r="JJ127" s="509"/>
      <c r="JK127" s="509"/>
      <c r="JL127" s="509"/>
      <c r="JM127" s="509"/>
      <c r="JN127" s="509"/>
      <c r="JO127" s="509"/>
      <c r="JP127" s="509"/>
      <c r="JQ127" s="509"/>
      <c r="JR127" s="509"/>
      <c r="JS127" s="509"/>
      <c r="JT127" s="509"/>
      <c r="JU127" s="509"/>
      <c r="JV127" s="509"/>
      <c r="JW127" s="509"/>
      <c r="JX127" s="509"/>
      <c r="JY127" s="509"/>
      <c r="JZ127" s="509"/>
      <c r="KA127" s="509"/>
      <c r="KB127" s="509"/>
      <c r="KC127" s="509"/>
      <c r="KD127" s="509"/>
      <c r="KE127" s="509"/>
      <c r="KF127" s="509"/>
      <c r="KG127" s="509"/>
      <c r="KH127" s="509"/>
      <c r="KI127" s="509"/>
      <c r="KJ127" s="509"/>
      <c r="KK127" s="509"/>
      <c r="KL127" s="509"/>
      <c r="KM127" s="509"/>
      <c r="KN127" s="509"/>
      <c r="KO127" s="509"/>
      <c r="KP127" s="509"/>
      <c r="KQ127" s="509"/>
      <c r="KR127" s="509"/>
      <c r="KS127" s="509"/>
      <c r="KT127" s="509"/>
      <c r="KU127" s="509"/>
      <c r="KV127" s="509"/>
      <c r="KW127" s="509"/>
      <c r="KX127" s="509"/>
      <c r="KY127" s="509"/>
      <c r="KZ127" s="509"/>
      <c r="LA127" s="509"/>
      <c r="LB127" s="509"/>
      <c r="LC127" s="509"/>
      <c r="LD127" s="509"/>
      <c r="LE127" s="509"/>
      <c r="LF127" s="509"/>
      <c r="LG127" s="509"/>
      <c r="LH127" s="509"/>
      <c r="LI127" s="509"/>
      <c r="LJ127" s="509"/>
      <c r="LK127" s="509"/>
      <c r="LL127" s="509"/>
      <c r="LM127" s="509"/>
      <c r="LN127" s="509"/>
      <c r="LO127" s="509"/>
      <c r="LP127" s="509"/>
      <c r="LQ127" s="509"/>
      <c r="LR127" s="509"/>
      <c r="LS127" s="509"/>
      <c r="LT127" s="509"/>
      <c r="LU127" s="509"/>
      <c r="LV127" s="509"/>
      <c r="LW127" s="509"/>
      <c r="LX127" s="509"/>
      <c r="LY127" s="509"/>
      <c r="LZ127" s="509"/>
      <c r="MA127" s="509"/>
      <c r="MB127" s="509"/>
      <c r="MC127" s="509"/>
      <c r="MD127" s="509"/>
      <c r="ME127" s="509"/>
      <c r="MF127" s="509"/>
      <c r="MG127" s="509"/>
    </row>
    <row r="128" spans="1:345" s="624" customFormat="1" ht="66" customHeight="1" x14ac:dyDescent="0.2">
      <c r="A128" s="544"/>
      <c r="B128" s="545"/>
      <c r="C128" s="546"/>
      <c r="D128" s="545"/>
      <c r="E128" s="545"/>
      <c r="F128" s="546"/>
      <c r="G128" s="544"/>
      <c r="H128" s="545"/>
      <c r="I128" s="546"/>
      <c r="J128" s="3083"/>
      <c r="K128" s="3041"/>
      <c r="L128" s="3038"/>
      <c r="M128" s="3038"/>
      <c r="N128" s="3038"/>
      <c r="O128" s="3038"/>
      <c r="P128" s="3041"/>
      <c r="Q128" s="3044"/>
      <c r="R128" s="3051"/>
      <c r="S128" s="3041"/>
      <c r="T128" s="3041"/>
      <c r="U128" s="566" t="s">
        <v>777</v>
      </c>
      <c r="V128" s="552">
        <v>30000000</v>
      </c>
      <c r="W128" s="3062"/>
      <c r="X128" s="3038"/>
      <c r="Y128" s="3099"/>
      <c r="Z128" s="3099"/>
      <c r="AA128" s="3099"/>
      <c r="AB128" s="3099"/>
      <c r="AC128" s="3099"/>
      <c r="AD128" s="3099"/>
      <c r="AE128" s="3099"/>
      <c r="AF128" s="3099"/>
      <c r="AG128" s="3101"/>
      <c r="AH128" s="3099"/>
      <c r="AI128" s="3048"/>
      <c r="AJ128" s="3099"/>
      <c r="AK128" s="3032"/>
      <c r="AL128" s="3032"/>
      <c r="AM128" s="3035"/>
      <c r="AN128" s="553"/>
      <c r="AO128" s="553"/>
      <c r="AP128" s="553"/>
      <c r="AQ128" s="553"/>
      <c r="AR128" s="553"/>
      <c r="AS128" s="553"/>
      <c r="AT128" s="553"/>
      <c r="AU128" s="553"/>
      <c r="AV128" s="553"/>
      <c r="AW128" s="553"/>
      <c r="AX128" s="553"/>
      <c r="AY128" s="553"/>
      <c r="AZ128" s="553"/>
      <c r="BA128" s="553"/>
      <c r="BB128" s="553"/>
      <c r="BC128" s="553"/>
      <c r="BD128" s="553"/>
      <c r="BE128" s="553"/>
      <c r="BF128" s="553"/>
      <c r="BG128" s="553"/>
      <c r="BH128" s="553"/>
      <c r="BI128" s="553"/>
      <c r="BJ128" s="553"/>
      <c r="BK128" s="553"/>
      <c r="BL128" s="553"/>
      <c r="BM128" s="553"/>
      <c r="BN128" s="553"/>
      <c r="BO128" s="553"/>
      <c r="BP128" s="553"/>
      <c r="BQ128" s="553"/>
      <c r="BR128" s="553"/>
      <c r="BS128" s="553"/>
      <c r="BT128" s="553"/>
      <c r="BU128" s="553"/>
      <c r="BV128" s="553"/>
      <c r="BW128" s="553"/>
      <c r="BX128" s="553"/>
      <c r="BY128" s="553"/>
      <c r="BZ128" s="553"/>
      <c r="CA128" s="553"/>
      <c r="CB128" s="509"/>
      <c r="CC128" s="509"/>
      <c r="CD128" s="509"/>
      <c r="CE128" s="509"/>
      <c r="CF128" s="509"/>
      <c r="CG128" s="509"/>
      <c r="CH128" s="509"/>
      <c r="CI128" s="509"/>
      <c r="CJ128" s="509"/>
      <c r="CK128" s="509"/>
      <c r="CL128" s="509"/>
      <c r="CM128" s="509"/>
      <c r="CN128" s="509"/>
      <c r="CO128" s="509"/>
      <c r="CP128" s="509"/>
      <c r="CQ128" s="509"/>
      <c r="CR128" s="509"/>
      <c r="CS128" s="509"/>
      <c r="CT128" s="509"/>
      <c r="CU128" s="509"/>
      <c r="CV128" s="509"/>
      <c r="CW128" s="509"/>
      <c r="CX128" s="509"/>
      <c r="CY128" s="509"/>
      <c r="CZ128" s="509"/>
      <c r="DA128" s="509"/>
      <c r="DB128" s="509"/>
      <c r="DC128" s="509"/>
      <c r="DD128" s="509"/>
      <c r="DE128" s="509"/>
      <c r="DF128" s="509"/>
      <c r="DG128" s="509"/>
      <c r="DH128" s="509"/>
      <c r="DI128" s="509"/>
      <c r="DJ128" s="509"/>
      <c r="DK128" s="509"/>
      <c r="DL128" s="509"/>
      <c r="DM128" s="509"/>
      <c r="DN128" s="509"/>
      <c r="DO128" s="509"/>
      <c r="DP128" s="509"/>
      <c r="DQ128" s="509"/>
      <c r="DR128" s="509"/>
      <c r="DS128" s="509"/>
      <c r="DT128" s="509"/>
      <c r="DU128" s="509"/>
      <c r="DV128" s="509"/>
      <c r="DW128" s="509"/>
      <c r="DX128" s="509"/>
      <c r="DY128" s="509"/>
      <c r="DZ128" s="509"/>
      <c r="EA128" s="509"/>
      <c r="EB128" s="509"/>
      <c r="EC128" s="509"/>
      <c r="ED128" s="509"/>
      <c r="EE128" s="509"/>
      <c r="EF128" s="509"/>
      <c r="EG128" s="509"/>
      <c r="EH128" s="509"/>
      <c r="EI128" s="509"/>
      <c r="EJ128" s="509"/>
      <c r="EK128" s="509"/>
      <c r="EL128" s="509"/>
      <c r="EM128" s="509"/>
      <c r="EN128" s="509"/>
      <c r="EO128" s="509"/>
      <c r="EP128" s="509"/>
      <c r="EQ128" s="509"/>
      <c r="ER128" s="509"/>
      <c r="ES128" s="509"/>
      <c r="ET128" s="509"/>
      <c r="EU128" s="509"/>
      <c r="EV128" s="509"/>
      <c r="EW128" s="509"/>
      <c r="EX128" s="509"/>
      <c r="EY128" s="509"/>
      <c r="EZ128" s="509"/>
      <c r="FA128" s="509"/>
      <c r="FB128" s="509"/>
      <c r="FC128" s="509"/>
      <c r="FD128" s="509"/>
      <c r="FE128" s="509"/>
      <c r="FF128" s="509"/>
      <c r="FG128" s="509"/>
      <c r="FH128" s="509"/>
      <c r="FI128" s="509"/>
      <c r="FJ128" s="509"/>
      <c r="FK128" s="509"/>
      <c r="FL128" s="509"/>
      <c r="FM128" s="509"/>
      <c r="FN128" s="509"/>
      <c r="FO128" s="509"/>
      <c r="FP128" s="509"/>
      <c r="FQ128" s="509"/>
      <c r="FR128" s="509"/>
      <c r="FS128" s="509"/>
      <c r="FT128" s="509"/>
      <c r="FU128" s="509"/>
      <c r="FV128" s="509"/>
      <c r="FW128" s="509"/>
      <c r="FX128" s="509"/>
      <c r="FY128" s="509"/>
      <c r="FZ128" s="509"/>
      <c r="GA128" s="509"/>
      <c r="GB128" s="509"/>
      <c r="GC128" s="509"/>
      <c r="GD128" s="509"/>
      <c r="GE128" s="509"/>
      <c r="GF128" s="509"/>
      <c r="GG128" s="509"/>
      <c r="GH128" s="509"/>
      <c r="GI128" s="509"/>
      <c r="GJ128" s="509"/>
      <c r="GK128" s="509"/>
      <c r="GL128" s="509"/>
      <c r="GM128" s="509"/>
      <c r="GN128" s="509"/>
      <c r="GO128" s="509"/>
      <c r="GP128" s="509"/>
      <c r="GQ128" s="509"/>
      <c r="GR128" s="509"/>
      <c r="GS128" s="509"/>
      <c r="GT128" s="509"/>
      <c r="GU128" s="509"/>
      <c r="GV128" s="509"/>
      <c r="GW128" s="509"/>
      <c r="GX128" s="509"/>
      <c r="GY128" s="509"/>
      <c r="GZ128" s="509"/>
      <c r="HA128" s="509"/>
      <c r="HB128" s="509"/>
      <c r="HC128" s="509"/>
      <c r="HD128" s="509"/>
      <c r="HE128" s="509"/>
      <c r="HF128" s="509"/>
      <c r="HG128" s="509"/>
      <c r="HH128" s="509"/>
      <c r="HI128" s="509"/>
      <c r="HJ128" s="509"/>
      <c r="HK128" s="509"/>
      <c r="HL128" s="509"/>
      <c r="HM128" s="509"/>
      <c r="HN128" s="509"/>
      <c r="HO128" s="509"/>
      <c r="HP128" s="509"/>
      <c r="HQ128" s="509"/>
      <c r="HR128" s="509"/>
      <c r="HS128" s="509"/>
      <c r="HT128" s="509"/>
      <c r="HU128" s="509"/>
      <c r="HV128" s="509"/>
      <c r="HW128" s="509"/>
      <c r="HX128" s="509"/>
      <c r="HY128" s="509"/>
      <c r="HZ128" s="509"/>
      <c r="IA128" s="509"/>
      <c r="IB128" s="509"/>
      <c r="IC128" s="509"/>
      <c r="ID128" s="509"/>
      <c r="IE128" s="509"/>
      <c r="IF128" s="509"/>
      <c r="IG128" s="509"/>
      <c r="IH128" s="509"/>
      <c r="II128" s="509"/>
      <c r="IJ128" s="509"/>
      <c r="IK128" s="509"/>
      <c r="IL128" s="509"/>
      <c r="IM128" s="509"/>
      <c r="IN128" s="509"/>
      <c r="IO128" s="509"/>
      <c r="IP128" s="509"/>
      <c r="IQ128" s="509"/>
      <c r="IR128" s="509"/>
      <c r="IS128" s="509"/>
      <c r="IT128" s="509"/>
      <c r="IU128" s="509"/>
      <c r="IV128" s="509"/>
      <c r="IW128" s="509"/>
      <c r="IX128" s="509"/>
      <c r="IY128" s="509"/>
      <c r="IZ128" s="509"/>
      <c r="JA128" s="509"/>
      <c r="JB128" s="509"/>
      <c r="JC128" s="509"/>
      <c r="JD128" s="509"/>
      <c r="JE128" s="509"/>
      <c r="JF128" s="509"/>
      <c r="JG128" s="509"/>
      <c r="JH128" s="509"/>
      <c r="JI128" s="509"/>
      <c r="JJ128" s="509"/>
      <c r="JK128" s="509"/>
      <c r="JL128" s="509"/>
      <c r="JM128" s="509"/>
      <c r="JN128" s="509"/>
      <c r="JO128" s="509"/>
      <c r="JP128" s="509"/>
      <c r="JQ128" s="509"/>
      <c r="JR128" s="509"/>
      <c r="JS128" s="509"/>
      <c r="JT128" s="509"/>
      <c r="JU128" s="509"/>
      <c r="JV128" s="509"/>
      <c r="JW128" s="509"/>
      <c r="JX128" s="509"/>
      <c r="JY128" s="509"/>
      <c r="JZ128" s="509"/>
      <c r="KA128" s="509"/>
      <c r="KB128" s="509"/>
      <c r="KC128" s="509"/>
      <c r="KD128" s="509"/>
      <c r="KE128" s="509"/>
      <c r="KF128" s="509"/>
      <c r="KG128" s="509"/>
      <c r="KH128" s="509"/>
      <c r="KI128" s="509"/>
      <c r="KJ128" s="509"/>
      <c r="KK128" s="509"/>
      <c r="KL128" s="509"/>
      <c r="KM128" s="509"/>
      <c r="KN128" s="509"/>
      <c r="KO128" s="509"/>
      <c r="KP128" s="509"/>
      <c r="KQ128" s="509"/>
      <c r="KR128" s="509"/>
      <c r="KS128" s="509"/>
      <c r="KT128" s="509"/>
      <c r="KU128" s="509"/>
      <c r="KV128" s="509"/>
      <c r="KW128" s="509"/>
      <c r="KX128" s="509"/>
      <c r="KY128" s="509"/>
      <c r="KZ128" s="509"/>
      <c r="LA128" s="509"/>
      <c r="LB128" s="509"/>
      <c r="LC128" s="509"/>
      <c r="LD128" s="509"/>
      <c r="LE128" s="509"/>
      <c r="LF128" s="509"/>
      <c r="LG128" s="509"/>
      <c r="LH128" s="509"/>
      <c r="LI128" s="509"/>
      <c r="LJ128" s="509"/>
      <c r="LK128" s="509"/>
      <c r="LL128" s="509"/>
      <c r="LM128" s="509"/>
      <c r="LN128" s="509"/>
      <c r="LO128" s="509"/>
      <c r="LP128" s="509"/>
      <c r="LQ128" s="509"/>
      <c r="LR128" s="509"/>
      <c r="LS128" s="509"/>
      <c r="LT128" s="509"/>
      <c r="LU128" s="509"/>
      <c r="LV128" s="509"/>
      <c r="LW128" s="509"/>
      <c r="LX128" s="509"/>
      <c r="LY128" s="509"/>
      <c r="LZ128" s="509"/>
      <c r="MA128" s="509"/>
      <c r="MB128" s="509"/>
      <c r="MC128" s="509"/>
      <c r="MD128" s="509"/>
      <c r="ME128" s="509"/>
      <c r="MF128" s="509"/>
      <c r="MG128" s="509"/>
    </row>
    <row r="129" spans="1:345" s="624" customFormat="1" ht="62.25" customHeight="1" x14ac:dyDescent="0.2">
      <c r="A129" s="544"/>
      <c r="B129" s="545"/>
      <c r="C129" s="546"/>
      <c r="D129" s="545"/>
      <c r="E129" s="545"/>
      <c r="F129" s="546"/>
      <c r="G129" s="544"/>
      <c r="H129" s="545"/>
      <c r="I129" s="546"/>
      <c r="J129" s="3083"/>
      <c r="K129" s="3041"/>
      <c r="L129" s="3038"/>
      <c r="M129" s="3038"/>
      <c r="N129" s="3038"/>
      <c r="O129" s="3038"/>
      <c r="P129" s="3041"/>
      <c r="Q129" s="3044"/>
      <c r="R129" s="3051"/>
      <c r="S129" s="3041"/>
      <c r="T129" s="3041"/>
      <c r="U129" s="566" t="s">
        <v>778</v>
      </c>
      <c r="V129" s="552">
        <v>7309844</v>
      </c>
      <c r="W129" s="3062"/>
      <c r="X129" s="3038"/>
      <c r="Y129" s="3099"/>
      <c r="Z129" s="3099"/>
      <c r="AA129" s="3099"/>
      <c r="AB129" s="3099"/>
      <c r="AC129" s="3099"/>
      <c r="AD129" s="3099"/>
      <c r="AE129" s="3099"/>
      <c r="AF129" s="3099"/>
      <c r="AG129" s="3101"/>
      <c r="AH129" s="3099"/>
      <c r="AI129" s="3048"/>
      <c r="AJ129" s="3099"/>
      <c r="AK129" s="3032"/>
      <c r="AL129" s="3032"/>
      <c r="AM129" s="3035"/>
      <c r="AN129" s="553"/>
      <c r="AO129" s="553"/>
      <c r="AP129" s="553"/>
      <c r="AQ129" s="553"/>
      <c r="AR129" s="553"/>
      <c r="AS129" s="553"/>
      <c r="AT129" s="553"/>
      <c r="AU129" s="553"/>
      <c r="AV129" s="553"/>
      <c r="AW129" s="553"/>
      <c r="AX129" s="553"/>
      <c r="AY129" s="553"/>
      <c r="AZ129" s="553"/>
      <c r="BA129" s="553"/>
      <c r="BB129" s="553"/>
      <c r="BC129" s="553"/>
      <c r="BD129" s="553"/>
      <c r="BE129" s="553"/>
      <c r="BF129" s="553"/>
      <c r="BG129" s="553"/>
      <c r="BH129" s="553"/>
      <c r="BI129" s="553"/>
      <c r="BJ129" s="553"/>
      <c r="BK129" s="553"/>
      <c r="BL129" s="553"/>
      <c r="BM129" s="553"/>
      <c r="BN129" s="553"/>
      <c r="BO129" s="553"/>
      <c r="BP129" s="553"/>
      <c r="BQ129" s="553"/>
      <c r="BR129" s="553"/>
      <c r="BS129" s="553"/>
      <c r="BT129" s="553"/>
      <c r="BU129" s="553"/>
      <c r="BV129" s="553"/>
      <c r="BW129" s="553"/>
      <c r="BX129" s="553"/>
      <c r="BY129" s="553"/>
      <c r="BZ129" s="553"/>
      <c r="CA129" s="553"/>
      <c r="CB129" s="509"/>
      <c r="CC129" s="509"/>
      <c r="CD129" s="509"/>
      <c r="CE129" s="509"/>
      <c r="CF129" s="509"/>
      <c r="CG129" s="509"/>
      <c r="CH129" s="509"/>
      <c r="CI129" s="509"/>
      <c r="CJ129" s="509"/>
      <c r="CK129" s="509"/>
      <c r="CL129" s="509"/>
      <c r="CM129" s="509"/>
      <c r="CN129" s="509"/>
      <c r="CO129" s="509"/>
      <c r="CP129" s="509"/>
      <c r="CQ129" s="509"/>
      <c r="CR129" s="509"/>
      <c r="CS129" s="509"/>
      <c r="CT129" s="509"/>
      <c r="CU129" s="509"/>
      <c r="CV129" s="509"/>
      <c r="CW129" s="509"/>
      <c r="CX129" s="509"/>
      <c r="CY129" s="509"/>
      <c r="CZ129" s="509"/>
      <c r="DA129" s="509"/>
      <c r="DB129" s="509"/>
      <c r="DC129" s="509"/>
      <c r="DD129" s="509"/>
      <c r="DE129" s="509"/>
      <c r="DF129" s="509"/>
      <c r="DG129" s="509"/>
      <c r="DH129" s="509"/>
      <c r="DI129" s="509"/>
      <c r="DJ129" s="509"/>
      <c r="DK129" s="509"/>
      <c r="DL129" s="509"/>
      <c r="DM129" s="509"/>
      <c r="DN129" s="509"/>
      <c r="DO129" s="509"/>
      <c r="DP129" s="509"/>
      <c r="DQ129" s="509"/>
      <c r="DR129" s="509"/>
      <c r="DS129" s="509"/>
      <c r="DT129" s="509"/>
      <c r="DU129" s="509"/>
      <c r="DV129" s="509"/>
      <c r="DW129" s="509"/>
      <c r="DX129" s="509"/>
      <c r="DY129" s="509"/>
      <c r="DZ129" s="509"/>
      <c r="EA129" s="509"/>
      <c r="EB129" s="509"/>
      <c r="EC129" s="509"/>
      <c r="ED129" s="509"/>
      <c r="EE129" s="509"/>
      <c r="EF129" s="509"/>
      <c r="EG129" s="509"/>
      <c r="EH129" s="509"/>
      <c r="EI129" s="509"/>
      <c r="EJ129" s="509"/>
      <c r="EK129" s="509"/>
      <c r="EL129" s="509"/>
      <c r="EM129" s="509"/>
      <c r="EN129" s="509"/>
      <c r="EO129" s="509"/>
      <c r="EP129" s="509"/>
      <c r="EQ129" s="509"/>
      <c r="ER129" s="509"/>
      <c r="ES129" s="509"/>
      <c r="ET129" s="509"/>
      <c r="EU129" s="509"/>
      <c r="EV129" s="509"/>
      <c r="EW129" s="509"/>
      <c r="EX129" s="509"/>
      <c r="EY129" s="509"/>
      <c r="EZ129" s="509"/>
      <c r="FA129" s="509"/>
      <c r="FB129" s="509"/>
      <c r="FC129" s="509"/>
      <c r="FD129" s="509"/>
      <c r="FE129" s="509"/>
      <c r="FF129" s="509"/>
      <c r="FG129" s="509"/>
      <c r="FH129" s="509"/>
      <c r="FI129" s="509"/>
      <c r="FJ129" s="509"/>
      <c r="FK129" s="509"/>
      <c r="FL129" s="509"/>
      <c r="FM129" s="509"/>
      <c r="FN129" s="509"/>
      <c r="FO129" s="509"/>
      <c r="FP129" s="509"/>
      <c r="FQ129" s="509"/>
      <c r="FR129" s="509"/>
      <c r="FS129" s="509"/>
      <c r="FT129" s="509"/>
      <c r="FU129" s="509"/>
      <c r="FV129" s="509"/>
      <c r="FW129" s="509"/>
      <c r="FX129" s="509"/>
      <c r="FY129" s="509"/>
      <c r="FZ129" s="509"/>
      <c r="GA129" s="509"/>
      <c r="GB129" s="509"/>
      <c r="GC129" s="509"/>
      <c r="GD129" s="509"/>
      <c r="GE129" s="509"/>
      <c r="GF129" s="509"/>
      <c r="GG129" s="509"/>
      <c r="GH129" s="509"/>
      <c r="GI129" s="509"/>
      <c r="GJ129" s="509"/>
      <c r="GK129" s="509"/>
      <c r="GL129" s="509"/>
      <c r="GM129" s="509"/>
      <c r="GN129" s="509"/>
      <c r="GO129" s="509"/>
      <c r="GP129" s="509"/>
      <c r="GQ129" s="509"/>
      <c r="GR129" s="509"/>
      <c r="GS129" s="509"/>
      <c r="GT129" s="509"/>
      <c r="GU129" s="509"/>
      <c r="GV129" s="509"/>
      <c r="GW129" s="509"/>
      <c r="GX129" s="509"/>
      <c r="GY129" s="509"/>
      <c r="GZ129" s="509"/>
      <c r="HA129" s="509"/>
      <c r="HB129" s="509"/>
      <c r="HC129" s="509"/>
      <c r="HD129" s="509"/>
      <c r="HE129" s="509"/>
      <c r="HF129" s="509"/>
      <c r="HG129" s="509"/>
      <c r="HH129" s="509"/>
      <c r="HI129" s="509"/>
      <c r="HJ129" s="509"/>
      <c r="HK129" s="509"/>
      <c r="HL129" s="509"/>
      <c r="HM129" s="509"/>
      <c r="HN129" s="509"/>
      <c r="HO129" s="509"/>
      <c r="HP129" s="509"/>
      <c r="HQ129" s="509"/>
      <c r="HR129" s="509"/>
      <c r="HS129" s="509"/>
      <c r="HT129" s="509"/>
      <c r="HU129" s="509"/>
      <c r="HV129" s="509"/>
      <c r="HW129" s="509"/>
      <c r="HX129" s="509"/>
      <c r="HY129" s="509"/>
      <c r="HZ129" s="509"/>
      <c r="IA129" s="509"/>
      <c r="IB129" s="509"/>
      <c r="IC129" s="509"/>
      <c r="ID129" s="509"/>
      <c r="IE129" s="509"/>
      <c r="IF129" s="509"/>
      <c r="IG129" s="509"/>
      <c r="IH129" s="509"/>
      <c r="II129" s="509"/>
      <c r="IJ129" s="509"/>
      <c r="IK129" s="509"/>
      <c r="IL129" s="509"/>
      <c r="IM129" s="509"/>
      <c r="IN129" s="509"/>
      <c r="IO129" s="509"/>
      <c r="IP129" s="509"/>
      <c r="IQ129" s="509"/>
      <c r="IR129" s="509"/>
      <c r="IS129" s="509"/>
      <c r="IT129" s="509"/>
      <c r="IU129" s="509"/>
      <c r="IV129" s="509"/>
      <c r="IW129" s="509"/>
      <c r="IX129" s="509"/>
      <c r="IY129" s="509"/>
      <c r="IZ129" s="509"/>
      <c r="JA129" s="509"/>
      <c r="JB129" s="509"/>
      <c r="JC129" s="509"/>
      <c r="JD129" s="509"/>
      <c r="JE129" s="509"/>
      <c r="JF129" s="509"/>
      <c r="JG129" s="509"/>
      <c r="JH129" s="509"/>
      <c r="JI129" s="509"/>
      <c r="JJ129" s="509"/>
      <c r="JK129" s="509"/>
      <c r="JL129" s="509"/>
      <c r="JM129" s="509"/>
      <c r="JN129" s="509"/>
      <c r="JO129" s="509"/>
      <c r="JP129" s="509"/>
      <c r="JQ129" s="509"/>
      <c r="JR129" s="509"/>
      <c r="JS129" s="509"/>
      <c r="JT129" s="509"/>
      <c r="JU129" s="509"/>
      <c r="JV129" s="509"/>
      <c r="JW129" s="509"/>
      <c r="JX129" s="509"/>
      <c r="JY129" s="509"/>
      <c r="JZ129" s="509"/>
      <c r="KA129" s="509"/>
      <c r="KB129" s="509"/>
      <c r="KC129" s="509"/>
      <c r="KD129" s="509"/>
      <c r="KE129" s="509"/>
      <c r="KF129" s="509"/>
      <c r="KG129" s="509"/>
      <c r="KH129" s="509"/>
      <c r="KI129" s="509"/>
      <c r="KJ129" s="509"/>
      <c r="KK129" s="509"/>
      <c r="KL129" s="509"/>
      <c r="KM129" s="509"/>
      <c r="KN129" s="509"/>
      <c r="KO129" s="509"/>
      <c r="KP129" s="509"/>
      <c r="KQ129" s="509"/>
      <c r="KR129" s="509"/>
      <c r="KS129" s="509"/>
      <c r="KT129" s="509"/>
      <c r="KU129" s="509"/>
      <c r="KV129" s="509"/>
      <c r="KW129" s="509"/>
      <c r="KX129" s="509"/>
      <c r="KY129" s="509"/>
      <c r="KZ129" s="509"/>
      <c r="LA129" s="509"/>
      <c r="LB129" s="509"/>
      <c r="LC129" s="509"/>
      <c r="LD129" s="509"/>
      <c r="LE129" s="509"/>
      <c r="LF129" s="509"/>
      <c r="LG129" s="509"/>
      <c r="LH129" s="509"/>
      <c r="LI129" s="509"/>
      <c r="LJ129" s="509"/>
      <c r="LK129" s="509"/>
      <c r="LL129" s="509"/>
      <c r="LM129" s="509"/>
      <c r="LN129" s="509"/>
      <c r="LO129" s="509"/>
      <c r="LP129" s="509"/>
      <c r="LQ129" s="509"/>
      <c r="LR129" s="509"/>
      <c r="LS129" s="509"/>
      <c r="LT129" s="509"/>
      <c r="LU129" s="509"/>
      <c r="LV129" s="509"/>
      <c r="LW129" s="509"/>
      <c r="LX129" s="509"/>
      <c r="LY129" s="509"/>
      <c r="LZ129" s="509"/>
      <c r="MA129" s="509"/>
      <c r="MB129" s="509"/>
      <c r="MC129" s="509"/>
      <c r="MD129" s="509"/>
      <c r="ME129" s="509"/>
      <c r="MF129" s="509"/>
      <c r="MG129" s="509"/>
    </row>
    <row r="130" spans="1:345" s="624" customFormat="1" ht="125.25" customHeight="1" x14ac:dyDescent="0.2">
      <c r="A130" s="544"/>
      <c r="B130" s="545"/>
      <c r="C130" s="546"/>
      <c r="D130" s="557"/>
      <c r="E130" s="557"/>
      <c r="F130" s="558"/>
      <c r="G130" s="559"/>
      <c r="H130" s="557"/>
      <c r="I130" s="558"/>
      <c r="J130" s="3083"/>
      <c r="K130" s="3041"/>
      <c r="L130" s="3038"/>
      <c r="M130" s="3038"/>
      <c r="N130" s="3038"/>
      <c r="O130" s="3038"/>
      <c r="P130" s="3041"/>
      <c r="Q130" s="3044"/>
      <c r="R130" s="3051"/>
      <c r="S130" s="3041"/>
      <c r="T130" s="3041"/>
      <c r="U130" s="566" t="s">
        <v>779</v>
      </c>
      <c r="V130" s="552">
        <v>27000000</v>
      </c>
      <c r="W130" s="3062"/>
      <c r="X130" s="3038"/>
      <c r="Y130" s="3099"/>
      <c r="Z130" s="3099"/>
      <c r="AA130" s="3099"/>
      <c r="AB130" s="3099"/>
      <c r="AC130" s="3099"/>
      <c r="AD130" s="3099"/>
      <c r="AE130" s="3099"/>
      <c r="AF130" s="3099"/>
      <c r="AG130" s="3101"/>
      <c r="AH130" s="3099"/>
      <c r="AI130" s="3048"/>
      <c r="AJ130" s="3099"/>
      <c r="AK130" s="3032"/>
      <c r="AL130" s="3032"/>
      <c r="AM130" s="3035"/>
      <c r="AN130" s="553"/>
      <c r="AO130" s="553"/>
      <c r="AP130" s="553"/>
      <c r="AQ130" s="553"/>
      <c r="AR130" s="553"/>
      <c r="AS130" s="553"/>
      <c r="AT130" s="553"/>
      <c r="AU130" s="553"/>
      <c r="AV130" s="553"/>
      <c r="AW130" s="553"/>
      <c r="AX130" s="553"/>
      <c r="AY130" s="553"/>
      <c r="AZ130" s="553"/>
      <c r="BA130" s="553"/>
      <c r="BB130" s="553"/>
      <c r="BC130" s="553"/>
      <c r="BD130" s="553"/>
      <c r="BE130" s="553"/>
      <c r="BF130" s="553"/>
      <c r="BG130" s="553"/>
      <c r="BH130" s="553"/>
      <c r="BI130" s="553"/>
      <c r="BJ130" s="553"/>
      <c r="BK130" s="553"/>
      <c r="BL130" s="553"/>
      <c r="BM130" s="553"/>
      <c r="BN130" s="553"/>
      <c r="BO130" s="553"/>
      <c r="BP130" s="553"/>
      <c r="BQ130" s="553"/>
      <c r="BR130" s="553"/>
      <c r="BS130" s="553"/>
      <c r="BT130" s="553"/>
      <c r="BU130" s="553"/>
      <c r="BV130" s="553"/>
      <c r="BW130" s="553"/>
      <c r="BX130" s="553"/>
      <c r="BY130" s="553"/>
      <c r="BZ130" s="553"/>
      <c r="CA130" s="553"/>
      <c r="CB130" s="509"/>
      <c r="CC130" s="509"/>
      <c r="CD130" s="509"/>
      <c r="CE130" s="509"/>
      <c r="CF130" s="509"/>
      <c r="CG130" s="509"/>
      <c r="CH130" s="509"/>
      <c r="CI130" s="509"/>
      <c r="CJ130" s="509"/>
      <c r="CK130" s="509"/>
      <c r="CL130" s="509"/>
      <c r="CM130" s="509"/>
      <c r="CN130" s="509"/>
      <c r="CO130" s="509"/>
      <c r="CP130" s="509"/>
      <c r="CQ130" s="509"/>
      <c r="CR130" s="509"/>
      <c r="CS130" s="509"/>
      <c r="CT130" s="509"/>
      <c r="CU130" s="509"/>
      <c r="CV130" s="509"/>
      <c r="CW130" s="509"/>
      <c r="CX130" s="509"/>
      <c r="CY130" s="509"/>
      <c r="CZ130" s="509"/>
      <c r="DA130" s="509"/>
      <c r="DB130" s="509"/>
      <c r="DC130" s="509"/>
      <c r="DD130" s="509"/>
      <c r="DE130" s="509"/>
      <c r="DF130" s="509"/>
      <c r="DG130" s="509"/>
      <c r="DH130" s="509"/>
      <c r="DI130" s="509"/>
      <c r="DJ130" s="509"/>
      <c r="DK130" s="509"/>
      <c r="DL130" s="509"/>
      <c r="DM130" s="509"/>
      <c r="DN130" s="509"/>
      <c r="DO130" s="509"/>
      <c r="DP130" s="509"/>
      <c r="DQ130" s="509"/>
      <c r="DR130" s="509"/>
      <c r="DS130" s="509"/>
      <c r="DT130" s="509"/>
      <c r="DU130" s="509"/>
      <c r="DV130" s="509"/>
      <c r="DW130" s="509"/>
      <c r="DX130" s="509"/>
      <c r="DY130" s="509"/>
      <c r="DZ130" s="509"/>
      <c r="EA130" s="509"/>
      <c r="EB130" s="509"/>
      <c r="EC130" s="509"/>
      <c r="ED130" s="509"/>
      <c r="EE130" s="509"/>
      <c r="EF130" s="509"/>
      <c r="EG130" s="509"/>
      <c r="EH130" s="509"/>
      <c r="EI130" s="509"/>
      <c r="EJ130" s="509"/>
      <c r="EK130" s="509"/>
      <c r="EL130" s="509"/>
      <c r="EM130" s="509"/>
      <c r="EN130" s="509"/>
      <c r="EO130" s="509"/>
      <c r="EP130" s="509"/>
      <c r="EQ130" s="509"/>
      <c r="ER130" s="509"/>
      <c r="ES130" s="509"/>
      <c r="ET130" s="509"/>
      <c r="EU130" s="509"/>
      <c r="EV130" s="509"/>
      <c r="EW130" s="509"/>
      <c r="EX130" s="509"/>
      <c r="EY130" s="509"/>
      <c r="EZ130" s="509"/>
      <c r="FA130" s="509"/>
      <c r="FB130" s="509"/>
      <c r="FC130" s="509"/>
      <c r="FD130" s="509"/>
      <c r="FE130" s="509"/>
      <c r="FF130" s="509"/>
      <c r="FG130" s="509"/>
      <c r="FH130" s="509"/>
      <c r="FI130" s="509"/>
      <c r="FJ130" s="509"/>
      <c r="FK130" s="509"/>
      <c r="FL130" s="509"/>
      <c r="FM130" s="509"/>
      <c r="FN130" s="509"/>
      <c r="FO130" s="509"/>
      <c r="FP130" s="509"/>
      <c r="FQ130" s="509"/>
      <c r="FR130" s="509"/>
      <c r="FS130" s="509"/>
      <c r="FT130" s="509"/>
      <c r="FU130" s="509"/>
      <c r="FV130" s="509"/>
      <c r="FW130" s="509"/>
      <c r="FX130" s="509"/>
      <c r="FY130" s="509"/>
      <c r="FZ130" s="509"/>
      <c r="GA130" s="509"/>
      <c r="GB130" s="509"/>
      <c r="GC130" s="509"/>
      <c r="GD130" s="509"/>
      <c r="GE130" s="509"/>
      <c r="GF130" s="509"/>
      <c r="GG130" s="509"/>
      <c r="GH130" s="509"/>
      <c r="GI130" s="509"/>
      <c r="GJ130" s="509"/>
      <c r="GK130" s="509"/>
      <c r="GL130" s="509"/>
      <c r="GM130" s="509"/>
      <c r="GN130" s="509"/>
      <c r="GO130" s="509"/>
      <c r="GP130" s="509"/>
      <c r="GQ130" s="509"/>
      <c r="GR130" s="509"/>
      <c r="GS130" s="509"/>
      <c r="GT130" s="509"/>
      <c r="GU130" s="509"/>
      <c r="GV130" s="509"/>
      <c r="GW130" s="509"/>
      <c r="GX130" s="509"/>
      <c r="GY130" s="509"/>
      <c r="GZ130" s="509"/>
      <c r="HA130" s="509"/>
      <c r="HB130" s="509"/>
      <c r="HC130" s="509"/>
      <c r="HD130" s="509"/>
      <c r="HE130" s="509"/>
      <c r="HF130" s="509"/>
      <c r="HG130" s="509"/>
      <c r="HH130" s="509"/>
      <c r="HI130" s="509"/>
      <c r="HJ130" s="509"/>
      <c r="HK130" s="509"/>
      <c r="HL130" s="509"/>
      <c r="HM130" s="509"/>
      <c r="HN130" s="509"/>
      <c r="HO130" s="509"/>
      <c r="HP130" s="509"/>
      <c r="HQ130" s="509"/>
      <c r="HR130" s="509"/>
      <c r="HS130" s="509"/>
      <c r="HT130" s="509"/>
      <c r="HU130" s="509"/>
      <c r="HV130" s="509"/>
      <c r="HW130" s="509"/>
      <c r="HX130" s="509"/>
      <c r="HY130" s="509"/>
      <c r="HZ130" s="509"/>
      <c r="IA130" s="509"/>
      <c r="IB130" s="509"/>
      <c r="IC130" s="509"/>
      <c r="ID130" s="509"/>
      <c r="IE130" s="509"/>
      <c r="IF130" s="509"/>
      <c r="IG130" s="509"/>
      <c r="IH130" s="509"/>
      <c r="II130" s="509"/>
      <c r="IJ130" s="509"/>
      <c r="IK130" s="509"/>
      <c r="IL130" s="509"/>
      <c r="IM130" s="509"/>
      <c r="IN130" s="509"/>
      <c r="IO130" s="509"/>
      <c r="IP130" s="509"/>
      <c r="IQ130" s="509"/>
      <c r="IR130" s="509"/>
      <c r="IS130" s="509"/>
      <c r="IT130" s="509"/>
      <c r="IU130" s="509"/>
      <c r="IV130" s="509"/>
      <c r="IW130" s="509"/>
      <c r="IX130" s="509"/>
      <c r="IY130" s="509"/>
      <c r="IZ130" s="509"/>
      <c r="JA130" s="509"/>
      <c r="JB130" s="509"/>
      <c r="JC130" s="509"/>
      <c r="JD130" s="509"/>
      <c r="JE130" s="509"/>
      <c r="JF130" s="509"/>
      <c r="JG130" s="509"/>
      <c r="JH130" s="509"/>
      <c r="JI130" s="509"/>
      <c r="JJ130" s="509"/>
      <c r="JK130" s="509"/>
      <c r="JL130" s="509"/>
      <c r="JM130" s="509"/>
      <c r="JN130" s="509"/>
      <c r="JO130" s="509"/>
      <c r="JP130" s="509"/>
      <c r="JQ130" s="509"/>
      <c r="JR130" s="509"/>
      <c r="JS130" s="509"/>
      <c r="JT130" s="509"/>
      <c r="JU130" s="509"/>
      <c r="JV130" s="509"/>
      <c r="JW130" s="509"/>
      <c r="JX130" s="509"/>
      <c r="JY130" s="509"/>
      <c r="JZ130" s="509"/>
      <c r="KA130" s="509"/>
      <c r="KB130" s="509"/>
      <c r="KC130" s="509"/>
      <c r="KD130" s="509"/>
      <c r="KE130" s="509"/>
      <c r="KF130" s="509"/>
      <c r="KG130" s="509"/>
      <c r="KH130" s="509"/>
      <c r="KI130" s="509"/>
      <c r="KJ130" s="509"/>
      <c r="KK130" s="509"/>
      <c r="KL130" s="509"/>
      <c r="KM130" s="509"/>
      <c r="KN130" s="509"/>
      <c r="KO130" s="509"/>
      <c r="KP130" s="509"/>
      <c r="KQ130" s="509"/>
      <c r="KR130" s="509"/>
      <c r="KS130" s="509"/>
      <c r="KT130" s="509"/>
      <c r="KU130" s="509"/>
      <c r="KV130" s="509"/>
      <c r="KW130" s="509"/>
      <c r="KX130" s="509"/>
      <c r="KY130" s="509"/>
      <c r="KZ130" s="509"/>
      <c r="LA130" s="509"/>
      <c r="LB130" s="509"/>
      <c r="LC130" s="509"/>
      <c r="LD130" s="509"/>
      <c r="LE130" s="509"/>
      <c r="LF130" s="509"/>
      <c r="LG130" s="509"/>
      <c r="LH130" s="509"/>
      <c r="LI130" s="509"/>
      <c r="LJ130" s="509"/>
      <c r="LK130" s="509"/>
      <c r="LL130" s="509"/>
      <c r="LM130" s="509"/>
      <c r="LN130" s="509"/>
      <c r="LO130" s="509"/>
      <c r="LP130" s="509"/>
      <c r="LQ130" s="509"/>
      <c r="LR130" s="509"/>
      <c r="LS130" s="509"/>
      <c r="LT130" s="509"/>
      <c r="LU130" s="509"/>
      <c r="LV130" s="509"/>
      <c r="LW130" s="509"/>
      <c r="LX130" s="509"/>
      <c r="LY130" s="509"/>
      <c r="LZ130" s="509"/>
      <c r="MA130" s="509"/>
      <c r="MB130" s="509"/>
      <c r="MC130" s="509"/>
      <c r="MD130" s="509"/>
      <c r="ME130" s="509"/>
      <c r="MF130" s="509"/>
      <c r="MG130" s="509"/>
    </row>
    <row r="131" spans="1:345" s="523" customFormat="1" x14ac:dyDescent="0.2">
      <c r="A131" s="532"/>
      <c r="C131" s="560"/>
      <c r="D131" s="625">
        <v>13</v>
      </c>
      <c r="E131" s="626" t="s">
        <v>780</v>
      </c>
      <c r="F131" s="626"/>
      <c r="G131" s="627"/>
      <c r="H131" s="627"/>
      <c r="I131" s="627"/>
      <c r="J131" s="627"/>
      <c r="K131" s="628"/>
      <c r="L131" s="627"/>
      <c r="M131" s="627"/>
      <c r="N131" s="629"/>
      <c r="O131" s="627"/>
      <c r="P131" s="628"/>
      <c r="Q131" s="627"/>
      <c r="R131" s="627"/>
      <c r="S131" s="627"/>
      <c r="T131" s="628"/>
      <c r="U131" s="628"/>
      <c r="V131" s="630"/>
      <c r="W131" s="631"/>
      <c r="X131" s="629"/>
      <c r="Y131" s="629"/>
      <c r="Z131" s="629"/>
      <c r="AA131" s="629"/>
      <c r="AB131" s="629"/>
      <c r="AC131" s="629"/>
      <c r="AD131" s="629"/>
      <c r="AE131" s="629"/>
      <c r="AF131" s="629"/>
      <c r="AG131" s="629"/>
      <c r="AH131" s="629"/>
      <c r="AI131" s="629"/>
      <c r="AJ131" s="629"/>
      <c r="AK131" s="627"/>
      <c r="AL131" s="627"/>
      <c r="AM131" s="632"/>
      <c r="AN131" s="522"/>
      <c r="AO131" s="522"/>
      <c r="AP131" s="522"/>
      <c r="AQ131" s="522"/>
      <c r="AR131" s="522"/>
      <c r="AS131" s="522"/>
    </row>
    <row r="132" spans="1:345" s="523" customFormat="1" x14ac:dyDescent="0.2">
      <c r="A132" s="532"/>
      <c r="B132" s="533"/>
      <c r="C132" s="534"/>
      <c r="D132" s="3091"/>
      <c r="E132" s="3091"/>
      <c r="F132" s="3092"/>
      <c r="G132" s="564">
        <v>47</v>
      </c>
      <c r="H132" s="538" t="s">
        <v>781</v>
      </c>
      <c r="I132" s="538"/>
      <c r="J132" s="538"/>
      <c r="K132" s="539"/>
      <c r="L132" s="538"/>
      <c r="M132" s="538"/>
      <c r="N132" s="540"/>
      <c r="O132" s="538"/>
      <c r="P132" s="539"/>
      <c r="Q132" s="538"/>
      <c r="R132" s="538"/>
      <c r="S132" s="538"/>
      <c r="T132" s="539"/>
      <c r="U132" s="539"/>
      <c r="V132" s="541"/>
      <c r="W132" s="565"/>
      <c r="X132" s="540"/>
      <c r="Y132" s="540"/>
      <c r="Z132" s="540"/>
      <c r="AA132" s="540"/>
      <c r="AB132" s="540"/>
      <c r="AC132" s="540"/>
      <c r="AD132" s="540"/>
      <c r="AE132" s="540"/>
      <c r="AF132" s="540"/>
      <c r="AG132" s="540"/>
      <c r="AH132" s="540"/>
      <c r="AI132" s="540"/>
      <c r="AJ132" s="540"/>
      <c r="AK132" s="538"/>
      <c r="AL132" s="538"/>
      <c r="AM132" s="543"/>
      <c r="AN132" s="522"/>
      <c r="AO132" s="522"/>
      <c r="AP132" s="522"/>
      <c r="AQ132" s="522"/>
      <c r="AR132" s="522"/>
      <c r="AS132" s="522"/>
    </row>
    <row r="133" spans="1:345" ht="99" customHeight="1" x14ac:dyDescent="0.2">
      <c r="A133" s="532"/>
      <c r="B133" s="533"/>
      <c r="C133" s="534"/>
      <c r="D133" s="3093"/>
      <c r="E133" s="3093"/>
      <c r="F133" s="3094"/>
      <c r="G133" s="633"/>
      <c r="H133" s="634"/>
      <c r="I133" s="635"/>
      <c r="J133" s="636">
        <v>163</v>
      </c>
      <c r="K133" s="638" t="s">
        <v>782</v>
      </c>
      <c r="L133" s="578" t="s">
        <v>78</v>
      </c>
      <c r="M133" s="637">
        <v>12</v>
      </c>
      <c r="N133" s="556" t="s">
        <v>1474</v>
      </c>
      <c r="O133" s="3037">
        <v>153</v>
      </c>
      <c r="P133" s="3084" t="s">
        <v>1475</v>
      </c>
      <c r="Q133" s="639">
        <f>V133/R133</f>
        <v>1.8274773108713273E-3</v>
      </c>
      <c r="R133" s="3097">
        <v>15894041380</v>
      </c>
      <c r="S133" s="3084" t="s">
        <v>1476</v>
      </c>
      <c r="T133" s="640" t="s">
        <v>783</v>
      </c>
      <c r="U133" s="641" t="s">
        <v>1477</v>
      </c>
      <c r="V133" s="552">
        <v>29046000</v>
      </c>
      <c r="W133" s="642">
        <v>72</v>
      </c>
      <c r="X133" s="643" t="s">
        <v>1478</v>
      </c>
      <c r="Y133" s="3088">
        <v>64149</v>
      </c>
      <c r="Z133" s="3088">
        <v>72224</v>
      </c>
      <c r="AA133" s="3088">
        <v>27477</v>
      </c>
      <c r="AB133" s="3088">
        <v>86843</v>
      </c>
      <c r="AC133" s="3088">
        <v>236429</v>
      </c>
      <c r="AD133" s="3088">
        <v>81384</v>
      </c>
      <c r="AE133" s="3088">
        <v>13208</v>
      </c>
      <c r="AF133" s="3088">
        <v>2145</v>
      </c>
      <c r="AG133" s="3088">
        <v>413</v>
      </c>
      <c r="AH133" s="3088">
        <v>520</v>
      </c>
      <c r="AI133" s="3088">
        <v>16897</v>
      </c>
      <c r="AJ133" s="3088">
        <v>75612</v>
      </c>
      <c r="AK133" s="3071">
        <v>42948</v>
      </c>
      <c r="AL133" s="3071">
        <v>43100</v>
      </c>
      <c r="AM133" s="3072" t="s">
        <v>1391</v>
      </c>
    </row>
    <row r="134" spans="1:345" s="568" customFormat="1" ht="35.1" customHeight="1" x14ac:dyDescent="0.2">
      <c r="A134" s="532"/>
      <c r="B134" s="533"/>
      <c r="C134" s="534"/>
      <c r="D134" s="3093"/>
      <c r="E134" s="3093"/>
      <c r="F134" s="3094"/>
      <c r="G134" s="564">
        <v>48</v>
      </c>
      <c r="H134" s="538" t="s">
        <v>784</v>
      </c>
      <c r="I134" s="538"/>
      <c r="J134" s="538"/>
      <c r="K134" s="539"/>
      <c r="L134" s="538"/>
      <c r="M134" s="538"/>
      <c r="N134" s="540"/>
      <c r="O134" s="3038"/>
      <c r="P134" s="3084"/>
      <c r="Q134" s="538"/>
      <c r="R134" s="3097"/>
      <c r="S134" s="3084"/>
      <c r="T134" s="539"/>
      <c r="U134" s="539"/>
      <c r="V134" s="541"/>
      <c r="W134" s="541"/>
      <c r="X134" s="540"/>
      <c r="Y134" s="3089"/>
      <c r="Z134" s="3089"/>
      <c r="AA134" s="3089"/>
      <c r="AB134" s="3089"/>
      <c r="AC134" s="3089"/>
      <c r="AD134" s="3089"/>
      <c r="AE134" s="3089"/>
      <c r="AF134" s="3089"/>
      <c r="AG134" s="3089"/>
      <c r="AH134" s="3089"/>
      <c r="AI134" s="3089"/>
      <c r="AJ134" s="3089"/>
      <c r="AK134" s="3071"/>
      <c r="AL134" s="3071"/>
      <c r="AM134" s="3072"/>
      <c r="AN134" s="522"/>
      <c r="AO134" s="522"/>
      <c r="AP134" s="522"/>
      <c r="AQ134" s="522"/>
      <c r="AR134" s="522"/>
      <c r="AS134" s="522"/>
    </row>
    <row r="135" spans="1:345" ht="32.25" customHeight="1" x14ac:dyDescent="0.2">
      <c r="A135" s="532"/>
      <c r="B135" s="533"/>
      <c r="C135" s="534"/>
      <c r="D135" s="3093"/>
      <c r="E135" s="3093"/>
      <c r="F135" s="3094"/>
      <c r="G135" s="547"/>
      <c r="H135" s="548"/>
      <c r="I135" s="549"/>
      <c r="J135" s="3083">
        <v>164</v>
      </c>
      <c r="K135" s="3084" t="s">
        <v>785</v>
      </c>
      <c r="L135" s="3083" t="s">
        <v>78</v>
      </c>
      <c r="M135" s="3083">
        <v>12</v>
      </c>
      <c r="N135" s="550" t="s">
        <v>1479</v>
      </c>
      <c r="O135" s="3038"/>
      <c r="P135" s="3084"/>
      <c r="Q135" s="3085">
        <f>V135/R133</f>
        <v>0.99685673902530136</v>
      </c>
      <c r="R135" s="3097"/>
      <c r="S135" s="3084"/>
      <c r="T135" s="3084" t="s">
        <v>1480</v>
      </c>
      <c r="U135" s="3084" t="s">
        <v>1481</v>
      </c>
      <c r="V135" s="3087">
        <v>15844082260</v>
      </c>
      <c r="W135" s="671">
        <v>64</v>
      </c>
      <c r="X135" s="550" t="s">
        <v>1482</v>
      </c>
      <c r="Y135" s="3089"/>
      <c r="Z135" s="3089"/>
      <c r="AA135" s="3089"/>
      <c r="AB135" s="3089"/>
      <c r="AC135" s="3089"/>
      <c r="AD135" s="3089"/>
      <c r="AE135" s="3089"/>
      <c r="AF135" s="3089"/>
      <c r="AG135" s="3089"/>
      <c r="AH135" s="3089"/>
      <c r="AI135" s="3089"/>
      <c r="AJ135" s="3089"/>
      <c r="AK135" s="3071"/>
      <c r="AL135" s="3071"/>
      <c r="AM135" s="3072"/>
    </row>
    <row r="136" spans="1:345" ht="57.75" customHeight="1" x14ac:dyDescent="0.2">
      <c r="A136" s="532"/>
      <c r="B136" s="533"/>
      <c r="C136" s="534"/>
      <c r="D136" s="3093"/>
      <c r="E136" s="3093"/>
      <c r="F136" s="3094"/>
      <c r="G136" s="559"/>
      <c r="H136" s="557"/>
      <c r="I136" s="558"/>
      <c r="J136" s="3083"/>
      <c r="K136" s="3084"/>
      <c r="L136" s="3083"/>
      <c r="M136" s="3083"/>
      <c r="N136" s="578" t="s">
        <v>1483</v>
      </c>
      <c r="O136" s="3038"/>
      <c r="P136" s="3084"/>
      <c r="Q136" s="3086"/>
      <c r="R136" s="3097"/>
      <c r="S136" s="3084"/>
      <c r="T136" s="3084"/>
      <c r="U136" s="3084"/>
      <c r="V136" s="3087"/>
      <c r="W136" s="673">
        <v>71</v>
      </c>
      <c r="X136" s="578" t="s">
        <v>1484</v>
      </c>
      <c r="Y136" s="3089"/>
      <c r="Z136" s="3089"/>
      <c r="AA136" s="3089"/>
      <c r="AB136" s="3089"/>
      <c r="AC136" s="3089"/>
      <c r="AD136" s="3089"/>
      <c r="AE136" s="3089"/>
      <c r="AF136" s="3089"/>
      <c r="AG136" s="3089"/>
      <c r="AH136" s="3089"/>
      <c r="AI136" s="3089"/>
      <c r="AJ136" s="3089"/>
      <c r="AK136" s="3071"/>
      <c r="AL136" s="3071"/>
      <c r="AM136" s="3072"/>
      <c r="AO136" s="700"/>
    </row>
    <row r="137" spans="1:345" s="568" customFormat="1" ht="35.1" customHeight="1" x14ac:dyDescent="0.2">
      <c r="A137" s="532"/>
      <c r="B137" s="533"/>
      <c r="C137" s="534"/>
      <c r="D137" s="3093"/>
      <c r="E137" s="3093"/>
      <c r="F137" s="3094"/>
      <c r="G137" s="564">
        <v>49</v>
      </c>
      <c r="H137" s="538" t="s">
        <v>786</v>
      </c>
      <c r="I137" s="538"/>
      <c r="J137" s="538"/>
      <c r="K137" s="539"/>
      <c r="L137" s="538"/>
      <c r="M137" s="538"/>
      <c r="N137" s="540"/>
      <c r="O137" s="3038"/>
      <c r="P137" s="3084"/>
      <c r="Q137" s="538"/>
      <c r="R137" s="3097"/>
      <c r="S137" s="3084"/>
      <c r="T137" s="539"/>
      <c r="U137" s="539"/>
      <c r="V137" s="541"/>
      <c r="W137" s="541"/>
      <c r="X137" s="540"/>
      <c r="Y137" s="3089"/>
      <c r="Z137" s="3089"/>
      <c r="AA137" s="3089"/>
      <c r="AB137" s="3089"/>
      <c r="AC137" s="3089"/>
      <c r="AD137" s="3089"/>
      <c r="AE137" s="3089"/>
      <c r="AF137" s="3089"/>
      <c r="AG137" s="3089"/>
      <c r="AH137" s="3089"/>
      <c r="AI137" s="3089"/>
      <c r="AJ137" s="3089"/>
      <c r="AK137" s="3071"/>
      <c r="AL137" s="3071"/>
      <c r="AM137" s="3072"/>
      <c r="AN137" s="522"/>
      <c r="AO137" s="522"/>
      <c r="AP137" s="522"/>
      <c r="AQ137" s="522"/>
      <c r="AR137" s="522"/>
      <c r="AS137" s="522"/>
    </row>
    <row r="138" spans="1:345" ht="85.5" customHeight="1" x14ac:dyDescent="0.2">
      <c r="A138" s="532"/>
      <c r="B138" s="533"/>
      <c r="C138" s="534"/>
      <c r="D138" s="3095"/>
      <c r="E138" s="3095"/>
      <c r="F138" s="3096"/>
      <c r="G138" s="633"/>
      <c r="H138" s="634"/>
      <c r="I138" s="635"/>
      <c r="J138" s="636">
        <v>165</v>
      </c>
      <c r="K138" s="638" t="s">
        <v>787</v>
      </c>
      <c r="L138" s="578" t="s">
        <v>78</v>
      </c>
      <c r="M138" s="637">
        <v>12</v>
      </c>
      <c r="N138" s="556" t="s">
        <v>1485</v>
      </c>
      <c r="O138" s="3039"/>
      <c r="P138" s="3084"/>
      <c r="Q138" s="639">
        <f>V138/R133</f>
        <v>1.3157836638273556E-3</v>
      </c>
      <c r="R138" s="3097"/>
      <c r="S138" s="3084"/>
      <c r="T138" s="640" t="s">
        <v>1486</v>
      </c>
      <c r="U138" s="640" t="s">
        <v>1487</v>
      </c>
      <c r="V138" s="552">
        <v>20913120</v>
      </c>
      <c r="W138" s="642">
        <v>72</v>
      </c>
      <c r="X138" s="643" t="s">
        <v>1478</v>
      </c>
      <c r="Y138" s="3090"/>
      <c r="Z138" s="3090"/>
      <c r="AA138" s="3090"/>
      <c r="AB138" s="3090"/>
      <c r="AC138" s="3090"/>
      <c r="AD138" s="3090"/>
      <c r="AE138" s="3090"/>
      <c r="AF138" s="3090"/>
      <c r="AG138" s="3090"/>
      <c r="AH138" s="3090"/>
      <c r="AI138" s="3090"/>
      <c r="AJ138" s="3090"/>
      <c r="AK138" s="3071"/>
      <c r="AL138" s="3071"/>
      <c r="AM138" s="3072"/>
    </row>
    <row r="139" spans="1:345" s="523" customFormat="1" ht="36" customHeight="1" x14ac:dyDescent="0.2">
      <c r="A139" s="532"/>
      <c r="C139" s="560"/>
      <c r="D139" s="645">
        <v>14</v>
      </c>
      <c r="E139" s="525" t="s">
        <v>788</v>
      </c>
      <c r="F139" s="525"/>
      <c r="G139" s="526"/>
      <c r="H139" s="526"/>
      <c r="I139" s="526"/>
      <c r="J139" s="526"/>
      <c r="K139" s="527"/>
      <c r="L139" s="526"/>
      <c r="M139" s="526"/>
      <c r="N139" s="528"/>
      <c r="O139" s="526"/>
      <c r="P139" s="527"/>
      <c r="Q139" s="526"/>
      <c r="R139" s="526"/>
      <c r="S139" s="526"/>
      <c r="T139" s="527"/>
      <c r="U139" s="527"/>
      <c r="V139" s="646"/>
      <c r="W139" s="563"/>
      <c r="X139" s="528"/>
      <c r="Y139" s="528"/>
      <c r="Z139" s="528"/>
      <c r="AA139" s="528"/>
      <c r="AB139" s="528"/>
      <c r="AC139" s="528"/>
      <c r="AD139" s="528"/>
      <c r="AE139" s="528"/>
      <c r="AF139" s="528"/>
      <c r="AG139" s="528"/>
      <c r="AH139" s="528"/>
      <c r="AI139" s="528"/>
      <c r="AJ139" s="528"/>
      <c r="AK139" s="526"/>
      <c r="AL139" s="526"/>
      <c r="AM139" s="531"/>
      <c r="AN139" s="522"/>
      <c r="AO139" s="522"/>
      <c r="AP139" s="522"/>
      <c r="AQ139" s="522"/>
      <c r="AR139" s="522"/>
      <c r="AS139" s="522"/>
    </row>
    <row r="140" spans="1:345" s="523" customFormat="1" ht="36" customHeight="1" x14ac:dyDescent="0.2">
      <c r="A140" s="532"/>
      <c r="B140" s="533"/>
      <c r="C140" s="534"/>
      <c r="D140" s="535"/>
      <c r="E140" s="535"/>
      <c r="F140" s="536"/>
      <c r="G140" s="647">
        <v>50</v>
      </c>
      <c r="H140" s="648" t="s">
        <v>789</v>
      </c>
      <c r="I140" s="648"/>
      <c r="J140" s="648"/>
      <c r="K140" s="649"/>
      <c r="L140" s="648"/>
      <c r="M140" s="648"/>
      <c r="N140" s="650"/>
      <c r="O140" s="648"/>
      <c r="P140" s="649"/>
      <c r="Q140" s="648"/>
      <c r="R140" s="648"/>
      <c r="S140" s="648"/>
      <c r="T140" s="649"/>
      <c r="U140" s="649"/>
      <c r="V140" s="651"/>
      <c r="W140" s="652"/>
      <c r="X140" s="650"/>
      <c r="Y140" s="650"/>
      <c r="Z140" s="650"/>
      <c r="AA140" s="650"/>
      <c r="AB140" s="650"/>
      <c r="AC140" s="650"/>
      <c r="AD140" s="650"/>
      <c r="AE140" s="650"/>
      <c r="AF140" s="650"/>
      <c r="AG140" s="650"/>
      <c r="AH140" s="650"/>
      <c r="AI140" s="650"/>
      <c r="AJ140" s="650"/>
      <c r="AK140" s="648"/>
      <c r="AL140" s="648"/>
      <c r="AM140" s="653"/>
      <c r="AN140" s="522"/>
      <c r="AO140" s="522"/>
      <c r="AP140" s="522"/>
      <c r="AQ140" s="522"/>
      <c r="AR140" s="522"/>
      <c r="AS140" s="522"/>
    </row>
    <row r="141" spans="1:345" s="654" customFormat="1" ht="61.5" customHeight="1" x14ac:dyDescent="0.2">
      <c r="A141" s="532"/>
      <c r="B141" s="533"/>
      <c r="C141" s="534"/>
      <c r="D141" s="533"/>
      <c r="E141" s="533"/>
      <c r="F141" s="534"/>
      <c r="G141" s="535"/>
      <c r="H141" s="535"/>
      <c r="I141" s="536"/>
      <c r="J141" s="3037">
        <v>166</v>
      </c>
      <c r="K141" s="3040" t="s">
        <v>790</v>
      </c>
      <c r="L141" s="3037" t="s">
        <v>78</v>
      </c>
      <c r="M141" s="3079">
        <v>1</v>
      </c>
      <c r="N141" s="550" t="s">
        <v>1488</v>
      </c>
      <c r="O141" s="3081">
        <v>154</v>
      </c>
      <c r="P141" s="3040" t="s">
        <v>1489</v>
      </c>
      <c r="Q141" s="3043">
        <v>0.05</v>
      </c>
      <c r="R141" s="3075">
        <v>11595195274</v>
      </c>
      <c r="S141" s="3040" t="s">
        <v>1490</v>
      </c>
      <c r="T141" s="3046" t="s">
        <v>791</v>
      </c>
      <c r="U141" s="3073" t="s">
        <v>1525</v>
      </c>
      <c r="V141" s="3077">
        <v>0</v>
      </c>
      <c r="W141" s="671">
        <v>110</v>
      </c>
      <c r="X141" s="550" t="s">
        <v>1491</v>
      </c>
      <c r="Y141" s="3074">
        <v>64149</v>
      </c>
      <c r="Z141" s="3074">
        <v>72224</v>
      </c>
      <c r="AA141" s="3074">
        <v>27477</v>
      </c>
      <c r="AB141" s="3074">
        <v>86843</v>
      </c>
      <c r="AC141" s="3074">
        <v>236429</v>
      </c>
      <c r="AD141" s="3074">
        <v>81384</v>
      </c>
      <c r="AE141" s="3074">
        <v>13208</v>
      </c>
      <c r="AF141" s="3074">
        <v>2145</v>
      </c>
      <c r="AG141" s="3047">
        <v>413</v>
      </c>
      <c r="AH141" s="3074">
        <v>520</v>
      </c>
      <c r="AI141" s="3074">
        <v>16897</v>
      </c>
      <c r="AJ141" s="3074">
        <v>75612</v>
      </c>
      <c r="AK141" s="3031">
        <v>42948</v>
      </c>
      <c r="AL141" s="3031">
        <v>43100</v>
      </c>
      <c r="AM141" s="3034" t="s">
        <v>1391</v>
      </c>
      <c r="AN141" s="509"/>
      <c r="AO141" s="553"/>
      <c r="AP141" s="509"/>
      <c r="AQ141" s="509"/>
      <c r="AR141" s="509"/>
      <c r="AS141" s="509"/>
      <c r="AT141" s="509"/>
      <c r="AU141" s="509"/>
      <c r="AV141" s="509"/>
      <c r="AW141" s="509"/>
      <c r="AX141" s="509"/>
      <c r="AY141" s="509"/>
      <c r="AZ141" s="509"/>
      <c r="BA141" s="509"/>
      <c r="BB141" s="509"/>
      <c r="BC141" s="509"/>
      <c r="BD141" s="509"/>
      <c r="BE141" s="509"/>
      <c r="BF141" s="509"/>
      <c r="BG141" s="509"/>
      <c r="BH141" s="509"/>
      <c r="BI141" s="509"/>
      <c r="BJ141" s="509"/>
      <c r="BK141" s="509"/>
      <c r="BL141" s="509"/>
      <c r="BM141" s="509"/>
      <c r="BN141" s="509"/>
      <c r="BO141" s="509"/>
      <c r="BP141" s="509"/>
      <c r="BQ141" s="509"/>
      <c r="BR141" s="509"/>
      <c r="BS141" s="509"/>
      <c r="BT141" s="509"/>
      <c r="BU141" s="509"/>
      <c r="BV141" s="509"/>
      <c r="BW141" s="509"/>
      <c r="BX141" s="509"/>
      <c r="BY141" s="509"/>
      <c r="BZ141" s="509"/>
      <c r="CA141" s="509"/>
      <c r="CB141" s="509"/>
      <c r="CC141" s="509"/>
      <c r="CD141" s="509"/>
      <c r="CE141" s="509"/>
      <c r="CF141" s="509"/>
      <c r="CG141" s="509"/>
      <c r="CH141" s="509"/>
      <c r="CI141" s="509"/>
      <c r="CJ141" s="509"/>
      <c r="CK141" s="509"/>
      <c r="CL141" s="509"/>
      <c r="CM141" s="509"/>
      <c r="CN141" s="509"/>
      <c r="CO141" s="509"/>
      <c r="CP141" s="509"/>
      <c r="CQ141" s="509"/>
      <c r="CR141" s="509"/>
      <c r="CS141" s="509"/>
      <c r="CT141" s="509"/>
      <c r="CU141" s="509"/>
      <c r="CV141" s="509"/>
      <c r="CW141" s="509"/>
      <c r="CX141" s="509"/>
      <c r="CY141" s="509"/>
      <c r="CZ141" s="509"/>
      <c r="DA141" s="509"/>
      <c r="DB141" s="509"/>
      <c r="DC141" s="509"/>
      <c r="DD141" s="509"/>
      <c r="DE141" s="509"/>
      <c r="DF141" s="509"/>
      <c r="DG141" s="509"/>
      <c r="DH141" s="509"/>
      <c r="DI141" s="509"/>
      <c r="DJ141" s="509"/>
      <c r="DK141" s="509"/>
      <c r="DL141" s="509"/>
      <c r="DM141" s="509"/>
      <c r="DN141" s="509"/>
      <c r="DO141" s="509"/>
      <c r="DP141" s="509"/>
      <c r="DQ141" s="509"/>
      <c r="DR141" s="509"/>
      <c r="DS141" s="509"/>
      <c r="DT141" s="509"/>
      <c r="DU141" s="509"/>
      <c r="DV141" s="509"/>
      <c r="DW141" s="509"/>
      <c r="DX141" s="509"/>
      <c r="DY141" s="509"/>
      <c r="DZ141" s="509"/>
      <c r="EA141" s="509"/>
      <c r="EB141" s="509"/>
      <c r="EC141" s="509"/>
      <c r="ED141" s="509"/>
      <c r="EE141" s="509"/>
      <c r="EF141" s="509"/>
      <c r="EG141" s="509"/>
      <c r="EH141" s="509"/>
      <c r="EI141" s="509"/>
      <c r="EJ141" s="509"/>
      <c r="EK141" s="509"/>
      <c r="EL141" s="509"/>
      <c r="EM141" s="509"/>
      <c r="EN141" s="509"/>
      <c r="EO141" s="509"/>
      <c r="EP141" s="509"/>
      <c r="EQ141" s="509"/>
      <c r="ER141" s="509"/>
      <c r="ES141" s="509"/>
      <c r="ET141" s="509"/>
      <c r="EU141" s="509"/>
      <c r="EV141" s="509"/>
      <c r="EW141" s="509"/>
      <c r="EX141" s="509"/>
      <c r="EY141" s="509"/>
      <c r="EZ141" s="509"/>
      <c r="FA141" s="509"/>
      <c r="FB141" s="509"/>
      <c r="FC141" s="509"/>
      <c r="FD141" s="509"/>
      <c r="FE141" s="509"/>
      <c r="FF141" s="509"/>
      <c r="FG141" s="509"/>
      <c r="FH141" s="509"/>
      <c r="FI141" s="509"/>
      <c r="FJ141" s="509"/>
      <c r="FK141" s="509"/>
      <c r="FL141" s="509"/>
      <c r="FM141" s="509"/>
      <c r="FN141" s="509"/>
      <c r="FO141" s="509"/>
      <c r="FP141" s="509"/>
      <c r="FQ141" s="509"/>
      <c r="FR141" s="509"/>
      <c r="FS141" s="509"/>
      <c r="FT141" s="509"/>
      <c r="FU141" s="509"/>
      <c r="FV141" s="509"/>
      <c r="FW141" s="509"/>
      <c r="FX141" s="509"/>
      <c r="FY141" s="509"/>
      <c r="FZ141" s="509"/>
      <c r="GA141" s="509"/>
      <c r="GB141" s="509"/>
      <c r="GC141" s="509"/>
      <c r="GD141" s="509"/>
      <c r="GE141" s="509"/>
      <c r="GF141" s="509"/>
      <c r="GG141" s="509"/>
      <c r="GH141" s="509"/>
      <c r="GI141" s="509"/>
      <c r="GJ141" s="509"/>
      <c r="GK141" s="509"/>
      <c r="GL141" s="509"/>
      <c r="GM141" s="509"/>
      <c r="GN141" s="509"/>
      <c r="GO141" s="509"/>
      <c r="GP141" s="509"/>
      <c r="GQ141" s="509"/>
      <c r="GR141" s="509"/>
      <c r="GS141" s="509"/>
      <c r="GT141" s="509"/>
      <c r="GU141" s="509"/>
      <c r="GV141" s="509"/>
      <c r="GW141" s="509"/>
      <c r="GX141" s="509"/>
      <c r="GY141" s="509"/>
      <c r="GZ141" s="509"/>
      <c r="HA141" s="509"/>
      <c r="HB141" s="509"/>
      <c r="HC141" s="509"/>
      <c r="HD141" s="509"/>
      <c r="HE141" s="509"/>
      <c r="HF141" s="509"/>
      <c r="HG141" s="509"/>
      <c r="HH141" s="509"/>
    </row>
    <row r="142" spans="1:345" s="655" customFormat="1" ht="46.5" customHeight="1" x14ac:dyDescent="0.2">
      <c r="A142" s="532"/>
      <c r="B142" s="533"/>
      <c r="C142" s="534"/>
      <c r="D142" s="533"/>
      <c r="E142" s="533"/>
      <c r="F142" s="534"/>
      <c r="G142" s="533"/>
      <c r="H142" s="533"/>
      <c r="I142" s="534"/>
      <c r="J142" s="3039"/>
      <c r="K142" s="3042"/>
      <c r="L142" s="3039"/>
      <c r="M142" s="3080"/>
      <c r="N142" s="593" t="s">
        <v>1492</v>
      </c>
      <c r="O142" s="3082"/>
      <c r="P142" s="3041"/>
      <c r="Q142" s="3045"/>
      <c r="R142" s="3076"/>
      <c r="S142" s="3041"/>
      <c r="T142" s="3046"/>
      <c r="U142" s="3073"/>
      <c r="V142" s="3078"/>
      <c r="W142" s="672">
        <v>58</v>
      </c>
      <c r="X142" s="593" t="s">
        <v>1493</v>
      </c>
      <c r="Y142" s="3074"/>
      <c r="Z142" s="3074"/>
      <c r="AA142" s="3074"/>
      <c r="AB142" s="3074"/>
      <c r="AC142" s="3074"/>
      <c r="AD142" s="3074"/>
      <c r="AE142" s="3074"/>
      <c r="AF142" s="3074"/>
      <c r="AG142" s="3048"/>
      <c r="AH142" s="3074"/>
      <c r="AI142" s="3074"/>
      <c r="AJ142" s="3074"/>
      <c r="AK142" s="3032"/>
      <c r="AL142" s="3032"/>
      <c r="AM142" s="3035"/>
      <c r="AN142" s="509"/>
      <c r="AO142" s="700"/>
      <c r="AP142" s="509"/>
      <c r="AQ142" s="509"/>
      <c r="AR142" s="509"/>
      <c r="AS142" s="509"/>
      <c r="AT142" s="509"/>
      <c r="AU142" s="509"/>
      <c r="AV142" s="509"/>
      <c r="AW142" s="509"/>
      <c r="AX142" s="509"/>
      <c r="AY142" s="509"/>
      <c r="AZ142" s="509"/>
      <c r="BA142" s="509"/>
      <c r="BB142" s="509"/>
      <c r="BC142" s="509"/>
      <c r="BD142" s="509"/>
      <c r="BE142" s="509"/>
      <c r="BF142" s="509"/>
      <c r="BG142" s="509"/>
      <c r="BH142" s="509"/>
      <c r="BI142" s="509"/>
      <c r="BJ142" s="509"/>
      <c r="BK142" s="509"/>
      <c r="BL142" s="509"/>
      <c r="BM142" s="509"/>
      <c r="BN142" s="509"/>
      <c r="BO142" s="509"/>
      <c r="BP142" s="509"/>
      <c r="BQ142" s="509"/>
      <c r="BR142" s="509"/>
      <c r="BS142" s="509"/>
      <c r="BT142" s="509"/>
      <c r="BU142" s="509"/>
      <c r="BV142" s="509"/>
      <c r="BW142" s="509"/>
      <c r="BX142" s="509"/>
      <c r="BY142" s="509"/>
      <c r="BZ142" s="509"/>
      <c r="CA142" s="509"/>
      <c r="CB142" s="509"/>
      <c r="CC142" s="509"/>
      <c r="CD142" s="509"/>
      <c r="CE142" s="509"/>
      <c r="CF142" s="509"/>
      <c r="CG142" s="509"/>
      <c r="CH142" s="509"/>
      <c r="CI142" s="509"/>
      <c r="CJ142" s="509"/>
      <c r="CK142" s="509"/>
      <c r="CL142" s="509"/>
      <c r="CM142" s="509"/>
      <c r="CN142" s="509"/>
      <c r="CO142" s="509"/>
      <c r="CP142" s="509"/>
      <c r="CQ142" s="509"/>
      <c r="CR142" s="509"/>
      <c r="CS142" s="509"/>
      <c r="CT142" s="509"/>
      <c r="CU142" s="509"/>
      <c r="CV142" s="509"/>
      <c r="CW142" s="509"/>
      <c r="CX142" s="509"/>
      <c r="CY142" s="509"/>
      <c r="CZ142" s="509"/>
      <c r="DA142" s="509"/>
      <c r="DB142" s="509"/>
      <c r="DC142" s="509"/>
      <c r="DD142" s="509"/>
      <c r="DE142" s="509"/>
      <c r="DF142" s="509"/>
      <c r="DG142" s="509"/>
      <c r="DH142" s="509"/>
      <c r="DI142" s="509"/>
      <c r="DJ142" s="509"/>
      <c r="DK142" s="509"/>
      <c r="DL142" s="509"/>
      <c r="DM142" s="509"/>
      <c r="DN142" s="509"/>
      <c r="DO142" s="509"/>
      <c r="DP142" s="509"/>
      <c r="DQ142" s="509"/>
      <c r="DR142" s="509"/>
      <c r="DS142" s="509"/>
      <c r="DT142" s="509"/>
      <c r="DU142" s="509"/>
      <c r="DV142" s="509"/>
      <c r="DW142" s="509"/>
      <c r="DX142" s="509"/>
      <c r="DY142" s="509"/>
      <c r="DZ142" s="509"/>
      <c r="EA142" s="509"/>
      <c r="EB142" s="509"/>
      <c r="EC142" s="509"/>
      <c r="ED142" s="509"/>
      <c r="EE142" s="509"/>
      <c r="EF142" s="509"/>
      <c r="EG142" s="509"/>
      <c r="EH142" s="509"/>
      <c r="EI142" s="509"/>
      <c r="EJ142" s="509"/>
      <c r="EK142" s="509"/>
      <c r="EL142" s="509"/>
      <c r="EM142" s="509"/>
      <c r="EN142" s="509"/>
      <c r="EO142" s="509"/>
      <c r="EP142" s="509"/>
      <c r="EQ142" s="509"/>
      <c r="ER142" s="509"/>
      <c r="ES142" s="509"/>
      <c r="ET142" s="509"/>
      <c r="EU142" s="509"/>
      <c r="EV142" s="509"/>
      <c r="EW142" s="509"/>
      <c r="EX142" s="509"/>
      <c r="EY142" s="509"/>
      <c r="EZ142" s="509"/>
      <c r="FA142" s="509"/>
      <c r="FB142" s="509"/>
      <c r="FC142" s="509"/>
      <c r="FD142" s="509"/>
      <c r="FE142" s="509"/>
      <c r="FF142" s="509"/>
      <c r="FG142" s="509"/>
      <c r="FH142" s="509"/>
      <c r="FI142" s="509"/>
      <c r="FJ142" s="509"/>
      <c r="FK142" s="509"/>
      <c r="FL142" s="509"/>
      <c r="FM142" s="509"/>
      <c r="FN142" s="509"/>
      <c r="FO142" s="509"/>
      <c r="FP142" s="509"/>
      <c r="FQ142" s="509"/>
      <c r="FR142" s="509"/>
      <c r="FS142" s="509"/>
      <c r="FT142" s="509"/>
      <c r="FU142" s="509"/>
      <c r="FV142" s="509"/>
      <c r="FW142" s="509"/>
      <c r="FX142" s="509"/>
      <c r="FY142" s="509"/>
      <c r="FZ142" s="509"/>
      <c r="GA142" s="509"/>
      <c r="GB142" s="509"/>
      <c r="GC142" s="509"/>
      <c r="GD142" s="509"/>
      <c r="GE142" s="509"/>
      <c r="GF142" s="509"/>
      <c r="GG142" s="509"/>
      <c r="GH142" s="509"/>
      <c r="GI142" s="509"/>
      <c r="GJ142" s="509"/>
      <c r="GK142" s="509"/>
      <c r="GL142" s="509"/>
      <c r="GM142" s="509"/>
      <c r="GN142" s="509"/>
      <c r="GO142" s="509"/>
      <c r="GP142" s="509"/>
      <c r="GQ142" s="509"/>
      <c r="GR142" s="509"/>
      <c r="GS142" s="509"/>
      <c r="GT142" s="509"/>
      <c r="GU142" s="509"/>
      <c r="GV142" s="509"/>
      <c r="GW142" s="509"/>
      <c r="GX142" s="509"/>
      <c r="GY142" s="509"/>
      <c r="GZ142" s="509"/>
      <c r="HA142" s="509"/>
      <c r="HB142" s="509"/>
      <c r="HC142" s="509"/>
      <c r="HD142" s="509"/>
      <c r="HE142" s="509"/>
      <c r="HF142" s="509"/>
      <c r="HG142" s="509"/>
      <c r="HH142" s="509"/>
    </row>
    <row r="143" spans="1:345" s="655" customFormat="1" ht="62.25" customHeight="1" x14ac:dyDescent="0.2">
      <c r="A143" s="532"/>
      <c r="B143" s="533"/>
      <c r="C143" s="534"/>
      <c r="D143" s="533"/>
      <c r="E143" s="533"/>
      <c r="F143" s="534"/>
      <c r="G143" s="533"/>
      <c r="H143" s="533"/>
      <c r="I143" s="534"/>
      <c r="J143" s="550">
        <v>167</v>
      </c>
      <c r="K143" s="656" t="s">
        <v>792</v>
      </c>
      <c r="L143" s="550" t="s">
        <v>78</v>
      </c>
      <c r="M143" s="657">
        <v>15</v>
      </c>
      <c r="N143" s="593" t="s">
        <v>1494</v>
      </c>
      <c r="O143" s="3082"/>
      <c r="P143" s="3041"/>
      <c r="Q143" s="503">
        <v>0.9</v>
      </c>
      <c r="R143" s="3076"/>
      <c r="S143" s="3041"/>
      <c r="T143" s="623" t="s">
        <v>1497</v>
      </c>
      <c r="U143" s="702" t="s">
        <v>1526</v>
      </c>
      <c r="V143" s="658">
        <v>11595195274</v>
      </c>
      <c r="W143" s="672">
        <v>59</v>
      </c>
      <c r="X143" s="593" t="s">
        <v>1495</v>
      </c>
      <c r="Y143" s="3074"/>
      <c r="Z143" s="3074"/>
      <c r="AA143" s="3074"/>
      <c r="AB143" s="3074"/>
      <c r="AC143" s="3074"/>
      <c r="AD143" s="3074"/>
      <c r="AE143" s="3074"/>
      <c r="AF143" s="3074"/>
      <c r="AG143" s="3048"/>
      <c r="AH143" s="3074"/>
      <c r="AI143" s="3074"/>
      <c r="AJ143" s="3074"/>
      <c r="AK143" s="3032"/>
      <c r="AL143" s="3032"/>
      <c r="AM143" s="3035"/>
      <c r="AN143" s="509"/>
      <c r="AO143" s="700"/>
      <c r="AP143" s="509"/>
      <c r="AQ143" s="509"/>
      <c r="AR143" s="509"/>
      <c r="AS143" s="509"/>
      <c r="AT143" s="509"/>
      <c r="AU143" s="509"/>
      <c r="AV143" s="509"/>
      <c r="AW143" s="509"/>
      <c r="AX143" s="509"/>
      <c r="AY143" s="509"/>
      <c r="AZ143" s="509"/>
      <c r="BA143" s="509"/>
      <c r="BB143" s="509"/>
      <c r="BC143" s="509"/>
      <c r="BD143" s="509"/>
      <c r="BE143" s="509"/>
      <c r="BF143" s="509"/>
      <c r="BG143" s="509"/>
      <c r="BH143" s="509"/>
      <c r="BI143" s="509"/>
      <c r="BJ143" s="509"/>
      <c r="BK143" s="509"/>
      <c r="BL143" s="509"/>
      <c r="BM143" s="509"/>
      <c r="BN143" s="509"/>
      <c r="BO143" s="509"/>
      <c r="BP143" s="509"/>
      <c r="BQ143" s="509"/>
      <c r="BR143" s="509"/>
      <c r="BS143" s="509"/>
      <c r="BT143" s="509"/>
      <c r="BU143" s="509"/>
      <c r="BV143" s="509"/>
      <c r="BW143" s="509"/>
      <c r="BX143" s="509"/>
      <c r="BY143" s="509"/>
      <c r="BZ143" s="509"/>
      <c r="CA143" s="509"/>
      <c r="CB143" s="509"/>
      <c r="CC143" s="509"/>
      <c r="CD143" s="509"/>
      <c r="CE143" s="509"/>
      <c r="CF143" s="509"/>
      <c r="CG143" s="509"/>
      <c r="CH143" s="509"/>
      <c r="CI143" s="509"/>
      <c r="CJ143" s="509"/>
      <c r="CK143" s="509"/>
      <c r="CL143" s="509"/>
      <c r="CM143" s="509"/>
      <c r="CN143" s="509"/>
      <c r="CO143" s="509"/>
      <c r="CP143" s="509"/>
      <c r="CQ143" s="509"/>
      <c r="CR143" s="509"/>
      <c r="CS143" s="509"/>
      <c r="CT143" s="509"/>
      <c r="CU143" s="509"/>
      <c r="CV143" s="509"/>
      <c r="CW143" s="509"/>
      <c r="CX143" s="509"/>
      <c r="CY143" s="509"/>
      <c r="CZ143" s="509"/>
      <c r="DA143" s="509"/>
      <c r="DB143" s="509"/>
      <c r="DC143" s="509"/>
      <c r="DD143" s="509"/>
      <c r="DE143" s="509"/>
      <c r="DF143" s="509"/>
      <c r="DG143" s="509"/>
      <c r="DH143" s="509"/>
      <c r="DI143" s="509"/>
      <c r="DJ143" s="509"/>
      <c r="DK143" s="509"/>
      <c r="DL143" s="509"/>
      <c r="DM143" s="509"/>
      <c r="DN143" s="509"/>
      <c r="DO143" s="509"/>
      <c r="DP143" s="509"/>
      <c r="DQ143" s="509"/>
      <c r="DR143" s="509"/>
      <c r="DS143" s="509"/>
      <c r="DT143" s="509"/>
      <c r="DU143" s="509"/>
      <c r="DV143" s="509"/>
      <c r="DW143" s="509"/>
      <c r="DX143" s="509"/>
      <c r="DY143" s="509"/>
      <c r="DZ143" s="509"/>
      <c r="EA143" s="509"/>
      <c r="EB143" s="509"/>
      <c r="EC143" s="509"/>
      <c r="ED143" s="509"/>
      <c r="EE143" s="509"/>
      <c r="EF143" s="509"/>
      <c r="EG143" s="509"/>
      <c r="EH143" s="509"/>
      <c r="EI143" s="509"/>
      <c r="EJ143" s="509"/>
      <c r="EK143" s="509"/>
      <c r="EL143" s="509"/>
      <c r="EM143" s="509"/>
      <c r="EN143" s="509"/>
      <c r="EO143" s="509"/>
      <c r="EP143" s="509"/>
      <c r="EQ143" s="509"/>
      <c r="ER143" s="509"/>
      <c r="ES143" s="509"/>
      <c r="ET143" s="509"/>
      <c r="EU143" s="509"/>
      <c r="EV143" s="509"/>
      <c r="EW143" s="509"/>
      <c r="EX143" s="509"/>
      <c r="EY143" s="509"/>
      <c r="EZ143" s="509"/>
      <c r="FA143" s="509"/>
      <c r="FB143" s="509"/>
      <c r="FC143" s="509"/>
      <c r="FD143" s="509"/>
      <c r="FE143" s="509"/>
      <c r="FF143" s="509"/>
      <c r="FG143" s="509"/>
      <c r="FH143" s="509"/>
      <c r="FI143" s="509"/>
      <c r="FJ143" s="509"/>
      <c r="FK143" s="509"/>
      <c r="FL143" s="509"/>
      <c r="FM143" s="509"/>
      <c r="FN143" s="509"/>
      <c r="FO143" s="509"/>
      <c r="FP143" s="509"/>
      <c r="FQ143" s="509"/>
      <c r="FR143" s="509"/>
      <c r="FS143" s="509"/>
      <c r="FT143" s="509"/>
      <c r="FU143" s="509"/>
      <c r="FV143" s="509"/>
      <c r="FW143" s="509"/>
      <c r="FX143" s="509"/>
      <c r="FY143" s="509"/>
      <c r="FZ143" s="509"/>
      <c r="GA143" s="509"/>
      <c r="GB143" s="509"/>
      <c r="GC143" s="509"/>
      <c r="GD143" s="509"/>
      <c r="GE143" s="509"/>
      <c r="GF143" s="509"/>
      <c r="GG143" s="509"/>
      <c r="GH143" s="509"/>
      <c r="GI143" s="509"/>
      <c r="GJ143" s="509"/>
      <c r="GK143" s="509"/>
      <c r="GL143" s="509"/>
      <c r="GM143" s="509"/>
      <c r="GN143" s="509"/>
      <c r="GO143" s="509"/>
      <c r="GP143" s="509"/>
      <c r="GQ143" s="509"/>
      <c r="GR143" s="509"/>
      <c r="GS143" s="509"/>
      <c r="GT143" s="509"/>
      <c r="GU143" s="509"/>
      <c r="GV143" s="509"/>
      <c r="GW143" s="509"/>
      <c r="GX143" s="509"/>
      <c r="GY143" s="509"/>
      <c r="GZ143" s="509"/>
      <c r="HA143" s="509"/>
      <c r="HB143" s="509"/>
      <c r="HC143" s="509"/>
      <c r="HD143" s="509"/>
      <c r="HE143" s="509"/>
      <c r="HF143" s="509"/>
      <c r="HG143" s="509"/>
      <c r="HH143" s="509"/>
    </row>
    <row r="144" spans="1:345" ht="48.75" customHeight="1" x14ac:dyDescent="0.2">
      <c r="A144" s="532"/>
      <c r="B144" s="533"/>
      <c r="C144" s="534"/>
      <c r="D144" s="533"/>
      <c r="E144" s="533"/>
      <c r="F144" s="534"/>
      <c r="G144" s="533"/>
      <c r="H144" s="533"/>
      <c r="I144" s="534"/>
      <c r="J144" s="3037">
        <v>168</v>
      </c>
      <c r="K144" s="3040" t="s">
        <v>796</v>
      </c>
      <c r="L144" s="3037" t="s">
        <v>78</v>
      </c>
      <c r="M144" s="3037">
        <v>14</v>
      </c>
      <c r="N144" s="593" t="s">
        <v>1496</v>
      </c>
      <c r="O144" s="3082"/>
      <c r="P144" s="3041"/>
      <c r="Q144" s="3043">
        <v>0.05</v>
      </c>
      <c r="R144" s="3076"/>
      <c r="S144" s="3041"/>
      <c r="T144" s="3059" t="s">
        <v>1500</v>
      </c>
      <c r="U144" s="3073" t="s">
        <v>1527</v>
      </c>
      <c r="V144" s="3077">
        <v>0</v>
      </c>
      <c r="W144" s="672">
        <v>60</v>
      </c>
      <c r="X144" s="593" t="s">
        <v>1498</v>
      </c>
      <c r="Y144" s="3074"/>
      <c r="Z144" s="3074"/>
      <c r="AA144" s="3074"/>
      <c r="AB144" s="3074"/>
      <c r="AC144" s="3074"/>
      <c r="AD144" s="3074"/>
      <c r="AE144" s="3074"/>
      <c r="AF144" s="3074"/>
      <c r="AG144" s="3048"/>
      <c r="AH144" s="3074"/>
      <c r="AI144" s="3074"/>
      <c r="AJ144" s="3074"/>
      <c r="AK144" s="3032"/>
      <c r="AL144" s="3032"/>
      <c r="AM144" s="3035"/>
      <c r="AO144" s="700"/>
    </row>
    <row r="145" spans="1:45" ht="49.5" customHeight="1" x14ac:dyDescent="0.2">
      <c r="A145" s="532"/>
      <c r="B145" s="533"/>
      <c r="C145" s="534"/>
      <c r="D145" s="533"/>
      <c r="E145" s="533"/>
      <c r="F145" s="534"/>
      <c r="G145" s="659"/>
      <c r="H145" s="659"/>
      <c r="I145" s="660"/>
      <c r="J145" s="3039"/>
      <c r="K145" s="3042"/>
      <c r="L145" s="3038"/>
      <c r="M145" s="3038"/>
      <c r="N145" s="593" t="s">
        <v>1499</v>
      </c>
      <c r="O145" s="3082"/>
      <c r="P145" s="3041"/>
      <c r="Q145" s="3045"/>
      <c r="R145" s="3076"/>
      <c r="S145" s="3041"/>
      <c r="T145" s="3060"/>
      <c r="U145" s="3073"/>
      <c r="V145" s="3078"/>
      <c r="W145" s="672">
        <v>35</v>
      </c>
      <c r="X145" s="578" t="s">
        <v>1501</v>
      </c>
      <c r="Y145" s="3047"/>
      <c r="Z145" s="3047"/>
      <c r="AA145" s="3047"/>
      <c r="AB145" s="3047"/>
      <c r="AC145" s="3047"/>
      <c r="AD145" s="3047"/>
      <c r="AE145" s="3047"/>
      <c r="AF145" s="3047"/>
      <c r="AG145" s="3049"/>
      <c r="AH145" s="3047"/>
      <c r="AI145" s="3047"/>
      <c r="AJ145" s="3047"/>
      <c r="AK145" s="3032"/>
      <c r="AL145" s="3032"/>
      <c r="AM145" s="3035"/>
      <c r="AO145" s="553"/>
    </row>
    <row r="146" spans="1:45" s="568" customFormat="1" ht="36" customHeight="1" x14ac:dyDescent="0.2">
      <c r="A146" s="532"/>
      <c r="B146" s="533"/>
      <c r="C146" s="534"/>
      <c r="D146" s="533"/>
      <c r="E146" s="533"/>
      <c r="F146" s="534"/>
      <c r="G146" s="661">
        <v>51</v>
      </c>
      <c r="H146" s="662" t="s">
        <v>793</v>
      </c>
      <c r="I146" s="662"/>
      <c r="J146" s="663"/>
      <c r="K146" s="664"/>
      <c r="L146" s="538"/>
      <c r="M146" s="538"/>
      <c r="N146" s="540"/>
      <c r="O146" s="538"/>
      <c r="P146" s="539"/>
      <c r="Q146" s="538"/>
      <c r="R146" s="538"/>
      <c r="S146" s="538"/>
      <c r="T146" s="539"/>
      <c r="U146" s="539"/>
      <c r="V146" s="541"/>
      <c r="W146" s="565"/>
      <c r="X146" s="540"/>
      <c r="Y146" s="3069"/>
      <c r="Z146" s="3069"/>
      <c r="AA146" s="3069"/>
      <c r="AB146" s="3069"/>
      <c r="AC146" s="3069"/>
      <c r="AD146" s="3069"/>
      <c r="AE146" s="3069"/>
      <c r="AF146" s="3069"/>
      <c r="AG146" s="3069"/>
      <c r="AH146" s="3069"/>
      <c r="AI146" s="3069"/>
      <c r="AJ146" s="3069"/>
      <c r="AK146" s="538"/>
      <c r="AL146" s="538"/>
      <c r="AM146" s="543"/>
      <c r="AN146" s="522"/>
      <c r="AO146" s="522"/>
      <c r="AP146" s="522"/>
      <c r="AQ146" s="522"/>
      <c r="AR146" s="522"/>
      <c r="AS146" s="522"/>
    </row>
    <row r="147" spans="1:45" ht="85.5" customHeight="1" x14ac:dyDescent="0.2">
      <c r="A147" s="665"/>
      <c r="B147" s="555"/>
      <c r="C147" s="666"/>
      <c r="D147" s="555"/>
      <c r="E147" s="555"/>
      <c r="F147" s="666"/>
      <c r="G147" s="667"/>
      <c r="H147" s="667"/>
      <c r="I147" s="668"/>
      <c r="J147" s="3037">
        <v>169</v>
      </c>
      <c r="K147" s="3040" t="s">
        <v>794</v>
      </c>
      <c r="L147" s="3037" t="s">
        <v>78</v>
      </c>
      <c r="M147" s="3037">
        <v>12</v>
      </c>
      <c r="N147" s="3037" t="s">
        <v>1502</v>
      </c>
      <c r="O147" s="3037">
        <v>155</v>
      </c>
      <c r="P147" s="3040" t="s">
        <v>1503</v>
      </c>
      <c r="Q147" s="3043">
        <v>1</v>
      </c>
      <c r="R147" s="3050">
        <v>44149920</v>
      </c>
      <c r="S147" s="3040" t="s">
        <v>1504</v>
      </c>
      <c r="T147" s="638" t="s">
        <v>1505</v>
      </c>
      <c r="U147" s="638" t="s">
        <v>795</v>
      </c>
      <c r="V147" s="669">
        <v>14716640</v>
      </c>
      <c r="W147" s="3061">
        <v>72</v>
      </c>
      <c r="X147" s="3037" t="s">
        <v>1478</v>
      </c>
      <c r="Y147" s="3047">
        <v>64149</v>
      </c>
      <c r="Z147" s="3047">
        <v>72224</v>
      </c>
      <c r="AA147" s="3047">
        <v>27477</v>
      </c>
      <c r="AB147" s="3047">
        <v>86843</v>
      </c>
      <c r="AC147" s="3047">
        <v>236429</v>
      </c>
      <c r="AD147" s="3047">
        <v>81384</v>
      </c>
      <c r="AE147" s="3047">
        <v>13208</v>
      </c>
      <c r="AF147" s="3047">
        <v>2145</v>
      </c>
      <c r="AG147" s="3047">
        <v>413</v>
      </c>
      <c r="AH147" s="3047">
        <v>520</v>
      </c>
      <c r="AI147" s="3047">
        <v>16897</v>
      </c>
      <c r="AJ147" s="3047">
        <v>75612</v>
      </c>
      <c r="AK147" s="3071">
        <v>42948</v>
      </c>
      <c r="AL147" s="3071">
        <v>43100</v>
      </c>
      <c r="AM147" s="3072" t="s">
        <v>1391</v>
      </c>
    </row>
    <row r="148" spans="1:45" ht="85.5" customHeight="1" x14ac:dyDescent="0.2">
      <c r="A148" s="665"/>
      <c r="B148" s="555"/>
      <c r="C148" s="666"/>
      <c r="D148" s="555"/>
      <c r="E148" s="555"/>
      <c r="F148" s="666"/>
      <c r="G148" s="555"/>
      <c r="H148" s="555"/>
      <c r="I148" s="666"/>
      <c r="J148" s="3038"/>
      <c r="K148" s="3041"/>
      <c r="L148" s="3038"/>
      <c r="M148" s="3038"/>
      <c r="N148" s="3038"/>
      <c r="O148" s="3038"/>
      <c r="P148" s="3041"/>
      <c r="Q148" s="3044"/>
      <c r="R148" s="3051"/>
      <c r="S148" s="3041"/>
      <c r="T148" s="638" t="s">
        <v>1506</v>
      </c>
      <c r="U148" s="638" t="s">
        <v>1507</v>
      </c>
      <c r="V148" s="669">
        <v>14716640</v>
      </c>
      <c r="W148" s="3062"/>
      <c r="X148" s="3038"/>
      <c r="Y148" s="3048"/>
      <c r="Z148" s="3048"/>
      <c r="AA148" s="3048"/>
      <c r="AB148" s="3048"/>
      <c r="AC148" s="3048"/>
      <c r="AD148" s="3048"/>
      <c r="AE148" s="3048"/>
      <c r="AF148" s="3048"/>
      <c r="AG148" s="3048"/>
      <c r="AH148" s="3048"/>
      <c r="AI148" s="3048"/>
      <c r="AJ148" s="3048"/>
      <c r="AK148" s="3071"/>
      <c r="AL148" s="3071"/>
      <c r="AM148" s="3072"/>
    </row>
    <row r="149" spans="1:45" ht="75.75" customHeight="1" x14ac:dyDescent="0.2">
      <c r="A149" s="544"/>
      <c r="B149" s="545"/>
      <c r="C149" s="546"/>
      <c r="D149" s="545"/>
      <c r="E149" s="545"/>
      <c r="F149" s="546"/>
      <c r="G149" s="557"/>
      <c r="H149" s="557"/>
      <c r="I149" s="558"/>
      <c r="J149" s="3039"/>
      <c r="K149" s="3042"/>
      <c r="L149" s="3039"/>
      <c r="M149" s="3039"/>
      <c r="N149" s="3039"/>
      <c r="O149" s="3039"/>
      <c r="P149" s="3042"/>
      <c r="Q149" s="3045"/>
      <c r="R149" s="3052"/>
      <c r="S149" s="3042"/>
      <c r="T149" s="638" t="s">
        <v>796</v>
      </c>
      <c r="U149" s="638" t="s">
        <v>1508</v>
      </c>
      <c r="V149" s="669">
        <v>14716640</v>
      </c>
      <c r="W149" s="3063"/>
      <c r="X149" s="3039"/>
      <c r="Y149" s="3049"/>
      <c r="Z149" s="3049"/>
      <c r="AA149" s="3049"/>
      <c r="AB149" s="3049"/>
      <c r="AC149" s="3049"/>
      <c r="AD149" s="3049"/>
      <c r="AE149" s="3049"/>
      <c r="AF149" s="3049"/>
      <c r="AG149" s="3049"/>
      <c r="AH149" s="3049"/>
      <c r="AI149" s="3049"/>
      <c r="AJ149" s="3049"/>
      <c r="AK149" s="3071"/>
      <c r="AL149" s="3071"/>
      <c r="AM149" s="3072"/>
    </row>
    <row r="150" spans="1:45" s="568" customFormat="1" ht="36" customHeight="1" x14ac:dyDescent="0.2">
      <c r="A150" s="532"/>
      <c r="B150" s="533"/>
      <c r="C150" s="534"/>
      <c r="D150" s="533"/>
      <c r="E150" s="533"/>
      <c r="F150" s="534"/>
      <c r="G150" s="564">
        <v>52</v>
      </c>
      <c r="H150" s="538" t="s">
        <v>797</v>
      </c>
      <c r="I150" s="538"/>
      <c r="J150" s="538"/>
      <c r="K150" s="539"/>
      <c r="L150" s="538"/>
      <c r="M150" s="538"/>
      <c r="N150" s="540"/>
      <c r="O150" s="538"/>
      <c r="P150" s="539"/>
      <c r="Q150" s="538"/>
      <c r="R150" s="538"/>
      <c r="S150" s="538"/>
      <c r="T150" s="539"/>
      <c r="U150" s="539"/>
      <c r="V150" s="541"/>
      <c r="W150" s="565"/>
      <c r="X150" s="540"/>
      <c r="Y150" s="3068"/>
      <c r="Z150" s="3069"/>
      <c r="AA150" s="3069"/>
      <c r="AB150" s="3069"/>
      <c r="AC150" s="3069"/>
      <c r="AD150" s="3069"/>
      <c r="AE150" s="3069"/>
      <c r="AF150" s="3069"/>
      <c r="AG150" s="3069"/>
      <c r="AH150" s="3069"/>
      <c r="AI150" s="3069"/>
      <c r="AJ150" s="3070"/>
      <c r="AK150" s="538"/>
      <c r="AL150" s="538"/>
      <c r="AM150" s="543"/>
      <c r="AN150" s="522"/>
      <c r="AO150" s="522"/>
      <c r="AP150" s="522"/>
      <c r="AQ150" s="522"/>
      <c r="AR150" s="522"/>
      <c r="AS150" s="522"/>
    </row>
    <row r="151" spans="1:45" ht="75" customHeight="1" x14ac:dyDescent="0.2">
      <c r="A151" s="569"/>
      <c r="B151" s="570"/>
      <c r="C151" s="571"/>
      <c r="D151" s="570"/>
      <c r="E151" s="570"/>
      <c r="F151" s="571"/>
      <c r="G151" s="573"/>
      <c r="H151" s="573"/>
      <c r="I151" s="574"/>
      <c r="J151" s="3037">
        <v>170</v>
      </c>
      <c r="K151" s="3040" t="s">
        <v>798</v>
      </c>
      <c r="L151" s="3037" t="s">
        <v>78</v>
      </c>
      <c r="M151" s="3037">
        <v>14</v>
      </c>
      <c r="N151" s="3037" t="s">
        <v>1509</v>
      </c>
      <c r="O151" s="3037">
        <v>156</v>
      </c>
      <c r="P151" s="3040" t="s">
        <v>1510</v>
      </c>
      <c r="Q151" s="3043">
        <f>(V151+V152)/R151</f>
        <v>0.28571428157935846</v>
      </c>
      <c r="R151" s="3050">
        <v>138195556</v>
      </c>
      <c r="S151" s="3040" t="s">
        <v>799</v>
      </c>
      <c r="T151" s="3040" t="s">
        <v>800</v>
      </c>
      <c r="U151" s="670" t="s">
        <v>801</v>
      </c>
      <c r="V151" s="703">
        <v>25000000</v>
      </c>
      <c r="W151" s="3065">
        <v>72</v>
      </c>
      <c r="X151" s="3037" t="s">
        <v>1478</v>
      </c>
      <c r="Y151" s="3047">
        <v>64149</v>
      </c>
      <c r="Z151" s="3047">
        <v>72224</v>
      </c>
      <c r="AA151" s="3047">
        <v>27477</v>
      </c>
      <c r="AB151" s="3047">
        <v>86843</v>
      </c>
      <c r="AC151" s="3047">
        <v>236429</v>
      </c>
      <c r="AD151" s="3047">
        <v>81384</v>
      </c>
      <c r="AE151" s="3047">
        <v>13208</v>
      </c>
      <c r="AF151" s="3047">
        <v>2145</v>
      </c>
      <c r="AG151" s="3047">
        <v>413</v>
      </c>
      <c r="AH151" s="3047">
        <v>520</v>
      </c>
      <c r="AI151" s="3047">
        <v>16897</v>
      </c>
      <c r="AJ151" s="3047">
        <v>75612</v>
      </c>
      <c r="AK151" s="3031">
        <v>42948</v>
      </c>
      <c r="AL151" s="3031">
        <v>43100</v>
      </c>
      <c r="AM151" s="3034" t="s">
        <v>1391</v>
      </c>
    </row>
    <row r="152" spans="1:45" ht="52.5" customHeight="1" x14ac:dyDescent="0.2">
      <c r="A152" s="569"/>
      <c r="B152" s="570"/>
      <c r="C152" s="571"/>
      <c r="D152" s="570"/>
      <c r="E152" s="570"/>
      <c r="F152" s="571"/>
      <c r="G152" s="570"/>
      <c r="H152" s="570"/>
      <c r="I152" s="571"/>
      <c r="J152" s="3039"/>
      <c r="K152" s="3042"/>
      <c r="L152" s="3039"/>
      <c r="M152" s="3039"/>
      <c r="N152" s="3038"/>
      <c r="O152" s="3038"/>
      <c r="P152" s="3041"/>
      <c r="Q152" s="3045"/>
      <c r="R152" s="3051"/>
      <c r="S152" s="3041"/>
      <c r="T152" s="3042"/>
      <c r="U152" s="670" t="s">
        <v>802</v>
      </c>
      <c r="V152" s="704">
        <v>14484444</v>
      </c>
      <c r="W152" s="3066"/>
      <c r="X152" s="3038"/>
      <c r="Y152" s="3048"/>
      <c r="Z152" s="3048"/>
      <c r="AA152" s="3048"/>
      <c r="AB152" s="3048"/>
      <c r="AC152" s="3048"/>
      <c r="AD152" s="3048"/>
      <c r="AE152" s="3048"/>
      <c r="AF152" s="3048"/>
      <c r="AG152" s="3048"/>
      <c r="AH152" s="3048"/>
      <c r="AI152" s="3048"/>
      <c r="AJ152" s="3048"/>
      <c r="AK152" s="3032"/>
      <c r="AL152" s="3032"/>
      <c r="AM152" s="3035"/>
    </row>
    <row r="153" spans="1:45" ht="74.25" customHeight="1" x14ac:dyDescent="0.2">
      <c r="A153" s="569"/>
      <c r="B153" s="570"/>
      <c r="C153" s="571"/>
      <c r="D153" s="570"/>
      <c r="E153" s="570"/>
      <c r="F153" s="571"/>
      <c r="G153" s="570"/>
      <c r="H153" s="570"/>
      <c r="I153" s="571"/>
      <c r="J153" s="556">
        <v>171</v>
      </c>
      <c r="K153" s="638" t="s">
        <v>803</v>
      </c>
      <c r="L153" s="578" t="s">
        <v>78</v>
      </c>
      <c r="M153" s="556">
        <v>1</v>
      </c>
      <c r="N153" s="3039"/>
      <c r="O153" s="3039"/>
      <c r="P153" s="3042"/>
      <c r="Q153" s="503">
        <f>V153/R151</f>
        <v>0.71428571118451889</v>
      </c>
      <c r="R153" s="3052"/>
      <c r="S153" s="3042"/>
      <c r="T153" s="638" t="s">
        <v>804</v>
      </c>
      <c r="U153" s="670" t="s">
        <v>805</v>
      </c>
      <c r="V153" s="704">
        <v>98711111</v>
      </c>
      <c r="W153" s="3067"/>
      <c r="X153" s="3039"/>
      <c r="Y153" s="3049"/>
      <c r="Z153" s="3049"/>
      <c r="AA153" s="3049"/>
      <c r="AB153" s="3049"/>
      <c r="AC153" s="3049"/>
      <c r="AD153" s="3049"/>
      <c r="AE153" s="3049"/>
      <c r="AF153" s="3049"/>
      <c r="AG153" s="3049"/>
      <c r="AH153" s="3049"/>
      <c r="AI153" s="3049"/>
      <c r="AJ153" s="3049"/>
      <c r="AK153" s="3033"/>
      <c r="AL153" s="3033"/>
      <c r="AM153" s="3036"/>
    </row>
    <row r="154" spans="1:45" ht="78.599999999999994" customHeight="1" x14ac:dyDescent="0.2">
      <c r="A154" s="569"/>
      <c r="B154" s="570"/>
      <c r="C154" s="571"/>
      <c r="D154" s="570"/>
      <c r="E154" s="570"/>
      <c r="F154" s="571"/>
      <c r="G154" s="570"/>
      <c r="H154" s="570"/>
      <c r="I154" s="571"/>
      <c r="J154" s="3037">
        <v>172</v>
      </c>
      <c r="K154" s="3040" t="s">
        <v>806</v>
      </c>
      <c r="L154" s="3037" t="s">
        <v>78</v>
      </c>
      <c r="M154" s="3037">
        <v>12</v>
      </c>
      <c r="N154" s="550"/>
      <c r="O154" s="3037">
        <v>157</v>
      </c>
      <c r="P154" s="3040" t="s">
        <v>1511</v>
      </c>
      <c r="Q154" s="3043">
        <v>1</v>
      </c>
      <c r="R154" s="3050">
        <v>306004444</v>
      </c>
      <c r="S154" s="3040" t="s">
        <v>807</v>
      </c>
      <c r="T154" s="3040" t="s">
        <v>808</v>
      </c>
      <c r="U154" s="674" t="s">
        <v>809</v>
      </c>
      <c r="V154" s="704">
        <v>42000000</v>
      </c>
      <c r="W154" s="620"/>
      <c r="X154" s="675"/>
      <c r="Y154" s="3047">
        <v>64149</v>
      </c>
      <c r="Z154" s="3047">
        <v>72224</v>
      </c>
      <c r="AA154" s="3047">
        <v>27477</v>
      </c>
      <c r="AB154" s="3047">
        <v>86843</v>
      </c>
      <c r="AC154" s="3047">
        <v>236429</v>
      </c>
      <c r="AD154" s="3047">
        <v>81384</v>
      </c>
      <c r="AE154" s="3047">
        <v>13208</v>
      </c>
      <c r="AF154" s="3047">
        <v>2145</v>
      </c>
      <c r="AG154" s="3047">
        <v>413</v>
      </c>
      <c r="AH154" s="3047">
        <v>520</v>
      </c>
      <c r="AI154" s="3047">
        <v>16897</v>
      </c>
      <c r="AJ154" s="3047">
        <v>75612</v>
      </c>
      <c r="AK154" s="3031">
        <v>42948</v>
      </c>
      <c r="AL154" s="3031">
        <v>43100</v>
      </c>
      <c r="AM154" s="3034" t="s">
        <v>1391</v>
      </c>
    </row>
    <row r="155" spans="1:45" ht="78.599999999999994" customHeight="1" x14ac:dyDescent="0.2">
      <c r="A155" s="569"/>
      <c r="B155" s="570"/>
      <c r="C155" s="571"/>
      <c r="D155" s="570"/>
      <c r="E155" s="570"/>
      <c r="F155" s="571"/>
      <c r="G155" s="570"/>
      <c r="H155" s="570"/>
      <c r="I155" s="571"/>
      <c r="J155" s="3038"/>
      <c r="K155" s="3041"/>
      <c r="L155" s="3038"/>
      <c r="M155" s="3038"/>
      <c r="N155" s="593" t="s">
        <v>1512</v>
      </c>
      <c r="O155" s="3038"/>
      <c r="P155" s="3041"/>
      <c r="Q155" s="3044"/>
      <c r="R155" s="3051"/>
      <c r="S155" s="3041"/>
      <c r="T155" s="3041"/>
      <c r="U155" s="674" t="s">
        <v>810</v>
      </c>
      <c r="V155" s="704">
        <v>199004444</v>
      </c>
      <c r="W155" s="617">
        <v>72</v>
      </c>
      <c r="X155" s="676" t="s">
        <v>1478</v>
      </c>
      <c r="Y155" s="3048"/>
      <c r="Z155" s="3048"/>
      <c r="AA155" s="3048"/>
      <c r="AB155" s="3048"/>
      <c r="AC155" s="3048"/>
      <c r="AD155" s="3048"/>
      <c r="AE155" s="3048"/>
      <c r="AF155" s="3048"/>
      <c r="AG155" s="3048"/>
      <c r="AH155" s="3048"/>
      <c r="AI155" s="3048"/>
      <c r="AJ155" s="3048"/>
      <c r="AK155" s="3032"/>
      <c r="AL155" s="3032"/>
      <c r="AM155" s="3035"/>
      <c r="AO155" s="700"/>
    </row>
    <row r="156" spans="1:45" ht="78.599999999999994" customHeight="1" x14ac:dyDescent="0.2">
      <c r="A156" s="569"/>
      <c r="B156" s="570"/>
      <c r="C156" s="571"/>
      <c r="D156" s="570"/>
      <c r="E156" s="570"/>
      <c r="F156" s="571"/>
      <c r="G156" s="570"/>
      <c r="H156" s="570"/>
      <c r="I156" s="571"/>
      <c r="J156" s="3038"/>
      <c r="K156" s="3041"/>
      <c r="L156" s="3038"/>
      <c r="M156" s="3038"/>
      <c r="N156" s="593" t="s">
        <v>1513</v>
      </c>
      <c r="O156" s="3038"/>
      <c r="P156" s="3041"/>
      <c r="Q156" s="3044"/>
      <c r="R156" s="3051"/>
      <c r="S156" s="3041"/>
      <c r="T156" s="3042"/>
      <c r="U156" s="674" t="s">
        <v>811</v>
      </c>
      <c r="V156" s="704">
        <v>50000000</v>
      </c>
      <c r="W156" s="617">
        <v>20</v>
      </c>
      <c r="X156" s="593" t="s">
        <v>82</v>
      </c>
      <c r="Y156" s="3048"/>
      <c r="Z156" s="3048"/>
      <c r="AA156" s="3048"/>
      <c r="AB156" s="3048"/>
      <c r="AC156" s="3048"/>
      <c r="AD156" s="3048"/>
      <c r="AE156" s="3048"/>
      <c r="AF156" s="3048"/>
      <c r="AG156" s="3048"/>
      <c r="AH156" s="3048"/>
      <c r="AI156" s="3048"/>
      <c r="AJ156" s="3048"/>
      <c r="AK156" s="3032"/>
      <c r="AL156" s="3032"/>
      <c r="AM156" s="3035"/>
    </row>
    <row r="157" spans="1:45" ht="108" customHeight="1" x14ac:dyDescent="0.2">
      <c r="A157" s="569"/>
      <c r="B157" s="570"/>
      <c r="C157" s="571"/>
      <c r="D157" s="570"/>
      <c r="E157" s="570"/>
      <c r="F157" s="571"/>
      <c r="G157" s="576"/>
      <c r="H157" s="576"/>
      <c r="I157" s="577"/>
      <c r="J157" s="3039"/>
      <c r="K157" s="3042"/>
      <c r="L157" s="3039"/>
      <c r="M157" s="3039"/>
      <c r="N157" s="578"/>
      <c r="O157" s="3039"/>
      <c r="P157" s="3042"/>
      <c r="Q157" s="3045"/>
      <c r="R157" s="3052"/>
      <c r="S157" s="3042"/>
      <c r="T157" s="638" t="s">
        <v>812</v>
      </c>
      <c r="U157" s="677" t="s">
        <v>813</v>
      </c>
      <c r="V157" s="704">
        <v>15000000</v>
      </c>
      <c r="W157" s="621"/>
      <c r="X157" s="678"/>
      <c r="Y157" s="3049"/>
      <c r="Z157" s="3049"/>
      <c r="AA157" s="3049"/>
      <c r="AB157" s="3049"/>
      <c r="AC157" s="3049"/>
      <c r="AD157" s="3049"/>
      <c r="AE157" s="3049"/>
      <c r="AF157" s="3049"/>
      <c r="AG157" s="3049"/>
      <c r="AH157" s="3049"/>
      <c r="AI157" s="3049"/>
      <c r="AJ157" s="3049"/>
      <c r="AK157" s="3033"/>
      <c r="AL157" s="3033"/>
      <c r="AM157" s="3036"/>
    </row>
    <row r="158" spans="1:45" s="568" customFormat="1" ht="36" customHeight="1" x14ac:dyDescent="0.2">
      <c r="A158" s="532"/>
      <c r="B158" s="533"/>
      <c r="C158" s="534"/>
      <c r="D158" s="533"/>
      <c r="E158" s="533"/>
      <c r="F158" s="534"/>
      <c r="G158" s="564">
        <v>53</v>
      </c>
      <c r="H158" s="538" t="s">
        <v>814</v>
      </c>
      <c r="I158" s="538"/>
      <c r="J158" s="538"/>
      <c r="K158" s="539"/>
      <c r="L158" s="538"/>
      <c r="M158" s="538"/>
      <c r="N158" s="540"/>
      <c r="O158" s="538"/>
      <c r="P158" s="539"/>
      <c r="Q158" s="538"/>
      <c r="R158" s="538"/>
      <c r="S158" s="538"/>
      <c r="T158" s="539"/>
      <c r="U158" s="539"/>
      <c r="V158" s="541"/>
      <c r="W158" s="565"/>
      <c r="X158" s="540"/>
      <c r="Y158" s="679"/>
      <c r="Z158" s="679"/>
      <c r="AA158" s="679"/>
      <c r="AB158" s="679"/>
      <c r="AC158" s="679"/>
      <c r="AD158" s="679"/>
      <c r="AE158" s="679"/>
      <c r="AF158" s="679"/>
      <c r="AG158" s="679"/>
      <c r="AH158" s="679"/>
      <c r="AI158" s="679"/>
      <c r="AJ158" s="679"/>
      <c r="AK158" s="538"/>
      <c r="AL158" s="538"/>
      <c r="AM158" s="543"/>
      <c r="AN158" s="522"/>
      <c r="AO158" s="522"/>
      <c r="AP158" s="522"/>
      <c r="AQ158" s="522"/>
      <c r="AR158" s="522"/>
      <c r="AS158" s="522"/>
    </row>
    <row r="159" spans="1:45" ht="66" customHeight="1" x14ac:dyDescent="0.2">
      <c r="A159" s="544"/>
      <c r="B159" s="545"/>
      <c r="C159" s="546"/>
      <c r="D159" s="545"/>
      <c r="E159" s="545"/>
      <c r="F159" s="546"/>
      <c r="G159" s="548"/>
      <c r="H159" s="548"/>
      <c r="I159" s="549"/>
      <c r="J159" s="3037">
        <v>173</v>
      </c>
      <c r="K159" s="3059" t="s">
        <v>815</v>
      </c>
      <c r="L159" s="3037" t="s">
        <v>78</v>
      </c>
      <c r="M159" s="3037">
        <v>7</v>
      </c>
      <c r="N159" s="3037" t="s">
        <v>1514</v>
      </c>
      <c r="O159" s="3037">
        <v>158</v>
      </c>
      <c r="P159" s="3040" t="s">
        <v>816</v>
      </c>
      <c r="Q159" s="3043">
        <v>0.9</v>
      </c>
      <c r="R159" s="3050">
        <v>35436120</v>
      </c>
      <c r="S159" s="3040" t="s">
        <v>817</v>
      </c>
      <c r="T159" s="638" t="s">
        <v>1528</v>
      </c>
      <c r="U159" s="705" t="s">
        <v>1529</v>
      </c>
      <c r="V159" s="680">
        <v>8859030</v>
      </c>
      <c r="W159" s="3061">
        <v>72</v>
      </c>
      <c r="X159" s="3037" t="s">
        <v>1478</v>
      </c>
      <c r="Y159" s="3047">
        <f t="shared" ref="Y159:AD159" si="6">Y154</f>
        <v>64149</v>
      </c>
      <c r="Z159" s="3047">
        <f t="shared" si="6"/>
        <v>72224</v>
      </c>
      <c r="AA159" s="3047">
        <f t="shared" si="6"/>
        <v>27477</v>
      </c>
      <c r="AB159" s="3047">
        <f t="shared" si="6"/>
        <v>86843</v>
      </c>
      <c r="AC159" s="3047">
        <f t="shared" si="6"/>
        <v>236429</v>
      </c>
      <c r="AD159" s="3047">
        <f t="shared" si="6"/>
        <v>81384</v>
      </c>
      <c r="AE159" s="3047">
        <v>13208</v>
      </c>
      <c r="AF159" s="3047">
        <v>2145</v>
      </c>
      <c r="AG159" s="3047">
        <v>413</v>
      </c>
      <c r="AH159" s="3047">
        <v>520</v>
      </c>
      <c r="AI159" s="3047">
        <v>16897</v>
      </c>
      <c r="AJ159" s="3047">
        <v>75612</v>
      </c>
      <c r="AK159" s="3031">
        <v>42948</v>
      </c>
      <c r="AL159" s="3031">
        <v>43100</v>
      </c>
      <c r="AM159" s="3034" t="s">
        <v>1391</v>
      </c>
    </row>
    <row r="160" spans="1:45" ht="69" customHeight="1" x14ac:dyDescent="0.2">
      <c r="A160" s="544"/>
      <c r="B160" s="545"/>
      <c r="C160" s="546"/>
      <c r="D160" s="545"/>
      <c r="E160" s="545"/>
      <c r="F160" s="546"/>
      <c r="G160" s="545"/>
      <c r="H160" s="545"/>
      <c r="I160" s="546"/>
      <c r="J160" s="3038"/>
      <c r="K160" s="3064"/>
      <c r="L160" s="3038"/>
      <c r="M160" s="3038"/>
      <c r="N160" s="3038"/>
      <c r="O160" s="3038"/>
      <c r="P160" s="3041"/>
      <c r="Q160" s="3044"/>
      <c r="R160" s="3051"/>
      <c r="S160" s="3041"/>
      <c r="T160" s="3059" t="s">
        <v>818</v>
      </c>
      <c r="U160" s="705" t="s">
        <v>1530</v>
      </c>
      <c r="V160" s="680">
        <v>8859030</v>
      </c>
      <c r="W160" s="3062"/>
      <c r="X160" s="3038"/>
      <c r="Y160" s="3048"/>
      <c r="Z160" s="3048"/>
      <c r="AA160" s="3048"/>
      <c r="AB160" s="3048"/>
      <c r="AC160" s="3048"/>
      <c r="AD160" s="3048"/>
      <c r="AE160" s="3048"/>
      <c r="AF160" s="3048"/>
      <c r="AG160" s="3048"/>
      <c r="AH160" s="3048"/>
      <c r="AI160" s="3048"/>
      <c r="AJ160" s="3048"/>
      <c r="AK160" s="3032"/>
      <c r="AL160" s="3032"/>
      <c r="AM160" s="3035"/>
    </row>
    <row r="161" spans="1:349" ht="65.25" customHeight="1" x14ac:dyDescent="0.2">
      <c r="A161" s="544"/>
      <c r="B161" s="545"/>
      <c r="C161" s="546"/>
      <c r="D161" s="545"/>
      <c r="E161" s="545"/>
      <c r="F161" s="546"/>
      <c r="G161" s="545"/>
      <c r="H161" s="545"/>
      <c r="I161" s="546"/>
      <c r="J161" s="3038"/>
      <c r="K161" s="3064"/>
      <c r="L161" s="3038"/>
      <c r="M161" s="3038"/>
      <c r="N161" s="3038"/>
      <c r="O161" s="3038"/>
      <c r="P161" s="3041"/>
      <c r="Q161" s="3044"/>
      <c r="R161" s="3051"/>
      <c r="S161" s="3041"/>
      <c r="T161" s="3060"/>
      <c r="U161" s="705" t="s">
        <v>819</v>
      </c>
      <c r="V161" s="680">
        <v>8859030</v>
      </c>
      <c r="W161" s="3062"/>
      <c r="X161" s="3038"/>
      <c r="Y161" s="3048"/>
      <c r="Z161" s="3048"/>
      <c r="AA161" s="3048"/>
      <c r="AB161" s="3048"/>
      <c r="AC161" s="3048"/>
      <c r="AD161" s="3048"/>
      <c r="AE161" s="3048"/>
      <c r="AF161" s="3048"/>
      <c r="AG161" s="3048"/>
      <c r="AH161" s="3048"/>
      <c r="AI161" s="3048"/>
      <c r="AJ161" s="3048"/>
      <c r="AK161" s="3032"/>
      <c r="AL161" s="3032"/>
      <c r="AM161" s="3035"/>
    </row>
    <row r="162" spans="1:349" ht="74.25" customHeight="1" x14ac:dyDescent="0.2">
      <c r="A162" s="544"/>
      <c r="B162" s="545"/>
      <c r="C162" s="546"/>
      <c r="D162" s="545"/>
      <c r="E162" s="545"/>
      <c r="F162" s="546"/>
      <c r="G162" s="545"/>
      <c r="H162" s="545"/>
      <c r="I162" s="546"/>
      <c r="J162" s="3038"/>
      <c r="K162" s="3064"/>
      <c r="L162" s="3038"/>
      <c r="M162" s="3038"/>
      <c r="N162" s="3038"/>
      <c r="O162" s="3038"/>
      <c r="P162" s="3041"/>
      <c r="Q162" s="3044"/>
      <c r="R162" s="3051"/>
      <c r="S162" s="3041"/>
      <c r="T162" s="656" t="s">
        <v>821</v>
      </c>
      <c r="U162" s="705" t="s">
        <v>1531</v>
      </c>
      <c r="V162" s="680">
        <v>8859030</v>
      </c>
      <c r="W162" s="3062"/>
      <c r="X162" s="3038"/>
      <c r="Y162" s="3048"/>
      <c r="Z162" s="3048"/>
      <c r="AA162" s="3048"/>
      <c r="AB162" s="3048"/>
      <c r="AC162" s="3048"/>
      <c r="AD162" s="3048"/>
      <c r="AE162" s="3048"/>
      <c r="AF162" s="3048"/>
      <c r="AG162" s="3048"/>
      <c r="AH162" s="3048"/>
      <c r="AI162" s="3048"/>
      <c r="AJ162" s="3048"/>
      <c r="AK162" s="3032"/>
      <c r="AL162" s="3032"/>
      <c r="AM162" s="3035"/>
    </row>
    <row r="163" spans="1:349" ht="93.75" customHeight="1" x14ac:dyDescent="0.2">
      <c r="A163" s="665"/>
      <c r="B163" s="555"/>
      <c r="C163" s="666"/>
      <c r="D163" s="555"/>
      <c r="E163" s="555"/>
      <c r="F163" s="666"/>
      <c r="G163" s="681"/>
      <c r="H163" s="681"/>
      <c r="I163" s="643"/>
      <c r="J163" s="556">
        <v>174</v>
      </c>
      <c r="K163" s="638" t="s">
        <v>820</v>
      </c>
      <c r="L163" s="556" t="s">
        <v>78</v>
      </c>
      <c r="M163" s="556">
        <v>150</v>
      </c>
      <c r="N163" s="3039"/>
      <c r="O163" s="3039"/>
      <c r="P163" s="3042"/>
      <c r="Q163" s="503">
        <v>0.1</v>
      </c>
      <c r="R163" s="3052"/>
      <c r="S163" s="3042"/>
      <c r="T163" s="656" t="s">
        <v>1532</v>
      </c>
      <c r="U163" s="638" t="s">
        <v>1533</v>
      </c>
      <c r="V163" s="680">
        <v>0</v>
      </c>
      <c r="W163" s="3063"/>
      <c r="X163" s="3039"/>
      <c r="Y163" s="3049"/>
      <c r="Z163" s="3049"/>
      <c r="AA163" s="3049"/>
      <c r="AB163" s="3049"/>
      <c r="AC163" s="3049"/>
      <c r="AD163" s="3049"/>
      <c r="AE163" s="3049"/>
      <c r="AF163" s="3049"/>
      <c r="AG163" s="3049"/>
      <c r="AH163" s="3049"/>
      <c r="AI163" s="3049"/>
      <c r="AJ163" s="3049"/>
      <c r="AK163" s="3033"/>
      <c r="AL163" s="3033"/>
      <c r="AM163" s="3036"/>
    </row>
    <row r="164" spans="1:349" s="568" customFormat="1" ht="36" customHeight="1" x14ac:dyDescent="0.2">
      <c r="A164" s="532"/>
      <c r="B164" s="533"/>
      <c r="C164" s="534"/>
      <c r="D164" s="533"/>
      <c r="E164" s="533"/>
      <c r="F164" s="534"/>
      <c r="G164" s="647">
        <v>54</v>
      </c>
      <c r="H164" s="648" t="s">
        <v>822</v>
      </c>
      <c r="I164" s="648"/>
      <c r="J164" s="538"/>
      <c r="K164" s="539"/>
      <c r="L164" s="538"/>
      <c r="M164" s="538"/>
      <c r="N164" s="540"/>
      <c r="O164" s="538"/>
      <c r="P164" s="539"/>
      <c r="Q164" s="538"/>
      <c r="R164" s="538"/>
      <c r="S164" s="538"/>
      <c r="T164" s="539"/>
      <c r="U164" s="539"/>
      <c r="V164" s="541"/>
      <c r="W164" s="565"/>
      <c r="X164" s="540"/>
      <c r="Y164" s="679"/>
      <c r="Z164" s="679"/>
      <c r="AA164" s="679"/>
      <c r="AB164" s="679"/>
      <c r="AC164" s="679"/>
      <c r="AD164" s="679"/>
      <c r="AE164" s="679"/>
      <c r="AF164" s="679"/>
      <c r="AG164" s="679"/>
      <c r="AH164" s="679"/>
      <c r="AI164" s="679"/>
      <c r="AJ164" s="679"/>
      <c r="AK164" s="538"/>
      <c r="AL164" s="538"/>
      <c r="AM164" s="543"/>
      <c r="AN164" s="522"/>
      <c r="AO164" s="522"/>
      <c r="AP164" s="522"/>
      <c r="AQ164" s="522"/>
      <c r="AR164" s="522"/>
      <c r="AS164" s="522"/>
    </row>
    <row r="165" spans="1:349" ht="64.5" customHeight="1" x14ac:dyDescent="0.2">
      <c r="A165" s="544"/>
      <c r="B165" s="545"/>
      <c r="C165" s="546"/>
      <c r="D165" s="545"/>
      <c r="E165" s="545"/>
      <c r="F165" s="545"/>
      <c r="G165" s="547"/>
      <c r="H165" s="548"/>
      <c r="I165" s="549"/>
      <c r="J165" s="3019">
        <v>175</v>
      </c>
      <c r="K165" s="3019" t="s">
        <v>823</v>
      </c>
      <c r="L165" s="3019" t="s">
        <v>78</v>
      </c>
      <c r="M165" s="3019">
        <v>14</v>
      </c>
      <c r="N165" s="3019" t="s">
        <v>1515</v>
      </c>
      <c r="O165" s="3019">
        <v>159</v>
      </c>
      <c r="P165" s="3022" t="s">
        <v>1873</v>
      </c>
      <c r="Q165" s="3056">
        <v>1</v>
      </c>
      <c r="R165" s="3057">
        <v>23817720</v>
      </c>
      <c r="S165" s="3019" t="s">
        <v>1516</v>
      </c>
      <c r="T165" s="3058" t="s">
        <v>1517</v>
      </c>
      <c r="U165" s="682" t="s">
        <v>824</v>
      </c>
      <c r="V165" s="1551">
        <v>20000000</v>
      </c>
      <c r="W165" s="3026">
        <v>72</v>
      </c>
      <c r="X165" s="3028" t="s">
        <v>1478</v>
      </c>
      <c r="Y165" s="3030">
        <f t="shared" ref="Y165:AD165" si="7">Y159</f>
        <v>64149</v>
      </c>
      <c r="Z165" s="3030">
        <f t="shared" si="7"/>
        <v>72224</v>
      </c>
      <c r="AA165" s="3030">
        <f t="shared" si="7"/>
        <v>27477</v>
      </c>
      <c r="AB165" s="3030">
        <f t="shared" si="7"/>
        <v>86843</v>
      </c>
      <c r="AC165" s="3030">
        <f t="shared" si="7"/>
        <v>236429</v>
      </c>
      <c r="AD165" s="3030">
        <f t="shared" si="7"/>
        <v>81384</v>
      </c>
      <c r="AE165" s="3030">
        <v>13208</v>
      </c>
      <c r="AF165" s="3030">
        <v>2145</v>
      </c>
      <c r="AG165" s="3030">
        <v>413</v>
      </c>
      <c r="AH165" s="3030">
        <v>520</v>
      </c>
      <c r="AI165" s="3030">
        <v>16897</v>
      </c>
      <c r="AJ165" s="3030">
        <v>75612</v>
      </c>
      <c r="AK165" s="3030">
        <v>42948</v>
      </c>
      <c r="AL165" s="3030">
        <v>43100</v>
      </c>
      <c r="AM165" s="3025" t="s">
        <v>1391</v>
      </c>
    </row>
    <row r="166" spans="1:349" ht="59.45" customHeight="1" x14ac:dyDescent="0.2">
      <c r="A166" s="544"/>
      <c r="B166" s="545"/>
      <c r="C166" s="546"/>
      <c r="D166" s="545"/>
      <c r="E166" s="545"/>
      <c r="F166" s="545"/>
      <c r="G166" s="544"/>
      <c r="H166" s="545"/>
      <c r="I166" s="546"/>
      <c r="J166" s="3020"/>
      <c r="K166" s="3020"/>
      <c r="L166" s="3020"/>
      <c r="M166" s="3020"/>
      <c r="N166" s="3020"/>
      <c r="O166" s="3020"/>
      <c r="P166" s="3023"/>
      <c r="Q166" s="3056"/>
      <c r="R166" s="3057"/>
      <c r="S166" s="3020"/>
      <c r="T166" s="3058"/>
      <c r="U166" s="682" t="s">
        <v>825</v>
      </c>
      <c r="V166" s="706">
        <v>3817720</v>
      </c>
      <c r="W166" s="3027"/>
      <c r="X166" s="3029"/>
      <c r="Y166" s="3030"/>
      <c r="Z166" s="3030"/>
      <c r="AA166" s="3030"/>
      <c r="AB166" s="3030"/>
      <c r="AC166" s="3030"/>
      <c r="AD166" s="3030"/>
      <c r="AE166" s="3030"/>
      <c r="AF166" s="3030"/>
      <c r="AG166" s="3030"/>
      <c r="AH166" s="3030"/>
      <c r="AI166" s="3030"/>
      <c r="AJ166" s="3030"/>
      <c r="AK166" s="3030"/>
      <c r="AL166" s="3030"/>
      <c r="AM166" s="3025"/>
      <c r="AO166" s="567"/>
    </row>
    <row r="167" spans="1:349" ht="64.5" customHeight="1" x14ac:dyDescent="0.2">
      <c r="A167" s="544"/>
      <c r="B167" s="545"/>
      <c r="C167" s="546"/>
      <c r="D167" s="557"/>
      <c r="E167" s="557"/>
      <c r="F167" s="557"/>
      <c r="G167" s="544"/>
      <c r="H167" s="545"/>
      <c r="I167" s="546"/>
      <c r="J167" s="1616">
        <v>176</v>
      </c>
      <c r="K167" s="1617" t="s">
        <v>1872</v>
      </c>
      <c r="L167" s="1616" t="s">
        <v>44</v>
      </c>
      <c r="M167" s="1616">
        <v>2</v>
      </c>
      <c r="N167" s="3021"/>
      <c r="O167" s="3021"/>
      <c r="P167" s="3024"/>
      <c r="Q167" s="3056"/>
      <c r="R167" s="3057"/>
      <c r="S167" s="3020"/>
      <c r="T167" s="1618" t="s">
        <v>1518</v>
      </c>
      <c r="U167" s="682" t="s">
        <v>826</v>
      </c>
      <c r="V167" s="669">
        <v>0</v>
      </c>
      <c r="W167" s="3027"/>
      <c r="X167" s="3029"/>
      <c r="Y167" s="3030"/>
      <c r="Z167" s="3030"/>
      <c r="AA167" s="3030"/>
      <c r="AB167" s="3030"/>
      <c r="AC167" s="3030"/>
      <c r="AD167" s="3030"/>
      <c r="AE167" s="3030"/>
      <c r="AF167" s="3030"/>
      <c r="AG167" s="3030"/>
      <c r="AH167" s="3030"/>
      <c r="AI167" s="3030"/>
      <c r="AJ167" s="3030"/>
      <c r="AK167" s="3030"/>
      <c r="AL167" s="3030"/>
      <c r="AM167" s="3025"/>
    </row>
    <row r="168" spans="1:349" s="523" customFormat="1" ht="36" customHeight="1" x14ac:dyDescent="0.2">
      <c r="A168" s="532"/>
      <c r="C168" s="560"/>
      <c r="D168" s="645">
        <v>15</v>
      </c>
      <c r="E168" s="525" t="s">
        <v>827</v>
      </c>
      <c r="F168" s="525"/>
      <c r="G168" s="627"/>
      <c r="H168" s="627"/>
      <c r="I168" s="627"/>
      <c r="J168" s="526"/>
      <c r="K168" s="527"/>
      <c r="L168" s="526"/>
      <c r="M168" s="526"/>
      <c r="N168" s="528"/>
      <c r="O168" s="526"/>
      <c r="P168" s="527"/>
      <c r="Q168" s="526"/>
      <c r="R168" s="526"/>
      <c r="S168" s="526"/>
      <c r="T168" s="527"/>
      <c r="U168" s="527"/>
      <c r="V168" s="529"/>
      <c r="W168" s="563"/>
      <c r="X168" s="528"/>
      <c r="Y168" s="683"/>
      <c r="Z168" s="683"/>
      <c r="AA168" s="683"/>
      <c r="AB168" s="683"/>
      <c r="AC168" s="683"/>
      <c r="AD168" s="683"/>
      <c r="AE168" s="683"/>
      <c r="AF168" s="683"/>
      <c r="AG168" s="683"/>
      <c r="AH168" s="683"/>
      <c r="AI168" s="683"/>
      <c r="AJ168" s="683"/>
      <c r="AK168" s="526"/>
      <c r="AL168" s="526"/>
      <c r="AM168" s="531"/>
      <c r="AN168" s="522"/>
      <c r="AO168" s="522"/>
      <c r="AP168" s="522"/>
      <c r="AQ168" s="522"/>
      <c r="AR168" s="522"/>
      <c r="AS168" s="522"/>
    </row>
    <row r="169" spans="1:349" s="523" customFormat="1" ht="36" customHeight="1" x14ac:dyDescent="0.2">
      <c r="A169" s="532"/>
      <c r="B169" s="533"/>
      <c r="C169" s="534"/>
      <c r="D169" s="535"/>
      <c r="E169" s="535"/>
      <c r="F169" s="536"/>
      <c r="G169" s="564">
        <v>55</v>
      </c>
      <c r="H169" s="538" t="s">
        <v>828</v>
      </c>
      <c r="I169" s="538"/>
      <c r="J169" s="538"/>
      <c r="K169" s="539"/>
      <c r="L169" s="538"/>
      <c r="M169" s="538"/>
      <c r="N169" s="540"/>
      <c r="O169" s="538"/>
      <c r="P169" s="539"/>
      <c r="Q169" s="538"/>
      <c r="R169" s="538"/>
      <c r="S169" s="538"/>
      <c r="T169" s="539"/>
      <c r="U169" s="539"/>
      <c r="V169" s="541"/>
      <c r="W169" s="565"/>
      <c r="X169" s="684"/>
      <c r="Y169" s="685"/>
      <c r="Z169" s="685"/>
      <c r="AA169" s="685"/>
      <c r="AB169" s="685"/>
      <c r="AC169" s="685"/>
      <c r="AD169" s="685"/>
      <c r="AE169" s="685"/>
      <c r="AF169" s="685"/>
      <c r="AG169" s="685"/>
      <c r="AH169" s="685"/>
      <c r="AI169" s="685"/>
      <c r="AJ169" s="685"/>
      <c r="AK169" s="538"/>
      <c r="AL169" s="538"/>
      <c r="AM169" s="543"/>
      <c r="AN169" s="522"/>
      <c r="AO169" s="522"/>
      <c r="AP169" s="522"/>
      <c r="AQ169" s="522"/>
      <c r="AR169" s="522"/>
      <c r="AS169" s="522"/>
    </row>
    <row r="170" spans="1:349" s="686" customFormat="1" ht="96" customHeight="1" x14ac:dyDescent="0.2">
      <c r="A170" s="569"/>
      <c r="B170" s="570"/>
      <c r="C170" s="571"/>
      <c r="D170" s="570"/>
      <c r="E170" s="570"/>
      <c r="F170" s="571"/>
      <c r="G170" s="573"/>
      <c r="H170" s="573"/>
      <c r="I170" s="574"/>
      <c r="J170" s="578">
        <v>177</v>
      </c>
      <c r="K170" s="596" t="s">
        <v>829</v>
      </c>
      <c r="L170" s="578" t="s">
        <v>78</v>
      </c>
      <c r="M170" s="578">
        <v>2</v>
      </c>
      <c r="N170" s="3037" t="s">
        <v>1519</v>
      </c>
      <c r="O170" s="3037">
        <v>160</v>
      </c>
      <c r="P170" s="3040" t="s">
        <v>1520</v>
      </c>
      <c r="Q170" s="554">
        <v>0.1</v>
      </c>
      <c r="R170" s="3050">
        <v>129545160</v>
      </c>
      <c r="T170" s="675" t="s">
        <v>1534</v>
      </c>
      <c r="U170" s="638" t="s">
        <v>831</v>
      </c>
      <c r="V170" s="707">
        <v>0</v>
      </c>
      <c r="W170" s="3053">
        <v>72</v>
      </c>
      <c r="X170" s="3037" t="s">
        <v>1478</v>
      </c>
      <c r="Y170" s="3047">
        <v>64149</v>
      </c>
      <c r="Z170" s="3047">
        <v>72224</v>
      </c>
      <c r="AA170" s="3047">
        <v>27477</v>
      </c>
      <c r="AB170" s="3047">
        <v>86843</v>
      </c>
      <c r="AC170" s="3047">
        <v>236429</v>
      </c>
      <c r="AD170" s="3047">
        <v>81384</v>
      </c>
      <c r="AE170" s="3047">
        <v>13208</v>
      </c>
      <c r="AF170" s="3047">
        <v>2145</v>
      </c>
      <c r="AG170" s="3047">
        <v>413</v>
      </c>
      <c r="AH170" s="3047">
        <v>520</v>
      </c>
      <c r="AI170" s="3047">
        <v>16897</v>
      </c>
      <c r="AJ170" s="3047">
        <v>75612</v>
      </c>
      <c r="AK170" s="3031">
        <v>42948</v>
      </c>
      <c r="AL170" s="3031">
        <v>43100</v>
      </c>
      <c r="AM170" s="3034" t="s">
        <v>1391</v>
      </c>
      <c r="AN170" s="687"/>
      <c r="AO170" s="687"/>
      <c r="AP170" s="687"/>
      <c r="AQ170" s="687"/>
      <c r="AR170" s="687"/>
      <c r="AS170" s="687"/>
    </row>
    <row r="171" spans="1:349" ht="83.45" customHeight="1" x14ac:dyDescent="0.2">
      <c r="A171" s="569"/>
      <c r="B171" s="570"/>
      <c r="C171" s="571"/>
      <c r="D171" s="570"/>
      <c r="E171" s="570"/>
      <c r="F171" s="571"/>
      <c r="G171" s="570"/>
      <c r="H171" s="570"/>
      <c r="I171" s="571"/>
      <c r="J171" s="3037">
        <v>178</v>
      </c>
      <c r="K171" s="3040" t="s">
        <v>832</v>
      </c>
      <c r="L171" s="3037" t="s">
        <v>78</v>
      </c>
      <c r="M171" s="3037">
        <v>3</v>
      </c>
      <c r="N171" s="3038"/>
      <c r="O171" s="3038"/>
      <c r="P171" s="3041"/>
      <c r="Q171" s="3043">
        <v>0.8</v>
      </c>
      <c r="R171" s="3051"/>
      <c r="S171" s="3038" t="s">
        <v>833</v>
      </c>
      <c r="T171" s="3046" t="s">
        <v>830</v>
      </c>
      <c r="U171" s="708" t="s">
        <v>834</v>
      </c>
      <c r="V171" s="709">
        <v>40000000</v>
      </c>
      <c r="W171" s="3054"/>
      <c r="X171" s="3038"/>
      <c r="Y171" s="3048"/>
      <c r="Z171" s="3048"/>
      <c r="AA171" s="3048"/>
      <c r="AB171" s="3048"/>
      <c r="AC171" s="3048"/>
      <c r="AD171" s="3048"/>
      <c r="AE171" s="3048"/>
      <c r="AF171" s="3048"/>
      <c r="AG171" s="3048"/>
      <c r="AH171" s="3048"/>
      <c r="AI171" s="3048"/>
      <c r="AJ171" s="3048"/>
      <c r="AK171" s="3032"/>
      <c r="AL171" s="3032"/>
      <c r="AM171" s="3035"/>
    </row>
    <row r="172" spans="1:349" ht="54" customHeight="1" x14ac:dyDescent="0.2">
      <c r="A172" s="569"/>
      <c r="B172" s="570"/>
      <c r="C172" s="571"/>
      <c r="D172" s="570"/>
      <c r="E172" s="570"/>
      <c r="F172" s="571"/>
      <c r="G172" s="570"/>
      <c r="H172" s="570"/>
      <c r="I172" s="571"/>
      <c r="J172" s="3038"/>
      <c r="K172" s="3041"/>
      <c r="L172" s="3038"/>
      <c r="M172" s="3038"/>
      <c r="N172" s="3038"/>
      <c r="O172" s="3038"/>
      <c r="P172" s="3041"/>
      <c r="Q172" s="3044"/>
      <c r="R172" s="3051"/>
      <c r="S172" s="3038"/>
      <c r="T172" s="3046"/>
      <c r="U172" s="708" t="s">
        <v>835</v>
      </c>
      <c r="V172" s="709">
        <v>40000000</v>
      </c>
      <c r="W172" s="3054"/>
      <c r="X172" s="3038"/>
      <c r="Y172" s="3048"/>
      <c r="Z172" s="3048"/>
      <c r="AA172" s="3048"/>
      <c r="AB172" s="3048"/>
      <c r="AC172" s="3048"/>
      <c r="AD172" s="3048"/>
      <c r="AE172" s="3048"/>
      <c r="AF172" s="3048"/>
      <c r="AG172" s="3048"/>
      <c r="AH172" s="3048"/>
      <c r="AI172" s="3048"/>
      <c r="AJ172" s="3048"/>
      <c r="AK172" s="3032"/>
      <c r="AL172" s="3032"/>
      <c r="AM172" s="3035"/>
    </row>
    <row r="173" spans="1:349" ht="57" customHeight="1" x14ac:dyDescent="0.2">
      <c r="A173" s="569"/>
      <c r="B173" s="570"/>
      <c r="C173" s="571"/>
      <c r="D173" s="570"/>
      <c r="E173" s="570"/>
      <c r="F173" s="571"/>
      <c r="G173" s="570"/>
      <c r="H173" s="570"/>
      <c r="I173" s="571"/>
      <c r="J173" s="3038"/>
      <c r="K173" s="3041"/>
      <c r="L173" s="3038"/>
      <c r="M173" s="3038"/>
      <c r="N173" s="3038"/>
      <c r="O173" s="3038"/>
      <c r="P173" s="3041"/>
      <c r="Q173" s="3044"/>
      <c r="R173" s="3051"/>
      <c r="S173" s="3038"/>
      <c r="T173" s="3046"/>
      <c r="U173" s="708" t="s">
        <v>836</v>
      </c>
      <c r="V173" s="709">
        <v>20000000</v>
      </c>
      <c r="W173" s="3054"/>
      <c r="X173" s="3038"/>
      <c r="Y173" s="3048"/>
      <c r="Z173" s="3048"/>
      <c r="AA173" s="3048"/>
      <c r="AB173" s="3048"/>
      <c r="AC173" s="3048"/>
      <c r="AD173" s="3048"/>
      <c r="AE173" s="3048"/>
      <c r="AF173" s="3048"/>
      <c r="AG173" s="3048"/>
      <c r="AH173" s="3048"/>
      <c r="AI173" s="3048"/>
      <c r="AJ173" s="3048"/>
      <c r="AK173" s="3032"/>
      <c r="AL173" s="3032"/>
      <c r="AM173" s="3035"/>
      <c r="AP173" s="508"/>
    </row>
    <row r="174" spans="1:349" ht="57" customHeight="1" x14ac:dyDescent="0.2">
      <c r="A174" s="569"/>
      <c r="B174" s="570"/>
      <c r="C174" s="571"/>
      <c r="D174" s="570"/>
      <c r="E174" s="570"/>
      <c r="F174" s="571"/>
      <c r="G174" s="570"/>
      <c r="H174" s="570"/>
      <c r="I174" s="571"/>
      <c r="J174" s="3038"/>
      <c r="K174" s="3041"/>
      <c r="L174" s="3038"/>
      <c r="M174" s="3038"/>
      <c r="N174" s="3038"/>
      <c r="O174" s="3038"/>
      <c r="P174" s="3041"/>
      <c r="Q174" s="3044"/>
      <c r="R174" s="3051"/>
      <c r="S174" s="3038"/>
      <c r="T174" s="3046" t="s">
        <v>1535</v>
      </c>
      <c r="U174" s="710" t="s">
        <v>837</v>
      </c>
      <c r="V174" s="709">
        <v>15000000</v>
      </c>
      <c r="W174" s="3054"/>
      <c r="X174" s="3038"/>
      <c r="Y174" s="3048"/>
      <c r="Z174" s="3048"/>
      <c r="AA174" s="3048"/>
      <c r="AB174" s="3048"/>
      <c r="AC174" s="3048"/>
      <c r="AD174" s="3048"/>
      <c r="AE174" s="3048"/>
      <c r="AF174" s="3048"/>
      <c r="AG174" s="3048"/>
      <c r="AH174" s="3048"/>
      <c r="AI174" s="3048"/>
      <c r="AJ174" s="3048"/>
      <c r="AK174" s="3032"/>
      <c r="AL174" s="3032"/>
      <c r="AM174" s="3035"/>
    </row>
    <row r="175" spans="1:349" ht="57" customHeight="1" x14ac:dyDescent="0.2">
      <c r="A175" s="569"/>
      <c r="B175" s="570"/>
      <c r="C175" s="571"/>
      <c r="D175" s="570"/>
      <c r="E175" s="570"/>
      <c r="F175" s="571"/>
      <c r="G175" s="570"/>
      <c r="H175" s="570"/>
      <c r="I175" s="571"/>
      <c r="J175" s="3039"/>
      <c r="K175" s="3042"/>
      <c r="L175" s="3039"/>
      <c r="M175" s="3039"/>
      <c r="N175" s="3038"/>
      <c r="O175" s="3038"/>
      <c r="P175" s="3041"/>
      <c r="Q175" s="3045"/>
      <c r="R175" s="3051"/>
      <c r="S175" s="593"/>
      <c r="T175" s="3046"/>
      <c r="U175" s="710" t="s">
        <v>839</v>
      </c>
      <c r="V175" s="709">
        <v>14545160</v>
      </c>
      <c r="W175" s="3054"/>
      <c r="X175" s="3038"/>
      <c r="Y175" s="3048"/>
      <c r="Z175" s="3048"/>
      <c r="AA175" s="3048"/>
      <c r="AB175" s="3048"/>
      <c r="AC175" s="3048"/>
      <c r="AD175" s="3048"/>
      <c r="AE175" s="3048"/>
      <c r="AF175" s="3048"/>
      <c r="AG175" s="3048"/>
      <c r="AH175" s="3048"/>
      <c r="AI175" s="3048"/>
      <c r="AJ175" s="3048"/>
      <c r="AK175" s="3032"/>
      <c r="AL175" s="3032"/>
      <c r="AM175" s="3035"/>
    </row>
    <row r="176" spans="1:349" s="688" customFormat="1" ht="107.45" customHeight="1" x14ac:dyDescent="0.2">
      <c r="A176" s="575"/>
      <c r="B176" s="576"/>
      <c r="C176" s="577"/>
      <c r="D176" s="576"/>
      <c r="E176" s="576"/>
      <c r="F176" s="577"/>
      <c r="G176" s="576"/>
      <c r="H176" s="576"/>
      <c r="I176" s="577"/>
      <c r="J176" s="623">
        <v>179</v>
      </c>
      <c r="K176" s="623" t="s">
        <v>838</v>
      </c>
      <c r="L176" s="556" t="s">
        <v>78</v>
      </c>
      <c r="M176" s="556">
        <v>4</v>
      </c>
      <c r="N176" s="3039"/>
      <c r="O176" s="3039"/>
      <c r="P176" s="3042"/>
      <c r="Q176" s="503">
        <v>0.1</v>
      </c>
      <c r="R176" s="3052"/>
      <c r="S176" s="678"/>
      <c r="T176" s="623" t="s">
        <v>1536</v>
      </c>
      <c r="U176" s="710" t="s">
        <v>1537</v>
      </c>
      <c r="V176" s="709">
        <v>0</v>
      </c>
      <c r="W176" s="3055"/>
      <c r="X176" s="3039"/>
      <c r="Y176" s="3049"/>
      <c r="Z176" s="3049"/>
      <c r="AA176" s="3049"/>
      <c r="AB176" s="3049"/>
      <c r="AC176" s="3049"/>
      <c r="AD176" s="3049"/>
      <c r="AE176" s="3049"/>
      <c r="AF176" s="3049"/>
      <c r="AG176" s="3049"/>
      <c r="AH176" s="3049"/>
      <c r="AI176" s="3049"/>
      <c r="AJ176" s="3049"/>
      <c r="AK176" s="3033"/>
      <c r="AL176" s="3033"/>
      <c r="AM176" s="3036"/>
      <c r="AN176" s="508"/>
      <c r="AO176" s="509"/>
      <c r="AP176" s="508"/>
      <c r="AQ176" s="509"/>
      <c r="AR176" s="508"/>
      <c r="AS176" s="509"/>
      <c r="AT176" s="508"/>
      <c r="AU176" s="509"/>
      <c r="AV176" s="508"/>
      <c r="AW176" s="509"/>
      <c r="AX176" s="508"/>
      <c r="AY176" s="509"/>
      <c r="AZ176" s="508"/>
      <c r="BA176" s="509"/>
      <c r="BB176" s="508"/>
      <c r="BC176" s="509"/>
      <c r="BD176" s="508"/>
      <c r="BE176" s="509"/>
      <c r="BF176" s="508"/>
      <c r="BG176" s="509"/>
      <c r="BH176" s="508"/>
      <c r="BI176" s="509"/>
      <c r="BJ176" s="508"/>
      <c r="BK176" s="509"/>
      <c r="BL176" s="508"/>
      <c r="BM176" s="509"/>
      <c r="BN176" s="508"/>
      <c r="BO176" s="509"/>
      <c r="BP176" s="508"/>
      <c r="BQ176" s="509"/>
      <c r="BR176" s="508"/>
      <c r="BS176" s="509"/>
      <c r="BT176" s="508"/>
      <c r="BU176" s="509"/>
      <c r="BV176" s="508"/>
      <c r="BW176" s="509"/>
      <c r="BX176" s="508"/>
      <c r="BY176" s="509"/>
      <c r="BZ176" s="509"/>
      <c r="CA176" s="509"/>
      <c r="CB176" s="509"/>
      <c r="CC176" s="509"/>
      <c r="CD176" s="509"/>
      <c r="CE176" s="509"/>
      <c r="CF176" s="509"/>
      <c r="CG176" s="509"/>
      <c r="CH176" s="509"/>
      <c r="CI176" s="509"/>
      <c r="CJ176" s="509"/>
      <c r="CK176" s="509"/>
      <c r="CL176" s="509"/>
      <c r="CM176" s="509"/>
      <c r="CN176" s="509"/>
      <c r="CO176" s="509"/>
      <c r="CP176" s="509"/>
      <c r="CQ176" s="509"/>
      <c r="CR176" s="509"/>
      <c r="CS176" s="509"/>
      <c r="CT176" s="509"/>
      <c r="CU176" s="509"/>
      <c r="CV176" s="509"/>
      <c r="CW176" s="509"/>
      <c r="CX176" s="509"/>
      <c r="CY176" s="509"/>
      <c r="CZ176" s="509"/>
      <c r="DA176" s="509"/>
      <c r="DB176" s="509"/>
      <c r="DC176" s="509"/>
      <c r="DD176" s="509"/>
      <c r="DE176" s="509"/>
      <c r="DF176" s="509"/>
      <c r="DG176" s="509"/>
      <c r="DH176" s="509"/>
      <c r="DI176" s="509"/>
      <c r="DJ176" s="509"/>
      <c r="DK176" s="509"/>
      <c r="DL176" s="509"/>
      <c r="DM176" s="509"/>
      <c r="DN176" s="509"/>
      <c r="DO176" s="509"/>
      <c r="DP176" s="509"/>
      <c r="DQ176" s="509"/>
      <c r="DR176" s="509"/>
      <c r="DS176" s="509"/>
      <c r="DT176" s="509"/>
      <c r="DU176" s="509"/>
      <c r="DV176" s="509"/>
      <c r="DW176" s="509"/>
      <c r="DX176" s="509"/>
      <c r="DY176" s="509"/>
      <c r="DZ176" s="509"/>
      <c r="EA176" s="509"/>
      <c r="EB176" s="509"/>
      <c r="EC176" s="509"/>
      <c r="ED176" s="509"/>
      <c r="EE176" s="509"/>
      <c r="EF176" s="509"/>
      <c r="EG176" s="509"/>
      <c r="EH176" s="509"/>
      <c r="EI176" s="509"/>
      <c r="EJ176" s="509"/>
      <c r="EK176" s="509"/>
      <c r="EL176" s="509"/>
      <c r="EM176" s="509"/>
      <c r="EN176" s="509"/>
      <c r="EO176" s="509"/>
      <c r="EP176" s="509"/>
      <c r="EQ176" s="509"/>
      <c r="ER176" s="509"/>
      <c r="ES176" s="509"/>
      <c r="ET176" s="509"/>
      <c r="EU176" s="509"/>
      <c r="EV176" s="509"/>
      <c r="EW176" s="509"/>
      <c r="EX176" s="509"/>
      <c r="EY176" s="509"/>
      <c r="EZ176" s="509"/>
      <c r="FA176" s="509"/>
      <c r="FB176" s="509"/>
      <c r="FC176" s="509"/>
      <c r="FD176" s="509"/>
      <c r="FE176" s="509"/>
      <c r="FF176" s="509"/>
      <c r="FG176" s="509"/>
      <c r="FH176" s="509"/>
      <c r="FI176" s="509"/>
      <c r="FJ176" s="509"/>
      <c r="FK176" s="509"/>
      <c r="FL176" s="509"/>
      <c r="FM176" s="509"/>
      <c r="FN176" s="509"/>
      <c r="FO176" s="509"/>
      <c r="FP176" s="509"/>
      <c r="FQ176" s="509"/>
      <c r="FR176" s="509"/>
      <c r="FS176" s="509"/>
      <c r="FT176" s="509"/>
      <c r="FU176" s="509"/>
      <c r="FV176" s="509"/>
      <c r="FW176" s="509"/>
      <c r="FX176" s="509"/>
      <c r="FY176" s="509"/>
      <c r="FZ176" s="509"/>
      <c r="GA176" s="509"/>
      <c r="GB176" s="509"/>
      <c r="GC176" s="509"/>
      <c r="GD176" s="509"/>
      <c r="GE176" s="509"/>
      <c r="GF176" s="509"/>
      <c r="GG176" s="509"/>
      <c r="GH176" s="509"/>
      <c r="GI176" s="509"/>
      <c r="GJ176" s="509"/>
      <c r="GK176" s="509"/>
      <c r="GL176" s="509"/>
      <c r="GM176" s="509"/>
      <c r="GN176" s="509"/>
      <c r="GO176" s="509"/>
      <c r="GP176" s="509"/>
      <c r="GQ176" s="509"/>
      <c r="GR176" s="509"/>
      <c r="GS176" s="509"/>
      <c r="GT176" s="509"/>
      <c r="GU176" s="509"/>
      <c r="GV176" s="509"/>
      <c r="GW176" s="509"/>
      <c r="GX176" s="509"/>
      <c r="GY176" s="509"/>
      <c r="GZ176" s="509"/>
      <c r="HA176" s="509"/>
      <c r="HB176" s="509"/>
      <c r="HC176" s="509"/>
      <c r="HD176" s="509"/>
      <c r="HE176" s="509"/>
      <c r="HF176" s="509"/>
      <c r="HG176" s="509"/>
      <c r="HH176" s="509"/>
      <c r="HI176" s="509"/>
      <c r="HJ176" s="509"/>
      <c r="HK176" s="509"/>
      <c r="HL176" s="509"/>
      <c r="HM176" s="509"/>
      <c r="HN176" s="509"/>
      <c r="HO176" s="509"/>
      <c r="HP176" s="509"/>
      <c r="HQ176" s="509"/>
      <c r="HR176" s="509"/>
      <c r="HS176" s="509"/>
      <c r="HT176" s="509"/>
      <c r="HU176" s="509"/>
      <c r="HV176" s="509"/>
      <c r="HW176" s="509"/>
      <c r="HX176" s="509"/>
      <c r="HY176" s="509"/>
      <c r="HZ176" s="509"/>
      <c r="IA176" s="509"/>
      <c r="IB176" s="509"/>
      <c r="IC176" s="509"/>
      <c r="ID176" s="509"/>
      <c r="IE176" s="509"/>
      <c r="IF176" s="509"/>
      <c r="IG176" s="509"/>
      <c r="IH176" s="509"/>
      <c r="II176" s="509"/>
      <c r="IJ176" s="509"/>
      <c r="IK176" s="509"/>
      <c r="IL176" s="509"/>
      <c r="IM176" s="509"/>
      <c r="IN176" s="509"/>
      <c r="IO176" s="509"/>
      <c r="IP176" s="509"/>
      <c r="IQ176" s="509"/>
      <c r="IR176" s="509"/>
      <c r="IS176" s="509"/>
      <c r="IT176" s="509"/>
      <c r="IU176" s="509"/>
      <c r="IV176" s="509"/>
      <c r="IW176" s="509"/>
      <c r="IX176" s="509"/>
      <c r="IY176" s="509"/>
      <c r="IZ176" s="509"/>
      <c r="JA176" s="509"/>
      <c r="JB176" s="509"/>
      <c r="JC176" s="509"/>
      <c r="JD176" s="509"/>
      <c r="JE176" s="509"/>
      <c r="JF176" s="509"/>
      <c r="JG176" s="509"/>
      <c r="JH176" s="509"/>
      <c r="JI176" s="509"/>
      <c r="JJ176" s="509"/>
      <c r="JK176" s="509"/>
      <c r="JL176" s="509"/>
      <c r="JM176" s="509"/>
      <c r="JN176" s="509"/>
      <c r="JO176" s="509"/>
      <c r="JP176" s="509"/>
      <c r="JQ176" s="509"/>
      <c r="JR176" s="509"/>
      <c r="JS176" s="509"/>
      <c r="JT176" s="509"/>
      <c r="JU176" s="509"/>
      <c r="JV176" s="509"/>
      <c r="JW176" s="509"/>
      <c r="JX176" s="509"/>
      <c r="JY176" s="509"/>
      <c r="JZ176" s="509"/>
      <c r="KA176" s="509"/>
      <c r="KB176" s="509"/>
      <c r="KC176" s="509"/>
      <c r="KD176" s="509"/>
      <c r="KE176" s="509"/>
      <c r="KF176" s="509"/>
      <c r="KG176" s="509"/>
      <c r="KH176" s="509"/>
      <c r="KI176" s="509"/>
      <c r="KJ176" s="509"/>
      <c r="KK176" s="509"/>
      <c r="KL176" s="509"/>
      <c r="KM176" s="509"/>
      <c r="KN176" s="509"/>
      <c r="KO176" s="509"/>
      <c r="KP176" s="509"/>
      <c r="KQ176" s="509"/>
      <c r="KR176" s="509"/>
      <c r="KS176" s="509"/>
      <c r="KT176" s="509"/>
      <c r="KU176" s="509"/>
      <c r="KV176" s="509"/>
      <c r="KW176" s="509"/>
      <c r="KX176" s="509"/>
      <c r="KY176" s="509"/>
      <c r="KZ176" s="509"/>
      <c r="LA176" s="509"/>
      <c r="LB176" s="509"/>
      <c r="LC176" s="509"/>
      <c r="LD176" s="509"/>
      <c r="LE176" s="509"/>
      <c r="LF176" s="509"/>
      <c r="LG176" s="509"/>
      <c r="LH176" s="509"/>
      <c r="LI176" s="509"/>
      <c r="LJ176" s="509"/>
      <c r="LK176" s="509"/>
      <c r="LL176" s="509"/>
      <c r="LM176" s="509"/>
      <c r="LN176" s="509"/>
      <c r="LO176" s="509"/>
      <c r="LP176" s="509"/>
      <c r="LQ176" s="509"/>
      <c r="LR176" s="509"/>
      <c r="LS176" s="509"/>
      <c r="LT176" s="509"/>
      <c r="LU176" s="509"/>
      <c r="LV176" s="509"/>
      <c r="LW176" s="509"/>
      <c r="LX176" s="509"/>
      <c r="LY176" s="509"/>
      <c r="LZ176" s="509"/>
      <c r="MA176" s="509"/>
      <c r="MB176" s="509"/>
      <c r="MC176" s="509"/>
      <c r="MD176" s="509"/>
      <c r="ME176" s="509"/>
      <c r="MF176" s="509"/>
      <c r="MG176" s="509"/>
      <c r="MH176" s="509"/>
      <c r="MI176" s="509"/>
      <c r="MJ176" s="509"/>
      <c r="MK176" s="509"/>
    </row>
    <row r="177" spans="1:62" x14ac:dyDescent="0.2">
      <c r="A177" s="3194"/>
      <c r="B177" s="3194"/>
      <c r="C177" s="3194"/>
      <c r="D177" s="3194"/>
      <c r="E177" s="3194"/>
      <c r="F177" s="3194"/>
      <c r="G177" s="3194"/>
      <c r="H177" s="3194"/>
      <c r="I177" s="3194"/>
      <c r="J177" s="3194"/>
      <c r="K177" s="3194"/>
      <c r="L177" s="3194"/>
      <c r="M177" s="3194"/>
      <c r="N177" s="3194"/>
      <c r="O177" s="3194"/>
      <c r="P177" s="3194"/>
      <c r="Q177" s="3194"/>
    </row>
    <row r="178" spans="1:62" x14ac:dyDescent="0.2">
      <c r="R178" s="692">
        <f>SUM(R17:R176)</f>
        <v>32755685245.090046</v>
      </c>
      <c r="V178" s="692">
        <f>SUM(V17:V176)</f>
        <v>32755685244</v>
      </c>
    </row>
    <row r="181" spans="1:62" s="1429" customFormat="1" ht="15" x14ac:dyDescent="0.25">
      <c r="C181" s="3195" t="s">
        <v>1863</v>
      </c>
      <c r="D181" s="3195"/>
      <c r="E181" s="3195"/>
      <c r="F181" s="3195"/>
      <c r="G181" s="3195"/>
      <c r="H181" s="3195"/>
      <c r="I181" s="3195"/>
      <c r="J181" s="3195"/>
      <c r="K181" s="1430"/>
      <c r="L181" s="1431"/>
      <c r="M181" s="1431"/>
      <c r="N181" s="1432"/>
      <c r="O181" s="1430"/>
      <c r="P181" s="1431"/>
      <c r="Q181" s="1430"/>
      <c r="R181" s="1431"/>
      <c r="S181" s="1430"/>
      <c r="T181" s="1430"/>
      <c r="U181" s="1430"/>
      <c r="V181" s="1430"/>
      <c r="W181" s="1433"/>
      <c r="X181" s="1434"/>
      <c r="Y181" s="1434"/>
      <c r="Z181" s="1431"/>
      <c r="AA181" s="1430"/>
      <c r="AB181" s="1435"/>
      <c r="AC181" s="1436"/>
      <c r="AD181" s="1435"/>
      <c r="AE181" s="1436"/>
      <c r="AF181" s="1435"/>
      <c r="AG181" s="1436"/>
      <c r="AH181" s="1435"/>
      <c r="AI181" s="1436"/>
      <c r="AJ181" s="1435"/>
      <c r="AK181" s="1436"/>
      <c r="AL181" s="1435"/>
      <c r="AM181" s="1436"/>
      <c r="AN181" s="1435"/>
      <c r="AO181" s="1436"/>
      <c r="AP181" s="1435"/>
      <c r="AQ181" s="1436"/>
      <c r="AR181" s="1435"/>
      <c r="AS181" s="1436"/>
      <c r="AT181" s="1435"/>
      <c r="AU181" s="1436"/>
      <c r="AV181" s="1435"/>
      <c r="AW181" s="1436"/>
      <c r="AX181" s="1435"/>
      <c r="AY181" s="1436"/>
      <c r="BA181" s="1437"/>
      <c r="BB181" s="1437"/>
      <c r="BC181" s="1438"/>
      <c r="BD181" s="1435"/>
      <c r="BE181" s="1435"/>
      <c r="BF181" s="1439"/>
      <c r="BG181" s="1440"/>
      <c r="BH181" s="1441"/>
      <c r="BI181" s="1442"/>
      <c r="BJ181" s="1443"/>
    </row>
    <row r="182" spans="1:62" s="1429" customFormat="1" ht="15" x14ac:dyDescent="0.25">
      <c r="C182" s="3195" t="s">
        <v>1864</v>
      </c>
      <c r="D182" s="3195"/>
      <c r="E182" s="3195"/>
      <c r="F182" s="3195"/>
      <c r="G182" s="3195"/>
      <c r="H182" s="3195"/>
      <c r="I182" s="3195"/>
      <c r="J182" s="3195"/>
      <c r="K182" s="1430"/>
      <c r="L182" s="1431"/>
      <c r="M182" s="1431"/>
      <c r="N182" s="1432"/>
      <c r="O182" s="1430"/>
      <c r="P182" s="1431"/>
      <c r="Q182" s="1430"/>
      <c r="R182" s="1431"/>
      <c r="S182" s="1444"/>
      <c r="T182" s="1430"/>
      <c r="U182" s="1430"/>
      <c r="V182" s="1430"/>
      <c r="W182" s="1445"/>
      <c r="X182" s="1446"/>
      <c r="Y182" s="1446"/>
      <c r="Z182" s="1431"/>
      <c r="AA182" s="1430"/>
      <c r="AB182" s="1435"/>
      <c r="AC182" s="1436"/>
      <c r="AD182" s="1435"/>
      <c r="AE182" s="1447"/>
      <c r="AF182" s="1435"/>
      <c r="AG182" s="1436"/>
      <c r="AH182" s="1435"/>
      <c r="AI182" s="1436"/>
      <c r="AJ182" s="1448"/>
      <c r="AK182" s="1436"/>
      <c r="AL182" s="1435"/>
      <c r="AM182" s="1436"/>
      <c r="AN182" s="1435"/>
      <c r="AO182" s="1436"/>
      <c r="AP182" s="1435"/>
      <c r="AQ182" s="1436"/>
      <c r="AR182" s="1435"/>
      <c r="AS182" s="1436"/>
      <c r="AT182" s="1435"/>
      <c r="AU182" s="1436"/>
      <c r="AV182" s="1435"/>
      <c r="AW182" s="1436"/>
      <c r="AX182" s="1435"/>
      <c r="AY182" s="1436"/>
      <c r="BA182" s="1437"/>
      <c r="BB182" s="1437"/>
      <c r="BC182" s="1438"/>
      <c r="BD182" s="1435"/>
      <c r="BE182" s="1435"/>
      <c r="BF182" s="1439"/>
      <c r="BG182" s="1440"/>
      <c r="BH182" s="1441"/>
      <c r="BI182" s="1442"/>
      <c r="BJ182" s="1443"/>
    </row>
    <row r="183" spans="1:62" s="1429" customFormat="1" ht="30.75" customHeight="1" x14ac:dyDescent="0.2">
      <c r="K183" s="1430"/>
      <c r="L183" s="1431"/>
      <c r="M183" s="1431"/>
      <c r="N183" s="1432"/>
      <c r="O183" s="1430"/>
      <c r="P183" s="1431"/>
      <c r="Q183" s="1449"/>
      <c r="R183" s="1431"/>
      <c r="S183" s="1422"/>
      <c r="T183" s="1430"/>
      <c r="U183" s="1430"/>
      <c r="V183" s="1430"/>
      <c r="X183" s="1450"/>
      <c r="Y183" s="1450"/>
      <c r="AB183" s="1435"/>
      <c r="AC183" s="1436"/>
      <c r="AD183" s="1435"/>
      <c r="AE183" s="1436"/>
      <c r="AF183" s="1435"/>
      <c r="AG183" s="1436"/>
      <c r="AH183" s="1435"/>
      <c r="AI183" s="1436"/>
      <c r="AJ183" s="1435"/>
      <c r="AK183" s="1436"/>
      <c r="AL183" s="1435"/>
      <c r="AM183" s="1436"/>
      <c r="AN183" s="1435"/>
      <c r="AO183" s="1436"/>
      <c r="AP183" s="1435"/>
      <c r="AQ183" s="1436"/>
      <c r="AR183" s="1435"/>
      <c r="AS183" s="1436"/>
      <c r="AT183" s="1435"/>
      <c r="AU183" s="1436"/>
      <c r="AV183" s="1435"/>
      <c r="AW183" s="1436"/>
      <c r="AX183" s="1438"/>
      <c r="AY183" s="1436"/>
      <c r="BA183" s="1437"/>
      <c r="BB183" s="1437"/>
      <c r="BC183" s="1441"/>
      <c r="BD183" s="1441"/>
      <c r="BE183" s="1443"/>
      <c r="BG183" s="1450"/>
      <c r="BI183" s="1450"/>
    </row>
  </sheetData>
  <mergeCells count="778">
    <mergeCell ref="A177:Q177"/>
    <mergeCell ref="C181:J181"/>
    <mergeCell ref="C182:J182"/>
    <mergeCell ref="A1:AM1"/>
    <mergeCell ref="A2:AL2"/>
    <mergeCell ref="A3:M4"/>
    <mergeCell ref="P3:AM3"/>
    <mergeCell ref="P4:X4"/>
    <mergeCell ref="Y4:AJ4"/>
    <mergeCell ref="AK4:AM4"/>
    <mergeCell ref="AI6:AI13"/>
    <mergeCell ref="AJ6:AJ13"/>
    <mergeCell ref="P5:P13"/>
    <mergeCell ref="Q5:Q13"/>
    <mergeCell ref="R5:R13"/>
    <mergeCell ref="S5:S13"/>
    <mergeCell ref="T5:T13"/>
    <mergeCell ref="U5:U13"/>
    <mergeCell ref="J5:J13"/>
    <mergeCell ref="K5:K13"/>
    <mergeCell ref="L5:L13"/>
    <mergeCell ref="M5:M13"/>
    <mergeCell ref="N5:N13"/>
    <mergeCell ref="O5:O13"/>
    <mergeCell ref="AL5:AL13"/>
    <mergeCell ref="AM5:AM13"/>
    <mergeCell ref="Y6:Y13"/>
    <mergeCell ref="A15:C15"/>
    <mergeCell ref="N17:N24"/>
    <mergeCell ref="O17:O24"/>
    <mergeCell ref="P17:P24"/>
    <mergeCell ref="R17:R24"/>
    <mergeCell ref="S17:S24"/>
    <mergeCell ref="Q20:Q24"/>
    <mergeCell ref="A5:A13"/>
    <mergeCell ref="B5:C13"/>
    <mergeCell ref="D5:D13"/>
    <mergeCell ref="E5:F13"/>
    <mergeCell ref="G5:G13"/>
    <mergeCell ref="H5:I13"/>
    <mergeCell ref="J20:J24"/>
    <mergeCell ref="K20:K24"/>
    <mergeCell ref="L20:L24"/>
    <mergeCell ref="M20:M24"/>
    <mergeCell ref="Z6:Z13"/>
    <mergeCell ref="AA6:AA13"/>
    <mergeCell ref="AB6:AB13"/>
    <mergeCell ref="AC6:AC13"/>
    <mergeCell ref="AD6:AD13"/>
    <mergeCell ref="AE6:AE13"/>
    <mergeCell ref="AF6:AF13"/>
    <mergeCell ref="V5:V13"/>
    <mergeCell ref="W5:W7"/>
    <mergeCell ref="X5:X13"/>
    <mergeCell ref="Y5:AD5"/>
    <mergeCell ref="AE5:AJ5"/>
    <mergeCell ref="AK5:AK13"/>
    <mergeCell ref="AG6:AG13"/>
    <mergeCell ref="AH6:AH13"/>
    <mergeCell ref="AK17:AK24"/>
    <mergeCell ref="AL17:AL24"/>
    <mergeCell ref="AM17:AM24"/>
    <mergeCell ref="J18:J19"/>
    <mergeCell ref="K18:K19"/>
    <mergeCell ref="L18:L19"/>
    <mergeCell ref="M18:M19"/>
    <mergeCell ref="Q18:Q19"/>
    <mergeCell ref="AC17:AC24"/>
    <mergeCell ref="AD17:AD24"/>
    <mergeCell ref="AE17:AE24"/>
    <mergeCell ref="AF17:AF24"/>
    <mergeCell ref="AG17:AG24"/>
    <mergeCell ref="AH17:AH24"/>
    <mergeCell ref="W17:W24"/>
    <mergeCell ref="X17:X24"/>
    <mergeCell ref="Y17:Y24"/>
    <mergeCell ref="Z17:Z24"/>
    <mergeCell ref="AA17:AA24"/>
    <mergeCell ref="AB17:AB24"/>
    <mergeCell ref="T18:T19"/>
    <mergeCell ref="T20:T24"/>
    <mergeCell ref="AI17:AI24"/>
    <mergeCell ref="AJ17:AJ24"/>
    <mergeCell ref="R27:R30"/>
    <mergeCell ref="S27:S30"/>
    <mergeCell ref="T27:T28"/>
    <mergeCell ref="W27:W30"/>
    <mergeCell ref="J27:J28"/>
    <mergeCell ref="K27:K28"/>
    <mergeCell ref="L27:L28"/>
    <mergeCell ref="M27:M28"/>
    <mergeCell ref="N27:N30"/>
    <mergeCell ref="O27:O30"/>
    <mergeCell ref="AJ27:AJ30"/>
    <mergeCell ref="AK27:AK30"/>
    <mergeCell ref="AL27:AL30"/>
    <mergeCell ref="AM27:AM30"/>
    <mergeCell ref="J29:J30"/>
    <mergeCell ref="K29:K30"/>
    <mergeCell ref="L29:L30"/>
    <mergeCell ref="M29:M30"/>
    <mergeCell ref="Q29:Q30"/>
    <mergeCell ref="T29:T30"/>
    <mergeCell ref="AD27:AD30"/>
    <mergeCell ref="AE27:AE30"/>
    <mergeCell ref="AF27:AF30"/>
    <mergeCell ref="AG27:AG30"/>
    <mergeCell ref="AH27:AH30"/>
    <mergeCell ref="AI27:AI30"/>
    <mergeCell ref="X27:X30"/>
    <mergeCell ref="Y27:Y30"/>
    <mergeCell ref="Z27:Z30"/>
    <mergeCell ref="AA27:AA30"/>
    <mergeCell ref="AB27:AB30"/>
    <mergeCell ref="AC27:AC30"/>
    <mergeCell ref="P27:P30"/>
    <mergeCell ref="Q27:Q28"/>
    <mergeCell ref="J32:J34"/>
    <mergeCell ref="K32:K34"/>
    <mergeCell ref="L32:L34"/>
    <mergeCell ref="M32:M34"/>
    <mergeCell ref="N32:N44"/>
    <mergeCell ref="O32:O44"/>
    <mergeCell ref="K39:K41"/>
    <mergeCell ref="L39:L41"/>
    <mergeCell ref="M39:M41"/>
    <mergeCell ref="J42:J44"/>
    <mergeCell ref="AJ32:AJ44"/>
    <mergeCell ref="AK32:AK44"/>
    <mergeCell ref="AL32:AL44"/>
    <mergeCell ref="AM32:AM44"/>
    <mergeCell ref="J35:J38"/>
    <mergeCell ref="K35:K38"/>
    <mergeCell ref="L35:L38"/>
    <mergeCell ref="M35:M38"/>
    <mergeCell ref="Q35:Q38"/>
    <mergeCell ref="J39:J41"/>
    <mergeCell ref="AD32:AD44"/>
    <mergeCell ref="AE32:AE44"/>
    <mergeCell ref="AF32:AF44"/>
    <mergeCell ref="AG32:AG44"/>
    <mergeCell ref="AH32:AH44"/>
    <mergeCell ref="AI32:AI44"/>
    <mergeCell ref="X32:X44"/>
    <mergeCell ref="Y32:Y44"/>
    <mergeCell ref="Z32:Z44"/>
    <mergeCell ref="AA32:AA44"/>
    <mergeCell ref="AB32:AB44"/>
    <mergeCell ref="AC32:AC44"/>
    <mergeCell ref="P32:P44"/>
    <mergeCell ref="Q32:Q34"/>
    <mergeCell ref="W46:W50"/>
    <mergeCell ref="X46:X50"/>
    <mergeCell ref="Y46:Y50"/>
    <mergeCell ref="Z46:Z50"/>
    <mergeCell ref="T49:T50"/>
    <mergeCell ref="K42:K44"/>
    <mergeCell ref="L42:L44"/>
    <mergeCell ref="M42:M44"/>
    <mergeCell ref="Q42:Q44"/>
    <mergeCell ref="N46:N50"/>
    <mergeCell ref="O46:O50"/>
    <mergeCell ref="P46:P50"/>
    <mergeCell ref="M49:M50"/>
    <mergeCell ref="Q49:Q50"/>
    <mergeCell ref="R32:R44"/>
    <mergeCell ref="S32:S44"/>
    <mergeCell ref="T32:T38"/>
    <mergeCell ref="W32:W44"/>
    <mergeCell ref="Q39:Q41"/>
    <mergeCell ref="T39:T44"/>
    <mergeCell ref="AM46:AM50"/>
    <mergeCell ref="J47:J48"/>
    <mergeCell ref="K47:K48"/>
    <mergeCell ref="L47:L48"/>
    <mergeCell ref="M47:M48"/>
    <mergeCell ref="Q47:Q48"/>
    <mergeCell ref="T47:T48"/>
    <mergeCell ref="J49:J50"/>
    <mergeCell ref="K49:K50"/>
    <mergeCell ref="L49:L50"/>
    <mergeCell ref="AG46:AG50"/>
    <mergeCell ref="AH46:AH50"/>
    <mergeCell ref="AI46:AI50"/>
    <mergeCell ref="AJ46:AJ50"/>
    <mergeCell ref="AK46:AK50"/>
    <mergeCell ref="AL46:AL50"/>
    <mergeCell ref="AA46:AA50"/>
    <mergeCell ref="AB46:AB50"/>
    <mergeCell ref="AC46:AC50"/>
    <mergeCell ref="AD46:AD50"/>
    <mergeCell ref="AE46:AE50"/>
    <mergeCell ref="AF46:AF50"/>
    <mergeCell ref="R46:R50"/>
    <mergeCell ref="S46:S50"/>
    <mergeCell ref="J52:J54"/>
    <mergeCell ref="K52:K54"/>
    <mergeCell ref="L52:L54"/>
    <mergeCell ref="M52:M54"/>
    <mergeCell ref="N52:N59"/>
    <mergeCell ref="O52:O59"/>
    <mergeCell ref="J58:J59"/>
    <mergeCell ref="K58:K59"/>
    <mergeCell ref="L58:L59"/>
    <mergeCell ref="M58:M59"/>
    <mergeCell ref="AK52:AK59"/>
    <mergeCell ref="AL52:AL59"/>
    <mergeCell ref="AM52:AM59"/>
    <mergeCell ref="J55:J57"/>
    <mergeCell ref="K55:K57"/>
    <mergeCell ref="L55:L57"/>
    <mergeCell ref="M55:M57"/>
    <mergeCell ref="Q55:Q57"/>
    <mergeCell ref="T55:T57"/>
    <mergeCell ref="AD52:AD59"/>
    <mergeCell ref="AE52:AE59"/>
    <mergeCell ref="AF52:AF59"/>
    <mergeCell ref="AG52:AG59"/>
    <mergeCell ref="AH52:AH59"/>
    <mergeCell ref="AI52:AI59"/>
    <mergeCell ref="X52:X59"/>
    <mergeCell ref="Y52:Y59"/>
    <mergeCell ref="Z52:Z59"/>
    <mergeCell ref="AA52:AA59"/>
    <mergeCell ref="AB52:AB59"/>
    <mergeCell ref="AC52:AC59"/>
    <mergeCell ref="P52:P59"/>
    <mergeCell ref="Q52:Q54"/>
    <mergeCell ref="R52:R59"/>
    <mergeCell ref="AB61:AB62"/>
    <mergeCell ref="AC61:AC62"/>
    <mergeCell ref="N61:N62"/>
    <mergeCell ref="O61:O62"/>
    <mergeCell ref="P61:P62"/>
    <mergeCell ref="R61:R62"/>
    <mergeCell ref="S61:S62"/>
    <mergeCell ref="W61:W62"/>
    <mergeCell ref="AJ52:AJ59"/>
    <mergeCell ref="S52:S59"/>
    <mergeCell ref="T52:T54"/>
    <mergeCell ref="W52:W59"/>
    <mergeCell ref="Q58:Q59"/>
    <mergeCell ref="T58:T59"/>
    <mergeCell ref="S63:S68"/>
    <mergeCell ref="T63:T67"/>
    <mergeCell ref="Y63:Y68"/>
    <mergeCell ref="Z63:Z68"/>
    <mergeCell ref="AJ61:AJ62"/>
    <mergeCell ref="AK61:AK62"/>
    <mergeCell ref="AL61:AL62"/>
    <mergeCell ref="AM61:AM62"/>
    <mergeCell ref="J63:J67"/>
    <mergeCell ref="K63:K67"/>
    <mergeCell ref="L63:L67"/>
    <mergeCell ref="M63:M67"/>
    <mergeCell ref="O63:O68"/>
    <mergeCell ref="P63:P68"/>
    <mergeCell ref="AD61:AD62"/>
    <mergeCell ref="AE61:AE62"/>
    <mergeCell ref="AF61:AF62"/>
    <mergeCell ref="AG61:AG62"/>
    <mergeCell ref="AH61:AH62"/>
    <mergeCell ref="AI61:AI62"/>
    <mergeCell ref="X61:X62"/>
    <mergeCell ref="Y61:Y62"/>
    <mergeCell ref="Z61:Z62"/>
    <mergeCell ref="AA61:AA62"/>
    <mergeCell ref="AM63:AM68"/>
    <mergeCell ref="J69:J77"/>
    <mergeCell ref="K69:K77"/>
    <mergeCell ref="L69:L77"/>
    <mergeCell ref="M69:M77"/>
    <mergeCell ref="O69:O77"/>
    <mergeCell ref="P69:P77"/>
    <mergeCell ref="Q69:Q77"/>
    <mergeCell ref="R69:R77"/>
    <mergeCell ref="S69:S77"/>
    <mergeCell ref="AG63:AG68"/>
    <mergeCell ref="AH63:AH68"/>
    <mergeCell ref="AI63:AI68"/>
    <mergeCell ref="AJ63:AJ68"/>
    <mergeCell ref="AK63:AK68"/>
    <mergeCell ref="AL63:AL68"/>
    <mergeCell ref="AA63:AA68"/>
    <mergeCell ref="AB63:AB68"/>
    <mergeCell ref="AC63:AC68"/>
    <mergeCell ref="AD63:AD68"/>
    <mergeCell ref="AE63:AE68"/>
    <mergeCell ref="AF63:AF68"/>
    <mergeCell ref="Q63:Q67"/>
    <mergeCell ref="R63:R68"/>
    <mergeCell ref="AJ69:AJ77"/>
    <mergeCell ref="AK69:AK77"/>
    <mergeCell ref="AL69:AL77"/>
    <mergeCell ref="AM69:AM77"/>
    <mergeCell ref="T73:T75"/>
    <mergeCell ref="T76:T77"/>
    <mergeCell ref="AD69:AD77"/>
    <mergeCell ref="AE69:AE77"/>
    <mergeCell ref="AF69:AF77"/>
    <mergeCell ref="AG69:AG77"/>
    <mergeCell ref="AH69:AH77"/>
    <mergeCell ref="AI69:AI77"/>
    <mergeCell ref="T69:T72"/>
    <mergeCell ref="Y69:Y77"/>
    <mergeCell ref="Z69:Z77"/>
    <mergeCell ref="AA69:AA77"/>
    <mergeCell ref="AB69:AB77"/>
    <mergeCell ref="AC69:AC77"/>
    <mergeCell ref="R79:R85"/>
    <mergeCell ref="S79:S85"/>
    <mergeCell ref="T79:T81"/>
    <mergeCell ref="W79:W85"/>
    <mergeCell ref="J79:J81"/>
    <mergeCell ref="K79:K81"/>
    <mergeCell ref="L79:L81"/>
    <mergeCell ref="M79:M81"/>
    <mergeCell ref="N79:N85"/>
    <mergeCell ref="O79:O85"/>
    <mergeCell ref="AJ79:AJ85"/>
    <mergeCell ref="AK79:AK85"/>
    <mergeCell ref="AL79:AL85"/>
    <mergeCell ref="AM79:AM85"/>
    <mergeCell ref="J82:J85"/>
    <mergeCell ref="K82:K85"/>
    <mergeCell ref="L82:L85"/>
    <mergeCell ref="M82:M85"/>
    <mergeCell ref="Q82:Q85"/>
    <mergeCell ref="T82:T85"/>
    <mergeCell ref="AD79:AD85"/>
    <mergeCell ref="AE79:AE85"/>
    <mergeCell ref="AF79:AF85"/>
    <mergeCell ref="AG79:AG85"/>
    <mergeCell ref="AH79:AH85"/>
    <mergeCell ref="AI79:AI85"/>
    <mergeCell ref="X79:X85"/>
    <mergeCell ref="Y79:Y85"/>
    <mergeCell ref="Z79:Z85"/>
    <mergeCell ref="AA79:AA85"/>
    <mergeCell ref="AB79:AB85"/>
    <mergeCell ref="AC79:AC85"/>
    <mergeCell ref="P79:P85"/>
    <mergeCell ref="Q79:Q81"/>
    <mergeCell ref="R87:R92"/>
    <mergeCell ref="S87:S92"/>
    <mergeCell ref="T87:T89"/>
    <mergeCell ref="W87:W92"/>
    <mergeCell ref="J87:J89"/>
    <mergeCell ref="K87:K89"/>
    <mergeCell ref="L87:L89"/>
    <mergeCell ref="M87:M89"/>
    <mergeCell ref="N87:N92"/>
    <mergeCell ref="O87:O92"/>
    <mergeCell ref="AJ87:AJ92"/>
    <mergeCell ref="AK87:AK92"/>
    <mergeCell ref="AL87:AL92"/>
    <mergeCell ref="AM87:AM92"/>
    <mergeCell ref="J90:J92"/>
    <mergeCell ref="K90:K92"/>
    <mergeCell ref="L90:L92"/>
    <mergeCell ref="M90:M92"/>
    <mergeCell ref="Q90:Q92"/>
    <mergeCell ref="T90:T92"/>
    <mergeCell ref="AD87:AD92"/>
    <mergeCell ref="AE87:AE92"/>
    <mergeCell ref="AF87:AF92"/>
    <mergeCell ref="AG87:AG92"/>
    <mergeCell ref="AH87:AH92"/>
    <mergeCell ref="AI87:AI92"/>
    <mergeCell ref="X87:X92"/>
    <mergeCell ref="Y87:Y92"/>
    <mergeCell ref="Z87:Z92"/>
    <mergeCell ref="AA87:AA92"/>
    <mergeCell ref="AB87:AB92"/>
    <mergeCell ref="AC87:AC92"/>
    <mergeCell ref="P87:P92"/>
    <mergeCell ref="Q87:Q89"/>
    <mergeCell ref="S94:S100"/>
    <mergeCell ref="T94:T95"/>
    <mergeCell ref="Y94:Y100"/>
    <mergeCell ref="Z94:Z100"/>
    <mergeCell ref="Q98:Q100"/>
    <mergeCell ref="J94:J95"/>
    <mergeCell ref="K94:K95"/>
    <mergeCell ref="L94:L95"/>
    <mergeCell ref="M94:M95"/>
    <mergeCell ref="O94:O100"/>
    <mergeCell ref="P94:P100"/>
    <mergeCell ref="L98:L100"/>
    <mergeCell ref="M98:M100"/>
    <mergeCell ref="AM94:AM100"/>
    <mergeCell ref="AQ94:AR95"/>
    <mergeCell ref="J96:J97"/>
    <mergeCell ref="K96:K97"/>
    <mergeCell ref="L96:L97"/>
    <mergeCell ref="M96:M97"/>
    <mergeCell ref="Q96:Q97"/>
    <mergeCell ref="T96:T100"/>
    <mergeCell ref="J98:J100"/>
    <mergeCell ref="K98:K100"/>
    <mergeCell ref="AG94:AG100"/>
    <mergeCell ref="AH94:AH100"/>
    <mergeCell ref="AI94:AI100"/>
    <mergeCell ref="AJ94:AJ100"/>
    <mergeCell ref="AK94:AK100"/>
    <mergeCell ref="AL94:AL100"/>
    <mergeCell ref="AA94:AA100"/>
    <mergeCell ref="AB94:AB100"/>
    <mergeCell ref="AC94:AC100"/>
    <mergeCell ref="AD94:AD100"/>
    <mergeCell ref="AE94:AE100"/>
    <mergeCell ref="AF94:AF100"/>
    <mergeCell ref="Q94:Q95"/>
    <mergeCell ref="R94:R100"/>
    <mergeCell ref="J102:J104"/>
    <mergeCell ref="K102:K104"/>
    <mergeCell ref="L102:L104"/>
    <mergeCell ref="M102:M104"/>
    <mergeCell ref="O102:O111"/>
    <mergeCell ref="P102:P111"/>
    <mergeCell ref="M108:M109"/>
    <mergeCell ref="J110:J111"/>
    <mergeCell ref="K110:K111"/>
    <mergeCell ref="L110:L111"/>
    <mergeCell ref="AE102:AE111"/>
    <mergeCell ref="AF102:AF111"/>
    <mergeCell ref="Q102:Q104"/>
    <mergeCell ref="R102:R111"/>
    <mergeCell ref="S102:S111"/>
    <mergeCell ref="T102:T104"/>
    <mergeCell ref="Y102:Y111"/>
    <mergeCell ref="Z102:Z111"/>
    <mergeCell ref="Q108:Q109"/>
    <mergeCell ref="T108:T109"/>
    <mergeCell ref="J113:J115"/>
    <mergeCell ref="K113:K115"/>
    <mergeCell ref="L113:L115"/>
    <mergeCell ref="M113:M115"/>
    <mergeCell ref="N113:N116"/>
    <mergeCell ref="O113:O116"/>
    <mergeCell ref="P113:P116"/>
    <mergeCell ref="AM102:AM111"/>
    <mergeCell ref="J105:J107"/>
    <mergeCell ref="K105:K107"/>
    <mergeCell ref="L105:L107"/>
    <mergeCell ref="M105:M107"/>
    <mergeCell ref="Q105:Q107"/>
    <mergeCell ref="T105:T107"/>
    <mergeCell ref="J108:J109"/>
    <mergeCell ref="K108:K109"/>
    <mergeCell ref="L108:L109"/>
    <mergeCell ref="AG102:AG111"/>
    <mergeCell ref="AH102:AH111"/>
    <mergeCell ref="AI102:AI111"/>
    <mergeCell ref="AJ102:AJ111"/>
    <mergeCell ref="AK102:AK111"/>
    <mergeCell ref="AL102:AL111"/>
    <mergeCell ref="AA102:AA111"/>
    <mergeCell ref="AC113:AC116"/>
    <mergeCell ref="AD113:AD116"/>
    <mergeCell ref="Q113:Q115"/>
    <mergeCell ref="R113:R116"/>
    <mergeCell ref="S113:S116"/>
    <mergeCell ref="T113:T114"/>
    <mergeCell ref="W113:W116"/>
    <mergeCell ref="X113:X116"/>
    <mergeCell ref="M110:M111"/>
    <mergeCell ref="Q110:Q111"/>
    <mergeCell ref="T110:T111"/>
    <mergeCell ref="AB102:AB111"/>
    <mergeCell ref="AC102:AC111"/>
    <mergeCell ref="AD102:AD111"/>
    <mergeCell ref="S118:S122"/>
    <mergeCell ref="T118:T119"/>
    <mergeCell ref="W118:W122"/>
    <mergeCell ref="X118:X122"/>
    <mergeCell ref="AK113:AK116"/>
    <mergeCell ref="AL113:AL116"/>
    <mergeCell ref="AM113:AM116"/>
    <mergeCell ref="J118:J122"/>
    <mergeCell ref="K118:K122"/>
    <mergeCell ref="L118:L122"/>
    <mergeCell ref="M118:M122"/>
    <mergeCell ref="N118:N122"/>
    <mergeCell ref="O118:O122"/>
    <mergeCell ref="P118:P122"/>
    <mergeCell ref="AE113:AE116"/>
    <mergeCell ref="AF113:AF116"/>
    <mergeCell ref="AG113:AG116"/>
    <mergeCell ref="AH113:AH116"/>
    <mergeCell ref="AI113:AI116"/>
    <mergeCell ref="AJ113:AJ116"/>
    <mergeCell ref="Y113:Y116"/>
    <mergeCell ref="Z113:Z116"/>
    <mergeCell ref="AA113:AA116"/>
    <mergeCell ref="AB113:AB116"/>
    <mergeCell ref="AK118:AK122"/>
    <mergeCell ref="AL118:AL122"/>
    <mergeCell ref="AM118:AM122"/>
    <mergeCell ref="T120:T121"/>
    <mergeCell ref="J123:J125"/>
    <mergeCell ref="K123:K125"/>
    <mergeCell ref="L123:L125"/>
    <mergeCell ref="M123:M125"/>
    <mergeCell ref="N123:N130"/>
    <mergeCell ref="O123:O130"/>
    <mergeCell ref="AE118:AE122"/>
    <mergeCell ref="AF118:AF122"/>
    <mergeCell ref="AG118:AG122"/>
    <mergeCell ref="AH118:AH122"/>
    <mergeCell ref="AI118:AI122"/>
    <mergeCell ref="AJ118:AJ122"/>
    <mergeCell ref="Y118:Y122"/>
    <mergeCell ref="Z118:Z122"/>
    <mergeCell ref="AA118:AA122"/>
    <mergeCell ref="AB118:AB122"/>
    <mergeCell ref="AC118:AC122"/>
    <mergeCell ref="AD118:AD122"/>
    <mergeCell ref="Q118:Q122"/>
    <mergeCell ref="R118:R122"/>
    <mergeCell ref="AM123:AM130"/>
    <mergeCell ref="J126:J130"/>
    <mergeCell ref="K126:K130"/>
    <mergeCell ref="L126:L130"/>
    <mergeCell ref="M126:M130"/>
    <mergeCell ref="Q126:Q130"/>
    <mergeCell ref="T126:T130"/>
    <mergeCell ref="AD123:AD130"/>
    <mergeCell ref="AE123:AE130"/>
    <mergeCell ref="AF123:AF130"/>
    <mergeCell ref="AG123:AG130"/>
    <mergeCell ref="AH123:AH130"/>
    <mergeCell ref="AI123:AI130"/>
    <mergeCell ref="X123:X130"/>
    <mergeCell ref="Y123:Y130"/>
    <mergeCell ref="Z123:Z130"/>
    <mergeCell ref="AA123:AA130"/>
    <mergeCell ref="AB123:AB130"/>
    <mergeCell ref="AC123:AC130"/>
    <mergeCell ref="P123:P130"/>
    <mergeCell ref="Q123:Q125"/>
    <mergeCell ref="R123:R130"/>
    <mergeCell ref="S123:S130"/>
    <mergeCell ref="T123:T125"/>
    <mergeCell ref="D132:F138"/>
    <mergeCell ref="O133:O138"/>
    <mergeCell ref="P133:P138"/>
    <mergeCell ref="R133:R138"/>
    <mergeCell ref="S133:S138"/>
    <mergeCell ref="Y133:Y138"/>
    <mergeCell ref="AJ123:AJ130"/>
    <mergeCell ref="AK123:AK130"/>
    <mergeCell ref="AL123:AL130"/>
    <mergeCell ref="W123:W130"/>
    <mergeCell ref="AL133:AL138"/>
    <mergeCell ref="AM133:AM138"/>
    <mergeCell ref="J135:J136"/>
    <mergeCell ref="K135:K136"/>
    <mergeCell ref="L135:L136"/>
    <mergeCell ref="M135:M136"/>
    <mergeCell ref="Q135:Q136"/>
    <mergeCell ref="T135:T136"/>
    <mergeCell ref="U135:U136"/>
    <mergeCell ref="V135:V136"/>
    <mergeCell ref="AF133:AF138"/>
    <mergeCell ref="AG133:AG138"/>
    <mergeCell ref="AH133:AH138"/>
    <mergeCell ref="AI133:AI138"/>
    <mergeCell ref="AJ133:AJ138"/>
    <mergeCell ref="AK133:AK138"/>
    <mergeCell ref="Z133:Z138"/>
    <mergeCell ref="AA133:AA138"/>
    <mergeCell ref="AB133:AB138"/>
    <mergeCell ref="AC133:AC138"/>
    <mergeCell ref="AD133:AD138"/>
    <mergeCell ref="AE133:AE138"/>
    <mergeCell ref="S141:S145"/>
    <mergeCell ref="T141:T142"/>
    <mergeCell ref="U141:U142"/>
    <mergeCell ref="V141:V142"/>
    <mergeCell ref="V144:V145"/>
    <mergeCell ref="J141:J142"/>
    <mergeCell ref="K141:K142"/>
    <mergeCell ref="L141:L142"/>
    <mergeCell ref="M141:M142"/>
    <mergeCell ref="O141:O145"/>
    <mergeCell ref="P141:P145"/>
    <mergeCell ref="AK141:AK145"/>
    <mergeCell ref="AL141:AL145"/>
    <mergeCell ref="AM141:AM145"/>
    <mergeCell ref="J144:J145"/>
    <mergeCell ref="K144:K145"/>
    <mergeCell ref="L144:L145"/>
    <mergeCell ref="M144:M145"/>
    <mergeCell ref="Q144:Q145"/>
    <mergeCell ref="T144:T145"/>
    <mergeCell ref="U144:U145"/>
    <mergeCell ref="AE141:AE145"/>
    <mergeCell ref="AF141:AF145"/>
    <mergeCell ref="AG141:AG145"/>
    <mergeCell ref="AH141:AH145"/>
    <mergeCell ref="AI141:AI145"/>
    <mergeCell ref="AJ141:AJ145"/>
    <mergeCell ref="Y141:Y145"/>
    <mergeCell ref="Z141:Z145"/>
    <mergeCell ref="AA141:AA145"/>
    <mergeCell ref="AB141:AB145"/>
    <mergeCell ref="AC141:AC145"/>
    <mergeCell ref="AD141:AD145"/>
    <mergeCell ref="Q141:Q142"/>
    <mergeCell ref="R141:R145"/>
    <mergeCell ref="S147:S149"/>
    <mergeCell ref="W147:W149"/>
    <mergeCell ref="X147:X149"/>
    <mergeCell ref="Y147:Y149"/>
    <mergeCell ref="Z147:Z149"/>
    <mergeCell ref="AA147:AA149"/>
    <mergeCell ref="Y146:AJ146"/>
    <mergeCell ref="J147:J149"/>
    <mergeCell ref="K147:K149"/>
    <mergeCell ref="L147:L149"/>
    <mergeCell ref="M147:M149"/>
    <mergeCell ref="N147:N149"/>
    <mergeCell ref="O147:O149"/>
    <mergeCell ref="P147:P149"/>
    <mergeCell ref="Q147:Q149"/>
    <mergeCell ref="R147:R149"/>
    <mergeCell ref="AH147:AH149"/>
    <mergeCell ref="AI147:AI149"/>
    <mergeCell ref="AJ147:AJ149"/>
    <mergeCell ref="AK147:AK149"/>
    <mergeCell ref="AL147:AL149"/>
    <mergeCell ref="AM147:AM149"/>
    <mergeCell ref="AB147:AB149"/>
    <mergeCell ref="AC147:AC149"/>
    <mergeCell ref="AD147:AD149"/>
    <mergeCell ref="AE147:AE149"/>
    <mergeCell ref="AF147:AF149"/>
    <mergeCell ref="AG147:AG149"/>
    <mergeCell ref="W151:W153"/>
    <mergeCell ref="X151:X153"/>
    <mergeCell ref="Y151:Y153"/>
    <mergeCell ref="Z151:Z153"/>
    <mergeCell ref="Y150:AJ150"/>
    <mergeCell ref="J151:J152"/>
    <mergeCell ref="K151:K152"/>
    <mergeCell ref="L151:L152"/>
    <mergeCell ref="M151:M152"/>
    <mergeCell ref="N151:N153"/>
    <mergeCell ref="O151:O153"/>
    <mergeCell ref="P151:P153"/>
    <mergeCell ref="Q151:Q152"/>
    <mergeCell ref="R151:R153"/>
    <mergeCell ref="AM151:AM153"/>
    <mergeCell ref="J154:J157"/>
    <mergeCell ref="K154:K157"/>
    <mergeCell ref="L154:L157"/>
    <mergeCell ref="M154:M157"/>
    <mergeCell ref="O154:O157"/>
    <mergeCell ref="P154:P157"/>
    <mergeCell ref="Q154:Q157"/>
    <mergeCell ref="R154:R157"/>
    <mergeCell ref="S154:S157"/>
    <mergeCell ref="AG151:AG153"/>
    <mergeCell ref="AH151:AH153"/>
    <mergeCell ref="AI151:AI153"/>
    <mergeCell ref="AJ151:AJ153"/>
    <mergeCell ref="AK151:AK153"/>
    <mergeCell ref="AL151:AL153"/>
    <mergeCell ref="AA151:AA153"/>
    <mergeCell ref="AB151:AB153"/>
    <mergeCell ref="AC151:AC153"/>
    <mergeCell ref="AD151:AD153"/>
    <mergeCell ref="AE151:AE153"/>
    <mergeCell ref="AF151:AF153"/>
    <mergeCell ref="S151:S153"/>
    <mergeCell ref="T151:T152"/>
    <mergeCell ref="AM154:AM157"/>
    <mergeCell ref="J159:J162"/>
    <mergeCell ref="K159:K162"/>
    <mergeCell ref="L159:L162"/>
    <mergeCell ref="M159:M162"/>
    <mergeCell ref="N159:N163"/>
    <mergeCell ref="O159:O163"/>
    <mergeCell ref="AD154:AD157"/>
    <mergeCell ref="AE154:AE157"/>
    <mergeCell ref="AF154:AF157"/>
    <mergeCell ref="AG154:AG157"/>
    <mergeCell ref="AH154:AH157"/>
    <mergeCell ref="AI154:AI157"/>
    <mergeCell ref="T154:T156"/>
    <mergeCell ref="Y154:Y157"/>
    <mergeCell ref="Z154:Z157"/>
    <mergeCell ref="AA154:AA157"/>
    <mergeCell ref="AB154:AB157"/>
    <mergeCell ref="AC154:AC157"/>
    <mergeCell ref="AC159:AC163"/>
    <mergeCell ref="AD159:AD163"/>
    <mergeCell ref="P159:P163"/>
    <mergeCell ref="AJ154:AJ157"/>
    <mergeCell ref="Q159:Q162"/>
    <mergeCell ref="R159:R163"/>
    <mergeCell ref="S159:S163"/>
    <mergeCell ref="W159:W163"/>
    <mergeCell ref="X159:X163"/>
    <mergeCell ref="AK165:AK167"/>
    <mergeCell ref="AL165:AL167"/>
    <mergeCell ref="AK154:AK157"/>
    <mergeCell ref="S165:S167"/>
    <mergeCell ref="AK159:AK163"/>
    <mergeCell ref="AL154:AL157"/>
    <mergeCell ref="AL159:AL163"/>
    <mergeCell ref="AM159:AM163"/>
    <mergeCell ref="T160:T161"/>
    <mergeCell ref="AE159:AE163"/>
    <mergeCell ref="AF159:AF163"/>
    <mergeCell ref="AG159:AG163"/>
    <mergeCell ref="AH159:AH163"/>
    <mergeCell ref="AI159:AI163"/>
    <mergeCell ref="AJ159:AJ163"/>
    <mergeCell ref="Y159:Y163"/>
    <mergeCell ref="Z159:Z163"/>
    <mergeCell ref="AA159:AA163"/>
    <mergeCell ref="AB159:AB163"/>
    <mergeCell ref="P170:P176"/>
    <mergeCell ref="R170:R176"/>
    <mergeCell ref="W170:W176"/>
    <mergeCell ref="X170:X176"/>
    <mergeCell ref="Q165:Q167"/>
    <mergeCell ref="T174:T175"/>
    <mergeCell ref="AC165:AC167"/>
    <mergeCell ref="AD165:AD167"/>
    <mergeCell ref="AE165:AE167"/>
    <mergeCell ref="R165:R167"/>
    <mergeCell ref="T165:T166"/>
    <mergeCell ref="AK170:AK176"/>
    <mergeCell ref="AL170:AL176"/>
    <mergeCell ref="AM170:AM176"/>
    <mergeCell ref="J171:J175"/>
    <mergeCell ref="K171:K175"/>
    <mergeCell ref="L171:L175"/>
    <mergeCell ref="M171:M175"/>
    <mergeCell ref="Q171:Q175"/>
    <mergeCell ref="S171:S174"/>
    <mergeCell ref="T171:T173"/>
    <mergeCell ref="AE170:AE176"/>
    <mergeCell ref="AF170:AF176"/>
    <mergeCell ref="AG170:AG176"/>
    <mergeCell ref="AH170:AH176"/>
    <mergeCell ref="AI170:AI176"/>
    <mergeCell ref="AJ170:AJ176"/>
    <mergeCell ref="Y170:Y176"/>
    <mergeCell ref="Z170:Z176"/>
    <mergeCell ref="AA170:AA176"/>
    <mergeCell ref="AB170:AB176"/>
    <mergeCell ref="AC170:AC176"/>
    <mergeCell ref="AD170:AD176"/>
    <mergeCell ref="N170:N176"/>
    <mergeCell ref="O170:O176"/>
    <mergeCell ref="J165:J166"/>
    <mergeCell ref="K165:K166"/>
    <mergeCell ref="L165:L166"/>
    <mergeCell ref="M165:M166"/>
    <mergeCell ref="N165:N167"/>
    <mergeCell ref="O165:O167"/>
    <mergeCell ref="P165:P167"/>
    <mergeCell ref="AM165:AM167"/>
    <mergeCell ref="W165:W167"/>
    <mergeCell ref="X165:X167"/>
    <mergeCell ref="Y165:Y167"/>
    <mergeCell ref="Z165:Z167"/>
    <mergeCell ref="AA165:AA167"/>
    <mergeCell ref="AB165:AB167"/>
    <mergeCell ref="AF165:AF167"/>
    <mergeCell ref="AG165:AG167"/>
    <mergeCell ref="AH165:AH167"/>
    <mergeCell ref="AI165:AI167"/>
    <mergeCell ref="AJ165:AJ167"/>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
  <sheetViews>
    <sheetView topLeftCell="A42" zoomScale="60" zoomScaleNormal="60" workbookViewId="0">
      <selection activeCell="J55" sqref="J55"/>
    </sheetView>
  </sheetViews>
  <sheetFormatPr baseColWidth="10" defaultColWidth="11.42578125" defaultRowHeight="27" customHeight="1" x14ac:dyDescent="0.2"/>
  <cols>
    <col min="1" max="1" width="13.140625" style="291" customWidth="1"/>
    <col min="2" max="2" width="4" style="197" customWidth="1"/>
    <col min="3" max="3" width="12.85546875" style="197" customWidth="1"/>
    <col min="4" max="4" width="14.7109375" style="197" customWidth="1"/>
    <col min="5" max="5" width="10" style="197" customWidth="1"/>
    <col min="6" max="6" width="6.28515625" style="197" customWidth="1"/>
    <col min="7" max="7" width="14.42578125" style="197" customWidth="1"/>
    <col min="8" max="8" width="8.5703125" style="197" customWidth="1"/>
    <col min="9" max="9" width="19.42578125" style="197" customWidth="1"/>
    <col min="10" max="10" width="11.5703125" style="197" customWidth="1"/>
    <col min="11" max="11" width="56.42578125" style="239" bestFit="1" customWidth="1"/>
    <col min="12" max="12" width="22.7109375" style="296" customWidth="1"/>
    <col min="13" max="13" width="21.140625" style="234" customWidth="1"/>
    <col min="14" max="14" width="30.28515625" style="234" customWidth="1"/>
    <col min="15" max="15" width="10.42578125" style="235" customWidth="1"/>
    <col min="16" max="16" width="23.85546875" style="239" customWidth="1"/>
    <col min="17" max="17" width="16.5703125" style="283" customWidth="1"/>
    <col min="18" max="18" width="22.42578125" style="284" customWidth="1"/>
    <col min="19" max="19" width="34.5703125" style="239" customWidth="1"/>
    <col min="20" max="20" width="44.140625" style="239" customWidth="1"/>
    <col min="21" max="21" width="30.5703125" style="239" customWidth="1"/>
    <col min="22" max="22" width="21.85546875" style="282" customWidth="1"/>
    <col min="23" max="23" width="11.7109375" style="285" customWidth="1"/>
    <col min="24" max="24" width="25.7109375" style="286" customWidth="1"/>
    <col min="25" max="25" width="8.85546875" style="197" customWidth="1"/>
    <col min="26" max="26" width="9" style="197" customWidth="1"/>
    <col min="27" max="28" width="7.28515625" style="197" customWidth="1"/>
    <col min="29" max="29" width="8.42578125" style="197" customWidth="1"/>
    <col min="30" max="30" width="7.28515625" style="197" customWidth="1"/>
    <col min="31" max="31" width="8.42578125" style="197" customWidth="1"/>
    <col min="32" max="36" width="7.28515625" style="197" customWidth="1"/>
    <col min="37" max="37" width="22.7109375" style="288" customWidth="1"/>
    <col min="38" max="38" width="22.7109375" style="289" customWidth="1"/>
    <col min="39" max="39" width="28.7109375" style="290" customWidth="1"/>
    <col min="40" max="16384" width="11.42578125" style="217"/>
  </cols>
  <sheetData>
    <row r="1" spans="1:39" ht="18" customHeight="1" x14ac:dyDescent="0.2">
      <c r="A1" s="1750" t="s">
        <v>65</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1"/>
      <c r="AL1" s="247" t="s">
        <v>66</v>
      </c>
      <c r="AM1" s="299" t="s">
        <v>67</v>
      </c>
    </row>
    <row r="2" spans="1:39" ht="17.25" customHeight="1"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1"/>
      <c r="AL2" s="248" t="s">
        <v>68</v>
      </c>
      <c r="AM2" s="299" t="s">
        <v>69</v>
      </c>
    </row>
    <row r="3" spans="1:39" ht="27" customHeight="1"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1"/>
      <c r="AL3" s="247" t="s">
        <v>70</v>
      </c>
      <c r="AM3" s="299" t="s">
        <v>71</v>
      </c>
    </row>
    <row r="4" spans="1:39" ht="27" customHeight="1"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3"/>
      <c r="AL4" s="247" t="s">
        <v>72</v>
      </c>
      <c r="AM4" s="300" t="s">
        <v>73</v>
      </c>
    </row>
    <row r="5" spans="1:39" ht="20.25" customHeight="1" x14ac:dyDescent="0.2">
      <c r="A5" s="1754" t="s">
        <v>1</v>
      </c>
      <c r="B5" s="1754"/>
      <c r="C5" s="1754"/>
      <c r="D5" s="1754"/>
      <c r="E5" s="1754"/>
      <c r="F5" s="1754"/>
      <c r="G5" s="1754"/>
      <c r="H5" s="1754"/>
      <c r="I5" s="1754"/>
      <c r="J5" s="1754"/>
      <c r="K5" s="1754"/>
      <c r="L5" s="1754"/>
      <c r="M5" s="1754"/>
      <c r="N5" s="1803" t="s">
        <v>2</v>
      </c>
      <c r="O5" s="1803"/>
      <c r="P5" s="1803"/>
      <c r="Q5" s="1803"/>
      <c r="R5" s="1803"/>
      <c r="S5" s="1803"/>
      <c r="T5" s="1803"/>
      <c r="U5" s="1803"/>
      <c r="V5" s="1803"/>
      <c r="W5" s="1803"/>
      <c r="X5" s="1803"/>
      <c r="Y5" s="1803"/>
      <c r="Z5" s="1803"/>
      <c r="AA5" s="1803"/>
      <c r="AB5" s="1803"/>
      <c r="AC5" s="1803"/>
      <c r="AD5" s="1803"/>
      <c r="AE5" s="1803"/>
      <c r="AF5" s="1803"/>
      <c r="AG5" s="1803"/>
      <c r="AH5" s="1803"/>
      <c r="AI5" s="1803"/>
      <c r="AJ5" s="1803"/>
      <c r="AK5" s="1803"/>
      <c r="AL5" s="1803"/>
      <c r="AM5" s="1803"/>
    </row>
    <row r="6" spans="1:39" ht="16.5" customHeight="1" x14ac:dyDescent="0.2">
      <c r="A6" s="1752"/>
      <c r="B6" s="1752"/>
      <c r="C6" s="1752"/>
      <c r="D6" s="1752"/>
      <c r="E6" s="1752"/>
      <c r="F6" s="1752"/>
      <c r="G6" s="1752"/>
      <c r="H6" s="1752"/>
      <c r="I6" s="1752"/>
      <c r="J6" s="1752"/>
      <c r="K6" s="1752"/>
      <c r="L6" s="1752"/>
      <c r="M6" s="1752"/>
      <c r="N6" s="203"/>
      <c r="O6" s="204"/>
      <c r="P6" s="297"/>
      <c r="Q6" s="204"/>
      <c r="R6" s="204"/>
      <c r="S6" s="297"/>
      <c r="T6" s="297"/>
      <c r="U6" s="297"/>
      <c r="V6" s="204"/>
      <c r="W6" s="204"/>
      <c r="X6" s="202"/>
      <c r="Y6" s="1758" t="s">
        <v>3</v>
      </c>
      <c r="Z6" s="1752"/>
      <c r="AA6" s="1752"/>
      <c r="AB6" s="1752"/>
      <c r="AC6" s="1752"/>
      <c r="AD6" s="1752"/>
      <c r="AE6" s="1752"/>
      <c r="AF6" s="1752"/>
      <c r="AG6" s="1752"/>
      <c r="AH6" s="1752"/>
      <c r="AI6" s="1752"/>
      <c r="AJ6" s="1753"/>
      <c r="AK6" s="204"/>
      <c r="AL6" s="204"/>
      <c r="AM6" s="301"/>
    </row>
    <row r="7" spans="1:39" s="245" customFormat="1" ht="27" customHeight="1" x14ac:dyDescent="0.2">
      <c r="A7" s="1759" t="s">
        <v>4</v>
      </c>
      <c r="B7" s="1762" t="s">
        <v>5</v>
      </c>
      <c r="C7" s="1763"/>
      <c r="D7" s="1763" t="s">
        <v>4</v>
      </c>
      <c r="E7" s="1762" t="s">
        <v>6</v>
      </c>
      <c r="F7" s="1763"/>
      <c r="G7" s="1763" t="s">
        <v>4</v>
      </c>
      <c r="H7" s="1762" t="s">
        <v>7</v>
      </c>
      <c r="I7" s="1763"/>
      <c r="J7" s="1763" t="s">
        <v>4</v>
      </c>
      <c r="K7" s="1762" t="s">
        <v>8</v>
      </c>
      <c r="L7" s="1741" t="s">
        <v>9</v>
      </c>
      <c r="M7" s="1741" t="s">
        <v>10</v>
      </c>
      <c r="N7" s="1741" t="s">
        <v>11</v>
      </c>
      <c r="O7" s="1741" t="s">
        <v>74</v>
      </c>
      <c r="P7" s="1741" t="s">
        <v>2</v>
      </c>
      <c r="Q7" s="1768" t="s">
        <v>12</v>
      </c>
      <c r="R7" s="1771" t="s">
        <v>13</v>
      </c>
      <c r="S7" s="1762" t="s">
        <v>14</v>
      </c>
      <c r="T7" s="1762" t="s">
        <v>15</v>
      </c>
      <c r="U7" s="1741" t="s">
        <v>16</v>
      </c>
      <c r="V7" s="1738" t="s">
        <v>13</v>
      </c>
      <c r="W7" s="249"/>
      <c r="X7" s="1741" t="s">
        <v>17</v>
      </c>
      <c r="Y7" s="1744" t="s">
        <v>18</v>
      </c>
      <c r="Z7" s="1745"/>
      <c r="AA7" s="1745"/>
      <c r="AB7" s="1745"/>
      <c r="AC7" s="1745"/>
      <c r="AD7" s="1746"/>
      <c r="AE7" s="1744" t="s">
        <v>19</v>
      </c>
      <c r="AF7" s="1745"/>
      <c r="AG7" s="1745"/>
      <c r="AH7" s="1745"/>
      <c r="AI7" s="1745"/>
      <c r="AJ7" s="1746"/>
      <c r="AK7" s="1747" t="s">
        <v>20</v>
      </c>
      <c r="AL7" s="1747" t="s">
        <v>21</v>
      </c>
      <c r="AM7" s="2646" t="s">
        <v>22</v>
      </c>
    </row>
    <row r="8" spans="1:39" s="245" customFormat="1" ht="25.5" customHeight="1" x14ac:dyDescent="0.2">
      <c r="A8" s="1760"/>
      <c r="B8" s="1764"/>
      <c r="C8" s="1765"/>
      <c r="D8" s="1765"/>
      <c r="E8" s="1764"/>
      <c r="F8" s="1765"/>
      <c r="G8" s="1765"/>
      <c r="H8" s="1764"/>
      <c r="I8" s="1765"/>
      <c r="J8" s="1765"/>
      <c r="K8" s="1764"/>
      <c r="L8" s="1742"/>
      <c r="M8" s="1742"/>
      <c r="N8" s="1742"/>
      <c r="O8" s="1742"/>
      <c r="P8" s="1742"/>
      <c r="Q8" s="1769"/>
      <c r="R8" s="1772"/>
      <c r="S8" s="1764"/>
      <c r="T8" s="1764"/>
      <c r="U8" s="1742"/>
      <c r="V8" s="1739"/>
      <c r="W8" s="1730" t="s">
        <v>4</v>
      </c>
      <c r="X8" s="1742"/>
      <c r="Y8" s="1732" t="s">
        <v>23</v>
      </c>
      <c r="Z8" s="1735" t="s">
        <v>24</v>
      </c>
      <c r="AA8" s="1732" t="s">
        <v>25</v>
      </c>
      <c r="AB8" s="1732" t="s">
        <v>26</v>
      </c>
      <c r="AC8" s="1732" t="s">
        <v>27</v>
      </c>
      <c r="AD8" s="1732" t="s">
        <v>28</v>
      </c>
      <c r="AE8" s="1732" t="s">
        <v>29</v>
      </c>
      <c r="AF8" s="1732" t="s">
        <v>30</v>
      </c>
      <c r="AG8" s="1732" t="s">
        <v>31</v>
      </c>
      <c r="AH8" s="1732" t="s">
        <v>32</v>
      </c>
      <c r="AI8" s="1732" t="s">
        <v>33</v>
      </c>
      <c r="AJ8" s="1732" t="s">
        <v>34</v>
      </c>
      <c r="AK8" s="1748"/>
      <c r="AL8" s="1748"/>
      <c r="AM8" s="2647"/>
    </row>
    <row r="9" spans="1:39" s="245" customFormat="1" ht="27" customHeight="1" x14ac:dyDescent="0.2">
      <c r="A9" s="1760"/>
      <c r="B9" s="1764"/>
      <c r="C9" s="1765"/>
      <c r="D9" s="1765"/>
      <c r="E9" s="1764"/>
      <c r="F9" s="1765"/>
      <c r="G9" s="1765"/>
      <c r="H9" s="1764"/>
      <c r="I9" s="1765"/>
      <c r="J9" s="1765"/>
      <c r="K9" s="1764"/>
      <c r="L9" s="1742"/>
      <c r="M9" s="1742"/>
      <c r="N9" s="1742"/>
      <c r="O9" s="1742"/>
      <c r="P9" s="1742"/>
      <c r="Q9" s="1769"/>
      <c r="R9" s="1772"/>
      <c r="S9" s="1764"/>
      <c r="T9" s="1764"/>
      <c r="U9" s="1742"/>
      <c r="V9" s="1739"/>
      <c r="W9" s="1730"/>
      <c r="X9" s="1742"/>
      <c r="Y9" s="1733"/>
      <c r="Z9" s="1736"/>
      <c r="AA9" s="1733"/>
      <c r="AB9" s="1733"/>
      <c r="AC9" s="1733"/>
      <c r="AD9" s="1733"/>
      <c r="AE9" s="1733"/>
      <c r="AF9" s="1733"/>
      <c r="AG9" s="1733"/>
      <c r="AH9" s="1733"/>
      <c r="AI9" s="1733"/>
      <c r="AJ9" s="1733"/>
      <c r="AK9" s="1748"/>
      <c r="AL9" s="1748"/>
      <c r="AM9" s="2647"/>
    </row>
    <row r="10" spans="1:39" s="245" customFormat="1" ht="1.5" customHeight="1" x14ac:dyDescent="0.2">
      <c r="A10" s="1760"/>
      <c r="B10" s="1764"/>
      <c r="C10" s="1765"/>
      <c r="D10" s="1765"/>
      <c r="E10" s="1764"/>
      <c r="F10" s="1765"/>
      <c r="G10" s="1765"/>
      <c r="H10" s="1764"/>
      <c r="I10" s="1765"/>
      <c r="J10" s="1765"/>
      <c r="K10" s="1764"/>
      <c r="L10" s="1742"/>
      <c r="M10" s="1742"/>
      <c r="N10" s="1742"/>
      <c r="O10" s="1742"/>
      <c r="P10" s="1742"/>
      <c r="Q10" s="1769"/>
      <c r="R10" s="1772"/>
      <c r="S10" s="1764"/>
      <c r="T10" s="1764"/>
      <c r="U10" s="1742"/>
      <c r="V10" s="1739"/>
      <c r="W10" s="1730"/>
      <c r="X10" s="1742"/>
      <c r="Y10" s="1733"/>
      <c r="Z10" s="1736"/>
      <c r="AA10" s="1733"/>
      <c r="AB10" s="1733"/>
      <c r="AC10" s="1733"/>
      <c r="AD10" s="1733"/>
      <c r="AE10" s="1733"/>
      <c r="AF10" s="1733"/>
      <c r="AG10" s="1733"/>
      <c r="AH10" s="1733"/>
      <c r="AI10" s="1733"/>
      <c r="AJ10" s="1733"/>
      <c r="AK10" s="1748"/>
      <c r="AL10" s="1748"/>
      <c r="AM10" s="2647"/>
    </row>
    <row r="11" spans="1:39" s="245" customFormat="1" ht="27" hidden="1" customHeight="1" x14ac:dyDescent="0.2">
      <c r="A11" s="1760"/>
      <c r="B11" s="1764"/>
      <c r="C11" s="1765"/>
      <c r="D11" s="1765"/>
      <c r="E11" s="1764"/>
      <c r="F11" s="1765"/>
      <c r="G11" s="1765"/>
      <c r="H11" s="1764"/>
      <c r="I11" s="1765"/>
      <c r="J11" s="1765"/>
      <c r="K11" s="1764"/>
      <c r="L11" s="1742"/>
      <c r="M11" s="1742"/>
      <c r="N11" s="1742"/>
      <c r="O11" s="1742"/>
      <c r="P11" s="1742"/>
      <c r="Q11" s="1769"/>
      <c r="R11" s="1772"/>
      <c r="S11" s="1764"/>
      <c r="T11" s="1764"/>
      <c r="U11" s="1742"/>
      <c r="V11" s="1739"/>
      <c r="W11" s="1730"/>
      <c r="X11" s="1742"/>
      <c r="Y11" s="1733"/>
      <c r="Z11" s="1736"/>
      <c r="AA11" s="1733"/>
      <c r="AB11" s="1733"/>
      <c r="AC11" s="1733"/>
      <c r="AD11" s="1733"/>
      <c r="AE11" s="1733"/>
      <c r="AF11" s="1733"/>
      <c r="AG11" s="1733"/>
      <c r="AH11" s="1733"/>
      <c r="AI11" s="1733"/>
      <c r="AJ11" s="1733"/>
      <c r="AK11" s="1748"/>
      <c r="AL11" s="1748"/>
      <c r="AM11" s="2647"/>
    </row>
    <row r="12" spans="1:39" s="245" customFormat="1" ht="27" hidden="1" customHeight="1" x14ac:dyDescent="0.2">
      <c r="A12" s="1760"/>
      <c r="B12" s="1764"/>
      <c r="C12" s="1765"/>
      <c r="D12" s="1765"/>
      <c r="E12" s="1764"/>
      <c r="F12" s="1765"/>
      <c r="G12" s="1765"/>
      <c r="H12" s="1764"/>
      <c r="I12" s="1765"/>
      <c r="J12" s="1765"/>
      <c r="K12" s="1764"/>
      <c r="L12" s="1742"/>
      <c r="M12" s="1742"/>
      <c r="N12" s="1742"/>
      <c r="O12" s="1742"/>
      <c r="P12" s="1742"/>
      <c r="Q12" s="1769"/>
      <c r="R12" s="1772"/>
      <c r="S12" s="1764"/>
      <c r="T12" s="1764"/>
      <c r="U12" s="1742"/>
      <c r="V12" s="1739"/>
      <c r="W12" s="1730"/>
      <c r="X12" s="1742"/>
      <c r="Y12" s="1733"/>
      <c r="Z12" s="1736"/>
      <c r="AA12" s="1733"/>
      <c r="AB12" s="1733"/>
      <c r="AC12" s="1733"/>
      <c r="AD12" s="1733"/>
      <c r="AE12" s="1733"/>
      <c r="AF12" s="1733"/>
      <c r="AG12" s="1733"/>
      <c r="AH12" s="1733"/>
      <c r="AI12" s="1733"/>
      <c r="AJ12" s="1733"/>
      <c r="AK12" s="1748"/>
      <c r="AL12" s="1748"/>
      <c r="AM12" s="2647"/>
    </row>
    <row r="13" spans="1:39" s="245" customFormat="1" ht="27" hidden="1" customHeight="1" x14ac:dyDescent="0.2">
      <c r="A13" s="1760"/>
      <c r="B13" s="1764"/>
      <c r="C13" s="1765"/>
      <c r="D13" s="1765"/>
      <c r="E13" s="1764"/>
      <c r="F13" s="1765"/>
      <c r="G13" s="1765"/>
      <c r="H13" s="1764"/>
      <c r="I13" s="1765"/>
      <c r="J13" s="1765"/>
      <c r="K13" s="1764"/>
      <c r="L13" s="1742"/>
      <c r="M13" s="1742"/>
      <c r="N13" s="1742"/>
      <c r="O13" s="1742"/>
      <c r="P13" s="1742"/>
      <c r="Q13" s="1769"/>
      <c r="R13" s="1772"/>
      <c r="S13" s="1764"/>
      <c r="T13" s="1764"/>
      <c r="U13" s="1742"/>
      <c r="V13" s="1739"/>
      <c r="W13" s="1730"/>
      <c r="X13" s="1742"/>
      <c r="Y13" s="1733"/>
      <c r="Z13" s="1736"/>
      <c r="AA13" s="1733"/>
      <c r="AB13" s="1733"/>
      <c r="AC13" s="1733"/>
      <c r="AD13" s="1733"/>
      <c r="AE13" s="1733"/>
      <c r="AF13" s="1733"/>
      <c r="AG13" s="1733"/>
      <c r="AH13" s="1733"/>
      <c r="AI13" s="1733"/>
      <c r="AJ13" s="1733"/>
      <c r="AK13" s="1748"/>
      <c r="AL13" s="1748"/>
      <c r="AM13" s="2647"/>
    </row>
    <row r="14" spans="1:39" s="245" customFormat="1" ht="27" hidden="1" customHeight="1" x14ac:dyDescent="0.2">
      <c r="A14" s="1760"/>
      <c r="B14" s="1764"/>
      <c r="C14" s="1765"/>
      <c r="D14" s="1765"/>
      <c r="E14" s="1764"/>
      <c r="F14" s="1765"/>
      <c r="G14" s="1765"/>
      <c r="H14" s="1764"/>
      <c r="I14" s="1765"/>
      <c r="J14" s="1765"/>
      <c r="K14" s="1764"/>
      <c r="L14" s="1742"/>
      <c r="M14" s="1742"/>
      <c r="N14" s="1742"/>
      <c r="O14" s="1742"/>
      <c r="P14" s="1742"/>
      <c r="Q14" s="1769"/>
      <c r="R14" s="1772"/>
      <c r="S14" s="1764"/>
      <c r="T14" s="1764"/>
      <c r="U14" s="1742"/>
      <c r="V14" s="1739"/>
      <c r="W14" s="1730"/>
      <c r="X14" s="1742"/>
      <c r="Y14" s="1733"/>
      <c r="Z14" s="1736"/>
      <c r="AA14" s="1733"/>
      <c r="AB14" s="1733"/>
      <c r="AC14" s="1733"/>
      <c r="AD14" s="1733"/>
      <c r="AE14" s="1733"/>
      <c r="AF14" s="1733"/>
      <c r="AG14" s="1733"/>
      <c r="AH14" s="1733"/>
      <c r="AI14" s="1733"/>
      <c r="AJ14" s="1733"/>
      <c r="AK14" s="1748"/>
      <c r="AL14" s="1748"/>
      <c r="AM14" s="2647"/>
    </row>
    <row r="15" spans="1:39" s="245" customFormat="1" ht="9.75" customHeight="1" x14ac:dyDescent="0.2">
      <c r="A15" s="1761"/>
      <c r="B15" s="1766"/>
      <c r="C15" s="1767"/>
      <c r="D15" s="1767"/>
      <c r="E15" s="1766"/>
      <c r="F15" s="1767"/>
      <c r="G15" s="1767"/>
      <c r="H15" s="1766"/>
      <c r="I15" s="1767"/>
      <c r="J15" s="1767"/>
      <c r="K15" s="1766"/>
      <c r="L15" s="1743"/>
      <c r="M15" s="1743"/>
      <c r="N15" s="1743"/>
      <c r="O15" s="1743"/>
      <c r="P15" s="1743"/>
      <c r="Q15" s="1770"/>
      <c r="R15" s="1773"/>
      <c r="S15" s="1766"/>
      <c r="T15" s="1766"/>
      <c r="U15" s="1743"/>
      <c r="V15" s="1740"/>
      <c r="W15" s="1731"/>
      <c r="X15" s="1743"/>
      <c r="Y15" s="1734"/>
      <c r="Z15" s="1737"/>
      <c r="AA15" s="1734"/>
      <c r="AB15" s="1734"/>
      <c r="AC15" s="1734"/>
      <c r="AD15" s="1734"/>
      <c r="AE15" s="1734"/>
      <c r="AF15" s="1734"/>
      <c r="AG15" s="1734"/>
      <c r="AH15" s="1734"/>
      <c r="AI15" s="1734"/>
      <c r="AJ15" s="1734"/>
      <c r="AK15" s="1749"/>
      <c r="AL15" s="1749"/>
      <c r="AM15" s="3211"/>
    </row>
    <row r="16" spans="1:39" ht="18" customHeight="1" x14ac:dyDescent="0.2">
      <c r="A16" s="250">
        <v>3</v>
      </c>
      <c r="B16" s="251" t="s">
        <v>1043</v>
      </c>
      <c r="C16" s="251"/>
      <c r="D16" s="251"/>
      <c r="E16" s="251"/>
      <c r="F16" s="251"/>
      <c r="G16" s="251"/>
      <c r="H16" s="251"/>
      <c r="I16" s="251"/>
      <c r="J16" s="251"/>
      <c r="K16" s="252"/>
      <c r="L16" s="252"/>
      <c r="M16" s="251"/>
      <c r="N16" s="251"/>
      <c r="O16" s="253"/>
      <c r="P16" s="252"/>
      <c r="Q16" s="254"/>
      <c r="R16" s="255"/>
      <c r="S16" s="252"/>
      <c r="T16" s="252"/>
      <c r="U16" s="252"/>
      <c r="V16" s="256"/>
      <c r="W16" s="257"/>
      <c r="X16" s="253"/>
      <c r="Y16" s="251"/>
      <c r="Z16" s="251"/>
      <c r="AA16" s="251"/>
      <c r="AB16" s="251"/>
      <c r="AC16" s="251"/>
      <c r="AD16" s="251"/>
      <c r="AE16" s="251"/>
      <c r="AF16" s="251"/>
      <c r="AG16" s="251"/>
      <c r="AH16" s="251"/>
      <c r="AI16" s="251"/>
      <c r="AJ16" s="251"/>
      <c r="AK16" s="258"/>
      <c r="AL16" s="258"/>
      <c r="AM16" s="259"/>
    </row>
    <row r="17" spans="1:39" s="279" customFormat="1" ht="21.75" customHeight="1" x14ac:dyDescent="0.2">
      <c r="A17" s="316"/>
      <c r="B17" s="304"/>
      <c r="C17" s="315"/>
      <c r="D17" s="260">
        <v>20</v>
      </c>
      <c r="E17" s="261" t="s">
        <v>1044</v>
      </c>
      <c r="F17" s="261"/>
      <c r="G17" s="261"/>
      <c r="H17" s="261"/>
      <c r="I17" s="261"/>
      <c r="J17" s="261"/>
      <c r="K17" s="262"/>
      <c r="L17" s="262"/>
      <c r="M17" s="261"/>
      <c r="N17" s="261"/>
      <c r="O17" s="263"/>
      <c r="P17" s="262"/>
      <c r="Q17" s="264"/>
      <c r="R17" s="265"/>
      <c r="S17" s="262"/>
      <c r="T17" s="262"/>
      <c r="U17" s="262"/>
      <c r="V17" s="266"/>
      <c r="W17" s="260"/>
      <c r="X17" s="263"/>
      <c r="Y17" s="261"/>
      <c r="Z17" s="261"/>
      <c r="AA17" s="261"/>
      <c r="AB17" s="261"/>
      <c r="AC17" s="261"/>
      <c r="AD17" s="261"/>
      <c r="AE17" s="261"/>
      <c r="AF17" s="261"/>
      <c r="AG17" s="261"/>
      <c r="AH17" s="261"/>
      <c r="AI17" s="261"/>
      <c r="AJ17" s="261"/>
      <c r="AK17" s="267"/>
      <c r="AL17" s="267"/>
      <c r="AM17" s="262"/>
    </row>
    <row r="18" spans="1:39" s="279" customFormat="1" ht="20.25" customHeight="1" x14ac:dyDescent="0.2">
      <c r="A18" s="317"/>
      <c r="B18" s="305"/>
      <c r="C18" s="310"/>
      <c r="D18" s="314"/>
      <c r="E18" s="304"/>
      <c r="F18" s="315"/>
      <c r="G18" s="268">
        <v>68</v>
      </c>
      <c r="H18" s="292" t="s">
        <v>1045</v>
      </c>
      <c r="I18" s="293"/>
      <c r="J18" s="293"/>
      <c r="K18" s="294"/>
      <c r="L18" s="294"/>
      <c r="M18" s="293"/>
      <c r="N18" s="293"/>
      <c r="O18" s="293"/>
      <c r="P18" s="294"/>
      <c r="Q18" s="293"/>
      <c r="R18" s="293"/>
      <c r="S18" s="294"/>
      <c r="T18" s="294"/>
      <c r="U18" s="294"/>
      <c r="V18" s="293"/>
      <c r="W18" s="293"/>
      <c r="X18" s="293"/>
      <c r="Y18" s="293"/>
      <c r="Z18" s="293"/>
      <c r="AA18" s="293"/>
      <c r="AB18" s="293"/>
      <c r="AC18" s="293"/>
      <c r="AD18" s="293"/>
      <c r="AE18" s="293"/>
      <c r="AF18" s="293"/>
      <c r="AG18" s="293"/>
      <c r="AH18" s="293"/>
      <c r="AI18" s="293"/>
      <c r="AJ18" s="293"/>
      <c r="AK18" s="293"/>
      <c r="AL18" s="293"/>
      <c r="AM18" s="302"/>
    </row>
    <row r="19" spans="1:39" s="279" customFormat="1" ht="27" customHeight="1" x14ac:dyDescent="0.2">
      <c r="A19" s="317"/>
      <c r="B19" s="305"/>
      <c r="C19" s="310"/>
      <c r="D19" s="309"/>
      <c r="E19" s="305"/>
      <c r="F19" s="310"/>
      <c r="G19" s="3212"/>
      <c r="H19" s="3215"/>
      <c r="I19" s="3216"/>
      <c r="J19" s="3221">
        <v>202</v>
      </c>
      <c r="K19" s="2635" t="s">
        <v>840</v>
      </c>
      <c r="L19" s="3221" t="s">
        <v>44</v>
      </c>
      <c r="M19" s="3221">
        <v>23</v>
      </c>
      <c r="N19" s="3221"/>
      <c r="O19" s="1777">
        <v>161</v>
      </c>
      <c r="P19" s="1780" t="s">
        <v>841</v>
      </c>
      <c r="Q19" s="3043">
        <f>R19/711400000</f>
        <v>0.61568737700309251</v>
      </c>
      <c r="R19" s="3050">
        <v>438000000</v>
      </c>
      <c r="S19" s="1780" t="s">
        <v>1035</v>
      </c>
      <c r="T19" s="2641" t="s">
        <v>1036</v>
      </c>
      <c r="U19" s="3231" t="s">
        <v>842</v>
      </c>
      <c r="V19" s="1345">
        <v>310000000</v>
      </c>
      <c r="W19" s="2638"/>
      <c r="X19" s="1344" t="s">
        <v>82</v>
      </c>
      <c r="Y19" s="3225">
        <v>3525</v>
      </c>
      <c r="Z19" s="3228">
        <v>4164</v>
      </c>
      <c r="AA19" s="3228">
        <v>4491</v>
      </c>
      <c r="AB19" s="2638"/>
      <c r="AC19" s="2638"/>
      <c r="AD19" s="2638"/>
      <c r="AE19" s="2638"/>
      <c r="AF19" s="2638"/>
      <c r="AG19" s="2638"/>
      <c r="AH19" s="2638"/>
      <c r="AI19" s="2638"/>
      <c r="AJ19" s="2638"/>
      <c r="AK19" s="3222">
        <v>42767</v>
      </c>
      <c r="AL19" s="3222">
        <v>43100</v>
      </c>
      <c r="AM19" s="3255" t="s">
        <v>1040</v>
      </c>
    </row>
    <row r="20" spans="1:39" s="279" customFormat="1" ht="19.5" customHeight="1" x14ac:dyDescent="0.2">
      <c r="A20" s="317"/>
      <c r="B20" s="305"/>
      <c r="C20" s="310"/>
      <c r="D20" s="309"/>
      <c r="E20" s="305"/>
      <c r="F20" s="310"/>
      <c r="G20" s="3213"/>
      <c r="H20" s="3217"/>
      <c r="I20" s="3218"/>
      <c r="J20" s="1721"/>
      <c r="K20" s="2636"/>
      <c r="L20" s="1721"/>
      <c r="M20" s="1721"/>
      <c r="N20" s="1721"/>
      <c r="O20" s="1778"/>
      <c r="P20" s="1781"/>
      <c r="Q20" s="3044"/>
      <c r="R20" s="3051"/>
      <c r="S20" s="1781"/>
      <c r="T20" s="2643"/>
      <c r="U20" s="3231"/>
      <c r="V20" s="1345">
        <v>60000000</v>
      </c>
      <c r="W20" s="2639"/>
      <c r="X20" s="1777" t="s">
        <v>1830</v>
      </c>
      <c r="Y20" s="3226"/>
      <c r="Z20" s="3229"/>
      <c r="AA20" s="3229"/>
      <c r="AB20" s="2639"/>
      <c r="AC20" s="2639"/>
      <c r="AD20" s="2639"/>
      <c r="AE20" s="2639"/>
      <c r="AF20" s="2639"/>
      <c r="AG20" s="2639"/>
      <c r="AH20" s="2639"/>
      <c r="AI20" s="2639"/>
      <c r="AJ20" s="2639"/>
      <c r="AK20" s="3223"/>
      <c r="AL20" s="3223"/>
      <c r="AM20" s="3256"/>
    </row>
    <row r="21" spans="1:39" s="279" customFormat="1" ht="25.5" x14ac:dyDescent="0.2">
      <c r="A21" s="317"/>
      <c r="B21" s="305"/>
      <c r="C21" s="310"/>
      <c r="D21" s="309"/>
      <c r="E21" s="305"/>
      <c r="F21" s="310"/>
      <c r="G21" s="3213"/>
      <c r="H21" s="3217"/>
      <c r="I21" s="3218"/>
      <c r="J21" s="1721"/>
      <c r="K21" s="2636"/>
      <c r="L21" s="1721"/>
      <c r="M21" s="1721"/>
      <c r="N21" s="1721"/>
      <c r="O21" s="1778"/>
      <c r="P21" s="1781"/>
      <c r="Q21" s="3044"/>
      <c r="R21" s="3051"/>
      <c r="S21" s="1781"/>
      <c r="T21" s="2643"/>
      <c r="U21" s="269" t="s">
        <v>843</v>
      </c>
      <c r="V21" s="680">
        <v>68000000</v>
      </c>
      <c r="W21" s="2640"/>
      <c r="X21" s="1778"/>
      <c r="Y21" s="3226"/>
      <c r="Z21" s="3229"/>
      <c r="AA21" s="3229"/>
      <c r="AB21" s="2639"/>
      <c r="AC21" s="2639"/>
      <c r="AD21" s="2639"/>
      <c r="AE21" s="2639"/>
      <c r="AF21" s="2639"/>
      <c r="AG21" s="2639"/>
      <c r="AH21" s="2639"/>
      <c r="AI21" s="2639"/>
      <c r="AJ21" s="2639"/>
      <c r="AK21" s="3223"/>
      <c r="AL21" s="3223"/>
      <c r="AM21" s="3256"/>
    </row>
    <row r="22" spans="1:39" s="279" customFormat="1" ht="38.25" x14ac:dyDescent="0.2">
      <c r="A22" s="317"/>
      <c r="B22" s="305"/>
      <c r="C22" s="310"/>
      <c r="D22" s="309"/>
      <c r="E22" s="305"/>
      <c r="F22" s="310"/>
      <c r="G22" s="3214"/>
      <c r="H22" s="3219"/>
      <c r="I22" s="3220"/>
      <c r="J22" s="1325">
        <v>203</v>
      </c>
      <c r="K22" s="1326" t="s">
        <v>1829</v>
      </c>
      <c r="L22" s="1325" t="s">
        <v>44</v>
      </c>
      <c r="M22" s="1325">
        <v>20</v>
      </c>
      <c r="N22" s="982"/>
      <c r="O22" s="1779"/>
      <c r="P22" s="1782"/>
      <c r="Q22" s="1333">
        <f>+(V22)/(711400000)</f>
        <v>0.22490863086870957</v>
      </c>
      <c r="R22" s="1346">
        <v>160000000</v>
      </c>
      <c r="S22" s="1782"/>
      <c r="T22" s="2642"/>
      <c r="U22" s="269" t="s">
        <v>844</v>
      </c>
      <c r="V22" s="680">
        <v>160000000</v>
      </c>
      <c r="W22" s="1332"/>
      <c r="X22" s="1779"/>
      <c r="Y22" s="3227"/>
      <c r="Z22" s="3230"/>
      <c r="AA22" s="3230"/>
      <c r="AB22" s="2640"/>
      <c r="AC22" s="2640"/>
      <c r="AD22" s="2640"/>
      <c r="AE22" s="2640"/>
      <c r="AF22" s="2640"/>
      <c r="AG22" s="2640"/>
      <c r="AH22" s="2640"/>
      <c r="AI22" s="2640"/>
      <c r="AJ22" s="2640"/>
      <c r="AK22" s="3224"/>
      <c r="AL22" s="3224"/>
      <c r="AM22" s="3257"/>
    </row>
    <row r="23" spans="1:39" s="279" customFormat="1" ht="24.75" customHeight="1" x14ac:dyDescent="0.2">
      <c r="A23" s="317"/>
      <c r="B23" s="305"/>
      <c r="C23" s="310"/>
      <c r="D23" s="309"/>
      <c r="E23" s="305"/>
      <c r="F23" s="310"/>
      <c r="G23" s="271">
        <v>69</v>
      </c>
      <c r="H23" s="292" t="s">
        <v>1046</v>
      </c>
      <c r="I23" s="293"/>
      <c r="J23" s="293"/>
      <c r="K23" s="294"/>
      <c r="L23" s="294"/>
      <c r="M23" s="293"/>
      <c r="N23" s="293"/>
      <c r="O23" s="293"/>
      <c r="P23" s="294"/>
      <c r="Q23" s="293"/>
      <c r="R23" s="1347"/>
      <c r="S23" s="294"/>
      <c r="T23" s="294"/>
      <c r="U23" s="294"/>
      <c r="V23" s="293"/>
      <c r="W23" s="293"/>
      <c r="X23" s="293"/>
      <c r="Y23" s="293"/>
      <c r="Z23" s="293"/>
      <c r="AA23" s="293"/>
      <c r="AB23" s="293"/>
      <c r="AC23" s="293"/>
      <c r="AD23" s="293"/>
      <c r="AE23" s="293"/>
      <c r="AF23" s="293"/>
      <c r="AG23" s="293"/>
      <c r="AH23" s="293"/>
      <c r="AI23" s="293"/>
      <c r="AJ23" s="293"/>
      <c r="AK23" s="293"/>
      <c r="AL23" s="293"/>
      <c r="AM23" s="302"/>
    </row>
    <row r="24" spans="1:39" s="279" customFormat="1" ht="63" customHeight="1" x14ac:dyDescent="0.2">
      <c r="A24" s="317"/>
      <c r="B24" s="305"/>
      <c r="C24" s="310"/>
      <c r="D24" s="309"/>
      <c r="E24" s="305"/>
      <c r="F24" s="310"/>
      <c r="G24" s="1342"/>
      <c r="H24" s="3215"/>
      <c r="I24" s="3216"/>
      <c r="J24" s="1340">
        <v>204</v>
      </c>
      <c r="K24" s="1328" t="s">
        <v>845</v>
      </c>
      <c r="L24" s="1327" t="s">
        <v>44</v>
      </c>
      <c r="M24" s="1327">
        <v>13</v>
      </c>
      <c r="N24" s="1327"/>
      <c r="O24" s="1327">
        <v>161</v>
      </c>
      <c r="P24" s="1330" t="s">
        <v>841</v>
      </c>
      <c r="Q24" s="1334">
        <f>+(V24)/(711400000)</f>
        <v>0.15940399212819792</v>
      </c>
      <c r="R24" s="680">
        <v>113400000</v>
      </c>
      <c r="S24" s="1328" t="s">
        <v>1035</v>
      </c>
      <c r="T24" s="1329" t="s">
        <v>1036</v>
      </c>
      <c r="U24" s="1341" t="s">
        <v>846</v>
      </c>
      <c r="V24" s="1336">
        <v>113400000</v>
      </c>
      <c r="W24" s="272"/>
      <c r="X24" s="172" t="s">
        <v>82</v>
      </c>
      <c r="Y24" s="1331">
        <v>3525</v>
      </c>
      <c r="Z24" s="1331">
        <v>4164</v>
      </c>
      <c r="AA24" s="1331">
        <v>4491</v>
      </c>
      <c r="AB24" s="1337"/>
      <c r="AC24" s="1337"/>
      <c r="AD24" s="1337"/>
      <c r="AE24" s="1337"/>
      <c r="AF24" s="1337"/>
      <c r="AG24" s="1337"/>
      <c r="AH24" s="1337"/>
      <c r="AI24" s="1337"/>
      <c r="AJ24" s="1337"/>
      <c r="AK24" s="1338">
        <v>42767</v>
      </c>
      <c r="AL24" s="1338">
        <v>43100</v>
      </c>
      <c r="AM24" s="1337" t="s">
        <v>1040</v>
      </c>
    </row>
    <row r="25" spans="1:39" s="279" customFormat="1" ht="24.75" customHeight="1" x14ac:dyDescent="0.2">
      <c r="A25" s="317"/>
      <c r="B25" s="305"/>
      <c r="C25" s="310"/>
      <c r="D25" s="309"/>
      <c r="E25" s="305"/>
      <c r="F25" s="310"/>
      <c r="G25" s="271">
        <v>70</v>
      </c>
      <c r="H25" s="292" t="s">
        <v>1047</v>
      </c>
      <c r="I25" s="293"/>
      <c r="J25" s="293"/>
      <c r="K25" s="294"/>
      <c r="L25" s="294"/>
      <c r="M25" s="293"/>
      <c r="N25" s="293"/>
      <c r="O25" s="293"/>
      <c r="P25" s="294"/>
      <c r="Q25" s="293"/>
      <c r="R25" s="293"/>
      <c r="S25" s="294"/>
      <c r="T25" s="294"/>
      <c r="U25" s="294"/>
      <c r="V25" s="293"/>
      <c r="W25" s="293"/>
      <c r="X25" s="293"/>
      <c r="Y25" s="293"/>
      <c r="Z25" s="293"/>
      <c r="AA25" s="293"/>
      <c r="AB25" s="293"/>
      <c r="AC25" s="293"/>
      <c r="AD25" s="293"/>
      <c r="AE25" s="293"/>
      <c r="AF25" s="293"/>
      <c r="AG25" s="293"/>
      <c r="AH25" s="293"/>
      <c r="AI25" s="293"/>
      <c r="AJ25" s="293"/>
      <c r="AK25" s="293"/>
      <c r="AL25" s="293"/>
      <c r="AM25" s="302"/>
    </row>
    <row r="26" spans="1:39" s="279" customFormat="1" ht="43.5" customHeight="1" x14ac:dyDescent="0.2">
      <c r="A26" s="317"/>
      <c r="B26" s="305"/>
      <c r="C26" s="310"/>
      <c r="D26" s="309"/>
      <c r="E26" s="305"/>
      <c r="F26" s="310"/>
      <c r="G26" s="3212"/>
      <c r="H26" s="3215"/>
      <c r="I26" s="3216"/>
      <c r="J26" s="3236">
        <v>205</v>
      </c>
      <c r="K26" s="1698" t="s">
        <v>847</v>
      </c>
      <c r="L26" s="1716" t="s">
        <v>44</v>
      </c>
      <c r="M26" s="1705">
        <v>1</v>
      </c>
      <c r="N26" s="1716"/>
      <c r="O26" s="1716">
        <v>162</v>
      </c>
      <c r="P26" s="1698" t="s">
        <v>848</v>
      </c>
      <c r="Q26" s="1717">
        <v>100</v>
      </c>
      <c r="R26" s="3241">
        <v>211747972</v>
      </c>
      <c r="S26" s="1698" t="s">
        <v>1041</v>
      </c>
      <c r="T26" s="1719" t="s">
        <v>1042</v>
      </c>
      <c r="U26" s="3231" t="s">
        <v>849</v>
      </c>
      <c r="V26" s="3241">
        <v>80000000</v>
      </c>
      <c r="W26" s="1699"/>
      <c r="X26" s="1716" t="s">
        <v>82</v>
      </c>
      <c r="Y26" s="2638">
        <v>3525</v>
      </c>
      <c r="Z26" s="2638">
        <v>4164</v>
      </c>
      <c r="AA26" s="2638">
        <v>4491</v>
      </c>
      <c r="AB26" s="1714"/>
      <c r="AC26" s="1714"/>
      <c r="AD26" s="1714"/>
      <c r="AE26" s="1713"/>
      <c r="AF26" s="1713"/>
      <c r="AG26" s="1713"/>
      <c r="AH26" s="1713"/>
      <c r="AI26" s="1713"/>
      <c r="AJ26" s="1714"/>
      <c r="AK26" s="1715">
        <v>42767</v>
      </c>
      <c r="AL26" s="1715">
        <v>43100</v>
      </c>
      <c r="AM26" s="1719" t="s">
        <v>1040</v>
      </c>
    </row>
    <row r="27" spans="1:39" s="279" customFormat="1" ht="37.5" customHeight="1" x14ac:dyDescent="0.2">
      <c r="A27" s="317"/>
      <c r="B27" s="305"/>
      <c r="C27" s="310"/>
      <c r="D27" s="309"/>
      <c r="E27" s="305"/>
      <c r="F27" s="310"/>
      <c r="G27" s="3213"/>
      <c r="H27" s="3217"/>
      <c r="I27" s="3218"/>
      <c r="J27" s="3236"/>
      <c r="K27" s="1698"/>
      <c r="L27" s="1716"/>
      <c r="M27" s="1705"/>
      <c r="N27" s="1716"/>
      <c r="O27" s="1716"/>
      <c r="P27" s="1698"/>
      <c r="Q27" s="1717"/>
      <c r="R27" s="3241"/>
      <c r="S27" s="1698"/>
      <c r="T27" s="1719"/>
      <c r="U27" s="3231"/>
      <c r="V27" s="3241"/>
      <c r="W27" s="1699"/>
      <c r="X27" s="1716"/>
      <c r="Y27" s="2639"/>
      <c r="Z27" s="2639"/>
      <c r="AA27" s="2639"/>
      <c r="AB27" s="1714"/>
      <c r="AC27" s="1714"/>
      <c r="AD27" s="1714"/>
      <c r="AE27" s="1713"/>
      <c r="AF27" s="1713"/>
      <c r="AG27" s="1713"/>
      <c r="AH27" s="1713"/>
      <c r="AI27" s="1713"/>
      <c r="AJ27" s="1714"/>
      <c r="AK27" s="1715"/>
      <c r="AL27" s="1715"/>
      <c r="AM27" s="1719"/>
    </row>
    <row r="28" spans="1:39" s="279" customFormat="1" ht="49.5" customHeight="1" x14ac:dyDescent="0.2">
      <c r="A28" s="317"/>
      <c r="B28" s="305"/>
      <c r="C28" s="310"/>
      <c r="D28" s="309"/>
      <c r="E28" s="305"/>
      <c r="F28" s="310"/>
      <c r="G28" s="3214"/>
      <c r="H28" s="3219"/>
      <c r="I28" s="3220"/>
      <c r="J28" s="3236"/>
      <c r="K28" s="1698"/>
      <c r="L28" s="1716"/>
      <c r="M28" s="1705"/>
      <c r="N28" s="1716"/>
      <c r="O28" s="1716"/>
      <c r="P28" s="1698"/>
      <c r="Q28" s="1717"/>
      <c r="R28" s="3241"/>
      <c r="S28" s="1698"/>
      <c r="T28" s="1719"/>
      <c r="U28" s="3231"/>
      <c r="V28" s="270">
        <v>131747972</v>
      </c>
      <c r="W28" s="272"/>
      <c r="X28" s="172" t="s">
        <v>1039</v>
      </c>
      <c r="Y28" s="2640"/>
      <c r="Z28" s="2640"/>
      <c r="AA28" s="2640"/>
      <c r="AB28" s="1714"/>
      <c r="AC28" s="1714"/>
      <c r="AD28" s="1714"/>
      <c r="AE28" s="1713"/>
      <c r="AF28" s="1713"/>
      <c r="AG28" s="1713"/>
      <c r="AH28" s="1713"/>
      <c r="AI28" s="1713"/>
      <c r="AJ28" s="1714"/>
      <c r="AK28" s="1715"/>
      <c r="AL28" s="1715"/>
      <c r="AM28" s="1719"/>
    </row>
    <row r="29" spans="1:39" s="279" customFormat="1" ht="24.75" customHeight="1" x14ac:dyDescent="0.2">
      <c r="A29" s="317"/>
      <c r="B29" s="305"/>
      <c r="C29" s="310"/>
      <c r="D29" s="309"/>
      <c r="E29" s="305"/>
      <c r="F29" s="310"/>
      <c r="G29" s="271">
        <v>71</v>
      </c>
      <c r="H29" s="292" t="s">
        <v>1048</v>
      </c>
      <c r="I29" s="293"/>
      <c r="J29" s="293"/>
      <c r="K29" s="294"/>
      <c r="L29" s="294"/>
      <c r="M29" s="293"/>
      <c r="N29" s="293"/>
      <c r="O29" s="293"/>
      <c r="P29" s="294"/>
      <c r="Q29" s="293"/>
      <c r="R29" s="293"/>
      <c r="S29" s="298"/>
      <c r="T29" s="298"/>
      <c r="U29" s="294"/>
      <c r="V29" s="293"/>
      <c r="W29" s="293"/>
      <c r="X29" s="293"/>
      <c r="Y29" s="293"/>
      <c r="Z29" s="293"/>
      <c r="AA29" s="293"/>
      <c r="AB29" s="293"/>
      <c r="AC29" s="293"/>
      <c r="AD29" s="293"/>
      <c r="AE29" s="293"/>
      <c r="AF29" s="293"/>
      <c r="AG29" s="293"/>
      <c r="AH29" s="293"/>
      <c r="AI29" s="293"/>
      <c r="AJ29" s="293"/>
      <c r="AK29" s="293"/>
      <c r="AL29" s="293"/>
      <c r="AM29" s="302"/>
    </row>
    <row r="30" spans="1:39" s="279" customFormat="1" ht="44.25" customHeight="1" x14ac:dyDescent="0.2">
      <c r="A30" s="317"/>
      <c r="B30" s="305"/>
      <c r="C30" s="310"/>
      <c r="D30" s="309"/>
      <c r="E30" s="305"/>
      <c r="F30" s="310"/>
      <c r="G30" s="3212"/>
      <c r="H30" s="3237"/>
      <c r="I30" s="3238"/>
      <c r="J30" s="3236">
        <v>206</v>
      </c>
      <c r="K30" s="1698" t="s">
        <v>850</v>
      </c>
      <c r="L30" s="1716" t="s">
        <v>44</v>
      </c>
      <c r="M30" s="1716">
        <v>12</v>
      </c>
      <c r="N30" s="1777"/>
      <c r="O30" s="1777">
        <v>163</v>
      </c>
      <c r="P30" s="1698" t="s">
        <v>851</v>
      </c>
      <c r="Q30" s="3232">
        <f>+R30/($V$30+$V$31+$V$32+$V$34+$V$35)</f>
        <v>0.78849449099835611</v>
      </c>
      <c r="R30" s="3233">
        <v>186800000</v>
      </c>
      <c r="S30" s="2631" t="s">
        <v>1049</v>
      </c>
      <c r="T30" s="2631" t="s">
        <v>1050</v>
      </c>
      <c r="U30" s="3242" t="s">
        <v>1831</v>
      </c>
      <c r="V30" s="270">
        <v>106800000</v>
      </c>
      <c r="W30" s="272"/>
      <c r="X30" s="172" t="s">
        <v>1037</v>
      </c>
      <c r="Y30" s="1714"/>
      <c r="Z30" s="2638">
        <v>4164</v>
      </c>
      <c r="AA30" s="2638">
        <v>5851</v>
      </c>
      <c r="AB30" s="2638"/>
      <c r="AC30" s="1714"/>
      <c r="AD30" s="1714"/>
      <c r="AE30" s="1713"/>
      <c r="AF30" s="1713"/>
      <c r="AG30" s="1713"/>
      <c r="AH30" s="1713"/>
      <c r="AI30" s="1713"/>
      <c r="AJ30" s="1713"/>
      <c r="AK30" s="1715">
        <v>42767</v>
      </c>
      <c r="AL30" s="1715">
        <v>43100</v>
      </c>
      <c r="AM30" s="3243" t="s">
        <v>1040</v>
      </c>
    </row>
    <row r="31" spans="1:39" s="279" customFormat="1" ht="27" customHeight="1" x14ac:dyDescent="0.2">
      <c r="A31" s="317"/>
      <c r="B31" s="305"/>
      <c r="C31" s="310"/>
      <c r="D31" s="309"/>
      <c r="E31" s="305"/>
      <c r="F31" s="310"/>
      <c r="G31" s="3213"/>
      <c r="H31" s="3239"/>
      <c r="I31" s="3240"/>
      <c r="J31" s="3236"/>
      <c r="K31" s="1698"/>
      <c r="L31" s="1716"/>
      <c r="M31" s="1716"/>
      <c r="N31" s="1778"/>
      <c r="O31" s="1778"/>
      <c r="P31" s="1698"/>
      <c r="Q31" s="3232"/>
      <c r="R31" s="3233"/>
      <c r="S31" s="2631"/>
      <c r="T31" s="2631"/>
      <c r="U31" s="3242"/>
      <c r="V31" s="270">
        <v>80000000</v>
      </c>
      <c r="W31" s="272"/>
      <c r="X31" s="172" t="s">
        <v>1039</v>
      </c>
      <c r="Y31" s="1714"/>
      <c r="Z31" s="2639"/>
      <c r="AA31" s="2639"/>
      <c r="AB31" s="2639"/>
      <c r="AC31" s="1714"/>
      <c r="AD31" s="1714"/>
      <c r="AE31" s="1713"/>
      <c r="AF31" s="1713"/>
      <c r="AG31" s="1713"/>
      <c r="AH31" s="1713"/>
      <c r="AI31" s="1713"/>
      <c r="AJ31" s="1713"/>
      <c r="AK31" s="1715"/>
      <c r="AL31" s="1715"/>
      <c r="AM31" s="3243"/>
    </row>
    <row r="32" spans="1:39" s="279" customFormat="1" ht="15" customHeight="1" x14ac:dyDescent="0.2">
      <c r="A32" s="317"/>
      <c r="B32" s="305"/>
      <c r="C32" s="310"/>
      <c r="D32" s="309"/>
      <c r="E32" s="305"/>
      <c r="F32" s="310"/>
      <c r="G32" s="3213"/>
      <c r="H32" s="3239"/>
      <c r="I32" s="3240"/>
      <c r="J32" s="3236"/>
      <c r="K32" s="1698"/>
      <c r="L32" s="1716"/>
      <c r="M32" s="1716"/>
      <c r="N32" s="1778"/>
      <c r="O32" s="1778"/>
      <c r="P32" s="1698"/>
      <c r="Q32" s="3232"/>
      <c r="R32" s="3233"/>
      <c r="S32" s="2631"/>
      <c r="T32" s="2631"/>
      <c r="U32" s="3242" t="s">
        <v>852</v>
      </c>
      <c r="V32" s="3241">
        <v>107172</v>
      </c>
      <c r="W32" s="1699"/>
      <c r="X32" s="1716" t="s">
        <v>82</v>
      </c>
      <c r="Y32" s="1714"/>
      <c r="Z32" s="2639"/>
      <c r="AA32" s="2639"/>
      <c r="AB32" s="2639"/>
      <c r="AC32" s="1714"/>
      <c r="AD32" s="1714"/>
      <c r="AE32" s="1713"/>
      <c r="AF32" s="1713"/>
      <c r="AG32" s="1713"/>
      <c r="AH32" s="1713"/>
      <c r="AI32" s="1713"/>
      <c r="AJ32" s="1713"/>
      <c r="AK32" s="1715"/>
      <c r="AL32" s="1715"/>
      <c r="AM32" s="3243"/>
    </row>
    <row r="33" spans="1:39" s="279" customFormat="1" ht="27" customHeight="1" x14ac:dyDescent="0.2">
      <c r="A33" s="317"/>
      <c r="B33" s="305"/>
      <c r="C33" s="310"/>
      <c r="D33" s="309"/>
      <c r="E33" s="305"/>
      <c r="F33" s="310"/>
      <c r="G33" s="3213"/>
      <c r="H33" s="3239"/>
      <c r="I33" s="3240"/>
      <c r="J33" s="3236">
        <v>207</v>
      </c>
      <c r="K33" s="1698" t="s">
        <v>853</v>
      </c>
      <c r="L33" s="1716" t="s">
        <v>44</v>
      </c>
      <c r="M33" s="1705">
        <v>1</v>
      </c>
      <c r="N33" s="1778"/>
      <c r="O33" s="1778"/>
      <c r="P33" s="1698"/>
      <c r="Q33" s="3232">
        <f>+R33/($V$30+$V$31+$V$32+$V$34+$V$35)</f>
        <v>0.1270842572887578</v>
      </c>
      <c r="R33" s="3233">
        <v>30107172</v>
      </c>
      <c r="S33" s="2631"/>
      <c r="T33" s="2631"/>
      <c r="U33" s="3242"/>
      <c r="V33" s="3241"/>
      <c r="W33" s="1699"/>
      <c r="X33" s="1716"/>
      <c r="Y33" s="1714"/>
      <c r="Z33" s="2639"/>
      <c r="AA33" s="2639"/>
      <c r="AB33" s="2639"/>
      <c r="AC33" s="1714"/>
      <c r="AD33" s="1714"/>
      <c r="AE33" s="1713"/>
      <c r="AF33" s="1713"/>
      <c r="AG33" s="1713"/>
      <c r="AH33" s="1713"/>
      <c r="AI33" s="1713"/>
      <c r="AJ33" s="1713"/>
      <c r="AK33" s="1715"/>
      <c r="AL33" s="1715"/>
      <c r="AM33" s="3243"/>
    </row>
    <row r="34" spans="1:39" s="279" customFormat="1" ht="27" customHeight="1" x14ac:dyDescent="0.2">
      <c r="A34" s="317"/>
      <c r="B34" s="305"/>
      <c r="C34" s="310"/>
      <c r="D34" s="309"/>
      <c r="E34" s="305"/>
      <c r="F34" s="310"/>
      <c r="G34" s="3213"/>
      <c r="H34" s="3239"/>
      <c r="I34" s="3240"/>
      <c r="J34" s="3236"/>
      <c r="K34" s="1698"/>
      <c r="L34" s="1716"/>
      <c r="M34" s="1705"/>
      <c r="N34" s="1778"/>
      <c r="O34" s="1778"/>
      <c r="P34" s="1698"/>
      <c r="Q34" s="3232"/>
      <c r="R34" s="3233"/>
      <c r="S34" s="2631"/>
      <c r="T34" s="2631"/>
      <c r="U34" s="3242"/>
      <c r="V34" s="270">
        <v>30000000</v>
      </c>
      <c r="W34" s="272"/>
      <c r="X34" s="172" t="s">
        <v>1039</v>
      </c>
      <c r="Y34" s="1714"/>
      <c r="Z34" s="2639"/>
      <c r="AA34" s="2639"/>
      <c r="AB34" s="2639"/>
      <c r="AC34" s="1714"/>
      <c r="AD34" s="1714"/>
      <c r="AE34" s="1713"/>
      <c r="AF34" s="1713"/>
      <c r="AG34" s="1713"/>
      <c r="AH34" s="1713"/>
      <c r="AI34" s="1713"/>
      <c r="AJ34" s="1713"/>
      <c r="AK34" s="1715"/>
      <c r="AL34" s="1715"/>
      <c r="AM34" s="3243"/>
    </row>
    <row r="35" spans="1:39" s="279" customFormat="1" ht="36.75" customHeight="1" x14ac:dyDescent="0.2">
      <c r="A35" s="317"/>
      <c r="B35" s="305"/>
      <c r="C35" s="310"/>
      <c r="D35" s="309"/>
      <c r="E35" s="305"/>
      <c r="F35" s="310"/>
      <c r="G35" s="3213"/>
      <c r="H35" s="3239"/>
      <c r="I35" s="3240"/>
      <c r="J35" s="1340">
        <v>208</v>
      </c>
      <c r="K35" s="1328" t="s">
        <v>854</v>
      </c>
      <c r="L35" s="1327" t="s">
        <v>44</v>
      </c>
      <c r="M35" s="1327">
        <v>1</v>
      </c>
      <c r="N35" s="1778"/>
      <c r="O35" s="1778"/>
      <c r="P35" s="1698"/>
      <c r="Q35" s="1334">
        <f>+R35/($V$30+$V$31+$V$32+$V$34+$V$35)</f>
        <v>8.4421251712886086E-2</v>
      </c>
      <c r="R35" s="1335">
        <v>20000000</v>
      </c>
      <c r="S35" s="2631"/>
      <c r="T35" s="2631"/>
      <c r="U35" s="1339" t="s">
        <v>855</v>
      </c>
      <c r="V35" s="270">
        <v>20000000</v>
      </c>
      <c r="W35" s="272"/>
      <c r="X35" s="172" t="s">
        <v>82</v>
      </c>
      <c r="Y35" s="1714"/>
      <c r="Z35" s="2639"/>
      <c r="AA35" s="2639"/>
      <c r="AB35" s="2639"/>
      <c r="AC35" s="1714"/>
      <c r="AD35" s="1714"/>
      <c r="AE35" s="1713"/>
      <c r="AF35" s="1713"/>
      <c r="AG35" s="1713"/>
      <c r="AH35" s="1713"/>
      <c r="AI35" s="1713"/>
      <c r="AJ35" s="1713"/>
      <c r="AK35" s="1715"/>
      <c r="AL35" s="1715"/>
      <c r="AM35" s="3243"/>
    </row>
    <row r="36" spans="1:39" s="279" customFormat="1" ht="21.75" customHeight="1" x14ac:dyDescent="0.2">
      <c r="A36" s="317"/>
      <c r="B36" s="305"/>
      <c r="C36" s="310"/>
      <c r="D36" s="260">
        <v>21</v>
      </c>
      <c r="E36" s="261" t="s">
        <v>1055</v>
      </c>
      <c r="F36" s="261"/>
      <c r="G36" s="261"/>
      <c r="H36" s="261"/>
      <c r="I36" s="261"/>
      <c r="J36" s="261"/>
      <c r="K36" s="262"/>
      <c r="L36" s="262"/>
      <c r="M36" s="261"/>
      <c r="N36" s="261"/>
      <c r="O36" s="263"/>
      <c r="P36" s="262"/>
      <c r="Q36" s="264"/>
      <c r="R36" s="265"/>
      <c r="S36" s="262"/>
      <c r="T36" s="262"/>
      <c r="U36" s="262"/>
      <c r="V36" s="266"/>
      <c r="W36" s="260"/>
      <c r="X36" s="263"/>
      <c r="Y36" s="261"/>
      <c r="Z36" s="261"/>
      <c r="AA36" s="261"/>
      <c r="AB36" s="261"/>
      <c r="AC36" s="261"/>
      <c r="AD36" s="261"/>
      <c r="AE36" s="261"/>
      <c r="AF36" s="261"/>
      <c r="AG36" s="261"/>
      <c r="AH36" s="261"/>
      <c r="AI36" s="261"/>
      <c r="AJ36" s="261"/>
      <c r="AK36" s="267"/>
      <c r="AL36" s="267"/>
      <c r="AM36" s="262"/>
    </row>
    <row r="37" spans="1:39" s="279" customFormat="1" ht="24.75" customHeight="1" x14ac:dyDescent="0.2">
      <c r="A37" s="317"/>
      <c r="B37" s="305"/>
      <c r="C37" s="310"/>
      <c r="D37" s="306"/>
      <c r="E37" s="307"/>
      <c r="F37" s="308"/>
      <c r="G37" s="271">
        <v>72</v>
      </c>
      <c r="H37" s="292" t="s">
        <v>1054</v>
      </c>
      <c r="I37" s="293"/>
      <c r="J37" s="293"/>
      <c r="K37" s="294"/>
      <c r="L37" s="294"/>
      <c r="M37" s="293"/>
      <c r="N37" s="293"/>
      <c r="O37" s="293"/>
      <c r="P37" s="294"/>
      <c r="Q37" s="293"/>
      <c r="R37" s="293"/>
      <c r="S37" s="298"/>
      <c r="T37" s="298"/>
      <c r="U37" s="294"/>
      <c r="V37" s="293"/>
      <c r="W37" s="293"/>
      <c r="X37" s="293"/>
      <c r="Y37" s="293"/>
      <c r="Z37" s="293"/>
      <c r="AA37" s="293"/>
      <c r="AB37" s="293"/>
      <c r="AC37" s="293"/>
      <c r="AD37" s="293"/>
      <c r="AE37" s="293"/>
      <c r="AF37" s="293"/>
      <c r="AG37" s="293"/>
      <c r="AH37" s="293"/>
      <c r="AI37" s="293"/>
      <c r="AJ37" s="293"/>
      <c r="AK37" s="293"/>
      <c r="AL37" s="293"/>
      <c r="AM37" s="302"/>
    </row>
    <row r="38" spans="1:39" s="279" customFormat="1" ht="51.75" customHeight="1" x14ac:dyDescent="0.2">
      <c r="A38" s="317"/>
      <c r="B38" s="305"/>
      <c r="C38" s="310"/>
      <c r="D38" s="309"/>
      <c r="E38" s="305"/>
      <c r="F38" s="310"/>
      <c r="G38" s="3234"/>
      <c r="H38" s="3235"/>
      <c r="I38" s="3235"/>
      <c r="J38" s="1716">
        <v>209</v>
      </c>
      <c r="K38" s="1698" t="s">
        <v>856</v>
      </c>
      <c r="L38" s="1716" t="s">
        <v>44</v>
      </c>
      <c r="M38" s="1716">
        <v>1</v>
      </c>
      <c r="N38" s="1716"/>
      <c r="O38" s="1777">
        <v>164</v>
      </c>
      <c r="P38" s="1698" t="s">
        <v>857</v>
      </c>
      <c r="Q38" s="3232">
        <f>+R38/(V38+V39+V40+V42+V43+V44)</f>
        <v>0.25675675675675674</v>
      </c>
      <c r="R38" s="3233">
        <v>38000000</v>
      </c>
      <c r="S38" s="2631" t="s">
        <v>1051</v>
      </c>
      <c r="T38" s="2631" t="s">
        <v>1052</v>
      </c>
      <c r="U38" s="3242" t="s">
        <v>858</v>
      </c>
      <c r="V38" s="270">
        <v>8000000</v>
      </c>
      <c r="W38" s="272"/>
      <c r="X38" s="172" t="s">
        <v>82</v>
      </c>
      <c r="Y38" s="1699">
        <v>3525</v>
      </c>
      <c r="Z38" s="1699">
        <v>17139</v>
      </c>
      <c r="AA38" s="1699">
        <v>4167</v>
      </c>
      <c r="AB38" s="1699">
        <v>906</v>
      </c>
      <c r="AC38" s="1699">
        <v>885</v>
      </c>
      <c r="AD38" s="1699">
        <v>718</v>
      </c>
      <c r="AE38" s="1699"/>
      <c r="AF38" s="1699"/>
      <c r="AG38" s="1699"/>
      <c r="AH38" s="1699"/>
      <c r="AI38" s="1699"/>
      <c r="AJ38" s="1699"/>
      <c r="AK38" s="1715">
        <v>42767</v>
      </c>
      <c r="AL38" s="1715">
        <v>43100</v>
      </c>
      <c r="AM38" s="3243" t="s">
        <v>1040</v>
      </c>
    </row>
    <row r="39" spans="1:39" s="279" customFormat="1" ht="27" customHeight="1" x14ac:dyDescent="0.2">
      <c r="A39" s="317"/>
      <c r="B39" s="305"/>
      <c r="C39" s="310"/>
      <c r="D39" s="309"/>
      <c r="E39" s="305"/>
      <c r="F39" s="310"/>
      <c r="G39" s="3234"/>
      <c r="H39" s="3235"/>
      <c r="I39" s="3235"/>
      <c r="J39" s="1716"/>
      <c r="K39" s="1698"/>
      <c r="L39" s="1716"/>
      <c r="M39" s="1716"/>
      <c r="N39" s="1716"/>
      <c r="O39" s="1778"/>
      <c r="P39" s="1698"/>
      <c r="Q39" s="3232"/>
      <c r="R39" s="3233"/>
      <c r="S39" s="2631"/>
      <c r="T39" s="2631"/>
      <c r="U39" s="3242"/>
      <c r="V39" s="270">
        <v>30000000</v>
      </c>
      <c r="W39" s="272"/>
      <c r="X39" s="172" t="s">
        <v>1039</v>
      </c>
      <c r="Y39" s="1699"/>
      <c r="Z39" s="1699"/>
      <c r="AA39" s="1699"/>
      <c r="AB39" s="1699"/>
      <c r="AC39" s="1699"/>
      <c r="AD39" s="1699"/>
      <c r="AE39" s="1699"/>
      <c r="AF39" s="1699"/>
      <c r="AG39" s="1699"/>
      <c r="AH39" s="1699"/>
      <c r="AI39" s="1699"/>
      <c r="AJ39" s="1699"/>
      <c r="AK39" s="1715"/>
      <c r="AL39" s="1715"/>
      <c r="AM39" s="3243"/>
    </row>
    <row r="40" spans="1:39" s="279" customFormat="1" ht="15" customHeight="1" x14ac:dyDescent="0.2">
      <c r="A40" s="317"/>
      <c r="B40" s="305"/>
      <c r="C40" s="310"/>
      <c r="D40" s="309"/>
      <c r="E40" s="305"/>
      <c r="F40" s="310"/>
      <c r="G40" s="3234"/>
      <c r="H40" s="3235"/>
      <c r="I40" s="3235"/>
      <c r="J40" s="1716"/>
      <c r="K40" s="1698"/>
      <c r="L40" s="1716"/>
      <c r="M40" s="1716"/>
      <c r="N40" s="1716"/>
      <c r="O40" s="1778"/>
      <c r="P40" s="1698"/>
      <c r="Q40" s="3232"/>
      <c r="R40" s="3233"/>
      <c r="S40" s="2631"/>
      <c r="T40" s="2631"/>
      <c r="U40" s="3242" t="s">
        <v>859</v>
      </c>
      <c r="V40" s="3241">
        <v>42000000</v>
      </c>
      <c r="W40" s="1699"/>
      <c r="X40" s="1716" t="s">
        <v>82</v>
      </c>
      <c r="Y40" s="1699"/>
      <c r="Z40" s="1699"/>
      <c r="AA40" s="1699"/>
      <c r="AB40" s="1699"/>
      <c r="AC40" s="1699"/>
      <c r="AD40" s="1699"/>
      <c r="AE40" s="1699"/>
      <c r="AF40" s="1699"/>
      <c r="AG40" s="1699"/>
      <c r="AH40" s="1699"/>
      <c r="AI40" s="1699"/>
      <c r="AJ40" s="1699"/>
      <c r="AK40" s="1715"/>
      <c r="AL40" s="1715"/>
      <c r="AM40" s="3243"/>
    </row>
    <row r="41" spans="1:39" s="279" customFormat="1" ht="27" customHeight="1" x14ac:dyDescent="0.2">
      <c r="A41" s="317"/>
      <c r="B41" s="305"/>
      <c r="C41" s="310"/>
      <c r="D41" s="309"/>
      <c r="E41" s="305"/>
      <c r="F41" s="310"/>
      <c r="G41" s="3234"/>
      <c r="H41" s="3235"/>
      <c r="I41" s="3235"/>
      <c r="J41" s="1716">
        <v>210</v>
      </c>
      <c r="K41" s="1698" t="s">
        <v>1797</v>
      </c>
      <c r="L41" s="1716" t="s">
        <v>44</v>
      </c>
      <c r="M41" s="1716">
        <v>1</v>
      </c>
      <c r="N41" s="1716"/>
      <c r="O41" s="1778"/>
      <c r="P41" s="1698"/>
      <c r="Q41" s="3232">
        <f>+R41/(V38+V39+V40+V42+V43+V44)</f>
        <v>0.54054054054054057</v>
      </c>
      <c r="R41" s="3233">
        <v>80000000</v>
      </c>
      <c r="S41" s="2631"/>
      <c r="T41" s="2631"/>
      <c r="U41" s="3242"/>
      <c r="V41" s="3241"/>
      <c r="W41" s="1699"/>
      <c r="X41" s="1716"/>
      <c r="Y41" s="1699"/>
      <c r="Z41" s="1699"/>
      <c r="AA41" s="1699"/>
      <c r="AB41" s="1699"/>
      <c r="AC41" s="1699"/>
      <c r="AD41" s="1699"/>
      <c r="AE41" s="1699"/>
      <c r="AF41" s="1699"/>
      <c r="AG41" s="1699"/>
      <c r="AH41" s="1699"/>
      <c r="AI41" s="1699"/>
      <c r="AJ41" s="1699"/>
      <c r="AK41" s="1715"/>
      <c r="AL41" s="1715"/>
      <c r="AM41" s="3243"/>
    </row>
    <row r="42" spans="1:39" s="279" customFormat="1" ht="27" customHeight="1" x14ac:dyDescent="0.2">
      <c r="A42" s="317"/>
      <c r="B42" s="305"/>
      <c r="C42" s="310"/>
      <c r="D42" s="309"/>
      <c r="E42" s="305"/>
      <c r="F42" s="310"/>
      <c r="G42" s="3234"/>
      <c r="H42" s="3235"/>
      <c r="I42" s="3235"/>
      <c r="J42" s="1716"/>
      <c r="K42" s="1698"/>
      <c r="L42" s="1716"/>
      <c r="M42" s="1716"/>
      <c r="N42" s="1716"/>
      <c r="O42" s="1778"/>
      <c r="P42" s="1698"/>
      <c r="Q42" s="3232"/>
      <c r="R42" s="3233"/>
      <c r="S42" s="2631"/>
      <c r="T42" s="2631"/>
      <c r="U42" s="3242"/>
      <c r="V42" s="270">
        <v>38000000</v>
      </c>
      <c r="W42" s="272"/>
      <c r="X42" s="172" t="s">
        <v>1039</v>
      </c>
      <c r="Y42" s="1699"/>
      <c r="Z42" s="1699"/>
      <c r="AA42" s="1699"/>
      <c r="AB42" s="1699"/>
      <c r="AC42" s="1699"/>
      <c r="AD42" s="1699"/>
      <c r="AE42" s="1699"/>
      <c r="AF42" s="1699"/>
      <c r="AG42" s="1699"/>
      <c r="AH42" s="1699"/>
      <c r="AI42" s="1699"/>
      <c r="AJ42" s="1699"/>
      <c r="AK42" s="1715"/>
      <c r="AL42" s="1715"/>
      <c r="AM42" s="3243"/>
    </row>
    <row r="43" spans="1:39" s="279" customFormat="1" ht="27" customHeight="1" x14ac:dyDescent="0.2">
      <c r="A43" s="317"/>
      <c r="B43" s="305"/>
      <c r="C43" s="310"/>
      <c r="D43" s="309"/>
      <c r="E43" s="305"/>
      <c r="F43" s="310"/>
      <c r="G43" s="3234"/>
      <c r="H43" s="3235"/>
      <c r="I43" s="3235"/>
      <c r="J43" s="1716">
        <v>211</v>
      </c>
      <c r="K43" s="1698" t="s">
        <v>860</v>
      </c>
      <c r="L43" s="1716" t="s">
        <v>44</v>
      </c>
      <c r="M43" s="1716">
        <v>1</v>
      </c>
      <c r="N43" s="1716"/>
      <c r="O43" s="1778"/>
      <c r="P43" s="1698"/>
      <c r="Q43" s="3232">
        <f>+R43/(V38+V39+V40+V42+V43+V44)</f>
        <v>0.20270270270270271</v>
      </c>
      <c r="R43" s="3233">
        <v>30000000</v>
      </c>
      <c r="S43" s="2631"/>
      <c r="T43" s="2631"/>
      <c r="U43" s="3242" t="s">
        <v>861</v>
      </c>
      <c r="V43" s="3244">
        <v>30000000</v>
      </c>
      <c r="W43" s="2638"/>
      <c r="X43" s="1777" t="s">
        <v>1039</v>
      </c>
      <c r="Y43" s="1699"/>
      <c r="Z43" s="1699"/>
      <c r="AA43" s="1699"/>
      <c r="AB43" s="1699"/>
      <c r="AC43" s="1699"/>
      <c r="AD43" s="1699"/>
      <c r="AE43" s="1699"/>
      <c r="AF43" s="1699"/>
      <c r="AG43" s="1699"/>
      <c r="AH43" s="1699"/>
      <c r="AI43" s="1699"/>
      <c r="AJ43" s="1699"/>
      <c r="AK43" s="1715"/>
      <c r="AL43" s="1715"/>
      <c r="AM43" s="3243"/>
    </row>
    <row r="44" spans="1:39" s="279" customFormat="1" ht="27" customHeight="1" x14ac:dyDescent="0.2">
      <c r="A44" s="317"/>
      <c r="B44" s="305"/>
      <c r="C44" s="310"/>
      <c r="D44" s="309"/>
      <c r="E44" s="305"/>
      <c r="F44" s="310"/>
      <c r="G44" s="3234"/>
      <c r="H44" s="3235"/>
      <c r="I44" s="3235"/>
      <c r="J44" s="1716"/>
      <c r="K44" s="1698"/>
      <c r="L44" s="1716"/>
      <c r="M44" s="1716"/>
      <c r="N44" s="1716"/>
      <c r="O44" s="1779"/>
      <c r="P44" s="1698"/>
      <c r="Q44" s="3232"/>
      <c r="R44" s="3233"/>
      <c r="S44" s="2631"/>
      <c r="T44" s="2631"/>
      <c r="U44" s="3242"/>
      <c r="V44" s="3245"/>
      <c r="W44" s="2640"/>
      <c r="X44" s="1779"/>
      <c r="Y44" s="1699"/>
      <c r="Z44" s="1699"/>
      <c r="AA44" s="1699"/>
      <c r="AB44" s="1699"/>
      <c r="AC44" s="1699"/>
      <c r="AD44" s="1699"/>
      <c r="AE44" s="1699"/>
      <c r="AF44" s="1699"/>
      <c r="AG44" s="1699"/>
      <c r="AH44" s="1699"/>
      <c r="AI44" s="1699"/>
      <c r="AJ44" s="1699"/>
      <c r="AK44" s="1715"/>
      <c r="AL44" s="1715"/>
      <c r="AM44" s="3243"/>
    </row>
    <row r="45" spans="1:39" s="279" customFormat="1" ht="24.75" customHeight="1" x14ac:dyDescent="0.2">
      <c r="A45" s="317"/>
      <c r="B45" s="305"/>
      <c r="C45" s="310"/>
      <c r="D45" s="309"/>
      <c r="E45" s="305"/>
      <c r="F45" s="310"/>
      <c r="G45" s="271">
        <v>73</v>
      </c>
      <c r="H45" s="292" t="s">
        <v>1056</v>
      </c>
      <c r="I45" s="293"/>
      <c r="J45" s="293"/>
      <c r="K45" s="294"/>
      <c r="L45" s="294"/>
      <c r="M45" s="293"/>
      <c r="N45" s="293"/>
      <c r="O45" s="293"/>
      <c r="P45" s="294"/>
      <c r="Q45" s="293"/>
      <c r="R45" s="293"/>
      <c r="S45" s="298"/>
      <c r="T45" s="298"/>
      <c r="U45" s="294"/>
      <c r="V45" s="293"/>
      <c r="W45" s="293"/>
      <c r="X45" s="293"/>
      <c r="Y45" s="293"/>
      <c r="Z45" s="293"/>
      <c r="AA45" s="293"/>
      <c r="AB45" s="293"/>
      <c r="AC45" s="293"/>
      <c r="AD45" s="293"/>
      <c r="AE45" s="293"/>
      <c r="AF45" s="293"/>
      <c r="AG45" s="293"/>
      <c r="AH45" s="293"/>
      <c r="AI45" s="293"/>
      <c r="AJ45" s="293"/>
      <c r="AK45" s="293"/>
      <c r="AL45" s="293"/>
      <c r="AM45" s="302"/>
    </row>
    <row r="46" spans="1:39" s="279" customFormat="1" ht="39" customHeight="1" x14ac:dyDescent="0.2">
      <c r="A46" s="317"/>
      <c r="B46" s="305"/>
      <c r="C46" s="310"/>
      <c r="D46" s="309"/>
      <c r="E46" s="305"/>
      <c r="F46" s="310"/>
      <c r="G46" s="3234"/>
      <c r="H46" s="3234"/>
      <c r="I46" s="3234"/>
      <c r="J46" s="1716">
        <v>212</v>
      </c>
      <c r="K46" s="1698" t="s">
        <v>862</v>
      </c>
      <c r="L46" s="1716" t="s">
        <v>44</v>
      </c>
      <c r="M46" s="1716">
        <v>1</v>
      </c>
      <c r="N46" s="1716"/>
      <c r="O46" s="1716">
        <v>165</v>
      </c>
      <c r="P46" s="1698" t="s">
        <v>1832</v>
      </c>
      <c r="Q46" s="1717">
        <v>100</v>
      </c>
      <c r="R46" s="3233">
        <v>51200001</v>
      </c>
      <c r="S46" s="2631" t="s">
        <v>1053</v>
      </c>
      <c r="T46" s="2631" t="s">
        <v>1057</v>
      </c>
      <c r="U46" s="3242" t="s">
        <v>863</v>
      </c>
      <c r="V46" s="3241">
        <v>51200001</v>
      </c>
      <c r="W46" s="1699"/>
      <c r="X46" s="1716" t="s">
        <v>82</v>
      </c>
      <c r="Y46" s="1699">
        <v>3525</v>
      </c>
      <c r="Z46" s="1699">
        <v>17139</v>
      </c>
      <c r="AA46" s="1699">
        <v>4167</v>
      </c>
      <c r="AB46" s="1699">
        <v>906</v>
      </c>
      <c r="AC46" s="1699">
        <v>885</v>
      </c>
      <c r="AD46" s="1699">
        <v>718</v>
      </c>
      <c r="AE46" s="1699"/>
      <c r="AF46" s="1699"/>
      <c r="AG46" s="1699"/>
      <c r="AH46" s="1699"/>
      <c r="AI46" s="1699"/>
      <c r="AJ46" s="1699"/>
      <c r="AK46" s="2628">
        <v>42767</v>
      </c>
      <c r="AL46" s="2628">
        <v>43100</v>
      </c>
      <c r="AM46" s="3247" t="s">
        <v>1040</v>
      </c>
    </row>
    <row r="47" spans="1:39" s="279" customFormat="1" ht="37.5" customHeight="1" x14ac:dyDescent="0.2">
      <c r="A47" s="317"/>
      <c r="B47" s="305"/>
      <c r="C47" s="310"/>
      <c r="D47" s="309"/>
      <c r="E47" s="305"/>
      <c r="F47" s="310"/>
      <c r="G47" s="3234"/>
      <c r="H47" s="3234"/>
      <c r="I47" s="3234"/>
      <c r="J47" s="1716"/>
      <c r="K47" s="1698"/>
      <c r="L47" s="1716"/>
      <c r="M47" s="1716"/>
      <c r="N47" s="1716"/>
      <c r="O47" s="1716"/>
      <c r="P47" s="1698"/>
      <c r="Q47" s="1717"/>
      <c r="R47" s="3233"/>
      <c r="S47" s="2631"/>
      <c r="T47" s="2631"/>
      <c r="U47" s="3242"/>
      <c r="V47" s="3241"/>
      <c r="W47" s="1699"/>
      <c r="X47" s="1716"/>
      <c r="Y47" s="1699"/>
      <c r="Z47" s="1699"/>
      <c r="AA47" s="1699"/>
      <c r="AB47" s="1699"/>
      <c r="AC47" s="1699"/>
      <c r="AD47" s="1699"/>
      <c r="AE47" s="1699"/>
      <c r="AF47" s="1699"/>
      <c r="AG47" s="1699"/>
      <c r="AH47" s="1699"/>
      <c r="AI47" s="1699"/>
      <c r="AJ47" s="1699"/>
      <c r="AK47" s="2629"/>
      <c r="AL47" s="2629"/>
      <c r="AM47" s="3248"/>
    </row>
    <row r="48" spans="1:39" s="279" customFormat="1" ht="77.25" customHeight="1" x14ac:dyDescent="0.2">
      <c r="A48" s="317"/>
      <c r="B48" s="305"/>
      <c r="C48" s="310"/>
      <c r="D48" s="311"/>
      <c r="E48" s="312"/>
      <c r="F48" s="313"/>
      <c r="G48" s="3234"/>
      <c r="H48" s="3234"/>
      <c r="I48" s="3234"/>
      <c r="J48" s="1716"/>
      <c r="K48" s="1698"/>
      <c r="L48" s="1716"/>
      <c r="M48" s="1716"/>
      <c r="N48" s="1716"/>
      <c r="O48" s="1716"/>
      <c r="P48" s="1698"/>
      <c r="Q48" s="1717"/>
      <c r="R48" s="3233"/>
      <c r="S48" s="2631"/>
      <c r="T48" s="2631"/>
      <c r="U48" s="3242"/>
      <c r="V48" s="3241"/>
      <c r="W48" s="1699"/>
      <c r="X48" s="1716"/>
      <c r="Y48" s="1699"/>
      <c r="Z48" s="1699"/>
      <c r="AA48" s="1699"/>
      <c r="AB48" s="1699"/>
      <c r="AC48" s="1699"/>
      <c r="AD48" s="1699"/>
      <c r="AE48" s="1699"/>
      <c r="AF48" s="1699"/>
      <c r="AG48" s="1699"/>
      <c r="AH48" s="1699"/>
      <c r="AI48" s="1699"/>
      <c r="AJ48" s="1699"/>
      <c r="AK48" s="2630"/>
      <c r="AL48" s="2630"/>
      <c r="AM48" s="3249"/>
    </row>
    <row r="49" spans="1:39" s="279" customFormat="1" ht="21.75" customHeight="1" x14ac:dyDescent="0.2">
      <c r="A49" s="317"/>
      <c r="B49" s="305"/>
      <c r="C49" s="310"/>
      <c r="D49" s="260">
        <v>22</v>
      </c>
      <c r="E49" s="261" t="s">
        <v>1058</v>
      </c>
      <c r="F49" s="261"/>
      <c r="G49" s="261"/>
      <c r="H49" s="261"/>
      <c r="I49" s="261"/>
      <c r="J49" s="261"/>
      <c r="K49" s="262"/>
      <c r="L49" s="262"/>
      <c r="M49" s="261"/>
      <c r="N49" s="261"/>
      <c r="O49" s="263"/>
      <c r="P49" s="262"/>
      <c r="Q49" s="264"/>
      <c r="R49" s="265"/>
      <c r="S49" s="262"/>
      <c r="T49" s="262"/>
      <c r="U49" s="262"/>
      <c r="V49" s="266"/>
      <c r="W49" s="260"/>
      <c r="X49" s="263"/>
      <c r="Y49" s="261"/>
      <c r="Z49" s="261"/>
      <c r="AA49" s="261"/>
      <c r="AB49" s="261"/>
      <c r="AC49" s="261"/>
      <c r="AD49" s="261"/>
      <c r="AE49" s="261"/>
      <c r="AF49" s="261"/>
      <c r="AG49" s="261"/>
      <c r="AH49" s="261"/>
      <c r="AI49" s="261"/>
      <c r="AJ49" s="261"/>
      <c r="AK49" s="267"/>
      <c r="AL49" s="267"/>
      <c r="AM49" s="262"/>
    </row>
    <row r="50" spans="1:39" s="279" customFormat="1" ht="24.75" customHeight="1" x14ac:dyDescent="0.2">
      <c r="A50" s="317"/>
      <c r="B50" s="305"/>
      <c r="C50" s="310"/>
      <c r="D50" s="306"/>
      <c r="E50" s="307"/>
      <c r="F50" s="308"/>
      <c r="G50" s="271">
        <v>74</v>
      </c>
      <c r="H50" s="292" t="s">
        <v>1059</v>
      </c>
      <c r="I50" s="293"/>
      <c r="J50" s="293"/>
      <c r="K50" s="294"/>
      <c r="L50" s="294"/>
      <c r="M50" s="293"/>
      <c r="N50" s="293"/>
      <c r="O50" s="293"/>
      <c r="P50" s="294"/>
      <c r="Q50" s="293"/>
      <c r="R50" s="293"/>
      <c r="S50" s="298"/>
      <c r="T50" s="298"/>
      <c r="U50" s="294"/>
      <c r="V50" s="293"/>
      <c r="W50" s="293"/>
      <c r="X50" s="293"/>
      <c r="Y50" s="293"/>
      <c r="Z50" s="293"/>
      <c r="AA50" s="293"/>
      <c r="AB50" s="293"/>
      <c r="AC50" s="293"/>
      <c r="AD50" s="293"/>
      <c r="AE50" s="293"/>
      <c r="AF50" s="293"/>
      <c r="AG50" s="293"/>
      <c r="AH50" s="293"/>
      <c r="AI50" s="293"/>
      <c r="AJ50" s="293"/>
      <c r="AK50" s="293"/>
      <c r="AL50" s="293"/>
      <c r="AM50" s="302"/>
    </row>
    <row r="51" spans="1:39" s="279" customFormat="1" ht="63" customHeight="1" x14ac:dyDescent="0.2">
      <c r="A51" s="317"/>
      <c r="B51" s="305"/>
      <c r="C51" s="310"/>
      <c r="D51" s="309"/>
      <c r="E51" s="305"/>
      <c r="F51" s="310"/>
      <c r="G51" s="3234"/>
      <c r="H51" s="3235"/>
      <c r="I51" s="3235"/>
      <c r="J51" s="1716">
        <v>213</v>
      </c>
      <c r="K51" s="1698" t="s">
        <v>864</v>
      </c>
      <c r="L51" s="1716" t="s">
        <v>44</v>
      </c>
      <c r="M51" s="1716">
        <v>12</v>
      </c>
      <c r="N51" s="1716"/>
      <c r="O51" s="1716">
        <v>166</v>
      </c>
      <c r="P51" s="1698" t="s">
        <v>865</v>
      </c>
      <c r="Q51" s="1717">
        <v>100</v>
      </c>
      <c r="R51" s="3233">
        <v>236949833.46000001</v>
      </c>
      <c r="S51" s="2631" t="s">
        <v>1060</v>
      </c>
      <c r="T51" s="2631" t="s">
        <v>1061</v>
      </c>
      <c r="U51" s="3242" t="s">
        <v>866</v>
      </c>
      <c r="V51" s="3241">
        <v>236949833.46000001</v>
      </c>
      <c r="W51" s="1699"/>
      <c r="X51" s="1716" t="s">
        <v>1038</v>
      </c>
      <c r="Y51" s="1699">
        <v>64149</v>
      </c>
      <c r="Z51" s="1699">
        <v>72224</v>
      </c>
      <c r="AA51" s="1699">
        <v>27477</v>
      </c>
      <c r="AB51" s="1699">
        <v>86843</v>
      </c>
      <c r="AC51" s="1699">
        <v>221686</v>
      </c>
      <c r="AD51" s="1699">
        <v>81384</v>
      </c>
      <c r="AE51" s="1699">
        <v>13208</v>
      </c>
      <c r="AF51" s="1699">
        <v>1817</v>
      </c>
      <c r="AG51" s="1699"/>
      <c r="AH51" s="1699"/>
      <c r="AI51" s="1699">
        <v>16897</v>
      </c>
      <c r="AJ51" s="1699"/>
      <c r="AK51" s="2628">
        <v>42767</v>
      </c>
      <c r="AL51" s="2628">
        <v>43100</v>
      </c>
      <c r="AM51" s="3247" t="s">
        <v>1040</v>
      </c>
    </row>
    <row r="52" spans="1:39" s="279" customFormat="1" ht="79.5" customHeight="1" thickBot="1" x14ac:dyDescent="0.25">
      <c r="A52" s="317"/>
      <c r="B52" s="305"/>
      <c r="C52" s="310"/>
      <c r="D52" s="309"/>
      <c r="E52" s="305"/>
      <c r="F52" s="310"/>
      <c r="G52" s="3212"/>
      <c r="H52" s="3250"/>
      <c r="I52" s="3250"/>
      <c r="J52" s="1777"/>
      <c r="K52" s="1780"/>
      <c r="L52" s="1777"/>
      <c r="M52" s="1777"/>
      <c r="N52" s="1777"/>
      <c r="O52" s="1777"/>
      <c r="P52" s="1780"/>
      <c r="Q52" s="1783"/>
      <c r="R52" s="3253"/>
      <c r="S52" s="3246"/>
      <c r="T52" s="3246"/>
      <c r="U52" s="3252"/>
      <c r="V52" s="3244"/>
      <c r="W52" s="2638"/>
      <c r="X52" s="1777"/>
      <c r="Y52" s="2638"/>
      <c r="Z52" s="2638"/>
      <c r="AA52" s="2638"/>
      <c r="AB52" s="2638"/>
      <c r="AC52" s="2638"/>
      <c r="AD52" s="2638"/>
      <c r="AE52" s="2638"/>
      <c r="AF52" s="2638"/>
      <c r="AG52" s="2638"/>
      <c r="AH52" s="2638"/>
      <c r="AI52" s="2638"/>
      <c r="AJ52" s="2638"/>
      <c r="AK52" s="2629"/>
      <c r="AL52" s="2629"/>
      <c r="AM52" s="3248"/>
    </row>
    <row r="53" spans="1:39" ht="27" customHeight="1" thickBot="1" x14ac:dyDescent="0.25">
      <c r="A53" s="1583"/>
      <c r="B53" s="1584"/>
      <c r="C53" s="1584"/>
      <c r="D53" s="1584"/>
      <c r="E53" s="1584"/>
      <c r="F53" s="3254" t="s">
        <v>133</v>
      </c>
      <c r="G53" s="3254"/>
      <c r="H53" s="3254"/>
      <c r="I53" s="3254"/>
      <c r="J53" s="3254"/>
      <c r="K53" s="3254"/>
      <c r="L53" s="3254"/>
      <c r="M53" s="3254"/>
      <c r="N53" s="3254"/>
      <c r="O53" s="3254"/>
      <c r="P53" s="3254"/>
      <c r="Q53" s="3254"/>
      <c r="R53" s="1577">
        <f>SUM(R19:R52)</f>
        <v>1596204978.46</v>
      </c>
      <c r="S53" s="1578"/>
      <c r="T53" s="1578"/>
      <c r="U53" s="1578"/>
      <c r="V53" s="1577">
        <f>SUM(V19:V52)</f>
        <v>1596204978.46</v>
      </c>
      <c r="W53" s="1579"/>
      <c r="X53" s="1579"/>
      <c r="Y53" s="1580"/>
      <c r="Z53" s="1580"/>
      <c r="AA53" s="1580"/>
      <c r="AB53" s="1580"/>
      <c r="AC53" s="1580"/>
      <c r="AD53" s="1580"/>
      <c r="AE53" s="1579"/>
      <c r="AF53" s="1579"/>
      <c r="AG53" s="1579"/>
      <c r="AH53" s="1579"/>
      <c r="AI53" s="1579"/>
      <c r="AJ53" s="1579"/>
      <c r="AK53" s="1581"/>
      <c r="AL53" s="1581"/>
      <c r="AM53" s="1582"/>
    </row>
    <row r="54" spans="1:39" ht="27" customHeight="1" x14ac:dyDescent="0.2">
      <c r="A54" s="234"/>
      <c r="B54" s="234"/>
      <c r="C54" s="234"/>
      <c r="D54" s="234"/>
      <c r="E54" s="234"/>
      <c r="F54" s="234"/>
      <c r="G54" s="234"/>
      <c r="H54" s="234"/>
      <c r="I54" s="234"/>
      <c r="J54" s="234"/>
      <c r="K54" s="276"/>
      <c r="L54" s="295"/>
      <c r="M54" s="279"/>
      <c r="N54" s="279"/>
      <c r="O54" s="280"/>
      <c r="P54" s="276"/>
      <c r="Q54" s="277"/>
      <c r="R54" s="281"/>
      <c r="S54" s="276"/>
      <c r="T54" s="276"/>
      <c r="U54" s="276"/>
      <c r="V54" s="278"/>
      <c r="W54" s="274"/>
      <c r="X54" s="273"/>
      <c r="Y54" s="282"/>
      <c r="Z54" s="282"/>
      <c r="AA54" s="282"/>
      <c r="AB54" s="282"/>
      <c r="AC54" s="282"/>
      <c r="AD54" s="282"/>
      <c r="AE54" s="282"/>
      <c r="AF54" s="282"/>
      <c r="AG54" s="282"/>
      <c r="AH54" s="282"/>
      <c r="AI54" s="282"/>
      <c r="AJ54" s="282"/>
      <c r="AK54" s="282"/>
      <c r="AL54" s="282"/>
      <c r="AM54" s="303"/>
    </row>
    <row r="55" spans="1:39" ht="27" customHeight="1" x14ac:dyDescent="0.2">
      <c r="A55" s="287"/>
      <c r="B55" s="287"/>
      <c r="C55" s="3251" t="s">
        <v>867</v>
      </c>
      <c r="D55" s="3251"/>
      <c r="E55" s="3251"/>
      <c r="F55" s="3251"/>
      <c r="G55" s="3251"/>
      <c r="H55" s="234"/>
      <c r="I55" s="234"/>
      <c r="J55" s="234"/>
      <c r="Y55" s="282"/>
      <c r="Z55" s="282"/>
      <c r="AA55" s="282"/>
      <c r="AB55" s="282"/>
      <c r="AC55" s="282"/>
      <c r="AD55" s="282"/>
      <c r="AE55" s="282"/>
      <c r="AF55" s="282"/>
      <c r="AG55" s="282"/>
      <c r="AH55" s="282"/>
      <c r="AI55" s="282"/>
      <c r="AJ55" s="282"/>
      <c r="AK55" s="282"/>
      <c r="AL55" s="282"/>
      <c r="AM55" s="303"/>
    </row>
    <row r="56" spans="1:39" ht="27" customHeight="1" x14ac:dyDescent="0.2">
      <c r="A56" s="287"/>
      <c r="B56" s="287"/>
      <c r="C56" s="3251"/>
      <c r="D56" s="3251"/>
      <c r="E56" s="3251"/>
      <c r="F56" s="3251"/>
      <c r="G56" s="3251"/>
      <c r="H56" s="234"/>
      <c r="I56" s="234"/>
      <c r="J56" s="234"/>
      <c r="Y56" s="282"/>
      <c r="Z56" s="282"/>
      <c r="AA56" s="282"/>
      <c r="AB56" s="282"/>
      <c r="AC56" s="282"/>
      <c r="AD56" s="282"/>
      <c r="AE56" s="282"/>
      <c r="AF56" s="282"/>
      <c r="AG56" s="282"/>
      <c r="AH56" s="282"/>
      <c r="AI56" s="282"/>
      <c r="AJ56" s="282"/>
      <c r="AK56" s="282"/>
      <c r="AL56" s="282"/>
      <c r="AM56" s="303"/>
    </row>
    <row r="57" spans="1:39" ht="27" customHeight="1" x14ac:dyDescent="0.2">
      <c r="A57" s="287"/>
      <c r="B57" s="287"/>
      <c r="C57" s="287"/>
      <c r="D57" s="287"/>
      <c r="E57" s="287"/>
      <c r="F57" s="234"/>
      <c r="G57" s="234"/>
      <c r="H57" s="234"/>
      <c r="I57" s="234"/>
      <c r="J57" s="234"/>
      <c r="Y57" s="282"/>
      <c r="Z57" s="282"/>
      <c r="AA57" s="282"/>
      <c r="AB57" s="282"/>
      <c r="AC57" s="282"/>
      <c r="AD57" s="282"/>
      <c r="AE57" s="282"/>
      <c r="AF57" s="282"/>
      <c r="AG57" s="282"/>
      <c r="AH57" s="282"/>
      <c r="AI57" s="282"/>
      <c r="AJ57" s="282"/>
      <c r="AK57" s="282"/>
      <c r="AL57" s="282"/>
      <c r="AM57" s="303"/>
    </row>
    <row r="58" spans="1:39" ht="27" customHeight="1" x14ac:dyDescent="0.2">
      <c r="A58" s="234"/>
      <c r="B58" s="234"/>
      <c r="C58" s="234"/>
      <c r="D58" s="234"/>
      <c r="E58" s="234"/>
      <c r="F58" s="234"/>
      <c r="G58" s="234"/>
      <c r="H58" s="234"/>
      <c r="I58" s="234"/>
      <c r="J58" s="234"/>
      <c r="Y58" s="282"/>
      <c r="Z58" s="282"/>
      <c r="AA58" s="282"/>
      <c r="AB58" s="282"/>
      <c r="AC58" s="282"/>
      <c r="AD58" s="282"/>
      <c r="AE58" s="282"/>
      <c r="AF58" s="282"/>
      <c r="AG58" s="282"/>
      <c r="AH58" s="282"/>
      <c r="AI58" s="282"/>
      <c r="AJ58" s="282"/>
      <c r="AK58" s="282"/>
      <c r="AL58" s="282"/>
      <c r="AM58" s="303"/>
    </row>
    <row r="59" spans="1:39" ht="27" customHeight="1" x14ac:dyDescent="0.2">
      <c r="A59" s="234"/>
      <c r="B59" s="234"/>
      <c r="C59" s="234"/>
      <c r="D59" s="234"/>
      <c r="E59" s="234"/>
      <c r="F59" s="234"/>
      <c r="G59" s="234"/>
      <c r="H59" s="234"/>
      <c r="I59" s="234"/>
      <c r="J59" s="234"/>
      <c r="Y59" s="282"/>
      <c r="Z59" s="282"/>
      <c r="AA59" s="282"/>
      <c r="AB59" s="282"/>
      <c r="AC59" s="282"/>
      <c r="AD59" s="282"/>
      <c r="AE59" s="282"/>
      <c r="AF59" s="282"/>
      <c r="AG59" s="282"/>
      <c r="AH59" s="282"/>
      <c r="AI59" s="282"/>
      <c r="AJ59" s="282"/>
      <c r="AK59" s="282"/>
      <c r="AL59" s="282"/>
      <c r="AM59" s="303"/>
    </row>
    <row r="60" spans="1:39" ht="27" customHeight="1" x14ac:dyDescent="0.2">
      <c r="A60" s="234"/>
      <c r="B60" s="234"/>
      <c r="C60" s="234"/>
      <c r="D60" s="234"/>
      <c r="E60" s="234"/>
      <c r="F60" s="234"/>
      <c r="G60" s="234"/>
      <c r="H60" s="234"/>
      <c r="I60" s="234"/>
      <c r="J60" s="234"/>
      <c r="Y60" s="282"/>
      <c r="Z60" s="282"/>
      <c r="AA60" s="282"/>
      <c r="AB60" s="282"/>
      <c r="AC60" s="282"/>
      <c r="AD60" s="282"/>
      <c r="AE60" s="282"/>
      <c r="AF60" s="282"/>
      <c r="AG60" s="282"/>
      <c r="AH60" s="282"/>
      <c r="AI60" s="282"/>
      <c r="AJ60" s="282"/>
      <c r="AK60" s="282"/>
      <c r="AL60" s="282"/>
      <c r="AM60" s="303"/>
    </row>
    <row r="61" spans="1:39" ht="27" customHeight="1" x14ac:dyDescent="0.2">
      <c r="A61" s="234"/>
      <c r="B61" s="234"/>
      <c r="C61" s="234"/>
      <c r="D61" s="234"/>
      <c r="E61" s="234"/>
      <c r="F61" s="234"/>
      <c r="G61" s="234"/>
      <c r="H61" s="234"/>
      <c r="I61" s="234"/>
      <c r="J61" s="234"/>
      <c r="Y61" s="282"/>
      <c r="Z61" s="282"/>
      <c r="AA61" s="282"/>
      <c r="AB61" s="282"/>
      <c r="AC61" s="282"/>
      <c r="AD61" s="282"/>
      <c r="AE61" s="282"/>
      <c r="AF61" s="282"/>
      <c r="AG61" s="282"/>
      <c r="AH61" s="282"/>
      <c r="AI61" s="282"/>
      <c r="AJ61" s="282"/>
      <c r="AK61" s="282"/>
      <c r="AL61" s="282"/>
      <c r="AM61" s="303"/>
    </row>
    <row r="62" spans="1:39" ht="27" customHeight="1" x14ac:dyDescent="0.2">
      <c r="A62" s="234"/>
      <c r="B62" s="234"/>
      <c r="C62" s="234"/>
      <c r="D62" s="234"/>
      <c r="E62" s="234"/>
      <c r="F62" s="234"/>
      <c r="G62" s="234"/>
      <c r="H62" s="234"/>
      <c r="I62" s="234"/>
      <c r="J62" s="234"/>
      <c r="Y62" s="282"/>
      <c r="Z62" s="282"/>
      <c r="AA62" s="282"/>
      <c r="AB62" s="282"/>
      <c r="AC62" s="282"/>
      <c r="AD62" s="282"/>
      <c r="AE62" s="282"/>
      <c r="AF62" s="282"/>
      <c r="AG62" s="282"/>
      <c r="AH62" s="282"/>
      <c r="AI62" s="282"/>
      <c r="AJ62" s="282"/>
      <c r="AK62" s="282"/>
      <c r="AL62" s="282"/>
      <c r="AM62" s="303"/>
    </row>
    <row r="63" spans="1:39" ht="27" customHeight="1" x14ac:dyDescent="0.2">
      <c r="A63" s="234"/>
      <c r="B63" s="234"/>
      <c r="C63" s="234"/>
      <c r="D63" s="234"/>
      <c r="E63" s="234"/>
      <c r="F63" s="234"/>
      <c r="G63" s="234"/>
      <c r="H63" s="234"/>
      <c r="I63" s="234"/>
      <c r="J63" s="234"/>
      <c r="Y63" s="282"/>
      <c r="Z63" s="282"/>
      <c r="AA63" s="282"/>
      <c r="AB63" s="282"/>
      <c r="AC63" s="282"/>
      <c r="AD63" s="282"/>
      <c r="AE63" s="282"/>
      <c r="AF63" s="282"/>
      <c r="AG63" s="282"/>
      <c r="AH63" s="282"/>
      <c r="AI63" s="282"/>
      <c r="AJ63" s="282"/>
      <c r="AK63" s="282"/>
      <c r="AL63" s="282"/>
      <c r="AM63" s="303"/>
    </row>
    <row r="64" spans="1:39" ht="27" customHeight="1" x14ac:dyDescent="0.2">
      <c r="A64" s="234"/>
      <c r="B64" s="234"/>
      <c r="C64" s="234"/>
      <c r="D64" s="234"/>
      <c r="E64" s="234"/>
      <c r="F64" s="234"/>
      <c r="G64" s="234"/>
      <c r="H64" s="234"/>
      <c r="I64" s="234"/>
      <c r="J64" s="234"/>
      <c r="Y64" s="282"/>
      <c r="Z64" s="282"/>
      <c r="AA64" s="282"/>
      <c r="AB64" s="282"/>
      <c r="AC64" s="282"/>
      <c r="AD64" s="282"/>
      <c r="AE64" s="282"/>
      <c r="AF64" s="282"/>
      <c r="AG64" s="282"/>
      <c r="AH64" s="282"/>
      <c r="AI64" s="282"/>
      <c r="AJ64" s="282"/>
      <c r="AK64" s="282"/>
      <c r="AL64" s="282"/>
      <c r="AM64" s="303"/>
    </row>
    <row r="65" spans="1:39" ht="27" customHeight="1" x14ac:dyDescent="0.2">
      <c r="A65" s="239"/>
      <c r="B65" s="239"/>
      <c r="C65" s="239"/>
      <c r="D65" s="239"/>
      <c r="E65" s="239"/>
      <c r="F65" s="239"/>
      <c r="G65" s="239"/>
      <c r="H65" s="239"/>
      <c r="I65" s="239"/>
      <c r="J65" s="239"/>
      <c r="Y65" s="282"/>
      <c r="Z65" s="282"/>
      <c r="AA65" s="282"/>
      <c r="AB65" s="282"/>
      <c r="AC65" s="282"/>
      <c r="AD65" s="282"/>
      <c r="AE65" s="282"/>
      <c r="AF65" s="282"/>
      <c r="AG65" s="282"/>
      <c r="AH65" s="282"/>
      <c r="AI65" s="282"/>
      <c r="AJ65" s="282"/>
      <c r="AK65" s="282"/>
      <c r="AL65" s="282"/>
      <c r="AM65" s="303"/>
    </row>
    <row r="66" spans="1:39" ht="27" customHeight="1" x14ac:dyDescent="0.2">
      <c r="A66" s="239"/>
      <c r="B66" s="239"/>
      <c r="C66" s="239"/>
      <c r="D66" s="239"/>
      <c r="E66" s="239"/>
      <c r="F66" s="239"/>
      <c r="G66" s="239"/>
      <c r="H66" s="239"/>
      <c r="I66" s="239"/>
      <c r="J66" s="239"/>
      <c r="Y66" s="282"/>
      <c r="Z66" s="282"/>
      <c r="AA66" s="282"/>
      <c r="AB66" s="282"/>
      <c r="AC66" s="282"/>
      <c r="AD66" s="282"/>
      <c r="AE66" s="282"/>
      <c r="AF66" s="282"/>
      <c r="AG66" s="282"/>
      <c r="AH66" s="282"/>
      <c r="AI66" s="282"/>
      <c r="AJ66" s="282"/>
      <c r="AK66" s="282"/>
      <c r="AL66" s="282"/>
      <c r="AM66" s="303"/>
    </row>
    <row r="67" spans="1:39" ht="27" customHeight="1" x14ac:dyDescent="0.2">
      <c r="A67" s="239"/>
      <c r="B67" s="239"/>
      <c r="C67" s="239"/>
      <c r="D67" s="239"/>
      <c r="E67" s="239"/>
      <c r="F67" s="239"/>
      <c r="G67" s="239"/>
      <c r="H67" s="239"/>
      <c r="I67" s="239"/>
      <c r="J67" s="239"/>
      <c r="Y67" s="282"/>
      <c r="Z67" s="282"/>
      <c r="AA67" s="282"/>
      <c r="AB67" s="282"/>
      <c r="AC67" s="282"/>
      <c r="AD67" s="282"/>
      <c r="AE67" s="282"/>
      <c r="AF67" s="282"/>
      <c r="AG67" s="282"/>
      <c r="AH67" s="282"/>
      <c r="AI67" s="282"/>
      <c r="AJ67" s="282"/>
      <c r="AK67" s="282"/>
      <c r="AL67" s="282"/>
      <c r="AM67" s="303"/>
    </row>
    <row r="68" spans="1:39" ht="27" customHeight="1" x14ac:dyDescent="0.2">
      <c r="A68" s="239"/>
      <c r="B68" s="239"/>
      <c r="C68" s="239"/>
      <c r="D68" s="239"/>
      <c r="E68" s="239"/>
      <c r="F68" s="239"/>
      <c r="G68" s="239"/>
      <c r="H68" s="239"/>
      <c r="I68" s="239"/>
      <c r="J68" s="239"/>
      <c r="Y68" s="282"/>
      <c r="Z68" s="282"/>
      <c r="AA68" s="282"/>
      <c r="AB68" s="282"/>
      <c r="AC68" s="282"/>
      <c r="AD68" s="282"/>
      <c r="AE68" s="282"/>
      <c r="AF68" s="282"/>
      <c r="AG68" s="282"/>
      <c r="AH68" s="282"/>
      <c r="AI68" s="282"/>
      <c r="AJ68" s="282"/>
      <c r="AK68" s="282"/>
      <c r="AL68" s="282"/>
      <c r="AM68" s="303"/>
    </row>
    <row r="69" spans="1:39" ht="27" customHeight="1" x14ac:dyDescent="0.2">
      <c r="A69" s="239"/>
      <c r="B69" s="239"/>
      <c r="C69" s="239"/>
      <c r="D69" s="239"/>
      <c r="E69" s="239"/>
      <c r="F69" s="239"/>
      <c r="G69" s="239"/>
      <c r="H69" s="239"/>
      <c r="I69" s="239"/>
      <c r="J69" s="239"/>
      <c r="Y69" s="282"/>
      <c r="Z69" s="282"/>
      <c r="AA69" s="282"/>
      <c r="AB69" s="282"/>
      <c r="AC69" s="282"/>
      <c r="AD69" s="282"/>
      <c r="AE69" s="282"/>
      <c r="AF69" s="282"/>
      <c r="AG69" s="282"/>
      <c r="AH69" s="282"/>
      <c r="AI69" s="282"/>
      <c r="AJ69" s="282"/>
      <c r="AK69" s="282"/>
      <c r="AL69" s="282"/>
      <c r="AM69" s="303"/>
    </row>
    <row r="70" spans="1:39" ht="27" customHeight="1" x14ac:dyDescent="0.2">
      <c r="A70" s="239"/>
      <c r="B70" s="239"/>
      <c r="C70" s="239"/>
      <c r="D70" s="239"/>
      <c r="E70" s="239"/>
      <c r="F70" s="239"/>
      <c r="G70" s="239"/>
      <c r="H70" s="239"/>
      <c r="I70" s="239"/>
      <c r="J70" s="239"/>
      <c r="Y70" s="282"/>
      <c r="Z70" s="282"/>
      <c r="AA70" s="282"/>
      <c r="AB70" s="282"/>
      <c r="AC70" s="282"/>
      <c r="AD70" s="282"/>
      <c r="AE70" s="282"/>
      <c r="AF70" s="282"/>
      <c r="AG70" s="282"/>
      <c r="AH70" s="282"/>
      <c r="AI70" s="282"/>
      <c r="AJ70" s="282"/>
      <c r="AK70" s="282"/>
      <c r="AL70" s="282"/>
      <c r="AM70" s="303"/>
    </row>
    <row r="71" spans="1:39" ht="27" customHeight="1" x14ac:dyDescent="0.2">
      <c r="A71" s="239"/>
      <c r="B71" s="239"/>
      <c r="C71" s="239"/>
      <c r="D71" s="239"/>
      <c r="E71" s="239"/>
      <c r="F71" s="239"/>
      <c r="G71" s="239"/>
      <c r="H71" s="239"/>
      <c r="I71" s="239"/>
      <c r="J71" s="239"/>
      <c r="Y71" s="282"/>
      <c r="Z71" s="282"/>
      <c r="AA71" s="282"/>
      <c r="AB71" s="282"/>
      <c r="AC71" s="282"/>
      <c r="AD71" s="282"/>
      <c r="AE71" s="282"/>
      <c r="AF71" s="282"/>
      <c r="AG71" s="282"/>
      <c r="AH71" s="282"/>
      <c r="AI71" s="282"/>
      <c r="AJ71" s="282"/>
      <c r="AK71" s="282"/>
      <c r="AL71" s="282"/>
      <c r="AM71" s="303"/>
    </row>
    <row r="72" spans="1:39" ht="27" customHeight="1" x14ac:dyDescent="0.2">
      <c r="A72" s="239"/>
      <c r="B72" s="239"/>
      <c r="C72" s="239"/>
      <c r="D72" s="239"/>
      <c r="E72" s="239"/>
      <c r="F72" s="239"/>
      <c r="G72" s="239"/>
      <c r="H72" s="239"/>
      <c r="I72" s="239"/>
      <c r="J72" s="239"/>
      <c r="Y72" s="282"/>
      <c r="Z72" s="282"/>
      <c r="AA72" s="282"/>
      <c r="AB72" s="282"/>
      <c r="AC72" s="282"/>
      <c r="AD72" s="282"/>
      <c r="AE72" s="282"/>
      <c r="AF72" s="282"/>
      <c r="AG72" s="282"/>
      <c r="AH72" s="282"/>
      <c r="AI72" s="282"/>
      <c r="AJ72" s="282"/>
      <c r="AK72" s="282"/>
      <c r="AL72" s="282"/>
      <c r="AM72" s="303"/>
    </row>
    <row r="73" spans="1:39" ht="27" customHeight="1" x14ac:dyDescent="0.2">
      <c r="A73" s="239"/>
      <c r="B73" s="239"/>
      <c r="C73" s="239"/>
      <c r="D73" s="239"/>
      <c r="E73" s="239"/>
      <c r="F73" s="239"/>
      <c r="G73" s="239"/>
      <c r="H73" s="239"/>
      <c r="I73" s="239"/>
      <c r="J73" s="239"/>
      <c r="Y73" s="282"/>
      <c r="Z73" s="282"/>
      <c r="AA73" s="282"/>
      <c r="AB73" s="282"/>
      <c r="AC73" s="282"/>
      <c r="AD73" s="282"/>
      <c r="AE73" s="282"/>
      <c r="AF73" s="282"/>
      <c r="AG73" s="282"/>
      <c r="AH73" s="282"/>
      <c r="AI73" s="282"/>
      <c r="AJ73" s="282"/>
      <c r="AK73" s="282"/>
      <c r="AL73" s="282"/>
      <c r="AM73" s="303"/>
    </row>
    <row r="74" spans="1:39" ht="27" customHeight="1" x14ac:dyDescent="0.2">
      <c r="A74" s="239"/>
      <c r="B74" s="239"/>
      <c r="C74" s="239"/>
      <c r="D74" s="239"/>
      <c r="E74" s="239"/>
      <c r="F74" s="239"/>
      <c r="G74" s="239"/>
      <c r="H74" s="239"/>
      <c r="I74" s="239"/>
      <c r="J74" s="239"/>
      <c r="Y74" s="282"/>
      <c r="Z74" s="282"/>
      <c r="AA74" s="282"/>
      <c r="AB74" s="282"/>
      <c r="AC74" s="282"/>
      <c r="AD74" s="282"/>
      <c r="AE74" s="282"/>
      <c r="AF74" s="282"/>
      <c r="AG74" s="282"/>
      <c r="AH74" s="282"/>
      <c r="AI74" s="282"/>
      <c r="AJ74" s="282"/>
      <c r="AK74" s="282"/>
      <c r="AL74" s="282"/>
      <c r="AM74" s="303"/>
    </row>
    <row r="75" spans="1:39" ht="27" customHeight="1" x14ac:dyDescent="0.2">
      <c r="A75" s="239"/>
      <c r="B75" s="239"/>
      <c r="C75" s="239"/>
      <c r="D75" s="239"/>
      <c r="E75" s="239"/>
      <c r="F75" s="239"/>
      <c r="G75" s="239"/>
      <c r="H75" s="239"/>
      <c r="I75" s="239"/>
      <c r="J75" s="239"/>
      <c r="Y75" s="282"/>
      <c r="Z75" s="282"/>
      <c r="AA75" s="282"/>
      <c r="AB75" s="282"/>
      <c r="AC75" s="282"/>
      <c r="AD75" s="282"/>
      <c r="AE75" s="282"/>
      <c r="AF75" s="282"/>
      <c r="AG75" s="282"/>
      <c r="AH75" s="282"/>
      <c r="AI75" s="282"/>
      <c r="AJ75" s="282"/>
      <c r="AK75" s="282"/>
      <c r="AL75" s="282"/>
      <c r="AM75" s="303"/>
    </row>
    <row r="76" spans="1:39" ht="27" customHeight="1" x14ac:dyDescent="0.2">
      <c r="A76" s="239"/>
      <c r="B76" s="239"/>
      <c r="C76" s="239"/>
      <c r="D76" s="239"/>
      <c r="E76" s="239"/>
      <c r="F76" s="239"/>
      <c r="G76" s="239"/>
      <c r="H76" s="239"/>
      <c r="I76" s="239"/>
      <c r="J76" s="239"/>
      <c r="Y76" s="282"/>
      <c r="Z76" s="282"/>
      <c r="AA76" s="282"/>
      <c r="AB76" s="282"/>
      <c r="AC76" s="282"/>
      <c r="AD76" s="282"/>
      <c r="AE76" s="282"/>
      <c r="AF76" s="282"/>
      <c r="AG76" s="282"/>
      <c r="AH76" s="282"/>
      <c r="AI76" s="282"/>
      <c r="AJ76" s="282"/>
      <c r="AK76" s="282"/>
      <c r="AL76" s="282"/>
      <c r="AM76" s="303"/>
    </row>
    <row r="77" spans="1:39" ht="27" customHeight="1" x14ac:dyDescent="0.2">
      <c r="A77" s="239"/>
      <c r="B77" s="239"/>
      <c r="C77" s="239"/>
      <c r="D77" s="239"/>
      <c r="E77" s="239"/>
      <c r="F77" s="239"/>
      <c r="G77" s="239"/>
      <c r="H77" s="239"/>
      <c r="I77" s="239"/>
      <c r="J77" s="239"/>
      <c r="Y77" s="282"/>
      <c r="Z77" s="282"/>
      <c r="AA77" s="282"/>
      <c r="AB77" s="282"/>
      <c r="AC77" s="282"/>
      <c r="AD77" s="282"/>
      <c r="AE77" s="282"/>
      <c r="AF77" s="282"/>
      <c r="AG77" s="282"/>
      <c r="AH77" s="282"/>
      <c r="AI77" s="282"/>
      <c r="AJ77" s="282"/>
      <c r="AK77" s="282"/>
      <c r="AL77" s="282"/>
      <c r="AM77" s="303"/>
    </row>
    <row r="78" spans="1:39" ht="27" customHeight="1" x14ac:dyDescent="0.2">
      <c r="A78" s="239"/>
      <c r="B78" s="239"/>
      <c r="C78" s="239"/>
      <c r="D78" s="239"/>
      <c r="E78" s="239"/>
      <c r="F78" s="239"/>
      <c r="G78" s="239"/>
      <c r="H78" s="239"/>
      <c r="I78" s="239"/>
      <c r="J78" s="239"/>
      <c r="Y78" s="282"/>
      <c r="Z78" s="282"/>
      <c r="AA78" s="282"/>
      <c r="AB78" s="282"/>
      <c r="AC78" s="282"/>
      <c r="AD78" s="282"/>
      <c r="AE78" s="282"/>
      <c r="AF78" s="282"/>
      <c r="AG78" s="282"/>
      <c r="AH78" s="282"/>
      <c r="AI78" s="282"/>
      <c r="AJ78" s="282"/>
      <c r="AK78" s="282"/>
      <c r="AL78" s="282"/>
      <c r="AM78" s="303"/>
    </row>
    <row r="79" spans="1:39" ht="27" customHeight="1" x14ac:dyDescent="0.2">
      <c r="A79" s="239"/>
      <c r="B79" s="239"/>
      <c r="C79" s="239"/>
      <c r="D79" s="239"/>
      <c r="E79" s="239"/>
      <c r="F79" s="239"/>
      <c r="G79" s="239"/>
      <c r="H79" s="239"/>
      <c r="I79" s="239"/>
      <c r="J79" s="239"/>
      <c r="Y79" s="282"/>
      <c r="Z79" s="282"/>
      <c r="AA79" s="282"/>
      <c r="AB79" s="282"/>
      <c r="AC79" s="282"/>
      <c r="AD79" s="282"/>
      <c r="AE79" s="282"/>
      <c r="AF79" s="282"/>
      <c r="AG79" s="282"/>
      <c r="AH79" s="282"/>
      <c r="AI79" s="282"/>
      <c r="AJ79" s="282"/>
      <c r="AK79" s="282"/>
      <c r="AL79" s="282"/>
      <c r="AM79" s="303"/>
    </row>
    <row r="80" spans="1:39" ht="27" customHeight="1" x14ac:dyDescent="0.2">
      <c r="A80" s="239"/>
      <c r="B80" s="239"/>
      <c r="C80" s="239"/>
      <c r="D80" s="239"/>
      <c r="E80" s="239"/>
      <c r="F80" s="239"/>
      <c r="G80" s="239"/>
      <c r="H80" s="239"/>
      <c r="I80" s="239"/>
      <c r="J80" s="239"/>
      <c r="Y80" s="282"/>
      <c r="Z80" s="282"/>
      <c r="AA80" s="282"/>
      <c r="AB80" s="282"/>
      <c r="AC80" s="282"/>
      <c r="AD80" s="282"/>
      <c r="AE80" s="282"/>
      <c r="AF80" s="282"/>
      <c r="AG80" s="282"/>
      <c r="AH80" s="282"/>
      <c r="AI80" s="282"/>
      <c r="AJ80" s="282"/>
      <c r="AK80" s="282"/>
      <c r="AL80" s="282"/>
      <c r="AM80" s="303"/>
    </row>
    <row r="81" spans="1:39" ht="27" customHeight="1" x14ac:dyDescent="0.2">
      <c r="A81" s="239"/>
      <c r="B81" s="239"/>
      <c r="C81" s="239"/>
      <c r="D81" s="239"/>
      <c r="E81" s="239"/>
      <c r="F81" s="239"/>
      <c r="G81" s="239"/>
      <c r="H81" s="239"/>
      <c r="I81" s="239"/>
      <c r="J81" s="239"/>
      <c r="Y81" s="282"/>
      <c r="Z81" s="282"/>
      <c r="AA81" s="282"/>
      <c r="AB81" s="282"/>
      <c r="AC81" s="282"/>
      <c r="AD81" s="282"/>
      <c r="AE81" s="282"/>
      <c r="AF81" s="282"/>
      <c r="AG81" s="282"/>
      <c r="AH81" s="282"/>
      <c r="AI81" s="282"/>
      <c r="AJ81" s="282"/>
      <c r="AK81" s="282"/>
      <c r="AL81" s="282"/>
      <c r="AM81" s="303"/>
    </row>
    <row r="82" spans="1:39" ht="27" customHeight="1" x14ac:dyDescent="0.2">
      <c r="A82" s="239"/>
      <c r="B82" s="239"/>
      <c r="C82" s="239"/>
      <c r="D82" s="239"/>
      <c r="E82" s="239"/>
      <c r="F82" s="239"/>
      <c r="G82" s="239"/>
      <c r="H82" s="239"/>
      <c r="I82" s="239"/>
      <c r="J82" s="239"/>
      <c r="Y82" s="282"/>
      <c r="Z82" s="282"/>
      <c r="AA82" s="282"/>
      <c r="AB82" s="282"/>
      <c r="AC82" s="282"/>
      <c r="AD82" s="282"/>
      <c r="AE82" s="282"/>
      <c r="AF82" s="282"/>
      <c r="AG82" s="282"/>
      <c r="AH82" s="282"/>
      <c r="AI82" s="282"/>
      <c r="AJ82" s="282"/>
      <c r="AK82" s="282"/>
      <c r="AL82" s="282"/>
      <c r="AM82" s="303"/>
    </row>
    <row r="83" spans="1:39" ht="27" customHeight="1" x14ac:dyDescent="0.2">
      <c r="A83" s="239"/>
      <c r="B83" s="239"/>
      <c r="C83" s="239"/>
      <c r="D83" s="239"/>
      <c r="E83" s="239"/>
      <c r="F83" s="239"/>
      <c r="G83" s="239"/>
      <c r="H83" s="239"/>
      <c r="I83" s="239"/>
      <c r="J83" s="239"/>
      <c r="Y83" s="282"/>
      <c r="Z83" s="282"/>
      <c r="AA83" s="282"/>
      <c r="AB83" s="282"/>
      <c r="AC83" s="282"/>
      <c r="AD83" s="282"/>
      <c r="AE83" s="282"/>
      <c r="AF83" s="282"/>
      <c r="AG83" s="282"/>
      <c r="AH83" s="282"/>
      <c r="AI83" s="282"/>
      <c r="AJ83" s="282"/>
      <c r="AK83" s="282"/>
      <c r="AL83" s="282"/>
      <c r="AM83" s="303"/>
    </row>
    <row r="84" spans="1:39" ht="27" customHeight="1" x14ac:dyDescent="0.2">
      <c r="A84" s="239"/>
      <c r="B84" s="239"/>
      <c r="C84" s="239"/>
      <c r="D84" s="239"/>
      <c r="E84" s="239"/>
      <c r="F84" s="239"/>
      <c r="G84" s="239"/>
      <c r="H84" s="239"/>
      <c r="I84" s="239"/>
      <c r="J84" s="239"/>
      <c r="Y84" s="282"/>
      <c r="Z84" s="282"/>
      <c r="AA84" s="282"/>
      <c r="AB84" s="282"/>
      <c r="AC84" s="282"/>
      <c r="AD84" s="282"/>
      <c r="AE84" s="282"/>
      <c r="AF84" s="282"/>
      <c r="AG84" s="282"/>
      <c r="AH84" s="282"/>
      <c r="AI84" s="282"/>
      <c r="AJ84" s="282"/>
      <c r="AK84" s="282"/>
      <c r="AL84" s="282"/>
      <c r="AM84" s="303"/>
    </row>
    <row r="85" spans="1:39" ht="27" customHeight="1" x14ac:dyDescent="0.2">
      <c r="A85" s="239"/>
      <c r="B85" s="239"/>
      <c r="C85" s="239"/>
      <c r="D85" s="239"/>
      <c r="E85" s="239"/>
      <c r="F85" s="239"/>
      <c r="G85" s="239"/>
      <c r="H85" s="239"/>
      <c r="I85" s="239"/>
      <c r="J85" s="239"/>
      <c r="Y85" s="282"/>
      <c r="Z85" s="282"/>
      <c r="AA85" s="282"/>
      <c r="AB85" s="282"/>
      <c r="AC85" s="282"/>
      <c r="AD85" s="282"/>
      <c r="AE85" s="282"/>
      <c r="AF85" s="282"/>
      <c r="AG85" s="282"/>
      <c r="AH85" s="282"/>
      <c r="AI85" s="282"/>
      <c r="AJ85" s="282"/>
      <c r="AK85" s="282"/>
      <c r="AL85" s="282"/>
      <c r="AM85" s="303"/>
    </row>
    <row r="86" spans="1:39" ht="27" customHeight="1" x14ac:dyDescent="0.2">
      <c r="A86" s="239"/>
      <c r="B86" s="239"/>
      <c r="C86" s="239"/>
      <c r="D86" s="239"/>
      <c r="E86" s="239"/>
      <c r="F86" s="239"/>
      <c r="G86" s="239"/>
      <c r="H86" s="239"/>
      <c r="I86" s="239"/>
      <c r="J86" s="239"/>
      <c r="Y86" s="282"/>
      <c r="Z86" s="282"/>
      <c r="AA86" s="282"/>
      <c r="AB86" s="282"/>
      <c r="AC86" s="282"/>
      <c r="AD86" s="282"/>
      <c r="AE86" s="282"/>
      <c r="AF86" s="282"/>
      <c r="AG86" s="282"/>
      <c r="AH86" s="282"/>
      <c r="AI86" s="282"/>
      <c r="AJ86" s="282"/>
      <c r="AK86" s="282"/>
      <c r="AL86" s="282"/>
      <c r="AM86" s="303"/>
    </row>
    <row r="87" spans="1:39" ht="27" customHeight="1" x14ac:dyDescent="0.2">
      <c r="A87" s="239"/>
      <c r="B87" s="239"/>
      <c r="C87" s="239"/>
      <c r="D87" s="239"/>
      <c r="E87" s="239"/>
      <c r="F87" s="239"/>
      <c r="G87" s="239"/>
      <c r="H87" s="239"/>
      <c r="I87" s="239"/>
      <c r="J87" s="239"/>
      <c r="Y87" s="282"/>
      <c r="Z87" s="282"/>
      <c r="AA87" s="282"/>
      <c r="AB87" s="282"/>
      <c r="AC87" s="282"/>
      <c r="AD87" s="282"/>
      <c r="AE87" s="282"/>
      <c r="AF87" s="282"/>
      <c r="AG87" s="282"/>
      <c r="AH87" s="282"/>
      <c r="AI87" s="282"/>
      <c r="AJ87" s="282"/>
      <c r="AK87" s="282"/>
      <c r="AL87" s="282"/>
      <c r="AM87" s="303"/>
    </row>
    <row r="88" spans="1:39" ht="27" customHeight="1" x14ac:dyDescent="0.2">
      <c r="A88" s="239"/>
      <c r="B88" s="239"/>
      <c r="C88" s="239"/>
      <c r="D88" s="239"/>
      <c r="E88" s="239"/>
      <c r="F88" s="239"/>
      <c r="G88" s="239"/>
      <c r="H88" s="239"/>
      <c r="I88" s="239"/>
      <c r="J88" s="239"/>
      <c r="Y88" s="282"/>
      <c r="Z88" s="282"/>
      <c r="AA88" s="282"/>
      <c r="AB88" s="282"/>
      <c r="AC88" s="282"/>
      <c r="AD88" s="282"/>
      <c r="AE88" s="282"/>
      <c r="AF88" s="282"/>
      <c r="AG88" s="282"/>
      <c r="AH88" s="282"/>
      <c r="AI88" s="282"/>
      <c r="AJ88" s="282"/>
      <c r="AK88" s="282"/>
      <c r="AL88" s="282"/>
      <c r="AM88" s="303"/>
    </row>
    <row r="89" spans="1:39" ht="27" customHeight="1" x14ac:dyDescent="0.2">
      <c r="A89" s="239"/>
      <c r="B89" s="239"/>
      <c r="C89" s="239"/>
      <c r="D89" s="239"/>
      <c r="E89" s="239"/>
      <c r="F89" s="239"/>
      <c r="G89" s="239"/>
      <c r="H89" s="239"/>
      <c r="I89" s="239"/>
      <c r="J89" s="239"/>
      <c r="Y89" s="282"/>
      <c r="Z89" s="282"/>
      <c r="AA89" s="282"/>
      <c r="AB89" s="282"/>
      <c r="AC89" s="282"/>
      <c r="AD89" s="282"/>
      <c r="AE89" s="282"/>
      <c r="AF89" s="282"/>
      <c r="AG89" s="282"/>
      <c r="AH89" s="282"/>
      <c r="AI89" s="282"/>
      <c r="AJ89" s="282"/>
      <c r="AK89" s="282"/>
      <c r="AL89" s="282"/>
      <c r="AM89" s="303"/>
    </row>
    <row r="90" spans="1:39" ht="27" customHeight="1" x14ac:dyDescent="0.2">
      <c r="A90" s="239"/>
      <c r="B90" s="239"/>
      <c r="C90" s="239"/>
      <c r="D90" s="239"/>
      <c r="E90" s="239"/>
      <c r="F90" s="239"/>
      <c r="G90" s="239"/>
      <c r="H90" s="239"/>
      <c r="I90" s="239"/>
      <c r="J90" s="239"/>
      <c r="Y90" s="282"/>
      <c r="Z90" s="282"/>
      <c r="AA90" s="282"/>
      <c r="AB90" s="282"/>
      <c r="AC90" s="282"/>
      <c r="AD90" s="282"/>
      <c r="AE90" s="282"/>
      <c r="AF90" s="282"/>
      <c r="AG90" s="282"/>
      <c r="AH90" s="282"/>
      <c r="AI90" s="282"/>
      <c r="AJ90" s="282"/>
      <c r="AK90" s="282"/>
      <c r="AL90" s="282"/>
      <c r="AM90" s="303"/>
    </row>
    <row r="91" spans="1:39" ht="27" customHeight="1" x14ac:dyDescent="0.2">
      <c r="A91" s="239"/>
      <c r="B91" s="239"/>
      <c r="C91" s="239"/>
      <c r="D91" s="239"/>
      <c r="E91" s="239"/>
      <c r="F91" s="239"/>
      <c r="G91" s="239"/>
      <c r="H91" s="239"/>
      <c r="I91" s="239"/>
      <c r="J91" s="239"/>
      <c r="Y91" s="282"/>
      <c r="Z91" s="282"/>
      <c r="AA91" s="282"/>
      <c r="AB91" s="282"/>
      <c r="AC91" s="282"/>
      <c r="AD91" s="282"/>
      <c r="AE91" s="282"/>
      <c r="AF91" s="282"/>
      <c r="AG91" s="282"/>
      <c r="AH91" s="282"/>
      <c r="AI91" s="282"/>
      <c r="AJ91" s="282"/>
      <c r="AK91" s="282"/>
      <c r="AL91" s="282"/>
      <c r="AM91" s="303"/>
    </row>
    <row r="92" spans="1:39" ht="27" customHeight="1" x14ac:dyDescent="0.2">
      <c r="A92" s="239"/>
      <c r="B92" s="239"/>
      <c r="C92" s="239"/>
      <c r="D92" s="239"/>
      <c r="E92" s="239"/>
      <c r="F92" s="239"/>
      <c r="G92" s="239"/>
      <c r="H92" s="239"/>
      <c r="I92" s="239"/>
      <c r="J92" s="239"/>
      <c r="Y92" s="282"/>
      <c r="Z92" s="282"/>
      <c r="AA92" s="282"/>
      <c r="AB92" s="282"/>
      <c r="AC92" s="282"/>
      <c r="AD92" s="282"/>
      <c r="AE92" s="282"/>
      <c r="AF92" s="282"/>
      <c r="AG92" s="282"/>
      <c r="AH92" s="282"/>
      <c r="AI92" s="282"/>
      <c r="AJ92" s="282"/>
      <c r="AK92" s="282"/>
      <c r="AL92" s="282"/>
      <c r="AM92" s="303"/>
    </row>
    <row r="93" spans="1:39" ht="27" customHeight="1" x14ac:dyDescent="0.2">
      <c r="A93" s="239"/>
      <c r="B93" s="239"/>
      <c r="C93" s="239"/>
      <c r="D93" s="239"/>
      <c r="E93" s="239"/>
      <c r="F93" s="239"/>
      <c r="G93" s="239"/>
      <c r="H93" s="239"/>
      <c r="I93" s="239"/>
      <c r="J93" s="239"/>
      <c r="Y93" s="282"/>
      <c r="Z93" s="282"/>
      <c r="AA93" s="282"/>
      <c r="AB93" s="282"/>
      <c r="AC93" s="282"/>
      <c r="AD93" s="282"/>
      <c r="AE93" s="282"/>
      <c r="AF93" s="282"/>
      <c r="AG93" s="282"/>
      <c r="AH93" s="282"/>
      <c r="AI93" s="282"/>
      <c r="AJ93" s="282"/>
      <c r="AK93" s="282"/>
      <c r="AL93" s="282"/>
      <c r="AM93" s="303"/>
    </row>
    <row r="94" spans="1:39" ht="27" customHeight="1" x14ac:dyDescent="0.2">
      <c r="A94" s="239"/>
      <c r="B94" s="239"/>
      <c r="C94" s="239"/>
      <c r="D94" s="239"/>
      <c r="E94" s="239"/>
      <c r="F94" s="239"/>
      <c r="G94" s="239"/>
      <c r="H94" s="239"/>
      <c r="I94" s="239"/>
      <c r="J94" s="239"/>
      <c r="Y94" s="282"/>
      <c r="Z94" s="282"/>
      <c r="AA94" s="282"/>
      <c r="AB94" s="282"/>
      <c r="AC94" s="282"/>
      <c r="AD94" s="282"/>
      <c r="AE94" s="282"/>
      <c r="AF94" s="282"/>
      <c r="AG94" s="282"/>
      <c r="AH94" s="282"/>
      <c r="AI94" s="282"/>
      <c r="AJ94" s="282"/>
      <c r="AK94" s="282"/>
      <c r="AL94" s="282"/>
      <c r="AM94" s="303"/>
    </row>
    <row r="95" spans="1:39" ht="27" customHeight="1" x14ac:dyDescent="0.2">
      <c r="A95" s="239"/>
      <c r="B95" s="239"/>
      <c r="C95" s="239"/>
      <c r="D95" s="239"/>
      <c r="E95" s="239"/>
      <c r="F95" s="239"/>
      <c r="G95" s="239"/>
      <c r="H95" s="239"/>
      <c r="I95" s="239"/>
      <c r="J95" s="239"/>
      <c r="Y95" s="282"/>
      <c r="Z95" s="282"/>
      <c r="AA95" s="282"/>
      <c r="AB95" s="282"/>
      <c r="AC95" s="282"/>
      <c r="AD95" s="282"/>
      <c r="AE95" s="282"/>
      <c r="AF95" s="282"/>
      <c r="AG95" s="282"/>
      <c r="AH95" s="282"/>
      <c r="AI95" s="282"/>
      <c r="AJ95" s="282"/>
      <c r="AK95" s="282"/>
      <c r="AL95" s="282"/>
      <c r="AM95" s="303"/>
    </row>
    <row r="96" spans="1:39" ht="27" customHeight="1" x14ac:dyDescent="0.2">
      <c r="A96" s="239"/>
      <c r="B96" s="239"/>
      <c r="C96" s="239"/>
      <c r="D96" s="239"/>
      <c r="E96" s="239"/>
      <c r="F96" s="239"/>
      <c r="G96" s="239"/>
      <c r="H96" s="239"/>
      <c r="I96" s="239"/>
      <c r="J96" s="239"/>
      <c r="Y96" s="282"/>
      <c r="Z96" s="282"/>
      <c r="AA96" s="282"/>
      <c r="AB96" s="282"/>
      <c r="AC96" s="282"/>
      <c r="AD96" s="282"/>
      <c r="AE96" s="282"/>
      <c r="AF96" s="282"/>
      <c r="AG96" s="282"/>
      <c r="AH96" s="282"/>
      <c r="AI96" s="282"/>
      <c r="AJ96" s="282"/>
      <c r="AK96" s="282"/>
      <c r="AL96" s="282"/>
      <c r="AM96" s="303"/>
    </row>
    <row r="97" spans="1:39" ht="27" customHeight="1" x14ac:dyDescent="0.2">
      <c r="A97" s="239"/>
      <c r="B97" s="239"/>
      <c r="C97" s="239"/>
      <c r="D97" s="239"/>
      <c r="E97" s="239"/>
      <c r="F97" s="239"/>
      <c r="G97" s="239"/>
      <c r="H97" s="239"/>
      <c r="I97" s="239"/>
      <c r="J97" s="239"/>
      <c r="Y97" s="282"/>
      <c r="Z97" s="282"/>
      <c r="AA97" s="282"/>
      <c r="AB97" s="282"/>
      <c r="AC97" s="282"/>
      <c r="AD97" s="282"/>
      <c r="AE97" s="282"/>
      <c r="AF97" s="282"/>
      <c r="AG97" s="282"/>
      <c r="AH97" s="282"/>
      <c r="AI97" s="282"/>
      <c r="AJ97" s="282"/>
      <c r="AK97" s="282"/>
      <c r="AL97" s="282"/>
      <c r="AM97" s="303"/>
    </row>
    <row r="98" spans="1:39" ht="27" customHeight="1" x14ac:dyDescent="0.2">
      <c r="A98" s="239"/>
      <c r="B98" s="239"/>
      <c r="C98" s="239"/>
      <c r="D98" s="239"/>
      <c r="E98" s="239"/>
      <c r="F98" s="239"/>
      <c r="G98" s="239"/>
      <c r="H98" s="239"/>
      <c r="I98" s="239"/>
      <c r="J98" s="239"/>
      <c r="Y98" s="282"/>
      <c r="Z98" s="282"/>
      <c r="AA98" s="282"/>
      <c r="AB98" s="282"/>
      <c r="AC98" s="282"/>
      <c r="AD98" s="282"/>
      <c r="AE98" s="282"/>
      <c r="AF98" s="282"/>
      <c r="AG98" s="282"/>
      <c r="AH98" s="282"/>
      <c r="AI98" s="282"/>
      <c r="AJ98" s="282"/>
      <c r="AK98" s="282"/>
      <c r="AL98" s="282"/>
      <c r="AM98" s="303"/>
    </row>
    <row r="99" spans="1:39" ht="27" customHeight="1" x14ac:dyDescent="0.2">
      <c r="A99" s="239"/>
      <c r="B99" s="239"/>
      <c r="C99" s="239"/>
      <c r="D99" s="239"/>
      <c r="E99" s="239"/>
      <c r="F99" s="239"/>
      <c r="G99" s="239"/>
      <c r="H99" s="239"/>
      <c r="I99" s="239"/>
      <c r="J99" s="239"/>
      <c r="Y99" s="282"/>
      <c r="Z99" s="282"/>
      <c r="AA99" s="282"/>
      <c r="AB99" s="282"/>
      <c r="AC99" s="282"/>
      <c r="AD99" s="282"/>
      <c r="AE99" s="282"/>
      <c r="AF99" s="282"/>
      <c r="AG99" s="282"/>
      <c r="AH99" s="282"/>
      <c r="AI99" s="282"/>
      <c r="AJ99" s="282"/>
      <c r="AK99" s="282"/>
      <c r="AL99" s="282"/>
      <c r="AM99" s="303"/>
    </row>
    <row r="100" spans="1:39" ht="27" customHeight="1" x14ac:dyDescent="0.2">
      <c r="A100" s="239"/>
      <c r="B100" s="239"/>
      <c r="C100" s="239"/>
      <c r="D100" s="239"/>
      <c r="E100" s="239"/>
      <c r="F100" s="239"/>
      <c r="G100" s="239"/>
      <c r="H100" s="239"/>
      <c r="I100" s="239"/>
      <c r="J100" s="239"/>
      <c r="Y100" s="282"/>
      <c r="Z100" s="282"/>
      <c r="AA100" s="282"/>
      <c r="AB100" s="282"/>
      <c r="AC100" s="282"/>
      <c r="AD100" s="282"/>
      <c r="AE100" s="282"/>
      <c r="AF100" s="282"/>
      <c r="AG100" s="282"/>
      <c r="AH100" s="282"/>
      <c r="AI100" s="282"/>
      <c r="AJ100" s="282"/>
      <c r="AK100" s="282"/>
      <c r="AL100" s="282"/>
      <c r="AM100" s="303"/>
    </row>
    <row r="101" spans="1:39" ht="27" customHeight="1" x14ac:dyDescent="0.2">
      <c r="A101" s="239"/>
      <c r="B101" s="239"/>
      <c r="C101" s="239"/>
      <c r="D101" s="239"/>
      <c r="E101" s="239"/>
      <c r="F101" s="239"/>
      <c r="G101" s="239"/>
      <c r="H101" s="239"/>
      <c r="I101" s="239"/>
      <c r="J101" s="239"/>
      <c r="Y101" s="282"/>
      <c r="Z101" s="282"/>
      <c r="AA101" s="282"/>
      <c r="AB101" s="282"/>
      <c r="AC101" s="282"/>
      <c r="AD101" s="282"/>
      <c r="AE101" s="282"/>
      <c r="AF101" s="282"/>
      <c r="AG101" s="282"/>
      <c r="AH101" s="282"/>
      <c r="AI101" s="282"/>
      <c r="AJ101" s="282"/>
      <c r="AK101" s="282"/>
      <c r="AL101" s="282"/>
      <c r="AM101" s="303"/>
    </row>
    <row r="102" spans="1:39" ht="27" customHeight="1" x14ac:dyDescent="0.2">
      <c r="A102" s="239"/>
      <c r="B102" s="239"/>
      <c r="C102" s="239"/>
      <c r="D102" s="239"/>
      <c r="E102" s="239"/>
      <c r="F102" s="239"/>
      <c r="G102" s="239"/>
      <c r="H102" s="239"/>
      <c r="I102" s="239"/>
      <c r="J102" s="239"/>
      <c r="Y102" s="282"/>
      <c r="Z102" s="282"/>
      <c r="AA102" s="282"/>
      <c r="AB102" s="282"/>
      <c r="AC102" s="282"/>
      <c r="AD102" s="282"/>
      <c r="AE102" s="282"/>
      <c r="AF102" s="282"/>
      <c r="AG102" s="282"/>
      <c r="AH102" s="282"/>
      <c r="AI102" s="282"/>
      <c r="AJ102" s="282"/>
      <c r="AK102" s="282"/>
      <c r="AL102" s="282"/>
      <c r="AM102" s="303"/>
    </row>
    <row r="103" spans="1:39" ht="27" customHeight="1" x14ac:dyDescent="0.2">
      <c r="A103" s="239"/>
      <c r="B103" s="239"/>
      <c r="C103" s="239"/>
      <c r="D103" s="239"/>
      <c r="E103" s="239"/>
      <c r="F103" s="239"/>
      <c r="G103" s="239"/>
      <c r="H103" s="239"/>
      <c r="I103" s="239"/>
      <c r="J103" s="239"/>
      <c r="Y103" s="282"/>
      <c r="Z103" s="282"/>
      <c r="AA103" s="282"/>
      <c r="AB103" s="282"/>
      <c r="AC103" s="282"/>
      <c r="AD103" s="282"/>
      <c r="AE103" s="282"/>
      <c r="AF103" s="282"/>
      <c r="AG103" s="282"/>
      <c r="AH103" s="282"/>
      <c r="AI103" s="282"/>
      <c r="AJ103" s="282"/>
      <c r="AK103" s="282"/>
      <c r="AL103" s="282"/>
      <c r="AM103" s="303"/>
    </row>
    <row r="104" spans="1:39" ht="27" customHeight="1" x14ac:dyDescent="0.2">
      <c r="A104" s="239"/>
      <c r="B104" s="239"/>
      <c r="C104" s="239"/>
      <c r="D104" s="239"/>
      <c r="E104" s="239"/>
      <c r="F104" s="239"/>
      <c r="G104" s="239"/>
      <c r="H104" s="239"/>
      <c r="I104" s="239"/>
      <c r="J104" s="239"/>
      <c r="Y104" s="282"/>
      <c r="Z104" s="282"/>
      <c r="AA104" s="282"/>
      <c r="AB104" s="282"/>
      <c r="AC104" s="282"/>
      <c r="AD104" s="282"/>
      <c r="AE104" s="282"/>
      <c r="AF104" s="282"/>
      <c r="AG104" s="282"/>
      <c r="AH104" s="282"/>
      <c r="AI104" s="282"/>
      <c r="AJ104" s="282"/>
      <c r="AK104" s="282"/>
      <c r="AL104" s="282"/>
      <c r="AM104" s="303"/>
    </row>
    <row r="105" spans="1:39" ht="27" customHeight="1" x14ac:dyDescent="0.2">
      <c r="A105" s="239"/>
      <c r="B105" s="239"/>
      <c r="C105" s="239"/>
      <c r="D105" s="239"/>
      <c r="E105" s="239"/>
      <c r="F105" s="239"/>
      <c r="G105" s="239"/>
      <c r="H105" s="239"/>
      <c r="I105" s="239"/>
      <c r="J105" s="239"/>
      <c r="Y105" s="282"/>
      <c r="Z105" s="282"/>
      <c r="AA105" s="282"/>
      <c r="AB105" s="282"/>
      <c r="AC105" s="282"/>
      <c r="AD105" s="282"/>
      <c r="AE105" s="282"/>
      <c r="AF105" s="282"/>
      <c r="AG105" s="282"/>
      <c r="AH105" s="282"/>
      <c r="AI105" s="282"/>
      <c r="AJ105" s="282"/>
      <c r="AK105" s="282"/>
      <c r="AL105" s="282"/>
      <c r="AM105" s="303"/>
    </row>
    <row r="106" spans="1:39" ht="27" customHeight="1" x14ac:dyDescent="0.2">
      <c r="A106" s="239"/>
      <c r="B106" s="239"/>
      <c r="C106" s="239"/>
      <c r="D106" s="239"/>
      <c r="E106" s="239"/>
      <c r="F106" s="239"/>
      <c r="G106" s="239"/>
      <c r="H106" s="239"/>
      <c r="I106" s="239"/>
      <c r="J106" s="239"/>
      <c r="Y106" s="282"/>
      <c r="Z106" s="282"/>
      <c r="AA106" s="282"/>
      <c r="AB106" s="282"/>
      <c r="AC106" s="282"/>
      <c r="AD106" s="282"/>
      <c r="AE106" s="282"/>
      <c r="AF106" s="282"/>
      <c r="AG106" s="282"/>
      <c r="AH106" s="282"/>
      <c r="AI106" s="282"/>
      <c r="AJ106" s="282"/>
      <c r="AK106" s="282"/>
      <c r="AL106" s="282"/>
      <c r="AM106" s="303"/>
    </row>
    <row r="107" spans="1:39" ht="27" customHeight="1" x14ac:dyDescent="0.2">
      <c r="A107" s="239"/>
      <c r="B107" s="239"/>
      <c r="C107" s="239"/>
      <c r="D107" s="239"/>
      <c r="E107" s="239"/>
      <c r="F107" s="239"/>
      <c r="G107" s="239"/>
      <c r="H107" s="239"/>
      <c r="I107" s="239"/>
      <c r="J107" s="239"/>
      <c r="Y107" s="282"/>
      <c r="Z107" s="282"/>
      <c r="AA107" s="282"/>
      <c r="AB107" s="282"/>
      <c r="AC107" s="282"/>
      <c r="AD107" s="282"/>
      <c r="AE107" s="282"/>
      <c r="AF107" s="282"/>
      <c r="AG107" s="282"/>
      <c r="AH107" s="282"/>
      <c r="AI107" s="282"/>
      <c r="AJ107" s="282"/>
      <c r="AK107" s="282"/>
      <c r="AL107" s="282"/>
      <c r="AM107" s="303"/>
    </row>
    <row r="108" spans="1:39" ht="27" customHeight="1" x14ac:dyDescent="0.2">
      <c r="A108" s="239"/>
      <c r="B108" s="239"/>
      <c r="C108" s="239"/>
      <c r="D108" s="239"/>
      <c r="E108" s="239"/>
      <c r="F108" s="239"/>
      <c r="G108" s="239"/>
      <c r="H108" s="239"/>
      <c r="I108" s="239"/>
      <c r="J108" s="239"/>
      <c r="Y108" s="282"/>
      <c r="Z108" s="282"/>
      <c r="AA108" s="282"/>
      <c r="AB108" s="282"/>
      <c r="AC108" s="282"/>
      <c r="AD108" s="282"/>
      <c r="AE108" s="282"/>
      <c r="AF108" s="282"/>
      <c r="AG108" s="282"/>
      <c r="AH108" s="282"/>
      <c r="AI108" s="282"/>
      <c r="AJ108" s="282"/>
      <c r="AK108" s="282"/>
      <c r="AL108" s="282"/>
      <c r="AM108" s="303"/>
    </row>
    <row r="109" spans="1:39" ht="27" customHeight="1" x14ac:dyDescent="0.2">
      <c r="A109" s="239"/>
      <c r="B109" s="239"/>
      <c r="C109" s="239"/>
      <c r="D109" s="239"/>
      <c r="E109" s="239"/>
      <c r="F109" s="239"/>
      <c r="G109" s="239"/>
      <c r="H109" s="239"/>
      <c r="I109" s="239"/>
      <c r="J109" s="239"/>
      <c r="Y109" s="282"/>
      <c r="Z109" s="282"/>
      <c r="AA109" s="282"/>
      <c r="AB109" s="282"/>
      <c r="AC109" s="282"/>
      <c r="AD109" s="282"/>
      <c r="AE109" s="282"/>
      <c r="AF109" s="282"/>
      <c r="AG109" s="282"/>
      <c r="AH109" s="282"/>
      <c r="AI109" s="282"/>
      <c r="AJ109" s="282"/>
      <c r="AK109" s="282"/>
      <c r="AL109" s="282"/>
      <c r="AM109" s="303"/>
    </row>
    <row r="110" spans="1:39" ht="27" customHeight="1" x14ac:dyDescent="0.2">
      <c r="A110" s="239"/>
      <c r="B110" s="239"/>
      <c r="C110" s="239"/>
      <c r="D110" s="239"/>
      <c r="E110" s="239"/>
      <c r="F110" s="239"/>
      <c r="G110" s="239"/>
      <c r="H110" s="239"/>
      <c r="I110" s="239"/>
      <c r="J110" s="239"/>
      <c r="Y110" s="282"/>
      <c r="Z110" s="282"/>
      <c r="AA110" s="282"/>
      <c r="AB110" s="282"/>
      <c r="AC110" s="282"/>
      <c r="AD110" s="282"/>
      <c r="AE110" s="282"/>
      <c r="AF110" s="282"/>
      <c r="AG110" s="282"/>
      <c r="AH110" s="282"/>
      <c r="AI110" s="282"/>
      <c r="AJ110" s="282"/>
      <c r="AK110" s="282"/>
      <c r="AL110" s="282"/>
      <c r="AM110" s="303"/>
    </row>
    <row r="111" spans="1:39" ht="27" customHeight="1" x14ac:dyDescent="0.2">
      <c r="A111" s="239"/>
      <c r="B111" s="239"/>
      <c r="C111" s="239"/>
      <c r="D111" s="239"/>
      <c r="E111" s="239"/>
      <c r="F111" s="239"/>
      <c r="G111" s="239"/>
      <c r="H111" s="239"/>
      <c r="I111" s="239"/>
      <c r="J111" s="239"/>
      <c r="Y111" s="282"/>
      <c r="Z111" s="282"/>
      <c r="AA111" s="282"/>
      <c r="AB111" s="282"/>
      <c r="AC111" s="282"/>
      <c r="AD111" s="282"/>
      <c r="AE111" s="282"/>
      <c r="AF111" s="282"/>
      <c r="AG111" s="282"/>
      <c r="AH111" s="282"/>
      <c r="AI111" s="282"/>
      <c r="AJ111" s="282"/>
      <c r="AK111" s="282"/>
      <c r="AL111" s="282"/>
      <c r="AM111" s="303"/>
    </row>
    <row r="112" spans="1:39" ht="27" customHeight="1" x14ac:dyDescent="0.2">
      <c r="A112" s="239"/>
      <c r="B112" s="239"/>
      <c r="C112" s="239"/>
      <c r="D112" s="239"/>
      <c r="E112" s="239"/>
      <c r="F112" s="239"/>
      <c r="G112" s="239"/>
      <c r="H112" s="239"/>
      <c r="I112" s="239"/>
      <c r="J112" s="239"/>
      <c r="Y112" s="282"/>
      <c r="Z112" s="282"/>
      <c r="AA112" s="282"/>
      <c r="AB112" s="282"/>
      <c r="AC112" s="282"/>
      <c r="AD112" s="282"/>
      <c r="AE112" s="282"/>
      <c r="AF112" s="282"/>
      <c r="AG112" s="282"/>
      <c r="AH112" s="282"/>
      <c r="AI112" s="282"/>
      <c r="AJ112" s="282"/>
      <c r="AK112" s="282"/>
      <c r="AL112" s="282"/>
      <c r="AM112" s="303"/>
    </row>
    <row r="113" spans="1:39" ht="27" customHeight="1" x14ac:dyDescent="0.2">
      <c r="A113" s="239"/>
      <c r="B113" s="239"/>
      <c r="C113" s="239"/>
      <c r="D113" s="239"/>
      <c r="E113" s="239"/>
      <c r="F113" s="239"/>
      <c r="G113" s="239"/>
      <c r="H113" s="239"/>
      <c r="I113" s="239"/>
      <c r="J113" s="239"/>
      <c r="Y113" s="282"/>
      <c r="Z113" s="282"/>
      <c r="AA113" s="282"/>
      <c r="AB113" s="282"/>
      <c r="AC113" s="282"/>
      <c r="AD113" s="282"/>
      <c r="AE113" s="282"/>
      <c r="AF113" s="282"/>
      <c r="AG113" s="282"/>
      <c r="AH113" s="282"/>
      <c r="AI113" s="282"/>
      <c r="AJ113" s="282"/>
      <c r="AK113" s="282"/>
      <c r="AL113" s="282"/>
      <c r="AM113" s="303"/>
    </row>
    <row r="114" spans="1:39" ht="27" customHeight="1" x14ac:dyDescent="0.2">
      <c r="A114" s="239"/>
      <c r="B114" s="239"/>
      <c r="C114" s="239"/>
      <c r="D114" s="239"/>
      <c r="E114" s="239"/>
      <c r="F114" s="239"/>
      <c r="G114" s="239"/>
      <c r="H114" s="239"/>
      <c r="I114" s="239"/>
      <c r="J114" s="239"/>
      <c r="Y114" s="282"/>
      <c r="Z114" s="282"/>
      <c r="AA114" s="282"/>
      <c r="AB114" s="282"/>
      <c r="AC114" s="282"/>
      <c r="AD114" s="282"/>
      <c r="AE114" s="282"/>
      <c r="AF114" s="282"/>
      <c r="AG114" s="282"/>
      <c r="AH114" s="282"/>
      <c r="AI114" s="282"/>
      <c r="AJ114" s="282"/>
      <c r="AK114" s="282"/>
      <c r="AL114" s="282"/>
      <c r="AM114" s="303"/>
    </row>
    <row r="115" spans="1:39" ht="27" customHeight="1" x14ac:dyDescent="0.2">
      <c r="A115" s="239"/>
      <c r="B115" s="239"/>
      <c r="C115" s="239"/>
      <c r="D115" s="239"/>
      <c r="E115" s="239"/>
      <c r="F115" s="239"/>
      <c r="G115" s="239"/>
      <c r="H115" s="239"/>
      <c r="I115" s="239"/>
      <c r="J115" s="239"/>
      <c r="Y115" s="282"/>
      <c r="Z115" s="282"/>
      <c r="AA115" s="282"/>
      <c r="AB115" s="282"/>
      <c r="AC115" s="282"/>
      <c r="AD115" s="282"/>
      <c r="AE115" s="282"/>
      <c r="AF115" s="282"/>
      <c r="AG115" s="282"/>
      <c r="AH115" s="282"/>
      <c r="AI115" s="282"/>
      <c r="AJ115" s="282"/>
      <c r="AK115" s="282"/>
      <c r="AL115" s="282"/>
      <c r="AM115" s="303"/>
    </row>
    <row r="116" spans="1:39" ht="27" customHeight="1" x14ac:dyDescent="0.2">
      <c r="A116" s="239"/>
      <c r="B116" s="239"/>
      <c r="C116" s="239"/>
      <c r="D116" s="239"/>
      <c r="E116" s="239"/>
      <c r="F116" s="239"/>
      <c r="G116" s="239"/>
      <c r="H116" s="239"/>
      <c r="I116" s="239"/>
      <c r="J116" s="239"/>
      <c r="Y116" s="282"/>
      <c r="Z116" s="282"/>
      <c r="AA116" s="282"/>
      <c r="AB116" s="282"/>
      <c r="AC116" s="282"/>
      <c r="AD116" s="282"/>
      <c r="AE116" s="282"/>
      <c r="AF116" s="282"/>
      <c r="AG116" s="282"/>
      <c r="AH116" s="282"/>
      <c r="AI116" s="282"/>
      <c r="AJ116" s="282"/>
      <c r="AK116" s="282"/>
      <c r="AL116" s="282"/>
      <c r="AM116" s="303"/>
    </row>
    <row r="117" spans="1:39" ht="27" customHeight="1" x14ac:dyDescent="0.2">
      <c r="A117" s="239"/>
      <c r="B117" s="239"/>
      <c r="C117" s="239"/>
      <c r="D117" s="239"/>
      <c r="E117" s="239"/>
      <c r="F117" s="239"/>
      <c r="G117" s="239"/>
      <c r="H117" s="239"/>
      <c r="I117" s="239"/>
      <c r="J117" s="239"/>
      <c r="Y117" s="282"/>
      <c r="Z117" s="282"/>
      <c r="AA117" s="282"/>
      <c r="AB117" s="282"/>
      <c r="AC117" s="282"/>
      <c r="AD117" s="282"/>
      <c r="AE117" s="282"/>
      <c r="AF117" s="282"/>
      <c r="AG117" s="282"/>
      <c r="AH117" s="282"/>
      <c r="AI117" s="282"/>
      <c r="AJ117" s="282"/>
      <c r="AK117" s="282"/>
      <c r="AL117" s="282"/>
      <c r="AM117" s="303"/>
    </row>
    <row r="118" spans="1:39" ht="27" customHeight="1" x14ac:dyDescent="0.2">
      <c r="A118" s="239"/>
      <c r="B118" s="239"/>
      <c r="C118" s="239"/>
      <c r="D118" s="239"/>
      <c r="E118" s="239"/>
      <c r="F118" s="239"/>
      <c r="G118" s="239"/>
      <c r="H118" s="239"/>
      <c r="I118" s="239"/>
      <c r="J118" s="239"/>
      <c r="Y118" s="282"/>
      <c r="Z118" s="282"/>
      <c r="AA118" s="282"/>
      <c r="AB118" s="282"/>
      <c r="AC118" s="282"/>
      <c r="AD118" s="282"/>
      <c r="AE118" s="282"/>
      <c r="AF118" s="282"/>
      <c r="AG118" s="282"/>
      <c r="AH118" s="282"/>
      <c r="AI118" s="282"/>
      <c r="AJ118" s="282"/>
      <c r="AK118" s="282"/>
      <c r="AL118" s="282"/>
      <c r="AM118" s="303"/>
    </row>
    <row r="119" spans="1:39" ht="27" customHeight="1" x14ac:dyDescent="0.2">
      <c r="A119" s="239"/>
      <c r="B119" s="239"/>
      <c r="C119" s="239"/>
      <c r="D119" s="239"/>
      <c r="E119" s="239"/>
      <c r="F119" s="239"/>
      <c r="G119" s="239"/>
      <c r="H119" s="239"/>
      <c r="I119" s="239"/>
      <c r="J119" s="239"/>
      <c r="Y119" s="282"/>
      <c r="Z119" s="282"/>
      <c r="AA119" s="282"/>
      <c r="AB119" s="282"/>
      <c r="AC119" s="282"/>
      <c r="AD119" s="282"/>
      <c r="AE119" s="282"/>
      <c r="AF119" s="282"/>
      <c r="AG119" s="282"/>
      <c r="AH119" s="282"/>
      <c r="AI119" s="282"/>
      <c r="AJ119" s="282"/>
      <c r="AK119" s="282"/>
      <c r="AL119" s="282"/>
      <c r="AM119" s="303"/>
    </row>
    <row r="120" spans="1:39" ht="27" customHeight="1" x14ac:dyDescent="0.2">
      <c r="A120" s="239"/>
      <c r="B120" s="239"/>
      <c r="C120" s="239"/>
      <c r="D120" s="239"/>
      <c r="E120" s="239"/>
      <c r="F120" s="239"/>
      <c r="G120" s="239"/>
      <c r="H120" s="239"/>
      <c r="I120" s="239"/>
      <c r="J120" s="239"/>
      <c r="Y120" s="282"/>
      <c r="Z120" s="282"/>
      <c r="AA120" s="282"/>
      <c r="AB120" s="282"/>
      <c r="AC120" s="282"/>
      <c r="AD120" s="282"/>
      <c r="AE120" s="282"/>
      <c r="AF120" s="282"/>
      <c r="AG120" s="282"/>
      <c r="AH120" s="282"/>
      <c r="AI120" s="282"/>
      <c r="AJ120" s="282"/>
      <c r="AK120" s="282"/>
      <c r="AL120" s="282"/>
      <c r="AM120" s="303"/>
    </row>
    <row r="121" spans="1:39" ht="27" customHeight="1" x14ac:dyDescent="0.2">
      <c r="A121" s="239"/>
      <c r="B121" s="239"/>
      <c r="C121" s="239"/>
      <c r="D121" s="239"/>
      <c r="E121" s="239"/>
      <c r="F121" s="239"/>
      <c r="G121" s="239"/>
      <c r="H121" s="239"/>
      <c r="I121" s="239"/>
      <c r="J121" s="239"/>
      <c r="Y121" s="282"/>
      <c r="Z121" s="282"/>
      <c r="AA121" s="282"/>
      <c r="AB121" s="282"/>
      <c r="AC121" s="282"/>
      <c r="AD121" s="282"/>
      <c r="AE121" s="282"/>
      <c r="AF121" s="282"/>
      <c r="AG121" s="282"/>
      <c r="AH121" s="282"/>
      <c r="AI121" s="282"/>
      <c r="AJ121" s="282"/>
      <c r="AK121" s="282"/>
      <c r="AL121" s="282"/>
      <c r="AM121" s="303"/>
    </row>
    <row r="122" spans="1:39" ht="27" customHeight="1" x14ac:dyDescent="0.2">
      <c r="A122" s="239"/>
      <c r="B122" s="239"/>
      <c r="C122" s="239"/>
      <c r="D122" s="239"/>
      <c r="E122" s="239"/>
      <c r="F122" s="239"/>
      <c r="G122" s="239"/>
      <c r="H122" s="239"/>
      <c r="I122" s="239"/>
      <c r="J122" s="239"/>
      <c r="Y122" s="282"/>
      <c r="Z122" s="282"/>
      <c r="AA122" s="282"/>
      <c r="AB122" s="282"/>
      <c r="AC122" s="282"/>
      <c r="AD122" s="282"/>
      <c r="AE122" s="282"/>
      <c r="AF122" s="282"/>
      <c r="AG122" s="282"/>
      <c r="AH122" s="282"/>
      <c r="AI122" s="282"/>
      <c r="AJ122" s="282"/>
      <c r="AK122" s="282"/>
      <c r="AL122" s="282"/>
      <c r="AM122" s="303"/>
    </row>
    <row r="123" spans="1:39" ht="27" customHeight="1" x14ac:dyDescent="0.2">
      <c r="A123" s="239"/>
      <c r="B123" s="239"/>
      <c r="C123" s="239"/>
      <c r="D123" s="239"/>
      <c r="E123" s="239"/>
      <c r="F123" s="239"/>
      <c r="G123" s="239"/>
      <c r="H123" s="239"/>
      <c r="I123" s="239"/>
      <c r="J123" s="239"/>
      <c r="Y123" s="282"/>
      <c r="Z123" s="282"/>
      <c r="AA123" s="282"/>
      <c r="AB123" s="282"/>
      <c r="AC123" s="282"/>
      <c r="AD123" s="282"/>
      <c r="AE123" s="282"/>
      <c r="AF123" s="282"/>
      <c r="AG123" s="282"/>
      <c r="AH123" s="282"/>
      <c r="AI123" s="282"/>
      <c r="AJ123" s="282"/>
      <c r="AK123" s="282"/>
      <c r="AL123" s="282"/>
      <c r="AM123" s="303"/>
    </row>
    <row r="124" spans="1:39" ht="27" customHeight="1" x14ac:dyDescent="0.2">
      <c r="A124" s="239"/>
      <c r="B124" s="239"/>
      <c r="C124" s="239"/>
      <c r="D124" s="239"/>
      <c r="E124" s="239"/>
      <c r="F124" s="239"/>
      <c r="G124" s="239"/>
      <c r="H124" s="239"/>
      <c r="I124" s="239"/>
      <c r="J124" s="239"/>
      <c r="Y124" s="282"/>
      <c r="Z124" s="282"/>
      <c r="AA124" s="282"/>
      <c r="AB124" s="282"/>
      <c r="AC124" s="282"/>
      <c r="AD124" s="282"/>
      <c r="AE124" s="282"/>
      <c r="AF124" s="282"/>
      <c r="AG124" s="282"/>
      <c r="AH124" s="282"/>
      <c r="AI124" s="282"/>
      <c r="AJ124" s="282"/>
      <c r="AK124" s="282"/>
      <c r="AL124" s="282"/>
      <c r="AM124" s="303"/>
    </row>
    <row r="125" spans="1:39" ht="27" customHeight="1" x14ac:dyDescent="0.2">
      <c r="A125" s="239"/>
      <c r="B125" s="239"/>
      <c r="C125" s="239"/>
      <c r="D125" s="239"/>
      <c r="E125" s="239"/>
      <c r="F125" s="239"/>
      <c r="G125" s="239"/>
      <c r="H125" s="239"/>
      <c r="I125" s="239"/>
      <c r="J125" s="239"/>
      <c r="Y125" s="282"/>
      <c r="Z125" s="282"/>
      <c r="AA125" s="282"/>
      <c r="AB125" s="282"/>
      <c r="AC125" s="282"/>
      <c r="AD125" s="282"/>
      <c r="AE125" s="282"/>
      <c r="AF125" s="282"/>
      <c r="AG125" s="282"/>
      <c r="AH125" s="282"/>
      <c r="AI125" s="282"/>
      <c r="AJ125" s="282"/>
      <c r="AK125" s="282"/>
      <c r="AL125" s="282"/>
      <c r="AM125" s="303"/>
    </row>
    <row r="126" spans="1:39" ht="27" customHeight="1" x14ac:dyDescent="0.2">
      <c r="A126" s="239"/>
      <c r="B126" s="239"/>
      <c r="C126" s="239"/>
      <c r="D126" s="239"/>
      <c r="E126" s="239"/>
      <c r="F126" s="239"/>
      <c r="G126" s="239"/>
      <c r="H126" s="239"/>
      <c r="I126" s="239"/>
      <c r="J126" s="239"/>
      <c r="Y126" s="282"/>
      <c r="Z126" s="282"/>
      <c r="AA126" s="282"/>
      <c r="AB126" s="282"/>
      <c r="AC126" s="282"/>
      <c r="AD126" s="282"/>
      <c r="AE126" s="282"/>
      <c r="AF126" s="282"/>
      <c r="AG126" s="282"/>
      <c r="AH126" s="282"/>
      <c r="AI126" s="282"/>
      <c r="AJ126" s="282"/>
      <c r="AK126" s="282"/>
      <c r="AL126" s="282"/>
      <c r="AM126" s="303"/>
    </row>
    <row r="127" spans="1:39" ht="27" customHeight="1" x14ac:dyDescent="0.2">
      <c r="A127" s="239"/>
      <c r="B127" s="239"/>
      <c r="C127" s="239"/>
      <c r="D127" s="239"/>
      <c r="E127" s="239"/>
      <c r="F127" s="239"/>
      <c r="G127" s="239"/>
      <c r="H127" s="239"/>
      <c r="I127" s="239"/>
      <c r="J127" s="239"/>
      <c r="Y127" s="282"/>
      <c r="Z127" s="282"/>
      <c r="AA127" s="282"/>
      <c r="AB127" s="282"/>
      <c r="AC127" s="282"/>
      <c r="AD127" s="282"/>
      <c r="AE127" s="282"/>
      <c r="AF127" s="282"/>
      <c r="AG127" s="282"/>
      <c r="AH127" s="282"/>
      <c r="AI127" s="282"/>
      <c r="AJ127" s="282"/>
      <c r="AK127" s="282"/>
      <c r="AL127" s="282"/>
      <c r="AM127" s="303"/>
    </row>
    <row r="128" spans="1:39" ht="27" customHeight="1" x14ac:dyDescent="0.2">
      <c r="A128" s="239"/>
      <c r="B128" s="239"/>
      <c r="C128" s="239"/>
      <c r="D128" s="239"/>
      <c r="E128" s="239"/>
      <c r="F128" s="239"/>
      <c r="G128" s="239"/>
      <c r="H128" s="239"/>
      <c r="I128" s="239"/>
      <c r="J128" s="239"/>
      <c r="Y128" s="282"/>
      <c r="Z128" s="282"/>
      <c r="AA128" s="282"/>
      <c r="AB128" s="282"/>
      <c r="AC128" s="282"/>
      <c r="AD128" s="282"/>
      <c r="AE128" s="282"/>
      <c r="AF128" s="282"/>
      <c r="AG128" s="282"/>
      <c r="AH128" s="282"/>
      <c r="AI128" s="282"/>
      <c r="AJ128" s="282"/>
      <c r="AK128" s="282"/>
      <c r="AL128" s="282"/>
      <c r="AM128" s="303"/>
    </row>
    <row r="129" spans="1:10" ht="27" customHeight="1" x14ac:dyDescent="0.2">
      <c r="A129" s="239"/>
      <c r="B129" s="239"/>
      <c r="C129" s="239"/>
      <c r="D129" s="239"/>
      <c r="E129" s="239"/>
      <c r="F129" s="239"/>
      <c r="G129" s="239"/>
      <c r="H129" s="239"/>
      <c r="I129" s="239"/>
      <c r="J129" s="239"/>
    </row>
    <row r="130" spans="1:10" ht="27" customHeight="1" x14ac:dyDescent="0.2">
      <c r="A130" s="239"/>
      <c r="B130" s="239"/>
      <c r="C130" s="239"/>
      <c r="D130" s="239"/>
      <c r="E130" s="239"/>
      <c r="F130" s="239"/>
      <c r="G130" s="239"/>
      <c r="H130" s="239"/>
      <c r="I130" s="239"/>
      <c r="J130" s="239"/>
    </row>
    <row r="131" spans="1:10" ht="27" customHeight="1" x14ac:dyDescent="0.2">
      <c r="A131" s="239"/>
      <c r="B131" s="239"/>
      <c r="C131" s="239"/>
      <c r="D131" s="239"/>
      <c r="E131" s="239"/>
      <c r="F131" s="239"/>
      <c r="G131" s="239"/>
      <c r="H131" s="239"/>
      <c r="I131" s="239"/>
      <c r="J131" s="239"/>
    </row>
    <row r="132" spans="1:10" ht="27" customHeight="1" x14ac:dyDescent="0.2">
      <c r="A132" s="239"/>
      <c r="B132" s="239"/>
      <c r="C132" s="239"/>
      <c r="D132" s="239"/>
      <c r="E132" s="239"/>
      <c r="F132" s="239"/>
      <c r="G132" s="239"/>
      <c r="H132" s="239"/>
      <c r="I132" s="239"/>
      <c r="J132" s="239"/>
    </row>
    <row r="133" spans="1:10" ht="27" customHeight="1" x14ac:dyDescent="0.2">
      <c r="A133" s="239"/>
      <c r="B133" s="239"/>
      <c r="C133" s="239"/>
      <c r="D133" s="239"/>
      <c r="E133" s="239"/>
      <c r="F133" s="239"/>
      <c r="G133" s="239"/>
      <c r="H133" s="239"/>
      <c r="I133" s="239"/>
      <c r="J133" s="239"/>
    </row>
    <row r="134" spans="1:10" ht="27" customHeight="1" x14ac:dyDescent="0.2">
      <c r="A134" s="239"/>
      <c r="B134" s="239"/>
      <c r="C134" s="239"/>
      <c r="D134" s="239"/>
      <c r="E134" s="239"/>
      <c r="F134" s="239"/>
      <c r="G134" s="239"/>
      <c r="H134" s="239"/>
      <c r="I134" s="239"/>
      <c r="J134" s="239"/>
    </row>
    <row r="135" spans="1:10" ht="27" customHeight="1" x14ac:dyDescent="0.2">
      <c r="A135" s="239"/>
      <c r="B135" s="239"/>
      <c r="C135" s="239"/>
      <c r="D135" s="239"/>
      <c r="E135" s="239"/>
      <c r="F135" s="239"/>
      <c r="G135" s="239"/>
      <c r="H135" s="239"/>
      <c r="I135" s="239"/>
      <c r="J135" s="239"/>
    </row>
    <row r="136" spans="1:10" ht="27" customHeight="1" x14ac:dyDescent="0.2">
      <c r="A136" s="239"/>
      <c r="B136" s="239"/>
      <c r="C136" s="239"/>
      <c r="D136" s="239"/>
      <c r="E136" s="239"/>
      <c r="F136" s="239"/>
      <c r="G136" s="239"/>
      <c r="H136" s="239"/>
      <c r="I136" s="239"/>
      <c r="J136" s="239"/>
    </row>
  </sheetData>
  <mergeCells count="262">
    <mergeCell ref="AM19:AM22"/>
    <mergeCell ref="Q33:Q34"/>
    <mergeCell ref="R33:R34"/>
    <mergeCell ref="W19:W21"/>
    <mergeCell ref="AF19:AF22"/>
    <mergeCell ref="AM38:AM44"/>
    <mergeCell ref="W40:W41"/>
    <mergeCell ref="X40:X41"/>
    <mergeCell ref="AG38:AG44"/>
    <mergeCell ref="AH38:AH44"/>
    <mergeCell ref="AI38:AI44"/>
    <mergeCell ref="AJ38:AJ44"/>
    <mergeCell ref="AK38:AK44"/>
    <mergeCell ref="AL38:AL44"/>
    <mergeCell ref="AA38:AA44"/>
    <mergeCell ref="AB38:AB44"/>
    <mergeCell ref="AC38:AC44"/>
    <mergeCell ref="AD38:AD44"/>
    <mergeCell ref="AE38:AE44"/>
    <mergeCell ref="AF38:AF44"/>
    <mergeCell ref="Y38:Y44"/>
    <mergeCell ref="Z38:Z44"/>
    <mergeCell ref="R41:R42"/>
    <mergeCell ref="R43:R44"/>
    <mergeCell ref="C55:G56"/>
    <mergeCell ref="AG51:AG52"/>
    <mergeCell ref="AH51:AH52"/>
    <mergeCell ref="AI51:AI52"/>
    <mergeCell ref="AJ51:AJ52"/>
    <mergeCell ref="AK51:AK52"/>
    <mergeCell ref="AL51:AL52"/>
    <mergeCell ref="AA51:AA52"/>
    <mergeCell ref="AB51:AB52"/>
    <mergeCell ref="AC51:AC52"/>
    <mergeCell ref="AD51:AD52"/>
    <mergeCell ref="AE51:AE52"/>
    <mergeCell ref="AF51:AF52"/>
    <mergeCell ref="U51:U52"/>
    <mergeCell ref="V51:V52"/>
    <mergeCell ref="W51:W52"/>
    <mergeCell ref="X51:X52"/>
    <mergeCell ref="Y51:Y52"/>
    <mergeCell ref="Z51:Z52"/>
    <mergeCell ref="O51:O52"/>
    <mergeCell ref="P51:P52"/>
    <mergeCell ref="Q51:Q52"/>
    <mergeCell ref="R51:R52"/>
    <mergeCell ref="F53:Q53"/>
    <mergeCell ref="AK46:AK48"/>
    <mergeCell ref="AL46:AL48"/>
    <mergeCell ref="AM46:AM48"/>
    <mergeCell ref="G51:G52"/>
    <mergeCell ref="H51:I52"/>
    <mergeCell ref="J51:J52"/>
    <mergeCell ref="K51:K52"/>
    <mergeCell ref="L51:L52"/>
    <mergeCell ref="M51:M52"/>
    <mergeCell ref="N51:N52"/>
    <mergeCell ref="AE46:AE48"/>
    <mergeCell ref="AF46:AF48"/>
    <mergeCell ref="AG46:AG48"/>
    <mergeCell ref="AH46:AH48"/>
    <mergeCell ref="AI46:AI48"/>
    <mergeCell ref="AJ46:AJ48"/>
    <mergeCell ref="Y46:Y48"/>
    <mergeCell ref="Z46:Z48"/>
    <mergeCell ref="AA46:AA48"/>
    <mergeCell ref="AB46:AB48"/>
    <mergeCell ref="AC46:AC48"/>
    <mergeCell ref="AD46:AD48"/>
    <mergeCell ref="AM51:AM52"/>
    <mergeCell ref="W46:W48"/>
    <mergeCell ref="X46:X48"/>
    <mergeCell ref="M46:M48"/>
    <mergeCell ref="N46:N48"/>
    <mergeCell ref="O46:O48"/>
    <mergeCell ref="P46:P48"/>
    <mergeCell ref="Q46:Q48"/>
    <mergeCell ref="R46:R48"/>
    <mergeCell ref="S51:S52"/>
    <mergeCell ref="T51:T52"/>
    <mergeCell ref="J46:J48"/>
    <mergeCell ref="K46:K48"/>
    <mergeCell ref="L46:L48"/>
    <mergeCell ref="T38:T44"/>
    <mergeCell ref="U38:U39"/>
    <mergeCell ref="S46:S48"/>
    <mergeCell ref="T46:T48"/>
    <mergeCell ref="U46:U48"/>
    <mergeCell ref="V46:V48"/>
    <mergeCell ref="J38:J40"/>
    <mergeCell ref="K38:K40"/>
    <mergeCell ref="J43:J44"/>
    <mergeCell ref="K43:K44"/>
    <mergeCell ref="O38:O44"/>
    <mergeCell ref="U40:U42"/>
    <mergeCell ref="V40:V41"/>
    <mergeCell ref="J41:J42"/>
    <mergeCell ref="K41:K42"/>
    <mergeCell ref="L41:L42"/>
    <mergeCell ref="M41:M42"/>
    <mergeCell ref="N41:N42"/>
    <mergeCell ref="R38:R40"/>
    <mergeCell ref="S38:S44"/>
    <mergeCell ref="V43:V44"/>
    <mergeCell ref="L38:L40"/>
    <mergeCell ref="M38:M40"/>
    <mergeCell ref="N38:N40"/>
    <mergeCell ref="P38:P44"/>
    <mergeCell ref="Q38:Q40"/>
    <mergeCell ref="Q41:Q42"/>
    <mergeCell ref="L43:L44"/>
    <mergeCell ref="M43:M44"/>
    <mergeCell ref="N43:N44"/>
    <mergeCell ref="Q43:Q44"/>
    <mergeCell ref="U43:U44"/>
    <mergeCell ref="X43:X44"/>
    <mergeCell ref="W43:W44"/>
    <mergeCell ref="N30:N35"/>
    <mergeCell ref="U30:U31"/>
    <mergeCell ref="AM30:AM35"/>
    <mergeCell ref="U32:U34"/>
    <mergeCell ref="V32:V33"/>
    <mergeCell ref="W32:W33"/>
    <mergeCell ref="X32:X33"/>
    <mergeCell ref="AE30:AE35"/>
    <mergeCell ref="AF30:AF35"/>
    <mergeCell ref="AG30:AG35"/>
    <mergeCell ref="AH30:AH35"/>
    <mergeCell ref="AI30:AI35"/>
    <mergeCell ref="AJ30:AJ35"/>
    <mergeCell ref="Y30:Y35"/>
    <mergeCell ref="Z30:Z35"/>
    <mergeCell ref="AA30:AA35"/>
    <mergeCell ref="AB30:AB35"/>
    <mergeCell ref="AC30:AC35"/>
    <mergeCell ref="AD30:AD35"/>
    <mergeCell ref="AK30:AK35"/>
    <mergeCell ref="AL30:AL35"/>
    <mergeCell ref="AM26:AM28"/>
    <mergeCell ref="AB26:AB28"/>
    <mergeCell ref="AC26:AC28"/>
    <mergeCell ref="AD26:AD28"/>
    <mergeCell ref="AE26:AE28"/>
    <mergeCell ref="AF26:AF28"/>
    <mergeCell ref="AG26:AG28"/>
    <mergeCell ref="J30:J32"/>
    <mergeCell ref="K30:K32"/>
    <mergeCell ref="L30:L32"/>
    <mergeCell ref="M30:M32"/>
    <mergeCell ref="AH26:AH28"/>
    <mergeCell ref="AI26:AI28"/>
    <mergeCell ref="AJ26:AJ28"/>
    <mergeCell ref="V26:V27"/>
    <mergeCell ref="W26:W27"/>
    <mergeCell ref="X26:X27"/>
    <mergeCell ref="Y26:Y28"/>
    <mergeCell ref="Z26:Z28"/>
    <mergeCell ref="AA26:AA28"/>
    <mergeCell ref="P26:P28"/>
    <mergeCell ref="Q26:Q28"/>
    <mergeCell ref="R26:R28"/>
    <mergeCell ref="S26:S28"/>
    <mergeCell ref="G46:G48"/>
    <mergeCell ref="H46:I48"/>
    <mergeCell ref="W8:W15"/>
    <mergeCell ref="Y8:Y15"/>
    <mergeCell ref="Z8:Z15"/>
    <mergeCell ref="AA8:AA15"/>
    <mergeCell ref="AB8:AB15"/>
    <mergeCell ref="AC8:AC15"/>
    <mergeCell ref="G38:G44"/>
    <mergeCell ref="H38:I44"/>
    <mergeCell ref="U19:U20"/>
    <mergeCell ref="J26:J28"/>
    <mergeCell ref="K26:K28"/>
    <mergeCell ref="S19:S22"/>
    <mergeCell ref="T19:T22"/>
    <mergeCell ref="P19:P22"/>
    <mergeCell ref="O19:O22"/>
    <mergeCell ref="J33:J34"/>
    <mergeCell ref="H24:I24"/>
    <mergeCell ref="G30:G35"/>
    <mergeCell ref="H30:I35"/>
    <mergeCell ref="G26:G28"/>
    <mergeCell ref="H26:I28"/>
    <mergeCell ref="L26:L28"/>
    <mergeCell ref="O26:O28"/>
    <mergeCell ref="K33:K34"/>
    <mergeCell ref="L33:L34"/>
    <mergeCell ref="M33:M34"/>
    <mergeCell ref="S30:S35"/>
    <mergeCell ref="T30:T35"/>
    <mergeCell ref="AK7:AK15"/>
    <mergeCell ref="AL7:AL15"/>
    <mergeCell ref="AG8:AG15"/>
    <mergeCell ref="AH8:AH15"/>
    <mergeCell ref="AI8:AI15"/>
    <mergeCell ref="AJ8:AJ15"/>
    <mergeCell ref="AD8:AD15"/>
    <mergeCell ref="X7:X15"/>
    <mergeCell ref="AK26:AK28"/>
    <mergeCell ref="AL26:AL28"/>
    <mergeCell ref="T26:T28"/>
    <mergeCell ref="U26:U28"/>
    <mergeCell ref="P30:P35"/>
    <mergeCell ref="Q30:Q32"/>
    <mergeCell ref="R30:R32"/>
    <mergeCell ref="M26:M28"/>
    <mergeCell ref="N26:N28"/>
    <mergeCell ref="O30:O35"/>
    <mergeCell ref="AK19:AK22"/>
    <mergeCell ref="AL19:AL22"/>
    <mergeCell ref="Y19:Y22"/>
    <mergeCell ref="Z19:Z22"/>
    <mergeCell ref="AA19:AA22"/>
    <mergeCell ref="AB19:AB22"/>
    <mergeCell ref="AC19:AC22"/>
    <mergeCell ref="AD19:AD22"/>
    <mergeCell ref="AE19:AE22"/>
    <mergeCell ref="AE8:AE15"/>
    <mergeCell ref="AF8:AF15"/>
    <mergeCell ref="Y7:AD7"/>
    <mergeCell ref="AE7:AJ7"/>
    <mergeCell ref="G19:G22"/>
    <mergeCell ref="H19:I22"/>
    <mergeCell ref="AG19:AG22"/>
    <mergeCell ref="AH19:AH22"/>
    <mergeCell ref="AI19:AI22"/>
    <mergeCell ref="AJ19:AJ22"/>
    <mergeCell ref="Q19:Q21"/>
    <mergeCell ref="J19:J21"/>
    <mergeCell ref="K19:K21"/>
    <mergeCell ref="L19:L21"/>
    <mergeCell ref="M19:M21"/>
    <mergeCell ref="N19:N21"/>
    <mergeCell ref="R19:R21"/>
    <mergeCell ref="X20:X22"/>
    <mergeCell ref="AM7:AM15"/>
    <mergeCell ref="A1:AK4"/>
    <mergeCell ref="A5:M6"/>
    <mergeCell ref="N5:AM5"/>
    <mergeCell ref="Y6:AJ6"/>
    <mergeCell ref="A7:A15"/>
    <mergeCell ref="B7:C15"/>
    <mergeCell ref="D7:D15"/>
    <mergeCell ref="E7:F15"/>
    <mergeCell ref="G7:G15"/>
    <mergeCell ref="H7:I15"/>
    <mergeCell ref="P7:P15"/>
    <mergeCell ref="Q7:Q15"/>
    <mergeCell ref="R7:R15"/>
    <mergeCell ref="S7:S15"/>
    <mergeCell ref="T7:T15"/>
    <mergeCell ref="U7:U15"/>
    <mergeCell ref="J7:J15"/>
    <mergeCell ref="K7:K15"/>
    <mergeCell ref="L7:L15"/>
    <mergeCell ref="M7:M15"/>
    <mergeCell ref="N7:N15"/>
    <mergeCell ref="O7:O15"/>
    <mergeCell ref="V7:V15"/>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5"/>
  <sheetViews>
    <sheetView topLeftCell="A19" zoomScale="55" zoomScaleNormal="55" workbookViewId="0">
      <selection activeCell="L30" sqref="L30"/>
    </sheetView>
  </sheetViews>
  <sheetFormatPr baseColWidth="10" defaultColWidth="11.42578125" defaultRowHeight="15" x14ac:dyDescent="0.2"/>
  <cols>
    <col min="1" max="1" width="11.28515625" style="7" customWidth="1"/>
    <col min="2" max="2" width="20.140625" style="7" customWidth="1"/>
    <col min="3" max="3" width="10.42578125" style="7" customWidth="1"/>
    <col min="4" max="4" width="21.7109375" style="7" customWidth="1"/>
    <col min="5" max="5" width="12.28515625" style="106" customWidth="1"/>
    <col min="6" max="6" width="21.7109375" style="7" customWidth="1"/>
    <col min="7" max="7" width="10.85546875" style="106" customWidth="1"/>
    <col min="8" max="8" width="28.140625" style="3" customWidth="1"/>
    <col min="9" max="9" width="22" style="3" customWidth="1"/>
    <col min="10" max="10" width="15.28515625" style="3" customWidth="1"/>
    <col min="11" max="12" width="19" style="3" customWidth="1"/>
    <col min="13" max="13" width="27.140625" style="71" bestFit="1" customWidth="1"/>
    <col min="14" max="14" width="14.85546875" style="61" customWidth="1"/>
    <col min="15" max="15" width="25.85546875" style="3" customWidth="1"/>
    <col min="16" max="16" width="29.7109375" style="3" customWidth="1"/>
    <col min="17" max="17" width="43.7109375" style="3" customWidth="1"/>
    <col min="18" max="18" width="28.7109375" style="56" customWidth="1"/>
    <col min="19" max="19" width="21.7109375" style="56" bestFit="1" customWidth="1"/>
    <col min="20" max="20" width="11.28515625" style="56" bestFit="1" customWidth="1"/>
    <col min="21" max="21" width="20.85546875" style="56" customWidth="1"/>
    <col min="22" max="33" width="9.85546875" style="7" customWidth="1"/>
    <col min="34" max="34" width="15.7109375" style="69" customWidth="1"/>
    <col min="35" max="35" width="16.42578125" style="70" customWidth="1"/>
    <col min="36" max="36" width="28.7109375" style="166" customWidth="1"/>
    <col min="37" max="253" width="11.42578125" style="7"/>
    <col min="254" max="254" width="9.140625" style="7" customWidth="1"/>
    <col min="255" max="255" width="20.140625" style="7" customWidth="1"/>
    <col min="256" max="256" width="9.140625" style="7" customWidth="1"/>
    <col min="257" max="257" width="21.7109375" style="7" customWidth="1"/>
    <col min="258" max="258" width="9.140625" style="7" customWidth="1"/>
    <col min="259" max="259" width="21.7109375" style="7" customWidth="1"/>
    <col min="260" max="260" width="9.140625" style="7" customWidth="1"/>
    <col min="261" max="261" width="28.140625" style="7" customWidth="1"/>
    <col min="262" max="262" width="22" style="7" customWidth="1"/>
    <col min="263" max="263" width="39.85546875" style="7" customWidth="1"/>
    <col min="264" max="264" width="19" style="7" customWidth="1"/>
    <col min="265" max="265" width="27.140625" style="7" bestFit="1" customWidth="1"/>
    <col min="266" max="266" width="14.85546875" style="7" customWidth="1"/>
    <col min="267" max="267" width="20.28515625" style="7" customWidth="1"/>
    <col min="268" max="268" width="16.42578125" style="7" customWidth="1"/>
    <col min="269" max="269" width="43.7109375" style="7" customWidth="1"/>
    <col min="270" max="270" width="28.7109375" style="7" customWidth="1"/>
    <col min="271" max="272" width="20.85546875" style="7" customWidth="1"/>
    <col min="273" max="284" width="9.85546875" style="7" customWidth="1"/>
    <col min="285" max="285" width="15.7109375" style="7" customWidth="1"/>
    <col min="286" max="286" width="16.42578125" style="7" customWidth="1"/>
    <col min="287" max="287" width="28.7109375" style="7" customWidth="1"/>
    <col min="288" max="288" width="21.42578125" style="7" customWidth="1"/>
    <col min="289" max="289" width="15.7109375" style="7" bestFit="1" customWidth="1"/>
    <col min="290" max="509" width="11.42578125" style="7"/>
    <col min="510" max="510" width="9.140625" style="7" customWidth="1"/>
    <col min="511" max="511" width="20.140625" style="7" customWidth="1"/>
    <col min="512" max="512" width="9.140625" style="7" customWidth="1"/>
    <col min="513" max="513" width="21.7109375" style="7" customWidth="1"/>
    <col min="514" max="514" width="9.140625" style="7" customWidth="1"/>
    <col min="515" max="515" width="21.7109375" style="7" customWidth="1"/>
    <col min="516" max="516" width="9.140625" style="7" customWidth="1"/>
    <col min="517" max="517" width="28.140625" style="7" customWidth="1"/>
    <col min="518" max="518" width="22" style="7" customWidth="1"/>
    <col min="519" max="519" width="39.85546875" style="7" customWidth="1"/>
    <col min="520" max="520" width="19" style="7" customWidth="1"/>
    <col min="521" max="521" width="27.140625" style="7" bestFit="1" customWidth="1"/>
    <col min="522" max="522" width="14.85546875" style="7" customWidth="1"/>
    <col min="523" max="523" width="20.28515625" style="7" customWidth="1"/>
    <col min="524" max="524" width="16.42578125" style="7" customWidth="1"/>
    <col min="525" max="525" width="43.7109375" style="7" customWidth="1"/>
    <col min="526" max="526" width="28.7109375" style="7" customWidth="1"/>
    <col min="527" max="528" width="20.85546875" style="7" customWidth="1"/>
    <col min="529" max="540" width="9.85546875" style="7" customWidth="1"/>
    <col min="541" max="541" width="15.7109375" style="7" customWidth="1"/>
    <col min="542" max="542" width="16.42578125" style="7" customWidth="1"/>
    <col min="543" max="543" width="28.7109375" style="7" customWidth="1"/>
    <col min="544" max="544" width="21.42578125" style="7" customWidth="1"/>
    <col min="545" max="545" width="15.7109375" style="7" bestFit="1" customWidth="1"/>
    <col min="546" max="765" width="11.42578125" style="7"/>
    <col min="766" max="766" width="9.140625" style="7" customWidth="1"/>
    <col min="767" max="767" width="20.140625" style="7" customWidth="1"/>
    <col min="768" max="768" width="9.140625" style="7" customWidth="1"/>
    <col min="769" max="769" width="21.7109375" style="7" customWidth="1"/>
    <col min="770" max="770" width="9.140625" style="7" customWidth="1"/>
    <col min="771" max="771" width="21.7109375" style="7" customWidth="1"/>
    <col min="772" max="772" width="9.140625" style="7" customWidth="1"/>
    <col min="773" max="773" width="28.140625" style="7" customWidth="1"/>
    <col min="774" max="774" width="22" style="7" customWidth="1"/>
    <col min="775" max="775" width="39.85546875" style="7" customWidth="1"/>
    <col min="776" max="776" width="19" style="7" customWidth="1"/>
    <col min="777" max="777" width="27.140625" style="7" bestFit="1" customWidth="1"/>
    <col min="778" max="778" width="14.85546875" style="7" customWidth="1"/>
    <col min="779" max="779" width="20.28515625" style="7" customWidth="1"/>
    <col min="780" max="780" width="16.42578125" style="7" customWidth="1"/>
    <col min="781" max="781" width="43.7109375" style="7" customWidth="1"/>
    <col min="782" max="782" width="28.7109375" style="7" customWidth="1"/>
    <col min="783" max="784" width="20.85546875" style="7" customWidth="1"/>
    <col min="785" max="796" width="9.85546875" style="7" customWidth="1"/>
    <col min="797" max="797" width="15.7109375" style="7" customWidth="1"/>
    <col min="798" max="798" width="16.42578125" style="7" customWidth="1"/>
    <col min="799" max="799" width="28.7109375" style="7" customWidth="1"/>
    <col min="800" max="800" width="21.42578125" style="7" customWidth="1"/>
    <col min="801" max="801" width="15.7109375" style="7" bestFit="1" customWidth="1"/>
    <col min="802" max="1021" width="11.42578125" style="7"/>
    <col min="1022" max="1022" width="9.140625" style="7" customWidth="1"/>
    <col min="1023" max="1023" width="20.140625" style="7" customWidth="1"/>
    <col min="1024" max="1024" width="9.140625" style="7" customWidth="1"/>
    <col min="1025" max="1025" width="21.7109375" style="7" customWidth="1"/>
    <col min="1026" max="1026" width="9.140625" style="7" customWidth="1"/>
    <col min="1027" max="1027" width="21.7109375" style="7" customWidth="1"/>
    <col min="1028" max="1028" width="9.140625" style="7" customWidth="1"/>
    <col min="1029" max="1029" width="28.140625" style="7" customWidth="1"/>
    <col min="1030" max="1030" width="22" style="7" customWidth="1"/>
    <col min="1031" max="1031" width="39.85546875" style="7" customWidth="1"/>
    <col min="1032" max="1032" width="19" style="7" customWidth="1"/>
    <col min="1033" max="1033" width="27.140625" style="7" bestFit="1" customWidth="1"/>
    <col min="1034" max="1034" width="14.85546875" style="7" customWidth="1"/>
    <col min="1035" max="1035" width="20.28515625" style="7" customWidth="1"/>
    <col min="1036" max="1036" width="16.42578125" style="7" customWidth="1"/>
    <col min="1037" max="1037" width="43.7109375" style="7" customWidth="1"/>
    <col min="1038" max="1038" width="28.7109375" style="7" customWidth="1"/>
    <col min="1039" max="1040" width="20.85546875" style="7" customWidth="1"/>
    <col min="1041" max="1052" width="9.85546875" style="7" customWidth="1"/>
    <col min="1053" max="1053" width="15.7109375" style="7" customWidth="1"/>
    <col min="1054" max="1054" width="16.42578125" style="7" customWidth="1"/>
    <col min="1055" max="1055" width="28.7109375" style="7" customWidth="1"/>
    <col min="1056" max="1056" width="21.42578125" style="7" customWidth="1"/>
    <col min="1057" max="1057" width="15.7109375" style="7" bestFit="1" customWidth="1"/>
    <col min="1058" max="1277" width="11.42578125" style="7"/>
    <col min="1278" max="1278" width="9.140625" style="7" customWidth="1"/>
    <col min="1279" max="1279" width="20.140625" style="7" customWidth="1"/>
    <col min="1280" max="1280" width="9.140625" style="7" customWidth="1"/>
    <col min="1281" max="1281" width="21.7109375" style="7" customWidth="1"/>
    <col min="1282" max="1282" width="9.140625" style="7" customWidth="1"/>
    <col min="1283" max="1283" width="21.7109375" style="7" customWidth="1"/>
    <col min="1284" max="1284" width="9.140625" style="7" customWidth="1"/>
    <col min="1285" max="1285" width="28.140625" style="7" customWidth="1"/>
    <col min="1286" max="1286" width="22" style="7" customWidth="1"/>
    <col min="1287" max="1287" width="39.85546875" style="7" customWidth="1"/>
    <col min="1288" max="1288" width="19" style="7" customWidth="1"/>
    <col min="1289" max="1289" width="27.140625" style="7" bestFit="1" customWidth="1"/>
    <col min="1290" max="1290" width="14.85546875" style="7" customWidth="1"/>
    <col min="1291" max="1291" width="20.28515625" style="7" customWidth="1"/>
    <col min="1292" max="1292" width="16.42578125" style="7" customWidth="1"/>
    <col min="1293" max="1293" width="43.7109375" style="7" customWidth="1"/>
    <col min="1294" max="1294" width="28.7109375" style="7" customWidth="1"/>
    <col min="1295" max="1296" width="20.85546875" style="7" customWidth="1"/>
    <col min="1297" max="1308" width="9.85546875" style="7" customWidth="1"/>
    <col min="1309" max="1309" width="15.7109375" style="7" customWidth="1"/>
    <col min="1310" max="1310" width="16.42578125" style="7" customWidth="1"/>
    <col min="1311" max="1311" width="28.7109375" style="7" customWidth="1"/>
    <col min="1312" max="1312" width="21.42578125" style="7" customWidth="1"/>
    <col min="1313" max="1313" width="15.7109375" style="7" bestFit="1" customWidth="1"/>
    <col min="1314" max="1533" width="11.42578125" style="7"/>
    <col min="1534" max="1534" width="9.140625" style="7" customWidth="1"/>
    <col min="1535" max="1535" width="20.140625" style="7" customWidth="1"/>
    <col min="1536" max="1536" width="9.140625" style="7" customWidth="1"/>
    <col min="1537" max="1537" width="21.7109375" style="7" customWidth="1"/>
    <col min="1538" max="1538" width="9.140625" style="7" customWidth="1"/>
    <col min="1539" max="1539" width="21.7109375" style="7" customWidth="1"/>
    <col min="1540" max="1540" width="9.140625" style="7" customWidth="1"/>
    <col min="1541" max="1541" width="28.140625" style="7" customWidth="1"/>
    <col min="1542" max="1542" width="22" style="7" customWidth="1"/>
    <col min="1543" max="1543" width="39.85546875" style="7" customWidth="1"/>
    <col min="1544" max="1544" width="19" style="7" customWidth="1"/>
    <col min="1545" max="1545" width="27.140625" style="7" bestFit="1" customWidth="1"/>
    <col min="1546" max="1546" width="14.85546875" style="7" customWidth="1"/>
    <col min="1547" max="1547" width="20.28515625" style="7" customWidth="1"/>
    <col min="1548" max="1548" width="16.42578125" style="7" customWidth="1"/>
    <col min="1549" max="1549" width="43.7109375" style="7" customWidth="1"/>
    <col min="1550" max="1550" width="28.7109375" style="7" customWidth="1"/>
    <col min="1551" max="1552" width="20.85546875" style="7" customWidth="1"/>
    <col min="1553" max="1564" width="9.85546875" style="7" customWidth="1"/>
    <col min="1565" max="1565" width="15.7109375" style="7" customWidth="1"/>
    <col min="1566" max="1566" width="16.42578125" style="7" customWidth="1"/>
    <col min="1567" max="1567" width="28.7109375" style="7" customWidth="1"/>
    <col min="1568" max="1568" width="21.42578125" style="7" customWidth="1"/>
    <col min="1569" max="1569" width="15.7109375" style="7" bestFit="1" customWidth="1"/>
    <col min="1570" max="1789" width="11.42578125" style="7"/>
    <col min="1790" max="1790" width="9.140625" style="7" customWidth="1"/>
    <col min="1791" max="1791" width="20.140625" style="7" customWidth="1"/>
    <col min="1792" max="1792" width="9.140625" style="7" customWidth="1"/>
    <col min="1793" max="1793" width="21.7109375" style="7" customWidth="1"/>
    <col min="1794" max="1794" width="9.140625" style="7" customWidth="1"/>
    <col min="1795" max="1795" width="21.7109375" style="7" customWidth="1"/>
    <col min="1796" max="1796" width="9.140625" style="7" customWidth="1"/>
    <col min="1797" max="1797" width="28.140625" style="7" customWidth="1"/>
    <col min="1798" max="1798" width="22" style="7" customWidth="1"/>
    <col min="1799" max="1799" width="39.85546875" style="7" customWidth="1"/>
    <col min="1800" max="1800" width="19" style="7" customWidth="1"/>
    <col min="1801" max="1801" width="27.140625" style="7" bestFit="1" customWidth="1"/>
    <col min="1802" max="1802" width="14.85546875" style="7" customWidth="1"/>
    <col min="1803" max="1803" width="20.28515625" style="7" customWidth="1"/>
    <col min="1804" max="1804" width="16.42578125" style="7" customWidth="1"/>
    <col min="1805" max="1805" width="43.7109375" style="7" customWidth="1"/>
    <col min="1806" max="1806" width="28.7109375" style="7" customWidth="1"/>
    <col min="1807" max="1808" width="20.85546875" style="7" customWidth="1"/>
    <col min="1809" max="1820" width="9.85546875" style="7" customWidth="1"/>
    <col min="1821" max="1821" width="15.7109375" style="7" customWidth="1"/>
    <col min="1822" max="1822" width="16.42578125" style="7" customWidth="1"/>
    <col min="1823" max="1823" width="28.7109375" style="7" customWidth="1"/>
    <col min="1824" max="1824" width="21.42578125" style="7" customWidth="1"/>
    <col min="1825" max="1825" width="15.7109375" style="7" bestFit="1" customWidth="1"/>
    <col min="1826" max="2045" width="11.42578125" style="7"/>
    <col min="2046" max="2046" width="9.140625" style="7" customWidth="1"/>
    <col min="2047" max="2047" width="20.140625" style="7" customWidth="1"/>
    <col min="2048" max="2048" width="9.140625" style="7" customWidth="1"/>
    <col min="2049" max="2049" width="21.7109375" style="7" customWidth="1"/>
    <col min="2050" max="2050" width="9.140625" style="7" customWidth="1"/>
    <col min="2051" max="2051" width="21.7109375" style="7" customWidth="1"/>
    <col min="2052" max="2052" width="9.140625" style="7" customWidth="1"/>
    <col min="2053" max="2053" width="28.140625" style="7" customWidth="1"/>
    <col min="2054" max="2054" width="22" style="7" customWidth="1"/>
    <col min="2055" max="2055" width="39.85546875" style="7" customWidth="1"/>
    <col min="2056" max="2056" width="19" style="7" customWidth="1"/>
    <col min="2057" max="2057" width="27.140625" style="7" bestFit="1" customWidth="1"/>
    <col min="2058" max="2058" width="14.85546875" style="7" customWidth="1"/>
    <col min="2059" max="2059" width="20.28515625" style="7" customWidth="1"/>
    <col min="2060" max="2060" width="16.42578125" style="7" customWidth="1"/>
    <col min="2061" max="2061" width="43.7109375" style="7" customWidth="1"/>
    <col min="2062" max="2062" width="28.7109375" style="7" customWidth="1"/>
    <col min="2063" max="2064" width="20.85546875" style="7" customWidth="1"/>
    <col min="2065" max="2076" width="9.85546875" style="7" customWidth="1"/>
    <col min="2077" max="2077" width="15.7109375" style="7" customWidth="1"/>
    <col min="2078" max="2078" width="16.42578125" style="7" customWidth="1"/>
    <col min="2079" max="2079" width="28.7109375" style="7" customWidth="1"/>
    <col min="2080" max="2080" width="21.42578125" style="7" customWidth="1"/>
    <col min="2081" max="2081" width="15.7109375" style="7" bestFit="1" customWidth="1"/>
    <col min="2082" max="2301" width="11.42578125" style="7"/>
    <col min="2302" max="2302" width="9.140625" style="7" customWidth="1"/>
    <col min="2303" max="2303" width="20.140625" style="7" customWidth="1"/>
    <col min="2304" max="2304" width="9.140625" style="7" customWidth="1"/>
    <col min="2305" max="2305" width="21.7109375" style="7" customWidth="1"/>
    <col min="2306" max="2306" width="9.140625" style="7" customWidth="1"/>
    <col min="2307" max="2307" width="21.7109375" style="7" customWidth="1"/>
    <col min="2308" max="2308" width="9.140625" style="7" customWidth="1"/>
    <col min="2309" max="2309" width="28.140625" style="7" customWidth="1"/>
    <col min="2310" max="2310" width="22" style="7" customWidth="1"/>
    <col min="2311" max="2311" width="39.85546875" style="7" customWidth="1"/>
    <col min="2312" max="2312" width="19" style="7" customWidth="1"/>
    <col min="2313" max="2313" width="27.140625" style="7" bestFit="1" customWidth="1"/>
    <col min="2314" max="2314" width="14.85546875" style="7" customWidth="1"/>
    <col min="2315" max="2315" width="20.28515625" style="7" customWidth="1"/>
    <col min="2316" max="2316" width="16.42578125" style="7" customWidth="1"/>
    <col min="2317" max="2317" width="43.7109375" style="7" customWidth="1"/>
    <col min="2318" max="2318" width="28.7109375" style="7" customWidth="1"/>
    <col min="2319" max="2320" width="20.85546875" style="7" customWidth="1"/>
    <col min="2321" max="2332" width="9.85546875" style="7" customWidth="1"/>
    <col min="2333" max="2333" width="15.7109375" style="7" customWidth="1"/>
    <col min="2334" max="2334" width="16.42578125" style="7" customWidth="1"/>
    <col min="2335" max="2335" width="28.7109375" style="7" customWidth="1"/>
    <col min="2336" max="2336" width="21.42578125" style="7" customWidth="1"/>
    <col min="2337" max="2337" width="15.7109375" style="7" bestFit="1" customWidth="1"/>
    <col min="2338" max="2557" width="11.42578125" style="7"/>
    <col min="2558" max="2558" width="9.140625" style="7" customWidth="1"/>
    <col min="2559" max="2559" width="20.140625" style="7" customWidth="1"/>
    <col min="2560" max="2560" width="9.140625" style="7" customWidth="1"/>
    <col min="2561" max="2561" width="21.7109375" style="7" customWidth="1"/>
    <col min="2562" max="2562" width="9.140625" style="7" customWidth="1"/>
    <col min="2563" max="2563" width="21.7109375" style="7" customWidth="1"/>
    <col min="2564" max="2564" width="9.140625" style="7" customWidth="1"/>
    <col min="2565" max="2565" width="28.140625" style="7" customWidth="1"/>
    <col min="2566" max="2566" width="22" style="7" customWidth="1"/>
    <col min="2567" max="2567" width="39.85546875" style="7" customWidth="1"/>
    <col min="2568" max="2568" width="19" style="7" customWidth="1"/>
    <col min="2569" max="2569" width="27.140625" style="7" bestFit="1" customWidth="1"/>
    <col min="2570" max="2570" width="14.85546875" style="7" customWidth="1"/>
    <col min="2571" max="2571" width="20.28515625" style="7" customWidth="1"/>
    <col min="2572" max="2572" width="16.42578125" style="7" customWidth="1"/>
    <col min="2573" max="2573" width="43.7109375" style="7" customWidth="1"/>
    <col min="2574" max="2574" width="28.7109375" style="7" customWidth="1"/>
    <col min="2575" max="2576" width="20.85546875" style="7" customWidth="1"/>
    <col min="2577" max="2588" width="9.85546875" style="7" customWidth="1"/>
    <col min="2589" max="2589" width="15.7109375" style="7" customWidth="1"/>
    <col min="2590" max="2590" width="16.42578125" style="7" customWidth="1"/>
    <col min="2591" max="2591" width="28.7109375" style="7" customWidth="1"/>
    <col min="2592" max="2592" width="21.42578125" style="7" customWidth="1"/>
    <col min="2593" max="2593" width="15.7109375" style="7" bestFit="1" customWidth="1"/>
    <col min="2594" max="2813" width="11.42578125" style="7"/>
    <col min="2814" max="2814" width="9.140625" style="7" customWidth="1"/>
    <col min="2815" max="2815" width="20.140625" style="7" customWidth="1"/>
    <col min="2816" max="2816" width="9.140625" style="7" customWidth="1"/>
    <col min="2817" max="2817" width="21.7109375" style="7" customWidth="1"/>
    <col min="2818" max="2818" width="9.140625" style="7" customWidth="1"/>
    <col min="2819" max="2819" width="21.7109375" style="7" customWidth="1"/>
    <col min="2820" max="2820" width="9.140625" style="7" customWidth="1"/>
    <col min="2821" max="2821" width="28.140625" style="7" customWidth="1"/>
    <col min="2822" max="2822" width="22" style="7" customWidth="1"/>
    <col min="2823" max="2823" width="39.85546875" style="7" customWidth="1"/>
    <col min="2824" max="2824" width="19" style="7" customWidth="1"/>
    <col min="2825" max="2825" width="27.140625" style="7" bestFit="1" customWidth="1"/>
    <col min="2826" max="2826" width="14.85546875" style="7" customWidth="1"/>
    <col min="2827" max="2827" width="20.28515625" style="7" customWidth="1"/>
    <col min="2828" max="2828" width="16.42578125" style="7" customWidth="1"/>
    <col min="2829" max="2829" width="43.7109375" style="7" customWidth="1"/>
    <col min="2830" max="2830" width="28.7109375" style="7" customWidth="1"/>
    <col min="2831" max="2832" width="20.85546875" style="7" customWidth="1"/>
    <col min="2833" max="2844" width="9.85546875" style="7" customWidth="1"/>
    <col min="2845" max="2845" width="15.7109375" style="7" customWidth="1"/>
    <col min="2846" max="2846" width="16.42578125" style="7" customWidth="1"/>
    <col min="2847" max="2847" width="28.7109375" style="7" customWidth="1"/>
    <col min="2848" max="2848" width="21.42578125" style="7" customWidth="1"/>
    <col min="2849" max="2849" width="15.7109375" style="7" bestFit="1" customWidth="1"/>
    <col min="2850" max="3069" width="11.42578125" style="7"/>
    <col min="3070" max="3070" width="9.140625" style="7" customWidth="1"/>
    <col min="3071" max="3071" width="20.140625" style="7" customWidth="1"/>
    <col min="3072" max="3072" width="9.140625" style="7" customWidth="1"/>
    <col min="3073" max="3073" width="21.7109375" style="7" customWidth="1"/>
    <col min="3074" max="3074" width="9.140625" style="7" customWidth="1"/>
    <col min="3075" max="3075" width="21.7109375" style="7" customWidth="1"/>
    <col min="3076" max="3076" width="9.140625" style="7" customWidth="1"/>
    <col min="3077" max="3077" width="28.140625" style="7" customWidth="1"/>
    <col min="3078" max="3078" width="22" style="7" customWidth="1"/>
    <col min="3079" max="3079" width="39.85546875" style="7" customWidth="1"/>
    <col min="3080" max="3080" width="19" style="7" customWidth="1"/>
    <col min="3081" max="3081" width="27.140625" style="7" bestFit="1" customWidth="1"/>
    <col min="3082" max="3082" width="14.85546875" style="7" customWidth="1"/>
    <col min="3083" max="3083" width="20.28515625" style="7" customWidth="1"/>
    <col min="3084" max="3084" width="16.42578125" style="7" customWidth="1"/>
    <col min="3085" max="3085" width="43.7109375" style="7" customWidth="1"/>
    <col min="3086" max="3086" width="28.7109375" style="7" customWidth="1"/>
    <col min="3087" max="3088" width="20.85546875" style="7" customWidth="1"/>
    <col min="3089" max="3100" width="9.85546875" style="7" customWidth="1"/>
    <col min="3101" max="3101" width="15.7109375" style="7" customWidth="1"/>
    <col min="3102" max="3102" width="16.42578125" style="7" customWidth="1"/>
    <col min="3103" max="3103" width="28.7109375" style="7" customWidth="1"/>
    <col min="3104" max="3104" width="21.42578125" style="7" customWidth="1"/>
    <col min="3105" max="3105" width="15.7109375" style="7" bestFit="1" customWidth="1"/>
    <col min="3106" max="3325" width="11.42578125" style="7"/>
    <col min="3326" max="3326" width="9.140625" style="7" customWidth="1"/>
    <col min="3327" max="3327" width="20.140625" style="7" customWidth="1"/>
    <col min="3328" max="3328" width="9.140625" style="7" customWidth="1"/>
    <col min="3329" max="3329" width="21.7109375" style="7" customWidth="1"/>
    <col min="3330" max="3330" width="9.140625" style="7" customWidth="1"/>
    <col min="3331" max="3331" width="21.7109375" style="7" customWidth="1"/>
    <col min="3332" max="3332" width="9.140625" style="7" customWidth="1"/>
    <col min="3333" max="3333" width="28.140625" style="7" customWidth="1"/>
    <col min="3334" max="3334" width="22" style="7" customWidth="1"/>
    <col min="3335" max="3335" width="39.85546875" style="7" customWidth="1"/>
    <col min="3336" max="3336" width="19" style="7" customWidth="1"/>
    <col min="3337" max="3337" width="27.140625" style="7" bestFit="1" customWidth="1"/>
    <col min="3338" max="3338" width="14.85546875" style="7" customWidth="1"/>
    <col min="3339" max="3339" width="20.28515625" style="7" customWidth="1"/>
    <col min="3340" max="3340" width="16.42578125" style="7" customWidth="1"/>
    <col min="3341" max="3341" width="43.7109375" style="7" customWidth="1"/>
    <col min="3342" max="3342" width="28.7109375" style="7" customWidth="1"/>
    <col min="3343" max="3344" width="20.85546875" style="7" customWidth="1"/>
    <col min="3345" max="3356" width="9.85546875" style="7" customWidth="1"/>
    <col min="3357" max="3357" width="15.7109375" style="7" customWidth="1"/>
    <col min="3358" max="3358" width="16.42578125" style="7" customWidth="1"/>
    <col min="3359" max="3359" width="28.7109375" style="7" customWidth="1"/>
    <col min="3360" max="3360" width="21.42578125" style="7" customWidth="1"/>
    <col min="3361" max="3361" width="15.7109375" style="7" bestFit="1" customWidth="1"/>
    <col min="3362" max="3581" width="11.42578125" style="7"/>
    <col min="3582" max="3582" width="9.140625" style="7" customWidth="1"/>
    <col min="3583" max="3583" width="20.140625" style="7" customWidth="1"/>
    <col min="3584" max="3584" width="9.140625" style="7" customWidth="1"/>
    <col min="3585" max="3585" width="21.7109375" style="7" customWidth="1"/>
    <col min="3586" max="3586" width="9.140625" style="7" customWidth="1"/>
    <col min="3587" max="3587" width="21.7109375" style="7" customWidth="1"/>
    <col min="3588" max="3588" width="9.140625" style="7" customWidth="1"/>
    <col min="3589" max="3589" width="28.140625" style="7" customWidth="1"/>
    <col min="3590" max="3590" width="22" style="7" customWidth="1"/>
    <col min="3591" max="3591" width="39.85546875" style="7" customWidth="1"/>
    <col min="3592" max="3592" width="19" style="7" customWidth="1"/>
    <col min="3593" max="3593" width="27.140625" style="7" bestFit="1" customWidth="1"/>
    <col min="3594" max="3594" width="14.85546875" style="7" customWidth="1"/>
    <col min="3595" max="3595" width="20.28515625" style="7" customWidth="1"/>
    <col min="3596" max="3596" width="16.42578125" style="7" customWidth="1"/>
    <col min="3597" max="3597" width="43.7109375" style="7" customWidth="1"/>
    <col min="3598" max="3598" width="28.7109375" style="7" customWidth="1"/>
    <col min="3599" max="3600" width="20.85546875" style="7" customWidth="1"/>
    <col min="3601" max="3612" width="9.85546875" style="7" customWidth="1"/>
    <col min="3613" max="3613" width="15.7109375" style="7" customWidth="1"/>
    <col min="3614" max="3614" width="16.42578125" style="7" customWidth="1"/>
    <col min="3615" max="3615" width="28.7109375" style="7" customWidth="1"/>
    <col min="3616" max="3616" width="21.42578125" style="7" customWidth="1"/>
    <col min="3617" max="3617" width="15.7109375" style="7" bestFit="1" customWidth="1"/>
    <col min="3618" max="3837" width="11.42578125" style="7"/>
    <col min="3838" max="3838" width="9.140625" style="7" customWidth="1"/>
    <col min="3839" max="3839" width="20.140625" style="7" customWidth="1"/>
    <col min="3840" max="3840" width="9.140625" style="7" customWidth="1"/>
    <col min="3841" max="3841" width="21.7109375" style="7" customWidth="1"/>
    <col min="3842" max="3842" width="9.140625" style="7" customWidth="1"/>
    <col min="3843" max="3843" width="21.7109375" style="7" customWidth="1"/>
    <col min="3844" max="3844" width="9.140625" style="7" customWidth="1"/>
    <col min="3845" max="3845" width="28.140625" style="7" customWidth="1"/>
    <col min="3846" max="3846" width="22" style="7" customWidth="1"/>
    <col min="3847" max="3847" width="39.85546875" style="7" customWidth="1"/>
    <col min="3848" max="3848" width="19" style="7" customWidth="1"/>
    <col min="3849" max="3849" width="27.140625" style="7" bestFit="1" customWidth="1"/>
    <col min="3850" max="3850" width="14.85546875" style="7" customWidth="1"/>
    <col min="3851" max="3851" width="20.28515625" style="7" customWidth="1"/>
    <col min="3852" max="3852" width="16.42578125" style="7" customWidth="1"/>
    <col min="3853" max="3853" width="43.7109375" style="7" customWidth="1"/>
    <col min="3854" max="3854" width="28.7109375" style="7" customWidth="1"/>
    <col min="3855" max="3856" width="20.85546875" style="7" customWidth="1"/>
    <col min="3857" max="3868" width="9.85546875" style="7" customWidth="1"/>
    <col min="3869" max="3869" width="15.7109375" style="7" customWidth="1"/>
    <col min="3870" max="3870" width="16.42578125" style="7" customWidth="1"/>
    <col min="3871" max="3871" width="28.7109375" style="7" customWidth="1"/>
    <col min="3872" max="3872" width="21.42578125" style="7" customWidth="1"/>
    <col min="3873" max="3873" width="15.7109375" style="7" bestFit="1" customWidth="1"/>
    <col min="3874" max="4093" width="11.42578125" style="7"/>
    <col min="4094" max="4094" width="9.140625" style="7" customWidth="1"/>
    <col min="4095" max="4095" width="20.140625" style="7" customWidth="1"/>
    <col min="4096" max="4096" width="9.140625" style="7" customWidth="1"/>
    <col min="4097" max="4097" width="21.7109375" style="7" customWidth="1"/>
    <col min="4098" max="4098" width="9.140625" style="7" customWidth="1"/>
    <col min="4099" max="4099" width="21.7109375" style="7" customWidth="1"/>
    <col min="4100" max="4100" width="9.140625" style="7" customWidth="1"/>
    <col min="4101" max="4101" width="28.140625" style="7" customWidth="1"/>
    <col min="4102" max="4102" width="22" style="7" customWidth="1"/>
    <col min="4103" max="4103" width="39.85546875" style="7" customWidth="1"/>
    <col min="4104" max="4104" width="19" style="7" customWidth="1"/>
    <col min="4105" max="4105" width="27.140625" style="7" bestFit="1" customWidth="1"/>
    <col min="4106" max="4106" width="14.85546875" style="7" customWidth="1"/>
    <col min="4107" max="4107" width="20.28515625" style="7" customWidth="1"/>
    <col min="4108" max="4108" width="16.42578125" style="7" customWidth="1"/>
    <col min="4109" max="4109" width="43.7109375" style="7" customWidth="1"/>
    <col min="4110" max="4110" width="28.7109375" style="7" customWidth="1"/>
    <col min="4111" max="4112" width="20.85546875" style="7" customWidth="1"/>
    <col min="4113" max="4124" width="9.85546875" style="7" customWidth="1"/>
    <col min="4125" max="4125" width="15.7109375" style="7" customWidth="1"/>
    <col min="4126" max="4126" width="16.42578125" style="7" customWidth="1"/>
    <col min="4127" max="4127" width="28.7109375" style="7" customWidth="1"/>
    <col min="4128" max="4128" width="21.42578125" style="7" customWidth="1"/>
    <col min="4129" max="4129" width="15.7109375" style="7" bestFit="1" customWidth="1"/>
    <col min="4130" max="4349" width="11.42578125" style="7"/>
    <col min="4350" max="4350" width="9.140625" style="7" customWidth="1"/>
    <col min="4351" max="4351" width="20.140625" style="7" customWidth="1"/>
    <col min="4352" max="4352" width="9.140625" style="7" customWidth="1"/>
    <col min="4353" max="4353" width="21.7109375" style="7" customWidth="1"/>
    <col min="4354" max="4354" width="9.140625" style="7" customWidth="1"/>
    <col min="4355" max="4355" width="21.7109375" style="7" customWidth="1"/>
    <col min="4356" max="4356" width="9.140625" style="7" customWidth="1"/>
    <col min="4357" max="4357" width="28.140625" style="7" customWidth="1"/>
    <col min="4358" max="4358" width="22" style="7" customWidth="1"/>
    <col min="4359" max="4359" width="39.85546875" style="7" customWidth="1"/>
    <col min="4360" max="4360" width="19" style="7" customWidth="1"/>
    <col min="4361" max="4361" width="27.140625" style="7" bestFit="1" customWidth="1"/>
    <col min="4362" max="4362" width="14.85546875" style="7" customWidth="1"/>
    <col min="4363" max="4363" width="20.28515625" style="7" customWidth="1"/>
    <col min="4364" max="4364" width="16.42578125" style="7" customWidth="1"/>
    <col min="4365" max="4365" width="43.7109375" style="7" customWidth="1"/>
    <col min="4366" max="4366" width="28.7109375" style="7" customWidth="1"/>
    <col min="4367" max="4368" width="20.85546875" style="7" customWidth="1"/>
    <col min="4369" max="4380" width="9.85546875" style="7" customWidth="1"/>
    <col min="4381" max="4381" width="15.7109375" style="7" customWidth="1"/>
    <col min="4382" max="4382" width="16.42578125" style="7" customWidth="1"/>
    <col min="4383" max="4383" width="28.7109375" style="7" customWidth="1"/>
    <col min="4384" max="4384" width="21.42578125" style="7" customWidth="1"/>
    <col min="4385" max="4385" width="15.7109375" style="7" bestFit="1" customWidth="1"/>
    <col min="4386" max="4605" width="11.42578125" style="7"/>
    <col min="4606" max="4606" width="9.140625" style="7" customWidth="1"/>
    <col min="4607" max="4607" width="20.140625" style="7" customWidth="1"/>
    <col min="4608" max="4608" width="9.140625" style="7" customWidth="1"/>
    <col min="4609" max="4609" width="21.7109375" style="7" customWidth="1"/>
    <col min="4610" max="4610" width="9.140625" style="7" customWidth="1"/>
    <col min="4611" max="4611" width="21.7109375" style="7" customWidth="1"/>
    <col min="4612" max="4612" width="9.140625" style="7" customWidth="1"/>
    <col min="4613" max="4613" width="28.140625" style="7" customWidth="1"/>
    <col min="4614" max="4614" width="22" style="7" customWidth="1"/>
    <col min="4615" max="4615" width="39.85546875" style="7" customWidth="1"/>
    <col min="4616" max="4616" width="19" style="7" customWidth="1"/>
    <col min="4617" max="4617" width="27.140625" style="7" bestFit="1" customWidth="1"/>
    <col min="4618" max="4618" width="14.85546875" style="7" customWidth="1"/>
    <col min="4619" max="4619" width="20.28515625" style="7" customWidth="1"/>
    <col min="4620" max="4620" width="16.42578125" style="7" customWidth="1"/>
    <col min="4621" max="4621" width="43.7109375" style="7" customWidth="1"/>
    <col min="4622" max="4622" width="28.7109375" style="7" customWidth="1"/>
    <col min="4623" max="4624" width="20.85546875" style="7" customWidth="1"/>
    <col min="4625" max="4636" width="9.85546875" style="7" customWidth="1"/>
    <col min="4637" max="4637" width="15.7109375" style="7" customWidth="1"/>
    <col min="4638" max="4638" width="16.42578125" style="7" customWidth="1"/>
    <col min="4639" max="4639" width="28.7109375" style="7" customWidth="1"/>
    <col min="4640" max="4640" width="21.42578125" style="7" customWidth="1"/>
    <col min="4641" max="4641" width="15.7109375" style="7" bestFit="1" customWidth="1"/>
    <col min="4642" max="4861" width="11.42578125" style="7"/>
    <col min="4862" max="4862" width="9.140625" style="7" customWidth="1"/>
    <col min="4863" max="4863" width="20.140625" style="7" customWidth="1"/>
    <col min="4864" max="4864" width="9.140625" style="7" customWidth="1"/>
    <col min="4865" max="4865" width="21.7109375" style="7" customWidth="1"/>
    <col min="4866" max="4866" width="9.140625" style="7" customWidth="1"/>
    <col min="4867" max="4867" width="21.7109375" style="7" customWidth="1"/>
    <col min="4868" max="4868" width="9.140625" style="7" customWidth="1"/>
    <col min="4869" max="4869" width="28.140625" style="7" customWidth="1"/>
    <col min="4870" max="4870" width="22" style="7" customWidth="1"/>
    <col min="4871" max="4871" width="39.85546875" style="7" customWidth="1"/>
    <col min="4872" max="4872" width="19" style="7" customWidth="1"/>
    <col min="4873" max="4873" width="27.140625" style="7" bestFit="1" customWidth="1"/>
    <col min="4874" max="4874" width="14.85546875" style="7" customWidth="1"/>
    <col min="4875" max="4875" width="20.28515625" style="7" customWidth="1"/>
    <col min="4876" max="4876" width="16.42578125" style="7" customWidth="1"/>
    <col min="4877" max="4877" width="43.7109375" style="7" customWidth="1"/>
    <col min="4878" max="4878" width="28.7109375" style="7" customWidth="1"/>
    <col min="4879" max="4880" width="20.85546875" style="7" customWidth="1"/>
    <col min="4881" max="4892" width="9.85546875" style="7" customWidth="1"/>
    <col min="4893" max="4893" width="15.7109375" style="7" customWidth="1"/>
    <col min="4894" max="4894" width="16.42578125" style="7" customWidth="1"/>
    <col min="4895" max="4895" width="28.7109375" style="7" customWidth="1"/>
    <col min="4896" max="4896" width="21.42578125" style="7" customWidth="1"/>
    <col min="4897" max="4897" width="15.7109375" style="7" bestFit="1" customWidth="1"/>
    <col min="4898" max="5117" width="11.42578125" style="7"/>
    <col min="5118" max="5118" width="9.140625" style="7" customWidth="1"/>
    <col min="5119" max="5119" width="20.140625" style="7" customWidth="1"/>
    <col min="5120" max="5120" width="9.140625" style="7" customWidth="1"/>
    <col min="5121" max="5121" width="21.7109375" style="7" customWidth="1"/>
    <col min="5122" max="5122" width="9.140625" style="7" customWidth="1"/>
    <col min="5123" max="5123" width="21.7109375" style="7" customWidth="1"/>
    <col min="5124" max="5124" width="9.140625" style="7" customWidth="1"/>
    <col min="5125" max="5125" width="28.140625" style="7" customWidth="1"/>
    <col min="5126" max="5126" width="22" style="7" customWidth="1"/>
    <col min="5127" max="5127" width="39.85546875" style="7" customWidth="1"/>
    <col min="5128" max="5128" width="19" style="7" customWidth="1"/>
    <col min="5129" max="5129" width="27.140625" style="7" bestFit="1" customWidth="1"/>
    <col min="5130" max="5130" width="14.85546875" style="7" customWidth="1"/>
    <col min="5131" max="5131" width="20.28515625" style="7" customWidth="1"/>
    <col min="5132" max="5132" width="16.42578125" style="7" customWidth="1"/>
    <col min="5133" max="5133" width="43.7109375" style="7" customWidth="1"/>
    <col min="5134" max="5134" width="28.7109375" style="7" customWidth="1"/>
    <col min="5135" max="5136" width="20.85546875" style="7" customWidth="1"/>
    <col min="5137" max="5148" width="9.85546875" style="7" customWidth="1"/>
    <col min="5149" max="5149" width="15.7109375" style="7" customWidth="1"/>
    <col min="5150" max="5150" width="16.42578125" style="7" customWidth="1"/>
    <col min="5151" max="5151" width="28.7109375" style="7" customWidth="1"/>
    <col min="5152" max="5152" width="21.42578125" style="7" customWidth="1"/>
    <col min="5153" max="5153" width="15.7109375" style="7" bestFit="1" customWidth="1"/>
    <col min="5154" max="5373" width="11.42578125" style="7"/>
    <col min="5374" max="5374" width="9.140625" style="7" customWidth="1"/>
    <col min="5375" max="5375" width="20.140625" style="7" customWidth="1"/>
    <col min="5376" max="5376" width="9.140625" style="7" customWidth="1"/>
    <col min="5377" max="5377" width="21.7109375" style="7" customWidth="1"/>
    <col min="5378" max="5378" width="9.140625" style="7" customWidth="1"/>
    <col min="5379" max="5379" width="21.7109375" style="7" customWidth="1"/>
    <col min="5380" max="5380" width="9.140625" style="7" customWidth="1"/>
    <col min="5381" max="5381" width="28.140625" style="7" customWidth="1"/>
    <col min="5382" max="5382" width="22" style="7" customWidth="1"/>
    <col min="5383" max="5383" width="39.85546875" style="7" customWidth="1"/>
    <col min="5384" max="5384" width="19" style="7" customWidth="1"/>
    <col min="5385" max="5385" width="27.140625" style="7" bestFit="1" customWidth="1"/>
    <col min="5386" max="5386" width="14.85546875" style="7" customWidth="1"/>
    <col min="5387" max="5387" width="20.28515625" style="7" customWidth="1"/>
    <col min="5388" max="5388" width="16.42578125" style="7" customWidth="1"/>
    <col min="5389" max="5389" width="43.7109375" style="7" customWidth="1"/>
    <col min="5390" max="5390" width="28.7109375" style="7" customWidth="1"/>
    <col min="5391" max="5392" width="20.85546875" style="7" customWidth="1"/>
    <col min="5393" max="5404" width="9.85546875" style="7" customWidth="1"/>
    <col min="5405" max="5405" width="15.7109375" style="7" customWidth="1"/>
    <col min="5406" max="5406" width="16.42578125" style="7" customWidth="1"/>
    <col min="5407" max="5407" width="28.7109375" style="7" customWidth="1"/>
    <col min="5408" max="5408" width="21.42578125" style="7" customWidth="1"/>
    <col min="5409" max="5409" width="15.7109375" style="7" bestFit="1" customWidth="1"/>
    <col min="5410" max="5629" width="11.42578125" style="7"/>
    <col min="5630" max="5630" width="9.140625" style="7" customWidth="1"/>
    <col min="5631" max="5631" width="20.140625" style="7" customWidth="1"/>
    <col min="5632" max="5632" width="9.140625" style="7" customWidth="1"/>
    <col min="5633" max="5633" width="21.7109375" style="7" customWidth="1"/>
    <col min="5634" max="5634" width="9.140625" style="7" customWidth="1"/>
    <col min="5635" max="5635" width="21.7109375" style="7" customWidth="1"/>
    <col min="5636" max="5636" width="9.140625" style="7" customWidth="1"/>
    <col min="5637" max="5637" width="28.140625" style="7" customWidth="1"/>
    <col min="5638" max="5638" width="22" style="7" customWidth="1"/>
    <col min="5639" max="5639" width="39.85546875" style="7" customWidth="1"/>
    <col min="5640" max="5640" width="19" style="7" customWidth="1"/>
    <col min="5641" max="5641" width="27.140625" style="7" bestFit="1" customWidth="1"/>
    <col min="5642" max="5642" width="14.85546875" style="7" customWidth="1"/>
    <col min="5643" max="5643" width="20.28515625" style="7" customWidth="1"/>
    <col min="5644" max="5644" width="16.42578125" style="7" customWidth="1"/>
    <col min="5645" max="5645" width="43.7109375" style="7" customWidth="1"/>
    <col min="5646" max="5646" width="28.7109375" style="7" customWidth="1"/>
    <col min="5647" max="5648" width="20.85546875" style="7" customWidth="1"/>
    <col min="5649" max="5660" width="9.85546875" style="7" customWidth="1"/>
    <col min="5661" max="5661" width="15.7109375" style="7" customWidth="1"/>
    <col min="5662" max="5662" width="16.42578125" style="7" customWidth="1"/>
    <col min="5663" max="5663" width="28.7109375" style="7" customWidth="1"/>
    <col min="5664" max="5664" width="21.42578125" style="7" customWidth="1"/>
    <col min="5665" max="5665" width="15.7109375" style="7" bestFit="1" customWidth="1"/>
    <col min="5666" max="5885" width="11.42578125" style="7"/>
    <col min="5886" max="5886" width="9.140625" style="7" customWidth="1"/>
    <col min="5887" max="5887" width="20.140625" style="7" customWidth="1"/>
    <col min="5888" max="5888" width="9.140625" style="7" customWidth="1"/>
    <col min="5889" max="5889" width="21.7109375" style="7" customWidth="1"/>
    <col min="5890" max="5890" width="9.140625" style="7" customWidth="1"/>
    <col min="5891" max="5891" width="21.7109375" style="7" customWidth="1"/>
    <col min="5892" max="5892" width="9.140625" style="7" customWidth="1"/>
    <col min="5893" max="5893" width="28.140625" style="7" customWidth="1"/>
    <col min="5894" max="5894" width="22" style="7" customWidth="1"/>
    <col min="5895" max="5895" width="39.85546875" style="7" customWidth="1"/>
    <col min="5896" max="5896" width="19" style="7" customWidth="1"/>
    <col min="5897" max="5897" width="27.140625" style="7" bestFit="1" customWidth="1"/>
    <col min="5898" max="5898" width="14.85546875" style="7" customWidth="1"/>
    <col min="5899" max="5899" width="20.28515625" style="7" customWidth="1"/>
    <col min="5900" max="5900" width="16.42578125" style="7" customWidth="1"/>
    <col min="5901" max="5901" width="43.7109375" style="7" customWidth="1"/>
    <col min="5902" max="5902" width="28.7109375" style="7" customWidth="1"/>
    <col min="5903" max="5904" width="20.85546875" style="7" customWidth="1"/>
    <col min="5905" max="5916" width="9.85546875" style="7" customWidth="1"/>
    <col min="5917" max="5917" width="15.7109375" style="7" customWidth="1"/>
    <col min="5918" max="5918" width="16.42578125" style="7" customWidth="1"/>
    <col min="5919" max="5919" width="28.7109375" style="7" customWidth="1"/>
    <col min="5920" max="5920" width="21.42578125" style="7" customWidth="1"/>
    <col min="5921" max="5921" width="15.7109375" style="7" bestFit="1" customWidth="1"/>
    <col min="5922" max="6141" width="11.42578125" style="7"/>
    <col min="6142" max="6142" width="9.140625" style="7" customWidth="1"/>
    <col min="6143" max="6143" width="20.140625" style="7" customWidth="1"/>
    <col min="6144" max="6144" width="9.140625" style="7" customWidth="1"/>
    <col min="6145" max="6145" width="21.7109375" style="7" customWidth="1"/>
    <col min="6146" max="6146" width="9.140625" style="7" customWidth="1"/>
    <col min="6147" max="6147" width="21.7109375" style="7" customWidth="1"/>
    <col min="6148" max="6148" width="9.140625" style="7" customWidth="1"/>
    <col min="6149" max="6149" width="28.140625" style="7" customWidth="1"/>
    <col min="6150" max="6150" width="22" style="7" customWidth="1"/>
    <col min="6151" max="6151" width="39.85546875" style="7" customWidth="1"/>
    <col min="6152" max="6152" width="19" style="7" customWidth="1"/>
    <col min="6153" max="6153" width="27.140625" style="7" bestFit="1" customWidth="1"/>
    <col min="6154" max="6154" width="14.85546875" style="7" customWidth="1"/>
    <col min="6155" max="6155" width="20.28515625" style="7" customWidth="1"/>
    <col min="6156" max="6156" width="16.42578125" style="7" customWidth="1"/>
    <col min="6157" max="6157" width="43.7109375" style="7" customWidth="1"/>
    <col min="6158" max="6158" width="28.7109375" style="7" customWidth="1"/>
    <col min="6159" max="6160" width="20.85546875" style="7" customWidth="1"/>
    <col min="6161" max="6172" width="9.85546875" style="7" customWidth="1"/>
    <col min="6173" max="6173" width="15.7109375" style="7" customWidth="1"/>
    <col min="6174" max="6174" width="16.42578125" style="7" customWidth="1"/>
    <col min="6175" max="6175" width="28.7109375" style="7" customWidth="1"/>
    <col min="6176" max="6176" width="21.42578125" style="7" customWidth="1"/>
    <col min="6177" max="6177" width="15.7109375" style="7" bestFit="1" customWidth="1"/>
    <col min="6178" max="6397" width="11.42578125" style="7"/>
    <col min="6398" max="6398" width="9.140625" style="7" customWidth="1"/>
    <col min="6399" max="6399" width="20.140625" style="7" customWidth="1"/>
    <col min="6400" max="6400" width="9.140625" style="7" customWidth="1"/>
    <col min="6401" max="6401" width="21.7109375" style="7" customWidth="1"/>
    <col min="6402" max="6402" width="9.140625" style="7" customWidth="1"/>
    <col min="6403" max="6403" width="21.7109375" style="7" customWidth="1"/>
    <col min="6404" max="6404" width="9.140625" style="7" customWidth="1"/>
    <col min="6405" max="6405" width="28.140625" style="7" customWidth="1"/>
    <col min="6406" max="6406" width="22" style="7" customWidth="1"/>
    <col min="6407" max="6407" width="39.85546875" style="7" customWidth="1"/>
    <col min="6408" max="6408" width="19" style="7" customWidth="1"/>
    <col min="6409" max="6409" width="27.140625" style="7" bestFit="1" customWidth="1"/>
    <col min="6410" max="6410" width="14.85546875" style="7" customWidth="1"/>
    <col min="6411" max="6411" width="20.28515625" style="7" customWidth="1"/>
    <col min="6412" max="6412" width="16.42578125" style="7" customWidth="1"/>
    <col min="6413" max="6413" width="43.7109375" style="7" customWidth="1"/>
    <col min="6414" max="6414" width="28.7109375" style="7" customWidth="1"/>
    <col min="6415" max="6416" width="20.85546875" style="7" customWidth="1"/>
    <col min="6417" max="6428" width="9.85546875" style="7" customWidth="1"/>
    <col min="6429" max="6429" width="15.7109375" style="7" customWidth="1"/>
    <col min="6430" max="6430" width="16.42578125" style="7" customWidth="1"/>
    <col min="6431" max="6431" width="28.7109375" style="7" customWidth="1"/>
    <col min="6432" max="6432" width="21.42578125" style="7" customWidth="1"/>
    <col min="6433" max="6433" width="15.7109375" style="7" bestFit="1" customWidth="1"/>
    <col min="6434" max="6653" width="11.42578125" style="7"/>
    <col min="6654" max="6654" width="9.140625" style="7" customWidth="1"/>
    <col min="6655" max="6655" width="20.140625" style="7" customWidth="1"/>
    <col min="6656" max="6656" width="9.140625" style="7" customWidth="1"/>
    <col min="6657" max="6657" width="21.7109375" style="7" customWidth="1"/>
    <col min="6658" max="6658" width="9.140625" style="7" customWidth="1"/>
    <col min="6659" max="6659" width="21.7109375" style="7" customWidth="1"/>
    <col min="6660" max="6660" width="9.140625" style="7" customWidth="1"/>
    <col min="6661" max="6661" width="28.140625" style="7" customWidth="1"/>
    <col min="6662" max="6662" width="22" style="7" customWidth="1"/>
    <col min="6663" max="6663" width="39.85546875" style="7" customWidth="1"/>
    <col min="6664" max="6664" width="19" style="7" customWidth="1"/>
    <col min="6665" max="6665" width="27.140625" style="7" bestFit="1" customWidth="1"/>
    <col min="6666" max="6666" width="14.85546875" style="7" customWidth="1"/>
    <col min="6667" max="6667" width="20.28515625" style="7" customWidth="1"/>
    <col min="6668" max="6668" width="16.42578125" style="7" customWidth="1"/>
    <col min="6669" max="6669" width="43.7109375" style="7" customWidth="1"/>
    <col min="6670" max="6670" width="28.7109375" style="7" customWidth="1"/>
    <col min="6671" max="6672" width="20.85546875" style="7" customWidth="1"/>
    <col min="6673" max="6684" width="9.85546875" style="7" customWidth="1"/>
    <col min="6685" max="6685" width="15.7109375" style="7" customWidth="1"/>
    <col min="6686" max="6686" width="16.42578125" style="7" customWidth="1"/>
    <col min="6687" max="6687" width="28.7109375" style="7" customWidth="1"/>
    <col min="6688" max="6688" width="21.42578125" style="7" customWidth="1"/>
    <col min="6689" max="6689" width="15.7109375" style="7" bestFit="1" customWidth="1"/>
    <col min="6690" max="6909" width="11.42578125" style="7"/>
    <col min="6910" max="6910" width="9.140625" style="7" customWidth="1"/>
    <col min="6911" max="6911" width="20.140625" style="7" customWidth="1"/>
    <col min="6912" max="6912" width="9.140625" style="7" customWidth="1"/>
    <col min="6913" max="6913" width="21.7109375" style="7" customWidth="1"/>
    <col min="6914" max="6914" width="9.140625" style="7" customWidth="1"/>
    <col min="6915" max="6915" width="21.7109375" style="7" customWidth="1"/>
    <col min="6916" max="6916" width="9.140625" style="7" customWidth="1"/>
    <col min="6917" max="6917" width="28.140625" style="7" customWidth="1"/>
    <col min="6918" max="6918" width="22" style="7" customWidth="1"/>
    <col min="6919" max="6919" width="39.85546875" style="7" customWidth="1"/>
    <col min="6920" max="6920" width="19" style="7" customWidth="1"/>
    <col min="6921" max="6921" width="27.140625" style="7" bestFit="1" customWidth="1"/>
    <col min="6922" max="6922" width="14.85546875" style="7" customWidth="1"/>
    <col min="6923" max="6923" width="20.28515625" style="7" customWidth="1"/>
    <col min="6924" max="6924" width="16.42578125" style="7" customWidth="1"/>
    <col min="6925" max="6925" width="43.7109375" style="7" customWidth="1"/>
    <col min="6926" max="6926" width="28.7109375" style="7" customWidth="1"/>
    <col min="6927" max="6928" width="20.85546875" style="7" customWidth="1"/>
    <col min="6929" max="6940" width="9.85546875" style="7" customWidth="1"/>
    <col min="6941" max="6941" width="15.7109375" style="7" customWidth="1"/>
    <col min="6942" max="6942" width="16.42578125" style="7" customWidth="1"/>
    <col min="6943" max="6943" width="28.7109375" style="7" customWidth="1"/>
    <col min="6944" max="6944" width="21.42578125" style="7" customWidth="1"/>
    <col min="6945" max="6945" width="15.7109375" style="7" bestFit="1" customWidth="1"/>
    <col min="6946" max="7165" width="11.42578125" style="7"/>
    <col min="7166" max="7166" width="9.140625" style="7" customWidth="1"/>
    <col min="7167" max="7167" width="20.140625" style="7" customWidth="1"/>
    <col min="7168" max="7168" width="9.140625" style="7" customWidth="1"/>
    <col min="7169" max="7169" width="21.7109375" style="7" customWidth="1"/>
    <col min="7170" max="7170" width="9.140625" style="7" customWidth="1"/>
    <col min="7171" max="7171" width="21.7109375" style="7" customWidth="1"/>
    <col min="7172" max="7172" width="9.140625" style="7" customWidth="1"/>
    <col min="7173" max="7173" width="28.140625" style="7" customWidth="1"/>
    <col min="7174" max="7174" width="22" style="7" customWidth="1"/>
    <col min="7175" max="7175" width="39.85546875" style="7" customWidth="1"/>
    <col min="7176" max="7176" width="19" style="7" customWidth="1"/>
    <col min="7177" max="7177" width="27.140625" style="7" bestFit="1" customWidth="1"/>
    <col min="7178" max="7178" width="14.85546875" style="7" customWidth="1"/>
    <col min="7179" max="7179" width="20.28515625" style="7" customWidth="1"/>
    <col min="7180" max="7180" width="16.42578125" style="7" customWidth="1"/>
    <col min="7181" max="7181" width="43.7109375" style="7" customWidth="1"/>
    <col min="7182" max="7182" width="28.7109375" style="7" customWidth="1"/>
    <col min="7183" max="7184" width="20.85546875" style="7" customWidth="1"/>
    <col min="7185" max="7196" width="9.85546875" style="7" customWidth="1"/>
    <col min="7197" max="7197" width="15.7109375" style="7" customWidth="1"/>
    <col min="7198" max="7198" width="16.42578125" style="7" customWidth="1"/>
    <col min="7199" max="7199" width="28.7109375" style="7" customWidth="1"/>
    <col min="7200" max="7200" width="21.42578125" style="7" customWidth="1"/>
    <col min="7201" max="7201" width="15.7109375" style="7" bestFit="1" customWidth="1"/>
    <col min="7202" max="7421" width="11.42578125" style="7"/>
    <col min="7422" max="7422" width="9.140625" style="7" customWidth="1"/>
    <col min="7423" max="7423" width="20.140625" style="7" customWidth="1"/>
    <col min="7424" max="7424" width="9.140625" style="7" customWidth="1"/>
    <col min="7425" max="7425" width="21.7109375" style="7" customWidth="1"/>
    <col min="7426" max="7426" width="9.140625" style="7" customWidth="1"/>
    <col min="7427" max="7427" width="21.7109375" style="7" customWidth="1"/>
    <col min="7428" max="7428" width="9.140625" style="7" customWidth="1"/>
    <col min="7429" max="7429" width="28.140625" style="7" customWidth="1"/>
    <col min="7430" max="7430" width="22" style="7" customWidth="1"/>
    <col min="7431" max="7431" width="39.85546875" style="7" customWidth="1"/>
    <col min="7432" max="7432" width="19" style="7" customWidth="1"/>
    <col min="7433" max="7433" width="27.140625" style="7" bestFit="1" customWidth="1"/>
    <col min="7434" max="7434" width="14.85546875" style="7" customWidth="1"/>
    <col min="7435" max="7435" width="20.28515625" style="7" customWidth="1"/>
    <col min="7436" max="7436" width="16.42578125" style="7" customWidth="1"/>
    <col min="7437" max="7437" width="43.7109375" style="7" customWidth="1"/>
    <col min="7438" max="7438" width="28.7109375" style="7" customWidth="1"/>
    <col min="7439" max="7440" width="20.85546875" style="7" customWidth="1"/>
    <col min="7441" max="7452" width="9.85546875" style="7" customWidth="1"/>
    <col min="7453" max="7453" width="15.7109375" style="7" customWidth="1"/>
    <col min="7454" max="7454" width="16.42578125" style="7" customWidth="1"/>
    <col min="7455" max="7455" width="28.7109375" style="7" customWidth="1"/>
    <col min="7456" max="7456" width="21.42578125" style="7" customWidth="1"/>
    <col min="7457" max="7457" width="15.7109375" style="7" bestFit="1" customWidth="1"/>
    <col min="7458" max="7677" width="11.42578125" style="7"/>
    <col min="7678" max="7678" width="9.140625" style="7" customWidth="1"/>
    <col min="7679" max="7679" width="20.140625" style="7" customWidth="1"/>
    <col min="7680" max="7680" width="9.140625" style="7" customWidth="1"/>
    <col min="7681" max="7681" width="21.7109375" style="7" customWidth="1"/>
    <col min="7682" max="7682" width="9.140625" style="7" customWidth="1"/>
    <col min="7683" max="7683" width="21.7109375" style="7" customWidth="1"/>
    <col min="7684" max="7684" width="9.140625" style="7" customWidth="1"/>
    <col min="7685" max="7685" width="28.140625" style="7" customWidth="1"/>
    <col min="7686" max="7686" width="22" style="7" customWidth="1"/>
    <col min="7687" max="7687" width="39.85546875" style="7" customWidth="1"/>
    <col min="7688" max="7688" width="19" style="7" customWidth="1"/>
    <col min="7689" max="7689" width="27.140625" style="7" bestFit="1" customWidth="1"/>
    <col min="7690" max="7690" width="14.85546875" style="7" customWidth="1"/>
    <col min="7691" max="7691" width="20.28515625" style="7" customWidth="1"/>
    <col min="7692" max="7692" width="16.42578125" style="7" customWidth="1"/>
    <col min="7693" max="7693" width="43.7109375" style="7" customWidth="1"/>
    <col min="7694" max="7694" width="28.7109375" style="7" customWidth="1"/>
    <col min="7695" max="7696" width="20.85546875" style="7" customWidth="1"/>
    <col min="7697" max="7708" width="9.85546875" style="7" customWidth="1"/>
    <col min="7709" max="7709" width="15.7109375" style="7" customWidth="1"/>
    <col min="7710" max="7710" width="16.42578125" style="7" customWidth="1"/>
    <col min="7711" max="7711" width="28.7109375" style="7" customWidth="1"/>
    <col min="7712" max="7712" width="21.42578125" style="7" customWidth="1"/>
    <col min="7713" max="7713" width="15.7109375" style="7" bestFit="1" customWidth="1"/>
    <col min="7714" max="7933" width="11.42578125" style="7"/>
    <col min="7934" max="7934" width="9.140625" style="7" customWidth="1"/>
    <col min="7935" max="7935" width="20.140625" style="7" customWidth="1"/>
    <col min="7936" max="7936" width="9.140625" style="7" customWidth="1"/>
    <col min="7937" max="7937" width="21.7109375" style="7" customWidth="1"/>
    <col min="7938" max="7938" width="9.140625" style="7" customWidth="1"/>
    <col min="7939" max="7939" width="21.7109375" style="7" customWidth="1"/>
    <col min="7940" max="7940" width="9.140625" style="7" customWidth="1"/>
    <col min="7941" max="7941" width="28.140625" style="7" customWidth="1"/>
    <col min="7942" max="7942" width="22" style="7" customWidth="1"/>
    <col min="7943" max="7943" width="39.85546875" style="7" customWidth="1"/>
    <col min="7944" max="7944" width="19" style="7" customWidth="1"/>
    <col min="7945" max="7945" width="27.140625" style="7" bestFit="1" customWidth="1"/>
    <col min="7946" max="7946" width="14.85546875" style="7" customWidth="1"/>
    <col min="7947" max="7947" width="20.28515625" style="7" customWidth="1"/>
    <col min="7948" max="7948" width="16.42578125" style="7" customWidth="1"/>
    <col min="7949" max="7949" width="43.7109375" style="7" customWidth="1"/>
    <col min="7950" max="7950" width="28.7109375" style="7" customWidth="1"/>
    <col min="7951" max="7952" width="20.85546875" style="7" customWidth="1"/>
    <col min="7953" max="7964" width="9.85546875" style="7" customWidth="1"/>
    <col min="7965" max="7965" width="15.7109375" style="7" customWidth="1"/>
    <col min="7966" max="7966" width="16.42578125" style="7" customWidth="1"/>
    <col min="7967" max="7967" width="28.7109375" style="7" customWidth="1"/>
    <col min="7968" max="7968" width="21.42578125" style="7" customWidth="1"/>
    <col min="7969" max="7969" width="15.7109375" style="7" bestFit="1" customWidth="1"/>
    <col min="7970" max="8189" width="11.42578125" style="7"/>
    <col min="8190" max="8190" width="9.140625" style="7" customWidth="1"/>
    <col min="8191" max="8191" width="20.140625" style="7" customWidth="1"/>
    <col min="8192" max="8192" width="9.140625" style="7" customWidth="1"/>
    <col min="8193" max="8193" width="21.7109375" style="7" customWidth="1"/>
    <col min="8194" max="8194" width="9.140625" style="7" customWidth="1"/>
    <col min="8195" max="8195" width="21.7109375" style="7" customWidth="1"/>
    <col min="8196" max="8196" width="9.140625" style="7" customWidth="1"/>
    <col min="8197" max="8197" width="28.140625" style="7" customWidth="1"/>
    <col min="8198" max="8198" width="22" style="7" customWidth="1"/>
    <col min="8199" max="8199" width="39.85546875" style="7" customWidth="1"/>
    <col min="8200" max="8200" width="19" style="7" customWidth="1"/>
    <col min="8201" max="8201" width="27.140625" style="7" bestFit="1" customWidth="1"/>
    <col min="8202" max="8202" width="14.85546875" style="7" customWidth="1"/>
    <col min="8203" max="8203" width="20.28515625" style="7" customWidth="1"/>
    <col min="8204" max="8204" width="16.42578125" style="7" customWidth="1"/>
    <col min="8205" max="8205" width="43.7109375" style="7" customWidth="1"/>
    <col min="8206" max="8206" width="28.7109375" style="7" customWidth="1"/>
    <col min="8207" max="8208" width="20.85546875" style="7" customWidth="1"/>
    <col min="8209" max="8220" width="9.85546875" style="7" customWidth="1"/>
    <col min="8221" max="8221" width="15.7109375" style="7" customWidth="1"/>
    <col min="8222" max="8222" width="16.42578125" style="7" customWidth="1"/>
    <col min="8223" max="8223" width="28.7109375" style="7" customWidth="1"/>
    <col min="8224" max="8224" width="21.42578125" style="7" customWidth="1"/>
    <col min="8225" max="8225" width="15.7109375" style="7" bestFit="1" customWidth="1"/>
    <col min="8226" max="8445" width="11.42578125" style="7"/>
    <col min="8446" max="8446" width="9.140625" style="7" customWidth="1"/>
    <col min="8447" max="8447" width="20.140625" style="7" customWidth="1"/>
    <col min="8448" max="8448" width="9.140625" style="7" customWidth="1"/>
    <col min="8449" max="8449" width="21.7109375" style="7" customWidth="1"/>
    <col min="8450" max="8450" width="9.140625" style="7" customWidth="1"/>
    <col min="8451" max="8451" width="21.7109375" style="7" customWidth="1"/>
    <col min="8452" max="8452" width="9.140625" style="7" customWidth="1"/>
    <col min="8453" max="8453" width="28.140625" style="7" customWidth="1"/>
    <col min="8454" max="8454" width="22" style="7" customWidth="1"/>
    <col min="8455" max="8455" width="39.85546875" style="7" customWidth="1"/>
    <col min="8456" max="8456" width="19" style="7" customWidth="1"/>
    <col min="8457" max="8457" width="27.140625" style="7" bestFit="1" customWidth="1"/>
    <col min="8458" max="8458" width="14.85546875" style="7" customWidth="1"/>
    <col min="8459" max="8459" width="20.28515625" style="7" customWidth="1"/>
    <col min="8460" max="8460" width="16.42578125" style="7" customWidth="1"/>
    <col min="8461" max="8461" width="43.7109375" style="7" customWidth="1"/>
    <col min="8462" max="8462" width="28.7109375" style="7" customWidth="1"/>
    <col min="8463" max="8464" width="20.85546875" style="7" customWidth="1"/>
    <col min="8465" max="8476" width="9.85546875" style="7" customWidth="1"/>
    <col min="8477" max="8477" width="15.7109375" style="7" customWidth="1"/>
    <col min="8478" max="8478" width="16.42578125" style="7" customWidth="1"/>
    <col min="8479" max="8479" width="28.7109375" style="7" customWidth="1"/>
    <col min="8480" max="8480" width="21.42578125" style="7" customWidth="1"/>
    <col min="8481" max="8481" width="15.7109375" style="7" bestFit="1" customWidth="1"/>
    <col min="8482" max="8701" width="11.42578125" style="7"/>
    <col min="8702" max="8702" width="9.140625" style="7" customWidth="1"/>
    <col min="8703" max="8703" width="20.140625" style="7" customWidth="1"/>
    <col min="8704" max="8704" width="9.140625" style="7" customWidth="1"/>
    <col min="8705" max="8705" width="21.7109375" style="7" customWidth="1"/>
    <col min="8706" max="8706" width="9.140625" style="7" customWidth="1"/>
    <col min="8707" max="8707" width="21.7109375" style="7" customWidth="1"/>
    <col min="8708" max="8708" width="9.140625" style="7" customWidth="1"/>
    <col min="8709" max="8709" width="28.140625" style="7" customWidth="1"/>
    <col min="8710" max="8710" width="22" style="7" customWidth="1"/>
    <col min="8711" max="8711" width="39.85546875" style="7" customWidth="1"/>
    <col min="8712" max="8712" width="19" style="7" customWidth="1"/>
    <col min="8713" max="8713" width="27.140625" style="7" bestFit="1" customWidth="1"/>
    <col min="8714" max="8714" width="14.85546875" style="7" customWidth="1"/>
    <col min="8715" max="8715" width="20.28515625" style="7" customWidth="1"/>
    <col min="8716" max="8716" width="16.42578125" style="7" customWidth="1"/>
    <col min="8717" max="8717" width="43.7109375" style="7" customWidth="1"/>
    <col min="8718" max="8718" width="28.7109375" style="7" customWidth="1"/>
    <col min="8719" max="8720" width="20.85546875" style="7" customWidth="1"/>
    <col min="8721" max="8732" width="9.85546875" style="7" customWidth="1"/>
    <col min="8733" max="8733" width="15.7109375" style="7" customWidth="1"/>
    <col min="8734" max="8734" width="16.42578125" style="7" customWidth="1"/>
    <col min="8735" max="8735" width="28.7109375" style="7" customWidth="1"/>
    <col min="8736" max="8736" width="21.42578125" style="7" customWidth="1"/>
    <col min="8737" max="8737" width="15.7109375" style="7" bestFit="1" customWidth="1"/>
    <col min="8738" max="8957" width="11.42578125" style="7"/>
    <col min="8958" max="8958" width="9.140625" style="7" customWidth="1"/>
    <col min="8959" max="8959" width="20.140625" style="7" customWidth="1"/>
    <col min="8960" max="8960" width="9.140625" style="7" customWidth="1"/>
    <col min="8961" max="8961" width="21.7109375" style="7" customWidth="1"/>
    <col min="8962" max="8962" width="9.140625" style="7" customWidth="1"/>
    <col min="8963" max="8963" width="21.7109375" style="7" customWidth="1"/>
    <col min="8964" max="8964" width="9.140625" style="7" customWidth="1"/>
    <col min="8965" max="8965" width="28.140625" style="7" customWidth="1"/>
    <col min="8966" max="8966" width="22" style="7" customWidth="1"/>
    <col min="8967" max="8967" width="39.85546875" style="7" customWidth="1"/>
    <col min="8968" max="8968" width="19" style="7" customWidth="1"/>
    <col min="8969" max="8969" width="27.140625" style="7" bestFit="1" customWidth="1"/>
    <col min="8970" max="8970" width="14.85546875" style="7" customWidth="1"/>
    <col min="8971" max="8971" width="20.28515625" style="7" customWidth="1"/>
    <col min="8972" max="8972" width="16.42578125" style="7" customWidth="1"/>
    <col min="8973" max="8973" width="43.7109375" style="7" customWidth="1"/>
    <col min="8974" max="8974" width="28.7109375" style="7" customWidth="1"/>
    <col min="8975" max="8976" width="20.85546875" style="7" customWidth="1"/>
    <col min="8977" max="8988" width="9.85546875" style="7" customWidth="1"/>
    <col min="8989" max="8989" width="15.7109375" style="7" customWidth="1"/>
    <col min="8990" max="8990" width="16.42578125" style="7" customWidth="1"/>
    <col min="8991" max="8991" width="28.7109375" style="7" customWidth="1"/>
    <col min="8992" max="8992" width="21.42578125" style="7" customWidth="1"/>
    <col min="8993" max="8993" width="15.7109375" style="7" bestFit="1" customWidth="1"/>
    <col min="8994" max="9213" width="11.42578125" style="7"/>
    <col min="9214" max="9214" width="9.140625" style="7" customWidth="1"/>
    <col min="9215" max="9215" width="20.140625" style="7" customWidth="1"/>
    <col min="9216" max="9216" width="9.140625" style="7" customWidth="1"/>
    <col min="9217" max="9217" width="21.7109375" style="7" customWidth="1"/>
    <col min="9218" max="9218" width="9.140625" style="7" customWidth="1"/>
    <col min="9219" max="9219" width="21.7109375" style="7" customWidth="1"/>
    <col min="9220" max="9220" width="9.140625" style="7" customWidth="1"/>
    <col min="9221" max="9221" width="28.140625" style="7" customWidth="1"/>
    <col min="9222" max="9222" width="22" style="7" customWidth="1"/>
    <col min="9223" max="9223" width="39.85546875" style="7" customWidth="1"/>
    <col min="9224" max="9224" width="19" style="7" customWidth="1"/>
    <col min="9225" max="9225" width="27.140625" style="7" bestFit="1" customWidth="1"/>
    <col min="9226" max="9226" width="14.85546875" style="7" customWidth="1"/>
    <col min="9227" max="9227" width="20.28515625" style="7" customWidth="1"/>
    <col min="9228" max="9228" width="16.42578125" style="7" customWidth="1"/>
    <col min="9229" max="9229" width="43.7109375" style="7" customWidth="1"/>
    <col min="9230" max="9230" width="28.7109375" style="7" customWidth="1"/>
    <col min="9231" max="9232" width="20.85546875" style="7" customWidth="1"/>
    <col min="9233" max="9244" width="9.85546875" style="7" customWidth="1"/>
    <col min="9245" max="9245" width="15.7109375" style="7" customWidth="1"/>
    <col min="9246" max="9246" width="16.42578125" style="7" customWidth="1"/>
    <col min="9247" max="9247" width="28.7109375" style="7" customWidth="1"/>
    <col min="9248" max="9248" width="21.42578125" style="7" customWidth="1"/>
    <col min="9249" max="9249" width="15.7109375" style="7" bestFit="1" customWidth="1"/>
    <col min="9250" max="9469" width="11.42578125" style="7"/>
    <col min="9470" max="9470" width="9.140625" style="7" customWidth="1"/>
    <col min="9471" max="9471" width="20.140625" style="7" customWidth="1"/>
    <col min="9472" max="9472" width="9.140625" style="7" customWidth="1"/>
    <col min="9473" max="9473" width="21.7109375" style="7" customWidth="1"/>
    <col min="9474" max="9474" width="9.140625" style="7" customWidth="1"/>
    <col min="9475" max="9475" width="21.7109375" style="7" customWidth="1"/>
    <col min="9476" max="9476" width="9.140625" style="7" customWidth="1"/>
    <col min="9477" max="9477" width="28.140625" style="7" customWidth="1"/>
    <col min="9478" max="9478" width="22" style="7" customWidth="1"/>
    <col min="9479" max="9479" width="39.85546875" style="7" customWidth="1"/>
    <col min="9480" max="9480" width="19" style="7" customWidth="1"/>
    <col min="9481" max="9481" width="27.140625" style="7" bestFit="1" customWidth="1"/>
    <col min="9482" max="9482" width="14.85546875" style="7" customWidth="1"/>
    <col min="9483" max="9483" width="20.28515625" style="7" customWidth="1"/>
    <col min="9484" max="9484" width="16.42578125" style="7" customWidth="1"/>
    <col min="9485" max="9485" width="43.7109375" style="7" customWidth="1"/>
    <col min="9486" max="9486" width="28.7109375" style="7" customWidth="1"/>
    <col min="9487" max="9488" width="20.85546875" style="7" customWidth="1"/>
    <col min="9489" max="9500" width="9.85546875" style="7" customWidth="1"/>
    <col min="9501" max="9501" width="15.7109375" style="7" customWidth="1"/>
    <col min="9502" max="9502" width="16.42578125" style="7" customWidth="1"/>
    <col min="9503" max="9503" width="28.7109375" style="7" customWidth="1"/>
    <col min="9504" max="9504" width="21.42578125" style="7" customWidth="1"/>
    <col min="9505" max="9505" width="15.7109375" style="7" bestFit="1" customWidth="1"/>
    <col min="9506" max="9725" width="11.42578125" style="7"/>
    <col min="9726" max="9726" width="9.140625" style="7" customWidth="1"/>
    <col min="9727" max="9727" width="20.140625" style="7" customWidth="1"/>
    <col min="9728" max="9728" width="9.140625" style="7" customWidth="1"/>
    <col min="9729" max="9729" width="21.7109375" style="7" customWidth="1"/>
    <col min="9730" max="9730" width="9.140625" style="7" customWidth="1"/>
    <col min="9731" max="9731" width="21.7109375" style="7" customWidth="1"/>
    <col min="9732" max="9732" width="9.140625" style="7" customWidth="1"/>
    <col min="9733" max="9733" width="28.140625" style="7" customWidth="1"/>
    <col min="9734" max="9734" width="22" style="7" customWidth="1"/>
    <col min="9735" max="9735" width="39.85546875" style="7" customWidth="1"/>
    <col min="9736" max="9736" width="19" style="7" customWidth="1"/>
    <col min="9737" max="9737" width="27.140625" style="7" bestFit="1" customWidth="1"/>
    <col min="9738" max="9738" width="14.85546875" style="7" customWidth="1"/>
    <col min="9739" max="9739" width="20.28515625" style="7" customWidth="1"/>
    <col min="9740" max="9740" width="16.42578125" style="7" customWidth="1"/>
    <col min="9741" max="9741" width="43.7109375" style="7" customWidth="1"/>
    <col min="9742" max="9742" width="28.7109375" style="7" customWidth="1"/>
    <col min="9743" max="9744" width="20.85546875" style="7" customWidth="1"/>
    <col min="9745" max="9756" width="9.85546875" style="7" customWidth="1"/>
    <col min="9757" max="9757" width="15.7109375" style="7" customWidth="1"/>
    <col min="9758" max="9758" width="16.42578125" style="7" customWidth="1"/>
    <col min="9759" max="9759" width="28.7109375" style="7" customWidth="1"/>
    <col min="9760" max="9760" width="21.42578125" style="7" customWidth="1"/>
    <col min="9761" max="9761" width="15.7109375" style="7" bestFit="1" customWidth="1"/>
    <col min="9762" max="9981" width="11.42578125" style="7"/>
    <col min="9982" max="9982" width="9.140625" style="7" customWidth="1"/>
    <col min="9983" max="9983" width="20.140625" style="7" customWidth="1"/>
    <col min="9984" max="9984" width="9.140625" style="7" customWidth="1"/>
    <col min="9985" max="9985" width="21.7109375" style="7" customWidth="1"/>
    <col min="9986" max="9986" width="9.140625" style="7" customWidth="1"/>
    <col min="9987" max="9987" width="21.7109375" style="7" customWidth="1"/>
    <col min="9988" max="9988" width="9.140625" style="7" customWidth="1"/>
    <col min="9989" max="9989" width="28.140625" style="7" customWidth="1"/>
    <col min="9990" max="9990" width="22" style="7" customWidth="1"/>
    <col min="9991" max="9991" width="39.85546875" style="7" customWidth="1"/>
    <col min="9992" max="9992" width="19" style="7" customWidth="1"/>
    <col min="9993" max="9993" width="27.140625" style="7" bestFit="1" customWidth="1"/>
    <col min="9994" max="9994" width="14.85546875" style="7" customWidth="1"/>
    <col min="9995" max="9995" width="20.28515625" style="7" customWidth="1"/>
    <col min="9996" max="9996" width="16.42578125" style="7" customWidth="1"/>
    <col min="9997" max="9997" width="43.7109375" style="7" customWidth="1"/>
    <col min="9998" max="9998" width="28.7109375" style="7" customWidth="1"/>
    <col min="9999" max="10000" width="20.85546875" style="7" customWidth="1"/>
    <col min="10001" max="10012" width="9.85546875" style="7" customWidth="1"/>
    <col min="10013" max="10013" width="15.7109375" style="7" customWidth="1"/>
    <col min="10014" max="10014" width="16.42578125" style="7" customWidth="1"/>
    <col min="10015" max="10015" width="28.7109375" style="7" customWidth="1"/>
    <col min="10016" max="10016" width="21.42578125" style="7" customWidth="1"/>
    <col min="10017" max="10017" width="15.7109375" style="7" bestFit="1" customWidth="1"/>
    <col min="10018" max="10237" width="11.42578125" style="7"/>
    <col min="10238" max="10238" width="9.140625" style="7" customWidth="1"/>
    <col min="10239" max="10239" width="20.140625" style="7" customWidth="1"/>
    <col min="10240" max="10240" width="9.140625" style="7" customWidth="1"/>
    <col min="10241" max="10241" width="21.7109375" style="7" customWidth="1"/>
    <col min="10242" max="10242" width="9.140625" style="7" customWidth="1"/>
    <col min="10243" max="10243" width="21.7109375" style="7" customWidth="1"/>
    <col min="10244" max="10244" width="9.140625" style="7" customWidth="1"/>
    <col min="10245" max="10245" width="28.140625" style="7" customWidth="1"/>
    <col min="10246" max="10246" width="22" style="7" customWidth="1"/>
    <col min="10247" max="10247" width="39.85546875" style="7" customWidth="1"/>
    <col min="10248" max="10248" width="19" style="7" customWidth="1"/>
    <col min="10249" max="10249" width="27.140625" style="7" bestFit="1" customWidth="1"/>
    <col min="10250" max="10250" width="14.85546875" style="7" customWidth="1"/>
    <col min="10251" max="10251" width="20.28515625" style="7" customWidth="1"/>
    <col min="10252" max="10252" width="16.42578125" style="7" customWidth="1"/>
    <col min="10253" max="10253" width="43.7109375" style="7" customWidth="1"/>
    <col min="10254" max="10254" width="28.7109375" style="7" customWidth="1"/>
    <col min="10255" max="10256" width="20.85546875" style="7" customWidth="1"/>
    <col min="10257" max="10268" width="9.85546875" style="7" customWidth="1"/>
    <col min="10269" max="10269" width="15.7109375" style="7" customWidth="1"/>
    <col min="10270" max="10270" width="16.42578125" style="7" customWidth="1"/>
    <col min="10271" max="10271" width="28.7109375" style="7" customWidth="1"/>
    <col min="10272" max="10272" width="21.42578125" style="7" customWidth="1"/>
    <col min="10273" max="10273" width="15.7109375" style="7" bestFit="1" customWidth="1"/>
    <col min="10274" max="10493" width="11.42578125" style="7"/>
    <col min="10494" max="10494" width="9.140625" style="7" customWidth="1"/>
    <col min="10495" max="10495" width="20.140625" style="7" customWidth="1"/>
    <col min="10496" max="10496" width="9.140625" style="7" customWidth="1"/>
    <col min="10497" max="10497" width="21.7109375" style="7" customWidth="1"/>
    <col min="10498" max="10498" width="9.140625" style="7" customWidth="1"/>
    <col min="10499" max="10499" width="21.7109375" style="7" customWidth="1"/>
    <col min="10500" max="10500" width="9.140625" style="7" customWidth="1"/>
    <col min="10501" max="10501" width="28.140625" style="7" customWidth="1"/>
    <col min="10502" max="10502" width="22" style="7" customWidth="1"/>
    <col min="10503" max="10503" width="39.85546875" style="7" customWidth="1"/>
    <col min="10504" max="10504" width="19" style="7" customWidth="1"/>
    <col min="10505" max="10505" width="27.140625" style="7" bestFit="1" customWidth="1"/>
    <col min="10506" max="10506" width="14.85546875" style="7" customWidth="1"/>
    <col min="10507" max="10507" width="20.28515625" style="7" customWidth="1"/>
    <col min="10508" max="10508" width="16.42578125" style="7" customWidth="1"/>
    <col min="10509" max="10509" width="43.7109375" style="7" customWidth="1"/>
    <col min="10510" max="10510" width="28.7109375" style="7" customWidth="1"/>
    <col min="10511" max="10512" width="20.85546875" style="7" customWidth="1"/>
    <col min="10513" max="10524" width="9.85546875" style="7" customWidth="1"/>
    <col min="10525" max="10525" width="15.7109375" style="7" customWidth="1"/>
    <col min="10526" max="10526" width="16.42578125" style="7" customWidth="1"/>
    <col min="10527" max="10527" width="28.7109375" style="7" customWidth="1"/>
    <col min="10528" max="10528" width="21.42578125" style="7" customWidth="1"/>
    <col min="10529" max="10529" width="15.7109375" style="7" bestFit="1" customWidth="1"/>
    <col min="10530" max="10749" width="11.42578125" style="7"/>
    <col min="10750" max="10750" width="9.140625" style="7" customWidth="1"/>
    <col min="10751" max="10751" width="20.140625" style="7" customWidth="1"/>
    <col min="10752" max="10752" width="9.140625" style="7" customWidth="1"/>
    <col min="10753" max="10753" width="21.7109375" style="7" customWidth="1"/>
    <col min="10754" max="10754" width="9.140625" style="7" customWidth="1"/>
    <col min="10755" max="10755" width="21.7109375" style="7" customWidth="1"/>
    <col min="10756" max="10756" width="9.140625" style="7" customWidth="1"/>
    <col min="10757" max="10757" width="28.140625" style="7" customWidth="1"/>
    <col min="10758" max="10758" width="22" style="7" customWidth="1"/>
    <col min="10759" max="10759" width="39.85546875" style="7" customWidth="1"/>
    <col min="10760" max="10760" width="19" style="7" customWidth="1"/>
    <col min="10761" max="10761" width="27.140625" style="7" bestFit="1" customWidth="1"/>
    <col min="10762" max="10762" width="14.85546875" style="7" customWidth="1"/>
    <col min="10763" max="10763" width="20.28515625" style="7" customWidth="1"/>
    <col min="10764" max="10764" width="16.42578125" style="7" customWidth="1"/>
    <col min="10765" max="10765" width="43.7109375" style="7" customWidth="1"/>
    <col min="10766" max="10766" width="28.7109375" style="7" customWidth="1"/>
    <col min="10767" max="10768" width="20.85546875" style="7" customWidth="1"/>
    <col min="10769" max="10780" width="9.85546875" style="7" customWidth="1"/>
    <col min="10781" max="10781" width="15.7109375" style="7" customWidth="1"/>
    <col min="10782" max="10782" width="16.42578125" style="7" customWidth="1"/>
    <col min="10783" max="10783" width="28.7109375" style="7" customWidth="1"/>
    <col min="10784" max="10784" width="21.42578125" style="7" customWidth="1"/>
    <col min="10785" max="10785" width="15.7109375" style="7" bestFit="1" customWidth="1"/>
    <col min="10786" max="11005" width="11.42578125" style="7"/>
    <col min="11006" max="11006" width="9.140625" style="7" customWidth="1"/>
    <col min="11007" max="11007" width="20.140625" style="7" customWidth="1"/>
    <col min="11008" max="11008" width="9.140625" style="7" customWidth="1"/>
    <col min="11009" max="11009" width="21.7109375" style="7" customWidth="1"/>
    <col min="11010" max="11010" width="9.140625" style="7" customWidth="1"/>
    <col min="11011" max="11011" width="21.7109375" style="7" customWidth="1"/>
    <col min="11012" max="11012" width="9.140625" style="7" customWidth="1"/>
    <col min="11013" max="11013" width="28.140625" style="7" customWidth="1"/>
    <col min="11014" max="11014" width="22" style="7" customWidth="1"/>
    <col min="11015" max="11015" width="39.85546875" style="7" customWidth="1"/>
    <col min="11016" max="11016" width="19" style="7" customWidth="1"/>
    <col min="11017" max="11017" width="27.140625" style="7" bestFit="1" customWidth="1"/>
    <col min="11018" max="11018" width="14.85546875" style="7" customWidth="1"/>
    <col min="11019" max="11019" width="20.28515625" style="7" customWidth="1"/>
    <col min="11020" max="11020" width="16.42578125" style="7" customWidth="1"/>
    <col min="11021" max="11021" width="43.7109375" style="7" customWidth="1"/>
    <col min="11022" max="11022" width="28.7109375" style="7" customWidth="1"/>
    <col min="11023" max="11024" width="20.85546875" style="7" customWidth="1"/>
    <col min="11025" max="11036" width="9.85546875" style="7" customWidth="1"/>
    <col min="11037" max="11037" width="15.7109375" style="7" customWidth="1"/>
    <col min="11038" max="11038" width="16.42578125" style="7" customWidth="1"/>
    <col min="11039" max="11039" width="28.7109375" style="7" customWidth="1"/>
    <col min="11040" max="11040" width="21.42578125" style="7" customWidth="1"/>
    <col min="11041" max="11041" width="15.7109375" style="7" bestFit="1" customWidth="1"/>
    <col min="11042" max="11261" width="11.42578125" style="7"/>
    <col min="11262" max="11262" width="9.140625" style="7" customWidth="1"/>
    <col min="11263" max="11263" width="20.140625" style="7" customWidth="1"/>
    <col min="11264" max="11264" width="9.140625" style="7" customWidth="1"/>
    <col min="11265" max="11265" width="21.7109375" style="7" customWidth="1"/>
    <col min="11266" max="11266" width="9.140625" style="7" customWidth="1"/>
    <col min="11267" max="11267" width="21.7109375" style="7" customWidth="1"/>
    <col min="11268" max="11268" width="9.140625" style="7" customWidth="1"/>
    <col min="11269" max="11269" width="28.140625" style="7" customWidth="1"/>
    <col min="11270" max="11270" width="22" style="7" customWidth="1"/>
    <col min="11271" max="11271" width="39.85546875" style="7" customWidth="1"/>
    <col min="11272" max="11272" width="19" style="7" customWidth="1"/>
    <col min="11273" max="11273" width="27.140625" style="7" bestFit="1" customWidth="1"/>
    <col min="11274" max="11274" width="14.85546875" style="7" customWidth="1"/>
    <col min="11275" max="11275" width="20.28515625" style="7" customWidth="1"/>
    <col min="11276" max="11276" width="16.42578125" style="7" customWidth="1"/>
    <col min="11277" max="11277" width="43.7109375" style="7" customWidth="1"/>
    <col min="11278" max="11278" width="28.7109375" style="7" customWidth="1"/>
    <col min="11279" max="11280" width="20.85546875" style="7" customWidth="1"/>
    <col min="11281" max="11292" width="9.85546875" style="7" customWidth="1"/>
    <col min="11293" max="11293" width="15.7109375" style="7" customWidth="1"/>
    <col min="11294" max="11294" width="16.42578125" style="7" customWidth="1"/>
    <col min="11295" max="11295" width="28.7109375" style="7" customWidth="1"/>
    <col min="11296" max="11296" width="21.42578125" style="7" customWidth="1"/>
    <col min="11297" max="11297" width="15.7109375" style="7" bestFit="1" customWidth="1"/>
    <col min="11298" max="11517" width="11.42578125" style="7"/>
    <col min="11518" max="11518" width="9.140625" style="7" customWidth="1"/>
    <col min="11519" max="11519" width="20.140625" style="7" customWidth="1"/>
    <col min="11520" max="11520" width="9.140625" style="7" customWidth="1"/>
    <col min="11521" max="11521" width="21.7109375" style="7" customWidth="1"/>
    <col min="11522" max="11522" width="9.140625" style="7" customWidth="1"/>
    <col min="11523" max="11523" width="21.7109375" style="7" customWidth="1"/>
    <col min="11524" max="11524" width="9.140625" style="7" customWidth="1"/>
    <col min="11525" max="11525" width="28.140625" style="7" customWidth="1"/>
    <col min="11526" max="11526" width="22" style="7" customWidth="1"/>
    <col min="11527" max="11527" width="39.85546875" style="7" customWidth="1"/>
    <col min="11528" max="11528" width="19" style="7" customWidth="1"/>
    <col min="11529" max="11529" width="27.140625" style="7" bestFit="1" customWidth="1"/>
    <col min="11530" max="11530" width="14.85546875" style="7" customWidth="1"/>
    <col min="11531" max="11531" width="20.28515625" style="7" customWidth="1"/>
    <col min="11532" max="11532" width="16.42578125" style="7" customWidth="1"/>
    <col min="11533" max="11533" width="43.7109375" style="7" customWidth="1"/>
    <col min="11534" max="11534" width="28.7109375" style="7" customWidth="1"/>
    <col min="11535" max="11536" width="20.85546875" style="7" customWidth="1"/>
    <col min="11537" max="11548" width="9.85546875" style="7" customWidth="1"/>
    <col min="11549" max="11549" width="15.7109375" style="7" customWidth="1"/>
    <col min="11550" max="11550" width="16.42578125" style="7" customWidth="1"/>
    <col min="11551" max="11551" width="28.7109375" style="7" customWidth="1"/>
    <col min="11552" max="11552" width="21.42578125" style="7" customWidth="1"/>
    <col min="11553" max="11553" width="15.7109375" style="7" bestFit="1" customWidth="1"/>
    <col min="11554" max="11773" width="11.42578125" style="7"/>
    <col min="11774" max="11774" width="9.140625" style="7" customWidth="1"/>
    <col min="11775" max="11775" width="20.140625" style="7" customWidth="1"/>
    <col min="11776" max="11776" width="9.140625" style="7" customWidth="1"/>
    <col min="11777" max="11777" width="21.7109375" style="7" customWidth="1"/>
    <col min="11778" max="11778" width="9.140625" style="7" customWidth="1"/>
    <col min="11779" max="11779" width="21.7109375" style="7" customWidth="1"/>
    <col min="11780" max="11780" width="9.140625" style="7" customWidth="1"/>
    <col min="11781" max="11781" width="28.140625" style="7" customWidth="1"/>
    <col min="11782" max="11782" width="22" style="7" customWidth="1"/>
    <col min="11783" max="11783" width="39.85546875" style="7" customWidth="1"/>
    <col min="11784" max="11784" width="19" style="7" customWidth="1"/>
    <col min="11785" max="11785" width="27.140625" style="7" bestFit="1" customWidth="1"/>
    <col min="11786" max="11786" width="14.85546875" style="7" customWidth="1"/>
    <col min="11787" max="11787" width="20.28515625" style="7" customWidth="1"/>
    <col min="11788" max="11788" width="16.42578125" style="7" customWidth="1"/>
    <col min="11789" max="11789" width="43.7109375" style="7" customWidth="1"/>
    <col min="11790" max="11790" width="28.7109375" style="7" customWidth="1"/>
    <col min="11791" max="11792" width="20.85546875" style="7" customWidth="1"/>
    <col min="11793" max="11804" width="9.85546875" style="7" customWidth="1"/>
    <col min="11805" max="11805" width="15.7109375" style="7" customWidth="1"/>
    <col min="11806" max="11806" width="16.42578125" style="7" customWidth="1"/>
    <col min="11807" max="11807" width="28.7109375" style="7" customWidth="1"/>
    <col min="11808" max="11808" width="21.42578125" style="7" customWidth="1"/>
    <col min="11809" max="11809" width="15.7109375" style="7" bestFit="1" customWidth="1"/>
    <col min="11810" max="12029" width="11.42578125" style="7"/>
    <col min="12030" max="12030" width="9.140625" style="7" customWidth="1"/>
    <col min="12031" max="12031" width="20.140625" style="7" customWidth="1"/>
    <col min="12032" max="12032" width="9.140625" style="7" customWidth="1"/>
    <col min="12033" max="12033" width="21.7109375" style="7" customWidth="1"/>
    <col min="12034" max="12034" width="9.140625" style="7" customWidth="1"/>
    <col min="12035" max="12035" width="21.7109375" style="7" customWidth="1"/>
    <col min="12036" max="12036" width="9.140625" style="7" customWidth="1"/>
    <col min="12037" max="12037" width="28.140625" style="7" customWidth="1"/>
    <col min="12038" max="12038" width="22" style="7" customWidth="1"/>
    <col min="12039" max="12039" width="39.85546875" style="7" customWidth="1"/>
    <col min="12040" max="12040" width="19" style="7" customWidth="1"/>
    <col min="12041" max="12041" width="27.140625" style="7" bestFit="1" customWidth="1"/>
    <col min="12042" max="12042" width="14.85546875" style="7" customWidth="1"/>
    <col min="12043" max="12043" width="20.28515625" style="7" customWidth="1"/>
    <col min="12044" max="12044" width="16.42578125" style="7" customWidth="1"/>
    <col min="12045" max="12045" width="43.7109375" style="7" customWidth="1"/>
    <col min="12046" max="12046" width="28.7109375" style="7" customWidth="1"/>
    <col min="12047" max="12048" width="20.85546875" style="7" customWidth="1"/>
    <col min="12049" max="12060" width="9.85546875" style="7" customWidth="1"/>
    <col min="12061" max="12061" width="15.7109375" style="7" customWidth="1"/>
    <col min="12062" max="12062" width="16.42578125" style="7" customWidth="1"/>
    <col min="12063" max="12063" width="28.7109375" style="7" customWidth="1"/>
    <col min="12064" max="12064" width="21.42578125" style="7" customWidth="1"/>
    <col min="12065" max="12065" width="15.7109375" style="7" bestFit="1" customWidth="1"/>
    <col min="12066" max="12285" width="11.42578125" style="7"/>
    <col min="12286" max="12286" width="9.140625" style="7" customWidth="1"/>
    <col min="12287" max="12287" width="20.140625" style="7" customWidth="1"/>
    <col min="12288" max="12288" width="9.140625" style="7" customWidth="1"/>
    <col min="12289" max="12289" width="21.7109375" style="7" customWidth="1"/>
    <col min="12290" max="12290" width="9.140625" style="7" customWidth="1"/>
    <col min="12291" max="12291" width="21.7109375" style="7" customWidth="1"/>
    <col min="12292" max="12292" width="9.140625" style="7" customWidth="1"/>
    <col min="12293" max="12293" width="28.140625" style="7" customWidth="1"/>
    <col min="12294" max="12294" width="22" style="7" customWidth="1"/>
    <col min="12295" max="12295" width="39.85546875" style="7" customWidth="1"/>
    <col min="12296" max="12296" width="19" style="7" customWidth="1"/>
    <col min="12297" max="12297" width="27.140625" style="7" bestFit="1" customWidth="1"/>
    <col min="12298" max="12298" width="14.85546875" style="7" customWidth="1"/>
    <col min="12299" max="12299" width="20.28515625" style="7" customWidth="1"/>
    <col min="12300" max="12300" width="16.42578125" style="7" customWidth="1"/>
    <col min="12301" max="12301" width="43.7109375" style="7" customWidth="1"/>
    <col min="12302" max="12302" width="28.7109375" style="7" customWidth="1"/>
    <col min="12303" max="12304" width="20.85546875" style="7" customWidth="1"/>
    <col min="12305" max="12316" width="9.85546875" style="7" customWidth="1"/>
    <col min="12317" max="12317" width="15.7109375" style="7" customWidth="1"/>
    <col min="12318" max="12318" width="16.42578125" style="7" customWidth="1"/>
    <col min="12319" max="12319" width="28.7109375" style="7" customWidth="1"/>
    <col min="12320" max="12320" width="21.42578125" style="7" customWidth="1"/>
    <col min="12321" max="12321" width="15.7109375" style="7" bestFit="1" customWidth="1"/>
    <col min="12322" max="12541" width="11.42578125" style="7"/>
    <col min="12542" max="12542" width="9.140625" style="7" customWidth="1"/>
    <col min="12543" max="12543" width="20.140625" style="7" customWidth="1"/>
    <col min="12544" max="12544" width="9.140625" style="7" customWidth="1"/>
    <col min="12545" max="12545" width="21.7109375" style="7" customWidth="1"/>
    <col min="12546" max="12546" width="9.140625" style="7" customWidth="1"/>
    <col min="12547" max="12547" width="21.7109375" style="7" customWidth="1"/>
    <col min="12548" max="12548" width="9.140625" style="7" customWidth="1"/>
    <col min="12549" max="12549" width="28.140625" style="7" customWidth="1"/>
    <col min="12550" max="12550" width="22" style="7" customWidth="1"/>
    <col min="12551" max="12551" width="39.85546875" style="7" customWidth="1"/>
    <col min="12552" max="12552" width="19" style="7" customWidth="1"/>
    <col min="12553" max="12553" width="27.140625" style="7" bestFit="1" customWidth="1"/>
    <col min="12554" max="12554" width="14.85546875" style="7" customWidth="1"/>
    <col min="12555" max="12555" width="20.28515625" style="7" customWidth="1"/>
    <col min="12556" max="12556" width="16.42578125" style="7" customWidth="1"/>
    <col min="12557" max="12557" width="43.7109375" style="7" customWidth="1"/>
    <col min="12558" max="12558" width="28.7109375" style="7" customWidth="1"/>
    <col min="12559" max="12560" width="20.85546875" style="7" customWidth="1"/>
    <col min="12561" max="12572" width="9.85546875" style="7" customWidth="1"/>
    <col min="12573" max="12573" width="15.7109375" style="7" customWidth="1"/>
    <col min="12574" max="12574" width="16.42578125" style="7" customWidth="1"/>
    <col min="12575" max="12575" width="28.7109375" style="7" customWidth="1"/>
    <col min="12576" max="12576" width="21.42578125" style="7" customWidth="1"/>
    <col min="12577" max="12577" width="15.7109375" style="7" bestFit="1" customWidth="1"/>
    <col min="12578" max="12797" width="11.42578125" style="7"/>
    <col min="12798" max="12798" width="9.140625" style="7" customWidth="1"/>
    <col min="12799" max="12799" width="20.140625" style="7" customWidth="1"/>
    <col min="12800" max="12800" width="9.140625" style="7" customWidth="1"/>
    <col min="12801" max="12801" width="21.7109375" style="7" customWidth="1"/>
    <col min="12802" max="12802" width="9.140625" style="7" customWidth="1"/>
    <col min="12803" max="12803" width="21.7109375" style="7" customWidth="1"/>
    <col min="12804" max="12804" width="9.140625" style="7" customWidth="1"/>
    <col min="12805" max="12805" width="28.140625" style="7" customWidth="1"/>
    <col min="12806" max="12806" width="22" style="7" customWidth="1"/>
    <col min="12807" max="12807" width="39.85546875" style="7" customWidth="1"/>
    <col min="12808" max="12808" width="19" style="7" customWidth="1"/>
    <col min="12809" max="12809" width="27.140625" style="7" bestFit="1" customWidth="1"/>
    <col min="12810" max="12810" width="14.85546875" style="7" customWidth="1"/>
    <col min="12811" max="12811" width="20.28515625" style="7" customWidth="1"/>
    <col min="12812" max="12812" width="16.42578125" style="7" customWidth="1"/>
    <col min="12813" max="12813" width="43.7109375" style="7" customWidth="1"/>
    <col min="12814" max="12814" width="28.7109375" style="7" customWidth="1"/>
    <col min="12815" max="12816" width="20.85546875" style="7" customWidth="1"/>
    <col min="12817" max="12828" width="9.85546875" style="7" customWidth="1"/>
    <col min="12829" max="12829" width="15.7109375" style="7" customWidth="1"/>
    <col min="12830" max="12830" width="16.42578125" style="7" customWidth="1"/>
    <col min="12831" max="12831" width="28.7109375" style="7" customWidth="1"/>
    <col min="12832" max="12832" width="21.42578125" style="7" customWidth="1"/>
    <col min="12833" max="12833" width="15.7109375" style="7" bestFit="1" customWidth="1"/>
    <col min="12834" max="13053" width="11.42578125" style="7"/>
    <col min="13054" max="13054" width="9.140625" style="7" customWidth="1"/>
    <col min="13055" max="13055" width="20.140625" style="7" customWidth="1"/>
    <col min="13056" max="13056" width="9.140625" style="7" customWidth="1"/>
    <col min="13057" max="13057" width="21.7109375" style="7" customWidth="1"/>
    <col min="13058" max="13058" width="9.140625" style="7" customWidth="1"/>
    <col min="13059" max="13059" width="21.7109375" style="7" customWidth="1"/>
    <col min="13060" max="13060" width="9.140625" style="7" customWidth="1"/>
    <col min="13061" max="13061" width="28.140625" style="7" customWidth="1"/>
    <col min="13062" max="13062" width="22" style="7" customWidth="1"/>
    <col min="13063" max="13063" width="39.85546875" style="7" customWidth="1"/>
    <col min="13064" max="13064" width="19" style="7" customWidth="1"/>
    <col min="13065" max="13065" width="27.140625" style="7" bestFit="1" customWidth="1"/>
    <col min="13066" max="13066" width="14.85546875" style="7" customWidth="1"/>
    <col min="13067" max="13067" width="20.28515625" style="7" customWidth="1"/>
    <col min="13068" max="13068" width="16.42578125" style="7" customWidth="1"/>
    <col min="13069" max="13069" width="43.7109375" style="7" customWidth="1"/>
    <col min="13070" max="13070" width="28.7109375" style="7" customWidth="1"/>
    <col min="13071" max="13072" width="20.85546875" style="7" customWidth="1"/>
    <col min="13073" max="13084" width="9.85546875" style="7" customWidth="1"/>
    <col min="13085" max="13085" width="15.7109375" style="7" customWidth="1"/>
    <col min="13086" max="13086" width="16.42578125" style="7" customWidth="1"/>
    <col min="13087" max="13087" width="28.7109375" style="7" customWidth="1"/>
    <col min="13088" max="13088" width="21.42578125" style="7" customWidth="1"/>
    <col min="13089" max="13089" width="15.7109375" style="7" bestFit="1" customWidth="1"/>
    <col min="13090" max="13309" width="11.42578125" style="7"/>
    <col min="13310" max="13310" width="9.140625" style="7" customWidth="1"/>
    <col min="13311" max="13311" width="20.140625" style="7" customWidth="1"/>
    <col min="13312" max="13312" width="9.140625" style="7" customWidth="1"/>
    <col min="13313" max="13313" width="21.7109375" style="7" customWidth="1"/>
    <col min="13314" max="13314" width="9.140625" style="7" customWidth="1"/>
    <col min="13315" max="13315" width="21.7109375" style="7" customWidth="1"/>
    <col min="13316" max="13316" width="9.140625" style="7" customWidth="1"/>
    <col min="13317" max="13317" width="28.140625" style="7" customWidth="1"/>
    <col min="13318" max="13318" width="22" style="7" customWidth="1"/>
    <col min="13319" max="13319" width="39.85546875" style="7" customWidth="1"/>
    <col min="13320" max="13320" width="19" style="7" customWidth="1"/>
    <col min="13321" max="13321" width="27.140625" style="7" bestFit="1" customWidth="1"/>
    <col min="13322" max="13322" width="14.85546875" style="7" customWidth="1"/>
    <col min="13323" max="13323" width="20.28515625" style="7" customWidth="1"/>
    <col min="13324" max="13324" width="16.42578125" style="7" customWidth="1"/>
    <col min="13325" max="13325" width="43.7109375" style="7" customWidth="1"/>
    <col min="13326" max="13326" width="28.7109375" style="7" customWidth="1"/>
    <col min="13327" max="13328" width="20.85546875" style="7" customWidth="1"/>
    <col min="13329" max="13340" width="9.85546875" style="7" customWidth="1"/>
    <col min="13341" max="13341" width="15.7109375" style="7" customWidth="1"/>
    <col min="13342" max="13342" width="16.42578125" style="7" customWidth="1"/>
    <col min="13343" max="13343" width="28.7109375" style="7" customWidth="1"/>
    <col min="13344" max="13344" width="21.42578125" style="7" customWidth="1"/>
    <col min="13345" max="13345" width="15.7109375" style="7" bestFit="1" customWidth="1"/>
    <col min="13346" max="13565" width="11.42578125" style="7"/>
    <col min="13566" max="13566" width="9.140625" style="7" customWidth="1"/>
    <col min="13567" max="13567" width="20.140625" style="7" customWidth="1"/>
    <col min="13568" max="13568" width="9.140625" style="7" customWidth="1"/>
    <col min="13569" max="13569" width="21.7109375" style="7" customWidth="1"/>
    <col min="13570" max="13570" width="9.140625" style="7" customWidth="1"/>
    <col min="13571" max="13571" width="21.7109375" style="7" customWidth="1"/>
    <col min="13572" max="13572" width="9.140625" style="7" customWidth="1"/>
    <col min="13573" max="13573" width="28.140625" style="7" customWidth="1"/>
    <col min="13574" max="13574" width="22" style="7" customWidth="1"/>
    <col min="13575" max="13575" width="39.85546875" style="7" customWidth="1"/>
    <col min="13576" max="13576" width="19" style="7" customWidth="1"/>
    <col min="13577" max="13577" width="27.140625" style="7" bestFit="1" customWidth="1"/>
    <col min="13578" max="13578" width="14.85546875" style="7" customWidth="1"/>
    <col min="13579" max="13579" width="20.28515625" style="7" customWidth="1"/>
    <col min="13580" max="13580" width="16.42578125" style="7" customWidth="1"/>
    <col min="13581" max="13581" width="43.7109375" style="7" customWidth="1"/>
    <col min="13582" max="13582" width="28.7109375" style="7" customWidth="1"/>
    <col min="13583" max="13584" width="20.85546875" style="7" customWidth="1"/>
    <col min="13585" max="13596" width="9.85546875" style="7" customWidth="1"/>
    <col min="13597" max="13597" width="15.7109375" style="7" customWidth="1"/>
    <col min="13598" max="13598" width="16.42578125" style="7" customWidth="1"/>
    <col min="13599" max="13599" width="28.7109375" style="7" customWidth="1"/>
    <col min="13600" max="13600" width="21.42578125" style="7" customWidth="1"/>
    <col min="13601" max="13601" width="15.7109375" style="7" bestFit="1" customWidth="1"/>
    <col min="13602" max="13821" width="11.42578125" style="7"/>
    <col min="13822" max="13822" width="9.140625" style="7" customWidth="1"/>
    <col min="13823" max="13823" width="20.140625" style="7" customWidth="1"/>
    <col min="13824" max="13824" width="9.140625" style="7" customWidth="1"/>
    <col min="13825" max="13825" width="21.7109375" style="7" customWidth="1"/>
    <col min="13826" max="13826" width="9.140625" style="7" customWidth="1"/>
    <col min="13827" max="13827" width="21.7109375" style="7" customWidth="1"/>
    <col min="13828" max="13828" width="9.140625" style="7" customWidth="1"/>
    <col min="13829" max="13829" width="28.140625" style="7" customWidth="1"/>
    <col min="13830" max="13830" width="22" style="7" customWidth="1"/>
    <col min="13831" max="13831" width="39.85546875" style="7" customWidth="1"/>
    <col min="13832" max="13832" width="19" style="7" customWidth="1"/>
    <col min="13833" max="13833" width="27.140625" style="7" bestFit="1" customWidth="1"/>
    <col min="13834" max="13834" width="14.85546875" style="7" customWidth="1"/>
    <col min="13835" max="13835" width="20.28515625" style="7" customWidth="1"/>
    <col min="13836" max="13836" width="16.42578125" style="7" customWidth="1"/>
    <col min="13837" max="13837" width="43.7109375" style="7" customWidth="1"/>
    <col min="13838" max="13838" width="28.7109375" style="7" customWidth="1"/>
    <col min="13839" max="13840" width="20.85546875" style="7" customWidth="1"/>
    <col min="13841" max="13852" width="9.85546875" style="7" customWidth="1"/>
    <col min="13853" max="13853" width="15.7109375" style="7" customWidth="1"/>
    <col min="13854" max="13854" width="16.42578125" style="7" customWidth="1"/>
    <col min="13855" max="13855" width="28.7109375" style="7" customWidth="1"/>
    <col min="13856" max="13856" width="21.42578125" style="7" customWidth="1"/>
    <col min="13857" max="13857" width="15.7109375" style="7" bestFit="1" customWidth="1"/>
    <col min="13858" max="14077" width="11.42578125" style="7"/>
    <col min="14078" max="14078" width="9.140625" style="7" customWidth="1"/>
    <col min="14079" max="14079" width="20.140625" style="7" customWidth="1"/>
    <col min="14080" max="14080" width="9.140625" style="7" customWidth="1"/>
    <col min="14081" max="14081" width="21.7109375" style="7" customWidth="1"/>
    <col min="14082" max="14082" width="9.140625" style="7" customWidth="1"/>
    <col min="14083" max="14083" width="21.7109375" style="7" customWidth="1"/>
    <col min="14084" max="14084" width="9.140625" style="7" customWidth="1"/>
    <col min="14085" max="14085" width="28.140625" style="7" customWidth="1"/>
    <col min="14086" max="14086" width="22" style="7" customWidth="1"/>
    <col min="14087" max="14087" width="39.85546875" style="7" customWidth="1"/>
    <col min="14088" max="14088" width="19" style="7" customWidth="1"/>
    <col min="14089" max="14089" width="27.140625" style="7" bestFit="1" customWidth="1"/>
    <col min="14090" max="14090" width="14.85546875" style="7" customWidth="1"/>
    <col min="14091" max="14091" width="20.28515625" style="7" customWidth="1"/>
    <col min="14092" max="14092" width="16.42578125" style="7" customWidth="1"/>
    <col min="14093" max="14093" width="43.7109375" style="7" customWidth="1"/>
    <col min="14094" max="14094" width="28.7109375" style="7" customWidth="1"/>
    <col min="14095" max="14096" width="20.85546875" style="7" customWidth="1"/>
    <col min="14097" max="14108" width="9.85546875" style="7" customWidth="1"/>
    <col min="14109" max="14109" width="15.7109375" style="7" customWidth="1"/>
    <col min="14110" max="14110" width="16.42578125" style="7" customWidth="1"/>
    <col min="14111" max="14111" width="28.7109375" style="7" customWidth="1"/>
    <col min="14112" max="14112" width="21.42578125" style="7" customWidth="1"/>
    <col min="14113" max="14113" width="15.7109375" style="7" bestFit="1" customWidth="1"/>
    <col min="14114" max="14333" width="11.42578125" style="7"/>
    <col min="14334" max="14334" width="9.140625" style="7" customWidth="1"/>
    <col min="14335" max="14335" width="20.140625" style="7" customWidth="1"/>
    <col min="14336" max="14336" width="9.140625" style="7" customWidth="1"/>
    <col min="14337" max="14337" width="21.7109375" style="7" customWidth="1"/>
    <col min="14338" max="14338" width="9.140625" style="7" customWidth="1"/>
    <col min="14339" max="14339" width="21.7109375" style="7" customWidth="1"/>
    <col min="14340" max="14340" width="9.140625" style="7" customWidth="1"/>
    <col min="14341" max="14341" width="28.140625" style="7" customWidth="1"/>
    <col min="14342" max="14342" width="22" style="7" customWidth="1"/>
    <col min="14343" max="14343" width="39.85546875" style="7" customWidth="1"/>
    <col min="14344" max="14344" width="19" style="7" customWidth="1"/>
    <col min="14345" max="14345" width="27.140625" style="7" bestFit="1" customWidth="1"/>
    <col min="14346" max="14346" width="14.85546875" style="7" customWidth="1"/>
    <col min="14347" max="14347" width="20.28515625" style="7" customWidth="1"/>
    <col min="14348" max="14348" width="16.42578125" style="7" customWidth="1"/>
    <col min="14349" max="14349" width="43.7109375" style="7" customWidth="1"/>
    <col min="14350" max="14350" width="28.7109375" style="7" customWidth="1"/>
    <col min="14351" max="14352" width="20.85546875" style="7" customWidth="1"/>
    <col min="14353" max="14364" width="9.85546875" style="7" customWidth="1"/>
    <col min="14365" max="14365" width="15.7109375" style="7" customWidth="1"/>
    <col min="14366" max="14366" width="16.42578125" style="7" customWidth="1"/>
    <col min="14367" max="14367" width="28.7109375" style="7" customWidth="1"/>
    <col min="14368" max="14368" width="21.42578125" style="7" customWidth="1"/>
    <col min="14369" max="14369" width="15.7109375" style="7" bestFit="1" customWidth="1"/>
    <col min="14370" max="14589" width="11.42578125" style="7"/>
    <col min="14590" max="14590" width="9.140625" style="7" customWidth="1"/>
    <col min="14591" max="14591" width="20.140625" style="7" customWidth="1"/>
    <col min="14592" max="14592" width="9.140625" style="7" customWidth="1"/>
    <col min="14593" max="14593" width="21.7109375" style="7" customWidth="1"/>
    <col min="14594" max="14594" width="9.140625" style="7" customWidth="1"/>
    <col min="14595" max="14595" width="21.7109375" style="7" customWidth="1"/>
    <col min="14596" max="14596" width="9.140625" style="7" customWidth="1"/>
    <col min="14597" max="14597" width="28.140625" style="7" customWidth="1"/>
    <col min="14598" max="14598" width="22" style="7" customWidth="1"/>
    <col min="14599" max="14599" width="39.85546875" style="7" customWidth="1"/>
    <col min="14600" max="14600" width="19" style="7" customWidth="1"/>
    <col min="14601" max="14601" width="27.140625" style="7" bestFit="1" customWidth="1"/>
    <col min="14602" max="14602" width="14.85546875" style="7" customWidth="1"/>
    <col min="14603" max="14603" width="20.28515625" style="7" customWidth="1"/>
    <col min="14604" max="14604" width="16.42578125" style="7" customWidth="1"/>
    <col min="14605" max="14605" width="43.7109375" style="7" customWidth="1"/>
    <col min="14606" max="14606" width="28.7109375" style="7" customWidth="1"/>
    <col min="14607" max="14608" width="20.85546875" style="7" customWidth="1"/>
    <col min="14609" max="14620" width="9.85546875" style="7" customWidth="1"/>
    <col min="14621" max="14621" width="15.7109375" style="7" customWidth="1"/>
    <col min="14622" max="14622" width="16.42578125" style="7" customWidth="1"/>
    <col min="14623" max="14623" width="28.7109375" style="7" customWidth="1"/>
    <col min="14624" max="14624" width="21.42578125" style="7" customWidth="1"/>
    <col min="14625" max="14625" width="15.7109375" style="7" bestFit="1" customWidth="1"/>
    <col min="14626" max="14845" width="11.42578125" style="7"/>
    <col min="14846" max="14846" width="9.140625" style="7" customWidth="1"/>
    <col min="14847" max="14847" width="20.140625" style="7" customWidth="1"/>
    <col min="14848" max="14848" width="9.140625" style="7" customWidth="1"/>
    <col min="14849" max="14849" width="21.7109375" style="7" customWidth="1"/>
    <col min="14850" max="14850" width="9.140625" style="7" customWidth="1"/>
    <col min="14851" max="14851" width="21.7109375" style="7" customWidth="1"/>
    <col min="14852" max="14852" width="9.140625" style="7" customWidth="1"/>
    <col min="14853" max="14853" width="28.140625" style="7" customWidth="1"/>
    <col min="14854" max="14854" width="22" style="7" customWidth="1"/>
    <col min="14855" max="14855" width="39.85546875" style="7" customWidth="1"/>
    <col min="14856" max="14856" width="19" style="7" customWidth="1"/>
    <col min="14857" max="14857" width="27.140625" style="7" bestFit="1" customWidth="1"/>
    <col min="14858" max="14858" width="14.85546875" style="7" customWidth="1"/>
    <col min="14859" max="14859" width="20.28515625" style="7" customWidth="1"/>
    <col min="14860" max="14860" width="16.42578125" style="7" customWidth="1"/>
    <col min="14861" max="14861" width="43.7109375" style="7" customWidth="1"/>
    <col min="14862" max="14862" width="28.7109375" style="7" customWidth="1"/>
    <col min="14863" max="14864" width="20.85546875" style="7" customWidth="1"/>
    <col min="14865" max="14876" width="9.85546875" style="7" customWidth="1"/>
    <col min="14877" max="14877" width="15.7109375" style="7" customWidth="1"/>
    <col min="14878" max="14878" width="16.42578125" style="7" customWidth="1"/>
    <col min="14879" max="14879" width="28.7109375" style="7" customWidth="1"/>
    <col min="14880" max="14880" width="21.42578125" style="7" customWidth="1"/>
    <col min="14881" max="14881" width="15.7109375" style="7" bestFit="1" customWidth="1"/>
    <col min="14882" max="15101" width="11.42578125" style="7"/>
    <col min="15102" max="15102" width="9.140625" style="7" customWidth="1"/>
    <col min="15103" max="15103" width="20.140625" style="7" customWidth="1"/>
    <col min="15104" max="15104" width="9.140625" style="7" customWidth="1"/>
    <col min="15105" max="15105" width="21.7109375" style="7" customWidth="1"/>
    <col min="15106" max="15106" width="9.140625" style="7" customWidth="1"/>
    <col min="15107" max="15107" width="21.7109375" style="7" customWidth="1"/>
    <col min="15108" max="15108" width="9.140625" style="7" customWidth="1"/>
    <col min="15109" max="15109" width="28.140625" style="7" customWidth="1"/>
    <col min="15110" max="15110" width="22" style="7" customWidth="1"/>
    <col min="15111" max="15111" width="39.85546875" style="7" customWidth="1"/>
    <col min="15112" max="15112" width="19" style="7" customWidth="1"/>
    <col min="15113" max="15113" width="27.140625" style="7" bestFit="1" customWidth="1"/>
    <col min="15114" max="15114" width="14.85546875" style="7" customWidth="1"/>
    <col min="15115" max="15115" width="20.28515625" style="7" customWidth="1"/>
    <col min="15116" max="15116" width="16.42578125" style="7" customWidth="1"/>
    <col min="15117" max="15117" width="43.7109375" style="7" customWidth="1"/>
    <col min="15118" max="15118" width="28.7109375" style="7" customWidth="1"/>
    <col min="15119" max="15120" width="20.85546875" style="7" customWidth="1"/>
    <col min="15121" max="15132" width="9.85546875" style="7" customWidth="1"/>
    <col min="15133" max="15133" width="15.7109375" style="7" customWidth="1"/>
    <col min="15134" max="15134" width="16.42578125" style="7" customWidth="1"/>
    <col min="15135" max="15135" width="28.7109375" style="7" customWidth="1"/>
    <col min="15136" max="15136" width="21.42578125" style="7" customWidth="1"/>
    <col min="15137" max="15137" width="15.7109375" style="7" bestFit="1" customWidth="1"/>
    <col min="15138" max="15357" width="11.42578125" style="7"/>
    <col min="15358" max="15358" width="9.140625" style="7" customWidth="1"/>
    <col min="15359" max="15359" width="20.140625" style="7" customWidth="1"/>
    <col min="15360" max="15360" width="9.140625" style="7" customWidth="1"/>
    <col min="15361" max="15361" width="21.7109375" style="7" customWidth="1"/>
    <col min="15362" max="15362" width="9.140625" style="7" customWidth="1"/>
    <col min="15363" max="15363" width="21.7109375" style="7" customWidth="1"/>
    <col min="15364" max="15364" width="9.140625" style="7" customWidth="1"/>
    <col min="15365" max="15365" width="28.140625" style="7" customWidth="1"/>
    <col min="15366" max="15366" width="22" style="7" customWidth="1"/>
    <col min="15367" max="15367" width="39.85546875" style="7" customWidth="1"/>
    <col min="15368" max="15368" width="19" style="7" customWidth="1"/>
    <col min="15369" max="15369" width="27.140625" style="7" bestFit="1" customWidth="1"/>
    <col min="15370" max="15370" width="14.85546875" style="7" customWidth="1"/>
    <col min="15371" max="15371" width="20.28515625" style="7" customWidth="1"/>
    <col min="15372" max="15372" width="16.42578125" style="7" customWidth="1"/>
    <col min="15373" max="15373" width="43.7109375" style="7" customWidth="1"/>
    <col min="15374" max="15374" width="28.7109375" style="7" customWidth="1"/>
    <col min="15375" max="15376" width="20.85546875" style="7" customWidth="1"/>
    <col min="15377" max="15388" width="9.85546875" style="7" customWidth="1"/>
    <col min="15389" max="15389" width="15.7109375" style="7" customWidth="1"/>
    <col min="15390" max="15390" width="16.42578125" style="7" customWidth="1"/>
    <col min="15391" max="15391" width="28.7109375" style="7" customWidth="1"/>
    <col min="15392" max="15392" width="21.42578125" style="7" customWidth="1"/>
    <col min="15393" max="15393" width="15.7109375" style="7" bestFit="1" customWidth="1"/>
    <col min="15394" max="15613" width="11.42578125" style="7"/>
    <col min="15614" max="15614" width="9.140625" style="7" customWidth="1"/>
    <col min="15615" max="15615" width="20.140625" style="7" customWidth="1"/>
    <col min="15616" max="15616" width="9.140625" style="7" customWidth="1"/>
    <col min="15617" max="15617" width="21.7109375" style="7" customWidth="1"/>
    <col min="15618" max="15618" width="9.140625" style="7" customWidth="1"/>
    <col min="15619" max="15619" width="21.7109375" style="7" customWidth="1"/>
    <col min="15620" max="15620" width="9.140625" style="7" customWidth="1"/>
    <col min="15621" max="15621" width="28.140625" style="7" customWidth="1"/>
    <col min="15622" max="15622" width="22" style="7" customWidth="1"/>
    <col min="15623" max="15623" width="39.85546875" style="7" customWidth="1"/>
    <col min="15624" max="15624" width="19" style="7" customWidth="1"/>
    <col min="15625" max="15625" width="27.140625" style="7" bestFit="1" customWidth="1"/>
    <col min="15626" max="15626" width="14.85546875" style="7" customWidth="1"/>
    <col min="15627" max="15627" width="20.28515625" style="7" customWidth="1"/>
    <col min="15628" max="15628" width="16.42578125" style="7" customWidth="1"/>
    <col min="15629" max="15629" width="43.7109375" style="7" customWidth="1"/>
    <col min="15630" max="15630" width="28.7109375" style="7" customWidth="1"/>
    <col min="15631" max="15632" width="20.85546875" style="7" customWidth="1"/>
    <col min="15633" max="15644" width="9.85546875" style="7" customWidth="1"/>
    <col min="15645" max="15645" width="15.7109375" style="7" customWidth="1"/>
    <col min="15646" max="15646" width="16.42578125" style="7" customWidth="1"/>
    <col min="15647" max="15647" width="28.7109375" style="7" customWidth="1"/>
    <col min="15648" max="15648" width="21.42578125" style="7" customWidth="1"/>
    <col min="15649" max="15649" width="15.7109375" style="7" bestFit="1" customWidth="1"/>
    <col min="15650" max="15869" width="11.42578125" style="7"/>
    <col min="15870" max="15870" width="9.140625" style="7" customWidth="1"/>
    <col min="15871" max="15871" width="20.140625" style="7" customWidth="1"/>
    <col min="15872" max="15872" width="9.140625" style="7" customWidth="1"/>
    <col min="15873" max="15873" width="21.7109375" style="7" customWidth="1"/>
    <col min="15874" max="15874" width="9.140625" style="7" customWidth="1"/>
    <col min="15875" max="15875" width="21.7109375" style="7" customWidth="1"/>
    <col min="15876" max="15876" width="9.140625" style="7" customWidth="1"/>
    <col min="15877" max="15877" width="28.140625" style="7" customWidth="1"/>
    <col min="15878" max="15878" width="22" style="7" customWidth="1"/>
    <col min="15879" max="15879" width="39.85546875" style="7" customWidth="1"/>
    <col min="15880" max="15880" width="19" style="7" customWidth="1"/>
    <col min="15881" max="15881" width="27.140625" style="7" bestFit="1" customWidth="1"/>
    <col min="15882" max="15882" width="14.85546875" style="7" customWidth="1"/>
    <col min="15883" max="15883" width="20.28515625" style="7" customWidth="1"/>
    <col min="15884" max="15884" width="16.42578125" style="7" customWidth="1"/>
    <col min="15885" max="15885" width="43.7109375" style="7" customWidth="1"/>
    <col min="15886" max="15886" width="28.7109375" style="7" customWidth="1"/>
    <col min="15887" max="15888" width="20.85546875" style="7" customWidth="1"/>
    <col min="15889" max="15900" width="9.85546875" style="7" customWidth="1"/>
    <col min="15901" max="15901" width="15.7109375" style="7" customWidth="1"/>
    <col min="15902" max="15902" width="16.42578125" style="7" customWidth="1"/>
    <col min="15903" max="15903" width="28.7109375" style="7" customWidth="1"/>
    <col min="15904" max="15904" width="21.42578125" style="7" customWidth="1"/>
    <col min="15905" max="15905" width="15.7109375" style="7" bestFit="1" customWidth="1"/>
    <col min="15906" max="16125" width="11.42578125" style="7"/>
    <col min="16126" max="16126" width="9.140625" style="7" customWidth="1"/>
    <col min="16127" max="16127" width="20.140625" style="7" customWidth="1"/>
    <col min="16128" max="16128" width="9.140625" style="7" customWidth="1"/>
    <col min="16129" max="16129" width="21.7109375" style="7" customWidth="1"/>
    <col min="16130" max="16130" width="9.140625" style="7" customWidth="1"/>
    <col min="16131" max="16131" width="21.7109375" style="7" customWidth="1"/>
    <col min="16132" max="16132" width="9.140625" style="7" customWidth="1"/>
    <col min="16133" max="16133" width="28.140625" style="7" customWidth="1"/>
    <col min="16134" max="16134" width="22" style="7" customWidth="1"/>
    <col min="16135" max="16135" width="39.85546875" style="7" customWidth="1"/>
    <col min="16136" max="16136" width="19" style="7" customWidth="1"/>
    <col min="16137" max="16137" width="27.140625" style="7" bestFit="1" customWidth="1"/>
    <col min="16138" max="16138" width="14.85546875" style="7" customWidth="1"/>
    <col min="16139" max="16139" width="20.28515625" style="7" customWidth="1"/>
    <col min="16140" max="16140" width="16.42578125" style="7" customWidth="1"/>
    <col min="16141" max="16141" width="43.7109375" style="7" customWidth="1"/>
    <col min="16142" max="16142" width="28.7109375" style="7" customWidth="1"/>
    <col min="16143" max="16144" width="20.85546875" style="7" customWidth="1"/>
    <col min="16145" max="16156" width="9.85546875" style="7" customWidth="1"/>
    <col min="16157" max="16157" width="15.7109375" style="7" customWidth="1"/>
    <col min="16158" max="16158" width="16.42578125" style="7" customWidth="1"/>
    <col min="16159" max="16159" width="28.7109375" style="7" customWidth="1"/>
    <col min="16160" max="16160" width="21.42578125" style="7" customWidth="1"/>
    <col min="16161" max="16161" width="15.7109375" style="7" bestFit="1" customWidth="1"/>
    <col min="16162" max="16384" width="11.42578125" style="7"/>
  </cols>
  <sheetData>
    <row r="1" spans="1:38" ht="25.5" customHeight="1" x14ac:dyDescent="0.2">
      <c r="A1" s="1869" t="s">
        <v>0</v>
      </c>
      <c r="B1" s="1869"/>
      <c r="C1" s="1869"/>
      <c r="D1" s="1869"/>
      <c r="E1" s="1869"/>
      <c r="F1" s="1869"/>
      <c r="G1" s="1869"/>
      <c r="H1" s="1869"/>
      <c r="I1" s="1869"/>
      <c r="J1" s="1869"/>
      <c r="K1" s="1869"/>
      <c r="L1" s="1869"/>
      <c r="M1" s="1869"/>
      <c r="N1" s="1869"/>
      <c r="O1" s="1869"/>
      <c r="P1" s="1869"/>
      <c r="Q1" s="1869"/>
      <c r="R1" s="1869"/>
      <c r="S1" s="1869"/>
      <c r="T1" s="1869"/>
      <c r="U1" s="1869"/>
      <c r="V1" s="1869"/>
      <c r="W1" s="1869"/>
      <c r="X1" s="1869"/>
      <c r="Y1" s="1869"/>
      <c r="Z1" s="1869"/>
      <c r="AA1" s="1869"/>
      <c r="AB1" s="1869"/>
      <c r="AC1" s="1869"/>
      <c r="AD1" s="1869"/>
      <c r="AE1" s="1869"/>
      <c r="AF1" s="1869"/>
      <c r="AG1" s="1869"/>
      <c r="AH1" s="1870"/>
      <c r="AI1" s="247" t="s">
        <v>66</v>
      </c>
      <c r="AJ1" s="299" t="s">
        <v>67</v>
      </c>
    </row>
    <row r="2" spans="1:38" ht="25.5" customHeight="1" x14ac:dyDescent="0.2">
      <c r="A2" s="1869"/>
      <c r="B2" s="1869"/>
      <c r="C2" s="1869"/>
      <c r="D2" s="1869"/>
      <c r="E2" s="1869"/>
      <c r="F2" s="1869"/>
      <c r="G2" s="1869"/>
      <c r="H2" s="1869"/>
      <c r="I2" s="1869"/>
      <c r="J2" s="1869"/>
      <c r="K2" s="1869"/>
      <c r="L2" s="1869"/>
      <c r="M2" s="1869"/>
      <c r="N2" s="1869"/>
      <c r="O2" s="1869"/>
      <c r="P2" s="1869"/>
      <c r="Q2" s="1869"/>
      <c r="R2" s="1869"/>
      <c r="S2" s="1869"/>
      <c r="T2" s="1869"/>
      <c r="U2" s="1869"/>
      <c r="V2" s="1869"/>
      <c r="W2" s="1869"/>
      <c r="X2" s="1869"/>
      <c r="Y2" s="1869"/>
      <c r="Z2" s="1869"/>
      <c r="AA2" s="1869"/>
      <c r="AB2" s="1869"/>
      <c r="AC2" s="1869"/>
      <c r="AD2" s="1869"/>
      <c r="AE2" s="1869"/>
      <c r="AF2" s="1869"/>
      <c r="AG2" s="1869"/>
      <c r="AH2" s="1870"/>
      <c r="AI2" s="248" t="s">
        <v>68</v>
      </c>
      <c r="AJ2" s="299" t="s">
        <v>69</v>
      </c>
    </row>
    <row r="3" spans="1:38" ht="25.5" customHeight="1" x14ac:dyDescent="0.2">
      <c r="A3" s="1869"/>
      <c r="B3" s="1869"/>
      <c r="C3" s="1869"/>
      <c r="D3" s="1869"/>
      <c r="E3" s="1869"/>
      <c r="F3" s="1869"/>
      <c r="G3" s="1869"/>
      <c r="H3" s="1869"/>
      <c r="I3" s="1869"/>
      <c r="J3" s="1869"/>
      <c r="K3" s="1869"/>
      <c r="L3" s="1869"/>
      <c r="M3" s="1869"/>
      <c r="N3" s="1869"/>
      <c r="O3" s="1869"/>
      <c r="P3" s="1869"/>
      <c r="Q3" s="1869"/>
      <c r="R3" s="1869"/>
      <c r="S3" s="1869"/>
      <c r="T3" s="1869"/>
      <c r="U3" s="1869"/>
      <c r="V3" s="1869"/>
      <c r="W3" s="1869"/>
      <c r="X3" s="1869"/>
      <c r="Y3" s="1869"/>
      <c r="Z3" s="1869"/>
      <c r="AA3" s="1869"/>
      <c r="AB3" s="1869"/>
      <c r="AC3" s="1869"/>
      <c r="AD3" s="1869"/>
      <c r="AE3" s="1869"/>
      <c r="AF3" s="1869"/>
      <c r="AG3" s="1869"/>
      <c r="AH3" s="1870"/>
      <c r="AI3" s="247" t="s">
        <v>70</v>
      </c>
      <c r="AJ3" s="299" t="s">
        <v>71</v>
      </c>
    </row>
    <row r="4" spans="1:38" ht="22.5" customHeight="1" x14ac:dyDescent="0.2">
      <c r="A4" s="1641"/>
      <c r="B4" s="1641"/>
      <c r="C4" s="1641"/>
      <c r="D4" s="1641"/>
      <c r="E4" s="1641"/>
      <c r="F4" s="1641"/>
      <c r="G4" s="1641"/>
      <c r="H4" s="1641"/>
      <c r="I4" s="1641"/>
      <c r="J4" s="1641"/>
      <c r="K4" s="1641"/>
      <c r="L4" s="1641"/>
      <c r="M4" s="1641"/>
      <c r="N4" s="1641"/>
      <c r="O4" s="1641"/>
      <c r="P4" s="1641"/>
      <c r="Q4" s="1641"/>
      <c r="R4" s="1641"/>
      <c r="S4" s="1641"/>
      <c r="T4" s="1641"/>
      <c r="U4" s="1641"/>
      <c r="V4" s="1641"/>
      <c r="W4" s="1641"/>
      <c r="X4" s="1641"/>
      <c r="Y4" s="1641"/>
      <c r="Z4" s="1641"/>
      <c r="AA4" s="1641"/>
      <c r="AB4" s="1641"/>
      <c r="AC4" s="1641"/>
      <c r="AD4" s="1641"/>
      <c r="AE4" s="1641"/>
      <c r="AF4" s="1641"/>
      <c r="AG4" s="1641"/>
      <c r="AH4" s="1642"/>
      <c r="AI4" s="247" t="s">
        <v>72</v>
      </c>
      <c r="AJ4" s="300" t="s">
        <v>73</v>
      </c>
    </row>
    <row r="5" spans="1:38" s="318" customFormat="1" ht="18.75" customHeight="1" x14ac:dyDescent="0.2">
      <c r="A5" s="1637" t="s">
        <v>1</v>
      </c>
      <c r="B5" s="1638"/>
      <c r="C5" s="1638"/>
      <c r="D5" s="1638"/>
      <c r="E5" s="1638"/>
      <c r="F5" s="1638"/>
      <c r="G5" s="1638"/>
      <c r="H5" s="1638"/>
      <c r="I5" s="1638"/>
      <c r="J5" s="1639"/>
      <c r="K5" s="3263" t="s">
        <v>2</v>
      </c>
      <c r="L5" s="3264"/>
      <c r="M5" s="3264"/>
      <c r="N5" s="3264"/>
      <c r="O5" s="3264"/>
      <c r="P5" s="3264"/>
      <c r="Q5" s="3264"/>
      <c r="R5" s="3264"/>
      <c r="S5" s="3264"/>
      <c r="T5" s="3264"/>
      <c r="U5" s="3264"/>
      <c r="V5" s="3264"/>
      <c r="W5" s="3264"/>
      <c r="X5" s="3264"/>
      <c r="Y5" s="3264"/>
      <c r="Z5" s="3264"/>
      <c r="AA5" s="3264"/>
      <c r="AB5" s="3264"/>
      <c r="AC5" s="3264"/>
      <c r="AD5" s="3264"/>
      <c r="AE5" s="3264"/>
      <c r="AF5" s="3264"/>
      <c r="AG5" s="3264"/>
      <c r="AH5" s="3264"/>
      <c r="AI5" s="3264"/>
      <c r="AJ5" s="3265"/>
    </row>
    <row r="6" spans="1:38" s="96" customFormat="1" ht="18.75" customHeight="1" x14ac:dyDescent="0.2">
      <c r="A6" s="1640"/>
      <c r="B6" s="1641"/>
      <c r="C6" s="1641"/>
      <c r="D6" s="1641"/>
      <c r="E6" s="1641"/>
      <c r="F6" s="1641"/>
      <c r="G6" s="1641"/>
      <c r="H6" s="1641"/>
      <c r="I6" s="1641"/>
      <c r="J6" s="1642"/>
      <c r="K6" s="1680" t="s">
        <v>2</v>
      </c>
      <c r="L6" s="1681"/>
      <c r="M6" s="1681"/>
      <c r="N6" s="1681"/>
      <c r="O6" s="1681"/>
      <c r="P6" s="1681"/>
      <c r="Q6" s="1681"/>
      <c r="R6" s="1681"/>
      <c r="S6" s="1681"/>
      <c r="T6" s="1681"/>
      <c r="U6" s="1682"/>
      <c r="V6" s="1680" t="s">
        <v>3</v>
      </c>
      <c r="W6" s="1681"/>
      <c r="X6" s="1681"/>
      <c r="Y6" s="1681"/>
      <c r="Z6" s="1681"/>
      <c r="AA6" s="1681"/>
      <c r="AB6" s="1681"/>
      <c r="AC6" s="1681"/>
      <c r="AD6" s="1681"/>
      <c r="AE6" s="1681"/>
      <c r="AF6" s="1681"/>
      <c r="AG6" s="1682"/>
      <c r="AH6" s="1680" t="s">
        <v>868</v>
      </c>
      <c r="AI6" s="1681"/>
      <c r="AJ6" s="1682"/>
    </row>
    <row r="7" spans="1:38" s="380" customFormat="1" ht="18.75" customHeight="1" x14ac:dyDescent="0.2">
      <c r="A7" s="3266" t="s">
        <v>4</v>
      </c>
      <c r="B7" s="3266" t="s">
        <v>5</v>
      </c>
      <c r="C7" s="3266" t="s">
        <v>4</v>
      </c>
      <c r="D7" s="3266" t="s">
        <v>6</v>
      </c>
      <c r="E7" s="3266" t="s">
        <v>4</v>
      </c>
      <c r="F7" s="3266" t="s">
        <v>7</v>
      </c>
      <c r="G7" s="1741" t="s">
        <v>4</v>
      </c>
      <c r="H7" s="1741" t="s">
        <v>8</v>
      </c>
      <c r="I7" s="1741" t="s">
        <v>9</v>
      </c>
      <c r="J7" s="1741" t="s">
        <v>10</v>
      </c>
      <c r="K7" s="1741" t="s">
        <v>11</v>
      </c>
      <c r="L7" s="208"/>
      <c r="M7" s="1741" t="s">
        <v>2</v>
      </c>
      <c r="N7" s="1741" t="s">
        <v>12</v>
      </c>
      <c r="O7" s="1741" t="s">
        <v>13</v>
      </c>
      <c r="P7" s="1741" t="s">
        <v>14</v>
      </c>
      <c r="Q7" s="1741" t="s">
        <v>15</v>
      </c>
      <c r="R7" s="1741" t="s">
        <v>16</v>
      </c>
      <c r="S7" s="1741" t="s">
        <v>13</v>
      </c>
      <c r="T7" s="2665" t="s">
        <v>4</v>
      </c>
      <c r="U7" s="1741" t="s">
        <v>17</v>
      </c>
      <c r="V7" s="3267" t="s">
        <v>18</v>
      </c>
      <c r="W7" s="3268"/>
      <c r="X7" s="3268"/>
      <c r="Y7" s="3268"/>
      <c r="Z7" s="3268"/>
      <c r="AA7" s="3269"/>
      <c r="AB7" s="3267" t="s">
        <v>19</v>
      </c>
      <c r="AC7" s="3268"/>
      <c r="AD7" s="3268"/>
      <c r="AE7" s="3268"/>
      <c r="AF7" s="3268"/>
      <c r="AG7" s="3269"/>
      <c r="AH7" s="3270" t="s">
        <v>20</v>
      </c>
      <c r="AI7" s="3270" t="s">
        <v>21</v>
      </c>
      <c r="AJ7" s="2646" t="s">
        <v>22</v>
      </c>
    </row>
    <row r="8" spans="1:38" s="380" customFormat="1" ht="69" customHeight="1" x14ac:dyDescent="0.2">
      <c r="A8" s="3266"/>
      <c r="B8" s="3266"/>
      <c r="C8" s="3266"/>
      <c r="D8" s="3266"/>
      <c r="E8" s="3266"/>
      <c r="F8" s="3266"/>
      <c r="G8" s="1743"/>
      <c r="H8" s="1743"/>
      <c r="I8" s="1743"/>
      <c r="J8" s="1743"/>
      <c r="K8" s="1743"/>
      <c r="L8" s="209" t="s">
        <v>44</v>
      </c>
      <c r="M8" s="1743"/>
      <c r="N8" s="1743"/>
      <c r="O8" s="1743"/>
      <c r="P8" s="1743"/>
      <c r="Q8" s="1743"/>
      <c r="R8" s="1743"/>
      <c r="S8" s="1743"/>
      <c r="T8" s="1730"/>
      <c r="U8" s="1743"/>
      <c r="V8" s="336" t="s">
        <v>23</v>
      </c>
      <c r="W8" s="337" t="s">
        <v>24</v>
      </c>
      <c r="X8" s="336" t="s">
        <v>25</v>
      </c>
      <c r="Y8" s="336" t="s">
        <v>26</v>
      </c>
      <c r="Z8" s="336" t="s">
        <v>27</v>
      </c>
      <c r="AA8" s="336" t="s">
        <v>869</v>
      </c>
      <c r="AB8" s="336" t="s">
        <v>870</v>
      </c>
      <c r="AC8" s="336" t="s">
        <v>871</v>
      </c>
      <c r="AD8" s="336" t="s">
        <v>31</v>
      </c>
      <c r="AE8" s="336" t="s">
        <v>32</v>
      </c>
      <c r="AF8" s="336" t="s">
        <v>33</v>
      </c>
      <c r="AG8" s="336" t="s">
        <v>34</v>
      </c>
      <c r="AH8" s="3271"/>
      <c r="AI8" s="3271"/>
      <c r="AJ8" s="3211"/>
    </row>
    <row r="9" spans="1:38" s="197" customFormat="1" ht="27.75" customHeight="1" x14ac:dyDescent="0.2">
      <c r="A9" s="381">
        <v>2</v>
      </c>
      <c r="B9" s="3273" t="s">
        <v>418</v>
      </c>
      <c r="C9" s="3274"/>
      <c r="D9" s="3275"/>
      <c r="E9" s="3275"/>
      <c r="F9" s="3275"/>
      <c r="G9" s="3275"/>
      <c r="H9" s="3275"/>
      <c r="I9" s="3275"/>
      <c r="J9" s="3275"/>
      <c r="K9" s="3275"/>
      <c r="L9" s="3275"/>
      <c r="M9" s="3275"/>
      <c r="N9" s="3275"/>
      <c r="O9" s="3275"/>
      <c r="P9" s="3275"/>
      <c r="Q9" s="3275"/>
      <c r="R9" s="3275"/>
      <c r="S9" s="3275"/>
      <c r="T9" s="3275"/>
      <c r="U9" s="3275"/>
      <c r="V9" s="3275"/>
      <c r="W9" s="3275"/>
      <c r="X9" s="3275"/>
      <c r="Y9" s="3275"/>
      <c r="Z9" s="3275"/>
      <c r="AA9" s="3275"/>
      <c r="AB9" s="3275"/>
      <c r="AC9" s="3275"/>
      <c r="AD9" s="3275"/>
      <c r="AE9" s="3275"/>
      <c r="AF9" s="3275"/>
      <c r="AG9" s="3275"/>
      <c r="AH9" s="3275"/>
      <c r="AI9" s="3275"/>
      <c r="AJ9" s="3275"/>
      <c r="AK9" s="196"/>
      <c r="AL9" s="196"/>
    </row>
    <row r="10" spans="1:38" s="197" customFormat="1" ht="27.75" customHeight="1" x14ac:dyDescent="0.2">
      <c r="A10" s="781"/>
      <c r="B10" s="977"/>
      <c r="C10" s="382">
        <v>4</v>
      </c>
      <c r="D10" s="3276" t="s">
        <v>1067</v>
      </c>
      <c r="E10" s="3277"/>
      <c r="F10" s="3277"/>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196"/>
      <c r="AL10" s="196"/>
    </row>
    <row r="11" spans="1:38" s="197" customFormat="1" ht="27.75" customHeight="1" x14ac:dyDescent="0.2">
      <c r="A11" s="782"/>
      <c r="B11" s="978"/>
      <c r="C11" s="977"/>
      <c r="D11" s="781"/>
      <c r="E11" s="383">
        <v>14</v>
      </c>
      <c r="F11" s="3278" t="s">
        <v>883</v>
      </c>
      <c r="G11" s="3279"/>
      <c r="H11" s="3279"/>
      <c r="I11" s="3279"/>
      <c r="J11" s="3279"/>
      <c r="K11" s="3279"/>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1358"/>
      <c r="AJ11" s="1358"/>
      <c r="AK11" s="196"/>
      <c r="AL11" s="196"/>
    </row>
    <row r="12" spans="1:38" s="385" customFormat="1" ht="45" customHeight="1" x14ac:dyDescent="0.2">
      <c r="A12" s="974"/>
      <c r="B12" s="979"/>
      <c r="C12" s="974"/>
      <c r="D12" s="979"/>
      <c r="E12" s="980"/>
      <c r="F12" s="982"/>
      <c r="G12" s="3283">
        <v>54</v>
      </c>
      <c r="H12" s="1711" t="s">
        <v>188</v>
      </c>
      <c r="I12" s="1705" t="s">
        <v>1068</v>
      </c>
      <c r="J12" s="1705">
        <v>130</v>
      </c>
      <c r="K12" s="1723" t="s">
        <v>872</v>
      </c>
      <c r="L12" s="1723">
        <v>171</v>
      </c>
      <c r="M12" s="1711" t="s">
        <v>1070</v>
      </c>
      <c r="N12" s="3056">
        <f>+O12/($S$12+$S$13+$S$14+$S$15+$S$16+$S$17+$S$19+$S$20+$S$21+$S$22+$S$23+$S$24)</f>
        <v>0.41106131119449868</v>
      </c>
      <c r="O12" s="3258">
        <v>875253900</v>
      </c>
      <c r="P12" s="1711" t="s">
        <v>873</v>
      </c>
      <c r="Q12" s="1711" t="s">
        <v>874</v>
      </c>
      <c r="R12" s="1711" t="s">
        <v>875</v>
      </c>
      <c r="S12" s="384">
        <v>500000000</v>
      </c>
      <c r="T12" s="384"/>
      <c r="U12" s="384" t="s">
        <v>1085</v>
      </c>
      <c r="V12" s="3259">
        <v>270</v>
      </c>
      <c r="W12" s="3259">
        <v>189</v>
      </c>
      <c r="X12" s="3259">
        <v>189</v>
      </c>
      <c r="Y12" s="3259">
        <v>459</v>
      </c>
      <c r="Z12" s="3259">
        <v>1215</v>
      </c>
      <c r="AA12" s="3259">
        <v>378</v>
      </c>
      <c r="AB12" s="3259"/>
      <c r="AC12" s="3259"/>
      <c r="AD12" s="3259"/>
      <c r="AE12" s="3259"/>
      <c r="AF12" s="3259"/>
      <c r="AG12" s="3259"/>
      <c r="AH12" s="3261">
        <v>42917</v>
      </c>
      <c r="AI12" s="3261">
        <v>43099</v>
      </c>
      <c r="AJ12" s="3259" t="s">
        <v>1069</v>
      </c>
    </row>
    <row r="13" spans="1:38" s="385" customFormat="1" ht="45" customHeight="1" x14ac:dyDescent="0.2">
      <c r="A13" s="974"/>
      <c r="B13" s="979"/>
      <c r="C13" s="974"/>
      <c r="D13" s="979"/>
      <c r="E13" s="974"/>
      <c r="F13" s="979"/>
      <c r="G13" s="3283"/>
      <c r="H13" s="1711"/>
      <c r="I13" s="1705"/>
      <c r="J13" s="1705"/>
      <c r="K13" s="1723"/>
      <c r="L13" s="1723"/>
      <c r="M13" s="1711"/>
      <c r="N13" s="3056"/>
      <c r="O13" s="3258"/>
      <c r="P13" s="1711"/>
      <c r="Q13" s="1711"/>
      <c r="R13" s="1711"/>
      <c r="S13" s="384">
        <v>80000000</v>
      </c>
      <c r="T13" s="384"/>
      <c r="U13" s="384" t="s">
        <v>1086</v>
      </c>
      <c r="V13" s="3259"/>
      <c r="W13" s="3259"/>
      <c r="X13" s="3259"/>
      <c r="Y13" s="3259"/>
      <c r="Z13" s="3259"/>
      <c r="AA13" s="3259"/>
      <c r="AB13" s="3259"/>
      <c r="AC13" s="3259"/>
      <c r="AD13" s="3259"/>
      <c r="AE13" s="3259"/>
      <c r="AF13" s="3259"/>
      <c r="AG13" s="3259"/>
      <c r="AH13" s="3261"/>
      <c r="AI13" s="3261"/>
      <c r="AJ13" s="3259"/>
    </row>
    <row r="14" spans="1:38" s="385" customFormat="1" ht="45" customHeight="1" x14ac:dyDescent="0.2">
      <c r="A14" s="974"/>
      <c r="B14" s="979"/>
      <c r="C14" s="974"/>
      <c r="D14" s="979"/>
      <c r="E14" s="974"/>
      <c r="F14" s="979"/>
      <c r="G14" s="3283"/>
      <c r="H14" s="1711"/>
      <c r="I14" s="1705"/>
      <c r="J14" s="1705"/>
      <c r="K14" s="1723"/>
      <c r="L14" s="1723"/>
      <c r="M14" s="1711"/>
      <c r="N14" s="3056"/>
      <c r="O14" s="3258"/>
      <c r="P14" s="1711"/>
      <c r="Q14" s="1711"/>
      <c r="R14" s="1711" t="s">
        <v>876</v>
      </c>
      <c r="S14" s="384">
        <v>45000000</v>
      </c>
      <c r="T14" s="384"/>
      <c r="U14" s="384" t="s">
        <v>1085</v>
      </c>
      <c r="V14" s="3259"/>
      <c r="W14" s="3259"/>
      <c r="X14" s="3259"/>
      <c r="Y14" s="3259"/>
      <c r="Z14" s="3259"/>
      <c r="AA14" s="3259"/>
      <c r="AB14" s="3259"/>
      <c r="AC14" s="3259"/>
      <c r="AD14" s="3259"/>
      <c r="AE14" s="3259"/>
      <c r="AF14" s="3259"/>
      <c r="AG14" s="3259"/>
      <c r="AH14" s="3261"/>
      <c r="AI14" s="3261"/>
      <c r="AJ14" s="3259"/>
    </row>
    <row r="15" spans="1:38" s="385" customFormat="1" ht="45" customHeight="1" x14ac:dyDescent="0.2">
      <c r="A15" s="974"/>
      <c r="B15" s="979"/>
      <c r="C15" s="974"/>
      <c r="D15" s="979"/>
      <c r="E15" s="974"/>
      <c r="F15" s="979"/>
      <c r="G15" s="3283"/>
      <c r="H15" s="1711"/>
      <c r="I15" s="1705"/>
      <c r="J15" s="1705"/>
      <c r="K15" s="1723"/>
      <c r="L15" s="1723"/>
      <c r="M15" s="1711"/>
      <c r="N15" s="3056"/>
      <c r="O15" s="3258"/>
      <c r="P15" s="1711"/>
      <c r="Q15" s="1711"/>
      <c r="R15" s="1711"/>
      <c r="S15" s="384">
        <v>50253900</v>
      </c>
      <c r="T15" s="384"/>
      <c r="U15" s="384" t="s">
        <v>1086</v>
      </c>
      <c r="V15" s="3259"/>
      <c r="W15" s="3259"/>
      <c r="X15" s="3259"/>
      <c r="Y15" s="3259"/>
      <c r="Z15" s="3259"/>
      <c r="AA15" s="3259"/>
      <c r="AB15" s="3259"/>
      <c r="AC15" s="3259"/>
      <c r="AD15" s="3259"/>
      <c r="AE15" s="3259"/>
      <c r="AF15" s="3259"/>
      <c r="AG15" s="3259"/>
      <c r="AH15" s="3261"/>
      <c r="AI15" s="3261"/>
      <c r="AJ15" s="3259"/>
    </row>
    <row r="16" spans="1:38" s="385" customFormat="1" ht="45" customHeight="1" x14ac:dyDescent="0.2">
      <c r="A16" s="974"/>
      <c r="B16" s="979"/>
      <c r="C16" s="974"/>
      <c r="D16" s="979"/>
      <c r="E16" s="974"/>
      <c r="F16" s="979"/>
      <c r="G16" s="3283"/>
      <c r="H16" s="1711"/>
      <c r="I16" s="1705"/>
      <c r="J16" s="1705"/>
      <c r="K16" s="1723"/>
      <c r="L16" s="1723"/>
      <c r="M16" s="1711"/>
      <c r="N16" s="3056"/>
      <c r="O16" s="3258"/>
      <c r="P16" s="1711"/>
      <c r="Q16" s="1711"/>
      <c r="R16" s="1711" t="s">
        <v>877</v>
      </c>
      <c r="S16" s="384">
        <v>150000000</v>
      </c>
      <c r="T16" s="384"/>
      <c r="U16" s="384" t="s">
        <v>1085</v>
      </c>
      <c r="V16" s="3259"/>
      <c r="W16" s="3259"/>
      <c r="X16" s="3259"/>
      <c r="Y16" s="3259"/>
      <c r="Z16" s="3259"/>
      <c r="AA16" s="3259"/>
      <c r="AB16" s="3259"/>
      <c r="AC16" s="3259"/>
      <c r="AD16" s="3259"/>
      <c r="AE16" s="3259"/>
      <c r="AF16" s="3259"/>
      <c r="AG16" s="3259"/>
      <c r="AH16" s="3261"/>
      <c r="AI16" s="3261"/>
      <c r="AJ16" s="3259"/>
    </row>
    <row r="17" spans="1:38" s="385" customFormat="1" ht="25.5" x14ac:dyDescent="0.2">
      <c r="A17" s="974"/>
      <c r="B17" s="979"/>
      <c r="C17" s="974"/>
      <c r="D17" s="979"/>
      <c r="E17" s="981"/>
      <c r="F17" s="983"/>
      <c r="G17" s="3283"/>
      <c r="H17" s="1711"/>
      <c r="I17" s="1705"/>
      <c r="J17" s="1705"/>
      <c r="K17" s="1723"/>
      <c r="L17" s="1723"/>
      <c r="M17" s="1711"/>
      <c r="N17" s="3056"/>
      <c r="O17" s="3258"/>
      <c r="P17" s="1711"/>
      <c r="Q17" s="1711"/>
      <c r="R17" s="1711"/>
      <c r="S17" s="384">
        <v>50000000</v>
      </c>
      <c r="T17" s="384"/>
      <c r="U17" s="384" t="s">
        <v>1086</v>
      </c>
      <c r="V17" s="3259"/>
      <c r="W17" s="3259"/>
      <c r="X17" s="3259"/>
      <c r="Y17" s="3259"/>
      <c r="Z17" s="3259"/>
      <c r="AA17" s="3259"/>
      <c r="AB17" s="3259"/>
      <c r="AC17" s="3259"/>
      <c r="AD17" s="3259"/>
      <c r="AE17" s="3259"/>
      <c r="AF17" s="3259"/>
      <c r="AG17" s="3259"/>
      <c r="AH17" s="3261"/>
      <c r="AI17" s="3261"/>
      <c r="AJ17" s="3259"/>
    </row>
    <row r="18" spans="1:38" s="197" customFormat="1" ht="27.75" customHeight="1" x14ac:dyDescent="0.2">
      <c r="A18" s="782"/>
      <c r="B18" s="978"/>
      <c r="C18" s="978"/>
      <c r="D18" s="782"/>
      <c r="E18" s="383">
        <v>15</v>
      </c>
      <c r="F18" s="3278" t="s">
        <v>208</v>
      </c>
      <c r="G18" s="3279"/>
      <c r="H18" s="3279"/>
      <c r="I18" s="3279"/>
      <c r="J18" s="3279"/>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1358"/>
      <c r="AJ18" s="1358"/>
      <c r="AK18" s="196"/>
      <c r="AL18" s="196"/>
    </row>
    <row r="19" spans="1:38" s="385" customFormat="1" ht="99.75" customHeight="1" x14ac:dyDescent="0.2">
      <c r="A19" s="3282"/>
      <c r="B19" s="979"/>
      <c r="C19" s="974"/>
      <c r="D19" s="979"/>
      <c r="E19" s="984"/>
      <c r="F19" s="982"/>
      <c r="G19" s="1625">
        <v>59</v>
      </c>
      <c r="H19" s="1625" t="s">
        <v>221</v>
      </c>
      <c r="I19" s="1792" t="s">
        <v>44</v>
      </c>
      <c r="J19" s="1792">
        <v>12</v>
      </c>
      <c r="K19" s="1695"/>
      <c r="L19" s="1723">
        <v>171</v>
      </c>
      <c r="M19" s="1712" t="s">
        <v>1070</v>
      </c>
      <c r="N19" s="3056">
        <f>+O19/($S$12+$S$13+$S$14+$S$15+$S$16+$S$17+$S$19+$S$20+$S$21+$S$22+$S$23+$S$24)</f>
        <v>0.19725219242289518</v>
      </c>
      <c r="O19" s="3258">
        <v>420000000</v>
      </c>
      <c r="P19" s="1797" t="s">
        <v>873</v>
      </c>
      <c r="Q19" s="1797" t="s">
        <v>878</v>
      </c>
      <c r="R19" s="1797" t="s">
        <v>879</v>
      </c>
      <c r="S19" s="384">
        <v>350000000</v>
      </c>
      <c r="T19" s="384"/>
      <c r="U19" s="384" t="s">
        <v>1085</v>
      </c>
      <c r="V19" s="3259">
        <v>270</v>
      </c>
      <c r="W19" s="3259">
        <v>189</v>
      </c>
      <c r="X19" s="3259">
        <v>189</v>
      </c>
      <c r="Y19" s="3259">
        <v>459</v>
      </c>
      <c r="Z19" s="3259">
        <v>1215</v>
      </c>
      <c r="AA19" s="3259">
        <v>378</v>
      </c>
      <c r="AB19" s="3259"/>
      <c r="AC19" s="3259"/>
      <c r="AD19" s="3259"/>
      <c r="AE19" s="3259"/>
      <c r="AF19" s="3259"/>
      <c r="AG19" s="3259"/>
      <c r="AH19" s="3261">
        <v>42736</v>
      </c>
      <c r="AI19" s="3261">
        <v>43099</v>
      </c>
      <c r="AJ19" s="3259" t="s">
        <v>1069</v>
      </c>
    </row>
    <row r="20" spans="1:38" s="385" customFormat="1" ht="71.25" customHeight="1" x14ac:dyDescent="0.2">
      <c r="A20" s="3282"/>
      <c r="B20" s="979"/>
      <c r="C20" s="974"/>
      <c r="D20" s="979"/>
      <c r="E20" s="985"/>
      <c r="F20" s="979"/>
      <c r="G20" s="1627"/>
      <c r="H20" s="1627"/>
      <c r="I20" s="1793"/>
      <c r="J20" s="1793"/>
      <c r="K20" s="1695"/>
      <c r="L20" s="1723"/>
      <c r="M20" s="1712"/>
      <c r="N20" s="3056"/>
      <c r="O20" s="3258"/>
      <c r="P20" s="1802"/>
      <c r="Q20" s="1802"/>
      <c r="R20" s="1798"/>
      <c r="S20" s="384">
        <v>70000000</v>
      </c>
      <c r="T20" s="384"/>
      <c r="U20" s="384" t="s">
        <v>1086</v>
      </c>
      <c r="V20" s="3259"/>
      <c r="W20" s="3259"/>
      <c r="X20" s="3259"/>
      <c r="Y20" s="3259"/>
      <c r="Z20" s="3259"/>
      <c r="AA20" s="3259"/>
      <c r="AB20" s="3259"/>
      <c r="AC20" s="3259"/>
      <c r="AD20" s="3259"/>
      <c r="AE20" s="3259"/>
      <c r="AF20" s="3259"/>
      <c r="AG20" s="3259"/>
      <c r="AH20" s="3261"/>
      <c r="AI20" s="3261"/>
      <c r="AJ20" s="3259"/>
    </row>
    <row r="21" spans="1:38" s="385" customFormat="1" ht="49.5" customHeight="1" x14ac:dyDescent="0.2">
      <c r="A21" s="3282"/>
      <c r="B21" s="979"/>
      <c r="C21" s="974"/>
      <c r="D21" s="979"/>
      <c r="E21" s="985"/>
      <c r="F21" s="979"/>
      <c r="G21" s="3272">
        <v>57</v>
      </c>
      <c r="H21" s="3272" t="s">
        <v>209</v>
      </c>
      <c r="I21" s="1792" t="s">
        <v>44</v>
      </c>
      <c r="J21" s="1792">
        <v>12</v>
      </c>
      <c r="K21" s="1695"/>
      <c r="L21" s="1723"/>
      <c r="M21" s="1712"/>
      <c r="N21" s="3056">
        <f>+O21/($S$12+$S$13+$S$14+$S$15+$S$16+$S$17+$S$19+$S$20+$S$21+$S$22+$S$23+$S$24)</f>
        <v>0.22073459628276365</v>
      </c>
      <c r="O21" s="3258">
        <v>470000000</v>
      </c>
      <c r="P21" s="1802"/>
      <c r="Q21" s="1802"/>
      <c r="R21" s="1797" t="s">
        <v>880</v>
      </c>
      <c r="S21" s="384">
        <v>400000000</v>
      </c>
      <c r="T21" s="384"/>
      <c r="U21" s="384" t="s">
        <v>1085</v>
      </c>
      <c r="V21" s="3259"/>
      <c r="W21" s="3259"/>
      <c r="X21" s="3259"/>
      <c r="Y21" s="3259"/>
      <c r="Z21" s="3259"/>
      <c r="AA21" s="3259"/>
      <c r="AB21" s="3259"/>
      <c r="AC21" s="3259"/>
      <c r="AD21" s="3259"/>
      <c r="AE21" s="3259"/>
      <c r="AF21" s="3259"/>
      <c r="AG21" s="3259"/>
      <c r="AH21" s="3261"/>
      <c r="AI21" s="3261"/>
      <c r="AJ21" s="3259"/>
    </row>
    <row r="22" spans="1:38" s="385" customFormat="1" ht="49.5" customHeight="1" x14ac:dyDescent="0.2">
      <c r="A22" s="3282"/>
      <c r="B22" s="979"/>
      <c r="C22" s="974"/>
      <c r="D22" s="979"/>
      <c r="E22" s="985"/>
      <c r="F22" s="979"/>
      <c r="G22" s="3272"/>
      <c r="H22" s="3272"/>
      <c r="I22" s="1793"/>
      <c r="J22" s="1793"/>
      <c r="K22" s="1695"/>
      <c r="L22" s="1723"/>
      <c r="M22" s="1712"/>
      <c r="N22" s="3056"/>
      <c r="O22" s="3258"/>
      <c r="P22" s="1802"/>
      <c r="Q22" s="1802"/>
      <c r="R22" s="1798"/>
      <c r="S22" s="384">
        <v>70000000</v>
      </c>
      <c r="T22" s="384"/>
      <c r="U22" s="384" t="s">
        <v>1086</v>
      </c>
      <c r="V22" s="3259"/>
      <c r="W22" s="3259"/>
      <c r="X22" s="3259"/>
      <c r="Y22" s="3259"/>
      <c r="Z22" s="3259"/>
      <c r="AA22" s="3259"/>
      <c r="AB22" s="3259"/>
      <c r="AC22" s="3259"/>
      <c r="AD22" s="3259"/>
      <c r="AE22" s="3259"/>
      <c r="AF22" s="3259"/>
      <c r="AG22" s="3259"/>
      <c r="AH22" s="3261"/>
      <c r="AI22" s="3261"/>
      <c r="AJ22" s="3259"/>
    </row>
    <row r="23" spans="1:38" s="385" customFormat="1" ht="114" x14ac:dyDescent="0.2">
      <c r="A23" s="975"/>
      <c r="B23" s="778"/>
      <c r="C23" s="975"/>
      <c r="D23" s="779"/>
      <c r="E23" s="986"/>
      <c r="F23" s="779"/>
      <c r="G23" s="185">
        <v>60</v>
      </c>
      <c r="H23" s="387" t="s">
        <v>881</v>
      </c>
      <c r="I23" s="170" t="s">
        <v>44</v>
      </c>
      <c r="J23" s="170">
        <v>12</v>
      </c>
      <c r="K23" s="388"/>
      <c r="L23" s="1723"/>
      <c r="M23" s="1712"/>
      <c r="N23" s="389">
        <f>O23/($S$12+$S$13+$S$14+$S$15+$S$16+$S$17+$S$19+$S$20+$S$21+$S$22+$S$23+$S$24)</f>
        <v>4.6964807719736948E-2</v>
      </c>
      <c r="O23" s="390">
        <v>100000000</v>
      </c>
      <c r="P23" s="1802"/>
      <c r="Q23" s="1802"/>
      <c r="R23" s="1797" t="s">
        <v>882</v>
      </c>
      <c r="S23" s="384">
        <v>100000000</v>
      </c>
      <c r="T23" s="384"/>
      <c r="U23" s="384" t="s">
        <v>1085</v>
      </c>
      <c r="V23" s="3259"/>
      <c r="W23" s="3259"/>
      <c r="X23" s="3259"/>
      <c r="Y23" s="3259"/>
      <c r="Z23" s="3259"/>
      <c r="AA23" s="3259"/>
      <c r="AB23" s="3259"/>
      <c r="AC23" s="3259"/>
      <c r="AD23" s="3259"/>
      <c r="AE23" s="3259"/>
      <c r="AF23" s="3259"/>
      <c r="AG23" s="3259"/>
      <c r="AH23" s="3261"/>
      <c r="AI23" s="3261"/>
      <c r="AJ23" s="3259"/>
    </row>
    <row r="24" spans="1:38" s="386" customFormat="1" ht="87" customHeight="1" thickBot="1" x14ac:dyDescent="0.25">
      <c r="A24" s="986"/>
      <c r="B24" s="1555"/>
      <c r="C24" s="986"/>
      <c r="D24" s="1556"/>
      <c r="E24" s="986"/>
      <c r="F24" s="1556"/>
      <c r="G24" s="1552">
        <v>63</v>
      </c>
      <c r="H24" s="1553" t="s">
        <v>225</v>
      </c>
      <c r="I24" s="1557" t="s">
        <v>1087</v>
      </c>
      <c r="J24" s="1557">
        <v>250</v>
      </c>
      <c r="K24" s="1563"/>
      <c r="L24" s="2684"/>
      <c r="M24" s="2724"/>
      <c r="N24" s="1564">
        <f>O24/($S$12+$S$13+$S$14+$S$15+$S$16+$S$17+$S$19+$S$20+$S$21+$S$22+$S$23+$S$24)</f>
        <v>0.12398709238010554</v>
      </c>
      <c r="O24" s="1565">
        <v>264000000</v>
      </c>
      <c r="P24" s="1802"/>
      <c r="Q24" s="1802"/>
      <c r="R24" s="1802"/>
      <c r="S24" s="1566">
        <v>264000000</v>
      </c>
      <c r="T24" s="1566"/>
      <c r="U24" s="1566" t="s">
        <v>82</v>
      </c>
      <c r="V24" s="3260"/>
      <c r="W24" s="3260"/>
      <c r="X24" s="3260"/>
      <c r="Y24" s="3260"/>
      <c r="Z24" s="3260"/>
      <c r="AA24" s="3260"/>
      <c r="AB24" s="3260"/>
      <c r="AC24" s="3260"/>
      <c r="AD24" s="3260"/>
      <c r="AE24" s="3260"/>
      <c r="AF24" s="3260"/>
      <c r="AG24" s="3260"/>
      <c r="AH24" s="3262"/>
      <c r="AI24" s="3262"/>
      <c r="AJ24" s="3260"/>
    </row>
    <row r="25" spans="1:38" s="68" customFormat="1" ht="15.75" customHeight="1" thickBot="1" x14ac:dyDescent="0.25">
      <c r="A25" s="3280" t="s">
        <v>133</v>
      </c>
      <c r="B25" s="3281"/>
      <c r="C25" s="3281"/>
      <c r="D25" s="3281"/>
      <c r="E25" s="3281"/>
      <c r="F25" s="3281"/>
      <c r="G25" s="3281"/>
      <c r="H25" s="3281"/>
      <c r="I25" s="3281"/>
      <c r="J25" s="3281"/>
      <c r="K25" s="3281"/>
      <c r="L25" s="3281"/>
      <c r="M25" s="3281"/>
      <c r="N25" s="3281"/>
      <c r="O25" s="1567">
        <f>SUM(O19:O24)+O12</f>
        <v>2129253900</v>
      </c>
      <c r="P25" s="1568"/>
      <c r="Q25" s="1569"/>
      <c r="R25" s="1569"/>
      <c r="S25" s="1570">
        <f>SUM(S19:S24)+SUM(S12:S17)</f>
        <v>2129253900</v>
      </c>
      <c r="T25" s="1570"/>
      <c r="U25" s="1570"/>
      <c r="V25" s="1571"/>
      <c r="W25" s="1571"/>
      <c r="X25" s="1571"/>
      <c r="Y25" s="1571"/>
      <c r="Z25" s="1571"/>
      <c r="AA25" s="1571"/>
      <c r="AB25" s="1571"/>
      <c r="AC25" s="1571"/>
      <c r="AD25" s="1571"/>
      <c r="AE25" s="1571"/>
      <c r="AF25" s="1571"/>
      <c r="AG25" s="1571"/>
      <c r="AH25" s="1572"/>
      <c r="AI25" s="1573"/>
      <c r="AJ25" s="1574"/>
    </row>
    <row r="26" spans="1:38" s="68" customFormat="1" x14ac:dyDescent="0.2">
      <c r="E26" s="98"/>
      <c r="G26" s="98"/>
      <c r="M26" s="100"/>
      <c r="N26" s="101"/>
      <c r="R26" s="102"/>
      <c r="S26" s="102"/>
      <c r="T26" s="102"/>
      <c r="U26" s="102"/>
      <c r="AH26" s="69"/>
      <c r="AI26" s="99"/>
      <c r="AJ26" s="97"/>
    </row>
    <row r="27" spans="1:38" s="68" customFormat="1" x14ac:dyDescent="0.2">
      <c r="E27" s="98"/>
      <c r="G27" s="98"/>
      <c r="M27" s="100"/>
      <c r="N27" s="101"/>
      <c r="R27" s="102"/>
      <c r="S27" s="102"/>
      <c r="T27" s="102"/>
      <c r="U27" s="102"/>
      <c r="AH27" s="69"/>
      <c r="AI27" s="99"/>
      <c r="AJ27" s="97"/>
    </row>
    <row r="28" spans="1:38" s="68" customFormat="1" x14ac:dyDescent="0.2">
      <c r="E28" s="98"/>
      <c r="G28" s="98"/>
      <c r="M28" s="100"/>
      <c r="N28" s="101"/>
      <c r="R28" s="102"/>
      <c r="S28" s="102"/>
      <c r="T28" s="102"/>
      <c r="U28" s="102"/>
      <c r="AH28" s="69"/>
      <c r="AI28" s="99"/>
      <c r="AJ28" s="97"/>
    </row>
    <row r="29" spans="1:38" s="68" customFormat="1" x14ac:dyDescent="0.2">
      <c r="E29" s="98"/>
      <c r="G29" s="98"/>
      <c r="M29" s="100"/>
      <c r="N29" s="101"/>
      <c r="R29" s="102"/>
      <c r="S29" s="102"/>
      <c r="T29" s="102"/>
      <c r="U29" s="102"/>
      <c r="AH29" s="69"/>
      <c r="AI29" s="99"/>
      <c r="AJ29" s="97"/>
    </row>
    <row r="30" spans="1:38" s="68" customFormat="1" x14ac:dyDescent="0.2">
      <c r="E30" s="98"/>
      <c r="G30" s="98"/>
      <c r="M30" s="100"/>
      <c r="N30" s="101"/>
      <c r="R30" s="102"/>
      <c r="S30" s="102"/>
      <c r="T30" s="102"/>
      <c r="U30" s="102"/>
      <c r="AH30" s="69"/>
      <c r="AI30" s="99"/>
      <c r="AJ30" s="97"/>
    </row>
    <row r="31" spans="1:38" s="68" customFormat="1" ht="15.75" x14ac:dyDescent="0.25">
      <c r="A31" s="103" t="s">
        <v>884</v>
      </c>
      <c r="E31" s="98"/>
      <c r="G31" s="98"/>
      <c r="M31" s="100"/>
      <c r="N31" s="101"/>
      <c r="R31" s="102"/>
      <c r="S31" s="102"/>
      <c r="T31" s="102"/>
      <c r="U31" s="102"/>
      <c r="AH31" s="69"/>
      <c r="AI31" s="99"/>
      <c r="AJ31" s="97"/>
    </row>
    <row r="32" spans="1:38" s="68" customFormat="1" ht="15.75" x14ac:dyDescent="0.25">
      <c r="A32" s="103" t="s">
        <v>885</v>
      </c>
      <c r="E32" s="98"/>
      <c r="G32" s="98"/>
      <c r="M32" s="100"/>
      <c r="N32" s="101"/>
      <c r="R32" s="102"/>
      <c r="S32" s="102"/>
      <c r="T32" s="102"/>
      <c r="U32" s="102"/>
      <c r="AH32" s="69"/>
      <c r="AI32" s="99"/>
      <c r="AJ32" s="97"/>
    </row>
    <row r="33" spans="1:36" s="68" customFormat="1" x14ac:dyDescent="0.2">
      <c r="E33" s="98"/>
      <c r="G33" s="98"/>
      <c r="M33" s="100"/>
      <c r="N33" s="101"/>
      <c r="R33" s="102"/>
      <c r="S33" s="102"/>
      <c r="T33" s="102"/>
      <c r="U33" s="102"/>
      <c r="AH33" s="69"/>
      <c r="AI33" s="99"/>
      <c r="AJ33" s="97"/>
    </row>
    <row r="34" spans="1:36" s="68" customFormat="1" x14ac:dyDescent="0.2">
      <c r="E34" s="98"/>
      <c r="G34" s="98"/>
      <c r="M34" s="100"/>
      <c r="N34" s="101"/>
      <c r="R34" s="102"/>
      <c r="S34" s="102"/>
      <c r="T34" s="102"/>
      <c r="U34" s="102"/>
      <c r="AH34" s="69"/>
      <c r="AI34" s="99"/>
      <c r="AJ34" s="97"/>
    </row>
    <row r="35" spans="1:36" s="68" customFormat="1" x14ac:dyDescent="0.2">
      <c r="A35" s="104" t="s">
        <v>886</v>
      </c>
      <c r="E35" s="98"/>
      <c r="G35" s="98"/>
      <c r="M35" s="100"/>
      <c r="N35" s="101"/>
      <c r="R35" s="102"/>
      <c r="S35" s="102"/>
      <c r="T35" s="102"/>
      <c r="U35" s="102"/>
      <c r="AH35" s="69"/>
      <c r="AI35" s="99"/>
      <c r="AJ35" s="97"/>
    </row>
    <row r="36" spans="1:36" s="68" customFormat="1" x14ac:dyDescent="0.2">
      <c r="A36" s="104" t="s">
        <v>887</v>
      </c>
      <c r="E36" s="98"/>
      <c r="G36" s="98"/>
      <c r="M36" s="100"/>
      <c r="N36" s="101"/>
      <c r="R36" s="102"/>
      <c r="S36" s="102"/>
      <c r="T36" s="102"/>
      <c r="U36" s="102"/>
      <c r="AH36" s="69"/>
      <c r="AI36" s="99"/>
      <c r="AJ36" s="97"/>
    </row>
    <row r="37" spans="1:36" s="68" customFormat="1" x14ac:dyDescent="0.2">
      <c r="E37" s="98"/>
      <c r="G37" s="98"/>
      <c r="M37" s="100"/>
      <c r="N37" s="101"/>
      <c r="R37" s="102"/>
      <c r="S37" s="102"/>
      <c r="T37" s="102"/>
      <c r="U37" s="102"/>
      <c r="AH37" s="69"/>
      <c r="AI37" s="99"/>
      <c r="AJ37" s="97"/>
    </row>
    <row r="38" spans="1:36" s="68" customFormat="1" x14ac:dyDescent="0.2">
      <c r="E38" s="98"/>
      <c r="G38" s="98"/>
      <c r="M38" s="100"/>
      <c r="N38" s="101"/>
      <c r="R38" s="102"/>
      <c r="S38" s="102"/>
      <c r="T38" s="102"/>
      <c r="U38" s="102"/>
      <c r="AH38" s="69"/>
      <c r="AI38" s="99"/>
      <c r="AJ38" s="97"/>
    </row>
    <row r="39" spans="1:36" s="68" customFormat="1" x14ac:dyDescent="0.2">
      <c r="E39" s="98"/>
      <c r="G39" s="98"/>
      <c r="M39" s="100"/>
      <c r="N39" s="101"/>
      <c r="R39" s="102"/>
      <c r="S39" s="102"/>
      <c r="T39" s="102"/>
      <c r="U39" s="102"/>
      <c r="AH39" s="69"/>
      <c r="AI39" s="99"/>
      <c r="AJ39" s="97"/>
    </row>
    <row r="40" spans="1:36" s="68" customFormat="1" x14ac:dyDescent="0.2">
      <c r="E40" s="98"/>
      <c r="G40" s="98"/>
      <c r="M40" s="100"/>
      <c r="N40" s="101"/>
      <c r="R40" s="102"/>
      <c r="S40" s="102"/>
      <c r="T40" s="102"/>
      <c r="U40" s="102"/>
      <c r="AH40" s="69"/>
      <c r="AI40" s="99"/>
      <c r="AJ40" s="97"/>
    </row>
    <row r="41" spans="1:36" s="68" customFormat="1" x14ac:dyDescent="0.2">
      <c r="E41" s="98"/>
      <c r="G41" s="98"/>
      <c r="M41" s="100"/>
      <c r="N41" s="101"/>
      <c r="R41" s="102"/>
      <c r="S41" s="102"/>
      <c r="T41" s="102"/>
      <c r="U41" s="102"/>
      <c r="AH41" s="69"/>
      <c r="AI41" s="99"/>
      <c r="AJ41" s="97"/>
    </row>
    <row r="42" spans="1:36" s="68" customFormat="1" x14ac:dyDescent="0.2">
      <c r="E42" s="98"/>
      <c r="G42" s="98"/>
      <c r="M42" s="100"/>
      <c r="N42" s="101"/>
      <c r="R42" s="102"/>
      <c r="S42" s="102"/>
      <c r="T42" s="102"/>
      <c r="U42" s="102"/>
      <c r="AH42" s="69"/>
      <c r="AI42" s="99"/>
      <c r="AJ42" s="97"/>
    </row>
    <row r="43" spans="1:36" s="68" customFormat="1" x14ac:dyDescent="0.2">
      <c r="E43" s="98"/>
      <c r="G43" s="98"/>
      <c r="M43" s="100"/>
      <c r="N43" s="101"/>
      <c r="R43" s="102"/>
      <c r="S43" s="102"/>
      <c r="T43" s="102"/>
      <c r="U43" s="102"/>
      <c r="AH43" s="69"/>
      <c r="AI43" s="99"/>
      <c r="AJ43" s="97"/>
    </row>
    <row r="44" spans="1:36" s="68" customFormat="1" x14ac:dyDescent="0.2">
      <c r="E44" s="98"/>
      <c r="G44" s="98"/>
      <c r="M44" s="100"/>
      <c r="N44" s="101"/>
      <c r="R44" s="102"/>
      <c r="S44" s="102"/>
      <c r="T44" s="102"/>
      <c r="U44" s="102"/>
      <c r="AH44" s="69"/>
      <c r="AI44" s="99"/>
      <c r="AJ44" s="97"/>
    </row>
    <row r="45" spans="1:36" s="68" customFormat="1" x14ac:dyDescent="0.2">
      <c r="E45" s="98"/>
      <c r="G45" s="98"/>
      <c r="M45" s="100"/>
      <c r="N45" s="101"/>
      <c r="R45" s="102"/>
      <c r="S45" s="102"/>
      <c r="T45" s="102"/>
      <c r="U45" s="102"/>
      <c r="AH45" s="69"/>
      <c r="AI45" s="99"/>
      <c r="AJ45" s="97"/>
    </row>
    <row r="46" spans="1:36" s="68" customFormat="1" x14ac:dyDescent="0.2">
      <c r="E46" s="98"/>
      <c r="G46" s="98"/>
      <c r="M46" s="100"/>
      <c r="N46" s="101"/>
      <c r="R46" s="102"/>
      <c r="S46" s="102"/>
      <c r="T46" s="102"/>
      <c r="U46" s="102"/>
      <c r="AH46" s="69"/>
      <c r="AI46" s="99"/>
      <c r="AJ46" s="97"/>
    </row>
    <row r="47" spans="1:36" s="68" customFormat="1" x14ac:dyDescent="0.2">
      <c r="E47" s="98"/>
      <c r="G47" s="98"/>
      <c r="M47" s="100"/>
      <c r="N47" s="101"/>
      <c r="R47" s="102"/>
      <c r="S47" s="102"/>
      <c r="T47" s="102"/>
      <c r="U47" s="102"/>
      <c r="AH47" s="69"/>
      <c r="AI47" s="99"/>
      <c r="AJ47" s="97"/>
    </row>
    <row r="48" spans="1:36" s="68" customFormat="1" x14ac:dyDescent="0.2">
      <c r="E48" s="98"/>
      <c r="G48" s="98"/>
      <c r="M48" s="100"/>
      <c r="N48" s="101"/>
      <c r="R48" s="102"/>
      <c r="S48" s="102"/>
      <c r="T48" s="102"/>
      <c r="U48" s="102"/>
      <c r="AH48" s="69"/>
      <c r="AI48" s="99"/>
      <c r="AJ48" s="97"/>
    </row>
    <row r="49" spans="5:36" s="68" customFormat="1" x14ac:dyDescent="0.2">
      <c r="E49" s="98"/>
      <c r="G49" s="98"/>
      <c r="M49" s="100"/>
      <c r="N49" s="101"/>
      <c r="R49" s="102"/>
      <c r="S49" s="102"/>
      <c r="T49" s="102"/>
      <c r="U49" s="102"/>
      <c r="AH49" s="69"/>
      <c r="AI49" s="99"/>
      <c r="AJ49" s="97"/>
    </row>
    <row r="50" spans="5:36" s="68" customFormat="1" x14ac:dyDescent="0.2">
      <c r="E50" s="98"/>
      <c r="G50" s="98"/>
      <c r="M50" s="100"/>
      <c r="N50" s="101"/>
      <c r="R50" s="102"/>
      <c r="S50" s="102"/>
      <c r="T50" s="102"/>
      <c r="U50" s="102"/>
      <c r="AH50" s="69"/>
      <c r="AI50" s="99"/>
      <c r="AJ50" s="97"/>
    </row>
    <row r="51" spans="5:36" s="68" customFormat="1" x14ac:dyDescent="0.2">
      <c r="E51" s="98"/>
      <c r="G51" s="98"/>
      <c r="M51" s="100"/>
      <c r="N51" s="101"/>
      <c r="R51" s="102"/>
      <c r="S51" s="102"/>
      <c r="T51" s="102"/>
      <c r="U51" s="102"/>
      <c r="AH51" s="69"/>
      <c r="AI51" s="99"/>
      <c r="AJ51" s="97"/>
    </row>
    <row r="52" spans="5:36" s="68" customFormat="1" x14ac:dyDescent="0.2">
      <c r="E52" s="98"/>
      <c r="G52" s="98"/>
      <c r="M52" s="100"/>
      <c r="N52" s="101"/>
      <c r="R52" s="102"/>
      <c r="S52" s="102"/>
      <c r="T52" s="102"/>
      <c r="U52" s="102"/>
      <c r="AH52" s="69"/>
      <c r="AI52" s="99"/>
      <c r="AJ52" s="97"/>
    </row>
    <row r="53" spans="5:36" s="68" customFormat="1" x14ac:dyDescent="0.2">
      <c r="E53" s="98"/>
      <c r="G53" s="98"/>
      <c r="M53" s="100"/>
      <c r="N53" s="101"/>
      <c r="R53" s="102"/>
      <c r="S53" s="102"/>
      <c r="T53" s="102"/>
      <c r="U53" s="102"/>
      <c r="AH53" s="69"/>
      <c r="AI53" s="99"/>
      <c r="AJ53" s="97"/>
    </row>
    <row r="54" spans="5:36" s="68" customFormat="1" x14ac:dyDescent="0.2">
      <c r="E54" s="98"/>
      <c r="G54" s="98"/>
      <c r="M54" s="100"/>
      <c r="N54" s="101"/>
      <c r="R54" s="102"/>
      <c r="S54" s="102"/>
      <c r="T54" s="102"/>
      <c r="U54" s="102"/>
      <c r="AH54" s="69"/>
      <c r="AI54" s="99"/>
      <c r="AJ54" s="97"/>
    </row>
    <row r="55" spans="5:36" s="68" customFormat="1" x14ac:dyDescent="0.2">
      <c r="E55" s="98"/>
      <c r="G55" s="98"/>
      <c r="M55" s="100"/>
      <c r="N55" s="101"/>
      <c r="R55" s="102"/>
      <c r="S55" s="102"/>
      <c r="T55" s="102"/>
      <c r="U55" s="102"/>
      <c r="AH55" s="69"/>
      <c r="AI55" s="99"/>
      <c r="AJ55" s="97"/>
    </row>
    <row r="56" spans="5:36" s="68" customFormat="1" x14ac:dyDescent="0.2">
      <c r="E56" s="98"/>
      <c r="G56" s="98"/>
      <c r="M56" s="100"/>
      <c r="N56" s="101"/>
      <c r="R56" s="102"/>
      <c r="S56" s="102"/>
      <c r="T56" s="102"/>
      <c r="U56" s="102"/>
      <c r="AH56" s="69"/>
      <c r="AI56" s="99"/>
      <c r="AJ56" s="97"/>
    </row>
    <row r="57" spans="5:36" s="68" customFormat="1" x14ac:dyDescent="0.2">
      <c r="E57" s="98"/>
      <c r="G57" s="98"/>
      <c r="M57" s="100"/>
      <c r="N57" s="101"/>
      <c r="R57" s="102"/>
      <c r="S57" s="102"/>
      <c r="T57" s="102"/>
      <c r="U57" s="102"/>
      <c r="AH57" s="69"/>
      <c r="AI57" s="99"/>
      <c r="AJ57" s="97"/>
    </row>
    <row r="58" spans="5:36" s="68" customFormat="1" x14ac:dyDescent="0.2">
      <c r="E58" s="98"/>
      <c r="G58" s="98"/>
      <c r="M58" s="100"/>
      <c r="N58" s="101"/>
      <c r="R58" s="102"/>
      <c r="S58" s="102"/>
      <c r="T58" s="102"/>
      <c r="U58" s="102"/>
      <c r="AH58" s="69"/>
      <c r="AI58" s="99"/>
      <c r="AJ58" s="97"/>
    </row>
    <row r="59" spans="5:36" s="68" customFormat="1" x14ac:dyDescent="0.2">
      <c r="E59" s="98"/>
      <c r="G59" s="98"/>
      <c r="M59" s="100"/>
      <c r="N59" s="101"/>
      <c r="R59" s="102"/>
      <c r="S59" s="102"/>
      <c r="T59" s="102"/>
      <c r="U59" s="102"/>
      <c r="AH59" s="69"/>
      <c r="AI59" s="99"/>
      <c r="AJ59" s="97"/>
    </row>
    <row r="60" spans="5:36" s="68" customFormat="1" x14ac:dyDescent="0.2">
      <c r="E60" s="98"/>
      <c r="G60" s="98"/>
      <c r="M60" s="100"/>
      <c r="N60" s="101"/>
      <c r="R60" s="102"/>
      <c r="S60" s="102"/>
      <c r="T60" s="102"/>
      <c r="U60" s="102"/>
      <c r="AH60" s="69"/>
      <c r="AI60" s="99"/>
      <c r="AJ60" s="97"/>
    </row>
    <row r="61" spans="5:36" s="68" customFormat="1" x14ac:dyDescent="0.2">
      <c r="E61" s="98"/>
      <c r="G61" s="98"/>
      <c r="M61" s="100"/>
      <c r="N61" s="101"/>
      <c r="R61" s="102"/>
      <c r="S61" s="102"/>
      <c r="T61" s="102"/>
      <c r="U61" s="102"/>
      <c r="AH61" s="69"/>
      <c r="AI61" s="99"/>
      <c r="AJ61" s="97"/>
    </row>
    <row r="62" spans="5:36" s="68" customFormat="1" x14ac:dyDescent="0.2">
      <c r="E62" s="98"/>
      <c r="G62" s="98"/>
      <c r="M62" s="100"/>
      <c r="N62" s="101"/>
      <c r="R62" s="102"/>
      <c r="S62" s="102"/>
      <c r="T62" s="102"/>
      <c r="U62" s="102"/>
      <c r="AH62" s="69"/>
      <c r="AI62" s="99"/>
      <c r="AJ62" s="97"/>
    </row>
    <row r="63" spans="5:36" s="68" customFormat="1" x14ac:dyDescent="0.2">
      <c r="E63" s="98"/>
      <c r="G63" s="98"/>
      <c r="M63" s="100"/>
      <c r="N63" s="101"/>
      <c r="R63" s="102"/>
      <c r="S63" s="102"/>
      <c r="T63" s="102"/>
      <c r="U63" s="102"/>
      <c r="AH63" s="69"/>
      <c r="AI63" s="99"/>
      <c r="AJ63" s="97"/>
    </row>
    <row r="64" spans="5:36" s="68" customFormat="1" x14ac:dyDescent="0.2">
      <c r="E64" s="98"/>
      <c r="G64" s="98"/>
      <c r="M64" s="100"/>
      <c r="N64" s="101"/>
      <c r="R64" s="102"/>
      <c r="S64" s="102"/>
      <c r="T64" s="102"/>
      <c r="U64" s="102"/>
      <c r="AH64" s="69"/>
      <c r="AI64" s="99"/>
      <c r="AJ64" s="97"/>
    </row>
    <row r="65" spans="5:36" s="68" customFormat="1" x14ac:dyDescent="0.2">
      <c r="E65" s="98"/>
      <c r="G65" s="98"/>
      <c r="M65" s="100"/>
      <c r="N65" s="101"/>
      <c r="R65" s="102"/>
      <c r="S65" s="102"/>
      <c r="T65" s="102"/>
      <c r="U65" s="102"/>
      <c r="AH65" s="69"/>
      <c r="AI65" s="99"/>
      <c r="AJ65" s="97"/>
    </row>
    <row r="66" spans="5:36" s="68" customFormat="1" x14ac:dyDescent="0.2">
      <c r="E66" s="98"/>
      <c r="G66" s="98"/>
      <c r="M66" s="100"/>
      <c r="N66" s="101"/>
      <c r="R66" s="102"/>
      <c r="S66" s="102"/>
      <c r="T66" s="102"/>
      <c r="U66" s="102"/>
      <c r="AH66" s="69"/>
      <c r="AI66" s="99"/>
      <c r="AJ66" s="97"/>
    </row>
    <row r="67" spans="5:36" s="68" customFormat="1" x14ac:dyDescent="0.2">
      <c r="E67" s="98"/>
      <c r="G67" s="98"/>
      <c r="M67" s="100"/>
      <c r="N67" s="101"/>
      <c r="R67" s="102"/>
      <c r="S67" s="102"/>
      <c r="T67" s="102"/>
      <c r="U67" s="102"/>
      <c r="AH67" s="69"/>
      <c r="AI67" s="99"/>
      <c r="AJ67" s="97"/>
    </row>
    <row r="68" spans="5:36" s="68" customFormat="1" x14ac:dyDescent="0.2">
      <c r="E68" s="98"/>
      <c r="G68" s="98"/>
      <c r="M68" s="100"/>
      <c r="N68" s="101"/>
      <c r="R68" s="102"/>
      <c r="S68" s="102"/>
      <c r="T68" s="102"/>
      <c r="U68" s="102"/>
      <c r="AH68" s="69"/>
      <c r="AI68" s="99"/>
      <c r="AJ68" s="97"/>
    </row>
    <row r="69" spans="5:36" s="68" customFormat="1" x14ac:dyDescent="0.2">
      <c r="E69" s="98"/>
      <c r="G69" s="98"/>
      <c r="M69" s="100"/>
      <c r="N69" s="101"/>
      <c r="R69" s="102"/>
      <c r="S69" s="102"/>
      <c r="T69" s="102"/>
      <c r="U69" s="102"/>
      <c r="AH69" s="69"/>
      <c r="AI69" s="99"/>
      <c r="AJ69" s="97"/>
    </row>
    <row r="70" spans="5:36" s="68" customFormat="1" x14ac:dyDescent="0.2">
      <c r="E70" s="98"/>
      <c r="G70" s="98"/>
      <c r="M70" s="100"/>
      <c r="N70" s="101"/>
      <c r="R70" s="102"/>
      <c r="S70" s="102"/>
      <c r="T70" s="102"/>
      <c r="U70" s="102"/>
      <c r="AH70" s="69"/>
      <c r="AI70" s="99"/>
      <c r="AJ70" s="97"/>
    </row>
    <row r="71" spans="5:36" s="68" customFormat="1" x14ac:dyDescent="0.2">
      <c r="E71" s="98"/>
      <c r="G71" s="98"/>
      <c r="M71" s="100"/>
      <c r="N71" s="101"/>
      <c r="R71" s="102"/>
      <c r="S71" s="102"/>
      <c r="T71" s="102"/>
      <c r="U71" s="102"/>
      <c r="AH71" s="69"/>
      <c r="AI71" s="99"/>
      <c r="AJ71" s="97"/>
    </row>
    <row r="72" spans="5:36" s="68" customFormat="1" x14ac:dyDescent="0.2">
      <c r="E72" s="98"/>
      <c r="G72" s="98"/>
      <c r="M72" s="100"/>
      <c r="N72" s="101"/>
      <c r="R72" s="102"/>
      <c r="S72" s="102"/>
      <c r="T72" s="102"/>
      <c r="U72" s="102"/>
      <c r="AH72" s="69"/>
      <c r="AI72" s="99"/>
      <c r="AJ72" s="97"/>
    </row>
    <row r="73" spans="5:36" s="68" customFormat="1" x14ac:dyDescent="0.2">
      <c r="E73" s="98"/>
      <c r="G73" s="98"/>
      <c r="M73" s="100"/>
      <c r="N73" s="101"/>
      <c r="R73" s="102"/>
      <c r="S73" s="102"/>
      <c r="T73" s="102"/>
      <c r="U73" s="102"/>
      <c r="AH73" s="69"/>
      <c r="AI73" s="99"/>
      <c r="AJ73" s="97"/>
    </row>
    <row r="74" spans="5:36" s="68" customFormat="1" x14ac:dyDescent="0.2">
      <c r="E74" s="98"/>
      <c r="G74" s="98"/>
      <c r="M74" s="100"/>
      <c r="N74" s="101"/>
      <c r="R74" s="102"/>
      <c r="S74" s="102"/>
      <c r="T74" s="102"/>
      <c r="U74" s="102"/>
      <c r="AH74" s="69"/>
      <c r="AI74" s="99"/>
      <c r="AJ74" s="97"/>
    </row>
    <row r="75" spans="5:36" s="68" customFormat="1" x14ac:dyDescent="0.2">
      <c r="E75" s="98"/>
      <c r="G75" s="98"/>
      <c r="M75" s="100"/>
      <c r="N75" s="101"/>
      <c r="R75" s="102"/>
      <c r="S75" s="102"/>
      <c r="T75" s="102"/>
      <c r="U75" s="102"/>
      <c r="AH75" s="69"/>
      <c r="AI75" s="99"/>
      <c r="AJ75" s="97"/>
    </row>
    <row r="76" spans="5:36" s="68" customFormat="1" x14ac:dyDescent="0.2">
      <c r="E76" s="98"/>
      <c r="G76" s="98"/>
      <c r="M76" s="100"/>
      <c r="N76" s="101"/>
      <c r="R76" s="102"/>
      <c r="S76" s="102"/>
      <c r="T76" s="102"/>
      <c r="U76" s="102"/>
      <c r="AH76" s="69"/>
      <c r="AI76" s="99"/>
      <c r="AJ76" s="97"/>
    </row>
    <row r="77" spans="5:36" s="68" customFormat="1" x14ac:dyDescent="0.2">
      <c r="E77" s="98"/>
      <c r="G77" s="98"/>
      <c r="M77" s="100"/>
      <c r="N77" s="101"/>
      <c r="R77" s="102"/>
      <c r="S77" s="102"/>
      <c r="T77" s="102"/>
      <c r="U77" s="102"/>
      <c r="AH77" s="69"/>
      <c r="AI77" s="99"/>
      <c r="AJ77" s="97"/>
    </row>
    <row r="78" spans="5:36" s="68" customFormat="1" x14ac:dyDescent="0.2">
      <c r="E78" s="98"/>
      <c r="G78" s="98"/>
      <c r="M78" s="100"/>
      <c r="N78" s="101"/>
      <c r="R78" s="102"/>
      <c r="S78" s="102"/>
      <c r="T78" s="102"/>
      <c r="U78" s="102"/>
      <c r="AH78" s="69"/>
      <c r="AI78" s="99"/>
      <c r="AJ78" s="97"/>
    </row>
    <row r="79" spans="5:36" s="68" customFormat="1" x14ac:dyDescent="0.2">
      <c r="E79" s="98"/>
      <c r="G79" s="98"/>
      <c r="M79" s="100"/>
      <c r="N79" s="101"/>
      <c r="R79" s="102"/>
      <c r="S79" s="102"/>
      <c r="T79" s="102"/>
      <c r="U79" s="102"/>
      <c r="AH79" s="69"/>
      <c r="AI79" s="99"/>
      <c r="AJ79" s="97"/>
    </row>
    <row r="80" spans="5:36" s="68" customFormat="1" x14ac:dyDescent="0.2">
      <c r="E80" s="98"/>
      <c r="G80" s="98"/>
      <c r="M80" s="100"/>
      <c r="N80" s="101"/>
      <c r="R80" s="102"/>
      <c r="S80" s="102"/>
      <c r="T80" s="102"/>
      <c r="U80" s="102"/>
      <c r="AH80" s="69"/>
      <c r="AI80" s="99"/>
      <c r="AJ80" s="97"/>
    </row>
    <row r="81" spans="5:36" s="68" customFormat="1" x14ac:dyDescent="0.2">
      <c r="E81" s="98"/>
      <c r="G81" s="98"/>
      <c r="M81" s="100"/>
      <c r="N81" s="101"/>
      <c r="R81" s="102"/>
      <c r="S81" s="102"/>
      <c r="T81" s="102"/>
      <c r="U81" s="102"/>
      <c r="AH81" s="69"/>
      <c r="AI81" s="99"/>
      <c r="AJ81" s="97"/>
    </row>
    <row r="82" spans="5:36" s="68" customFormat="1" x14ac:dyDescent="0.2">
      <c r="E82" s="98"/>
      <c r="G82" s="98"/>
      <c r="M82" s="100"/>
      <c r="N82" s="101"/>
      <c r="R82" s="102"/>
      <c r="S82" s="102"/>
      <c r="T82" s="102"/>
      <c r="U82" s="102"/>
      <c r="AH82" s="69"/>
      <c r="AI82" s="99"/>
      <c r="AJ82" s="97"/>
    </row>
    <row r="83" spans="5:36" s="68" customFormat="1" x14ac:dyDescent="0.2">
      <c r="E83" s="98"/>
      <c r="G83" s="98"/>
      <c r="M83" s="100"/>
      <c r="N83" s="101"/>
      <c r="R83" s="102"/>
      <c r="S83" s="102"/>
      <c r="T83" s="102"/>
      <c r="U83" s="102"/>
      <c r="AH83" s="69"/>
      <c r="AI83" s="99"/>
      <c r="AJ83" s="97"/>
    </row>
    <row r="84" spans="5:36" s="68" customFormat="1" x14ac:dyDescent="0.2">
      <c r="E84" s="98"/>
      <c r="G84" s="98"/>
      <c r="M84" s="100"/>
      <c r="N84" s="101"/>
      <c r="R84" s="102"/>
      <c r="S84" s="102"/>
      <c r="T84" s="102"/>
      <c r="U84" s="102"/>
      <c r="AH84" s="69"/>
      <c r="AI84" s="99"/>
      <c r="AJ84" s="97"/>
    </row>
    <row r="85" spans="5:36" s="68" customFormat="1" x14ac:dyDescent="0.2">
      <c r="E85" s="98"/>
      <c r="G85" s="98"/>
      <c r="M85" s="100"/>
      <c r="N85" s="101"/>
      <c r="R85" s="102"/>
      <c r="S85" s="102"/>
      <c r="T85" s="102"/>
      <c r="U85" s="102"/>
      <c r="AH85" s="69"/>
      <c r="AI85" s="99"/>
      <c r="AJ85" s="97"/>
    </row>
    <row r="86" spans="5:36" s="68" customFormat="1" x14ac:dyDescent="0.2">
      <c r="E86" s="98"/>
      <c r="G86" s="98"/>
      <c r="M86" s="100"/>
      <c r="N86" s="101"/>
      <c r="R86" s="102"/>
      <c r="S86" s="102"/>
      <c r="T86" s="102"/>
      <c r="U86" s="102"/>
      <c r="AH86" s="69"/>
      <c r="AI86" s="99"/>
      <c r="AJ86" s="97"/>
    </row>
    <row r="87" spans="5:36" s="68" customFormat="1" x14ac:dyDescent="0.2">
      <c r="E87" s="98"/>
      <c r="G87" s="98"/>
      <c r="M87" s="100"/>
      <c r="N87" s="101"/>
      <c r="R87" s="102"/>
      <c r="S87" s="102"/>
      <c r="T87" s="102"/>
      <c r="U87" s="102"/>
      <c r="AH87" s="69"/>
      <c r="AI87" s="99"/>
      <c r="AJ87" s="97"/>
    </row>
    <row r="88" spans="5:36" s="68" customFormat="1" x14ac:dyDescent="0.2">
      <c r="E88" s="98"/>
      <c r="G88" s="98"/>
      <c r="M88" s="100"/>
      <c r="N88" s="101"/>
      <c r="R88" s="102"/>
      <c r="S88" s="102"/>
      <c r="T88" s="102"/>
      <c r="U88" s="102"/>
      <c r="AH88" s="69"/>
      <c r="AI88" s="99"/>
      <c r="AJ88" s="97"/>
    </row>
    <row r="89" spans="5:36" s="68" customFormat="1" x14ac:dyDescent="0.2">
      <c r="E89" s="98"/>
      <c r="G89" s="98"/>
      <c r="M89" s="100"/>
      <c r="N89" s="101"/>
      <c r="R89" s="102"/>
      <c r="S89" s="102"/>
      <c r="T89" s="102"/>
      <c r="U89" s="102"/>
      <c r="AH89" s="69"/>
      <c r="AI89" s="99"/>
      <c r="AJ89" s="97"/>
    </row>
    <row r="90" spans="5:36" s="68" customFormat="1" x14ac:dyDescent="0.2">
      <c r="E90" s="98"/>
      <c r="G90" s="98"/>
      <c r="M90" s="100"/>
      <c r="N90" s="101"/>
      <c r="R90" s="102"/>
      <c r="S90" s="102"/>
      <c r="T90" s="102"/>
      <c r="U90" s="102"/>
      <c r="AH90" s="69"/>
      <c r="AI90" s="99"/>
      <c r="AJ90" s="97"/>
    </row>
    <row r="91" spans="5:36" s="68" customFormat="1" x14ac:dyDescent="0.2">
      <c r="E91" s="98"/>
      <c r="G91" s="98"/>
      <c r="M91" s="100"/>
      <c r="N91" s="101"/>
      <c r="R91" s="102"/>
      <c r="S91" s="102"/>
      <c r="T91" s="102"/>
      <c r="U91" s="102"/>
      <c r="AH91" s="69"/>
      <c r="AI91" s="99"/>
      <c r="AJ91" s="97"/>
    </row>
    <row r="92" spans="5:36" s="68" customFormat="1" x14ac:dyDescent="0.2">
      <c r="E92" s="98"/>
      <c r="G92" s="98"/>
      <c r="M92" s="100"/>
      <c r="N92" s="101"/>
      <c r="R92" s="102"/>
      <c r="S92" s="102"/>
      <c r="T92" s="102"/>
      <c r="U92" s="102"/>
      <c r="AH92" s="69"/>
      <c r="AI92" s="99"/>
      <c r="AJ92" s="97"/>
    </row>
    <row r="93" spans="5:36" s="68" customFormat="1" x14ac:dyDescent="0.2">
      <c r="E93" s="98"/>
      <c r="G93" s="98"/>
      <c r="M93" s="100"/>
      <c r="N93" s="101"/>
      <c r="R93" s="102"/>
      <c r="S93" s="102"/>
      <c r="T93" s="102"/>
      <c r="U93" s="102"/>
      <c r="AH93" s="69"/>
      <c r="AI93" s="99"/>
      <c r="AJ93" s="97"/>
    </row>
    <row r="94" spans="5:36" s="68" customFormat="1" x14ac:dyDescent="0.2">
      <c r="E94" s="98"/>
      <c r="G94" s="98"/>
      <c r="M94" s="100"/>
      <c r="N94" s="101"/>
      <c r="R94" s="102"/>
      <c r="S94" s="102"/>
      <c r="T94" s="102"/>
      <c r="U94" s="102"/>
      <c r="AH94" s="69"/>
      <c r="AI94" s="99"/>
      <c r="AJ94" s="97"/>
    </row>
    <row r="95" spans="5:36" s="68" customFormat="1" x14ac:dyDescent="0.2">
      <c r="E95" s="98"/>
      <c r="G95" s="98"/>
      <c r="M95" s="100"/>
      <c r="N95" s="101"/>
      <c r="R95" s="102"/>
      <c r="S95" s="102"/>
      <c r="T95" s="102"/>
      <c r="U95" s="102"/>
      <c r="AH95" s="69"/>
      <c r="AI95" s="99"/>
      <c r="AJ95" s="97"/>
    </row>
    <row r="96" spans="5:36" s="68" customFormat="1" x14ac:dyDescent="0.2">
      <c r="E96" s="98"/>
      <c r="G96" s="98"/>
      <c r="M96" s="100"/>
      <c r="N96" s="101"/>
      <c r="R96" s="102"/>
      <c r="S96" s="102"/>
      <c r="T96" s="102"/>
      <c r="U96" s="102"/>
      <c r="AH96" s="69"/>
      <c r="AI96" s="99"/>
      <c r="AJ96" s="97"/>
    </row>
    <row r="97" spans="5:36" s="68" customFormat="1" x14ac:dyDescent="0.2">
      <c r="E97" s="98"/>
      <c r="G97" s="98"/>
      <c r="M97" s="100"/>
      <c r="N97" s="101"/>
      <c r="R97" s="102"/>
      <c r="S97" s="102"/>
      <c r="T97" s="102"/>
      <c r="U97" s="102"/>
      <c r="AH97" s="69"/>
      <c r="AI97" s="99"/>
      <c r="AJ97" s="97"/>
    </row>
    <row r="98" spans="5:36" s="68" customFormat="1" x14ac:dyDescent="0.2">
      <c r="E98" s="98"/>
      <c r="G98" s="98"/>
      <c r="M98" s="100"/>
      <c r="N98" s="101"/>
      <c r="R98" s="102"/>
      <c r="S98" s="102"/>
      <c r="T98" s="102"/>
      <c r="U98" s="102"/>
      <c r="AH98" s="69"/>
      <c r="AI98" s="99"/>
      <c r="AJ98" s="97"/>
    </row>
    <row r="99" spans="5:36" s="68" customFormat="1" x14ac:dyDescent="0.2">
      <c r="E99" s="98"/>
      <c r="G99" s="98"/>
      <c r="M99" s="100"/>
      <c r="N99" s="101"/>
      <c r="R99" s="102"/>
      <c r="S99" s="102"/>
      <c r="T99" s="102"/>
      <c r="U99" s="102"/>
      <c r="AH99" s="69"/>
      <c r="AI99" s="99"/>
      <c r="AJ99" s="97"/>
    </row>
    <row r="100" spans="5:36" s="68" customFormat="1" x14ac:dyDescent="0.2">
      <c r="E100" s="98"/>
      <c r="G100" s="98"/>
      <c r="M100" s="100"/>
      <c r="N100" s="101"/>
      <c r="R100" s="102"/>
      <c r="S100" s="102"/>
      <c r="T100" s="102"/>
      <c r="U100" s="102"/>
      <c r="AH100" s="69"/>
      <c r="AI100" s="99"/>
      <c r="AJ100" s="97"/>
    </row>
    <row r="101" spans="5:36" s="68" customFormat="1" x14ac:dyDescent="0.2">
      <c r="E101" s="98"/>
      <c r="G101" s="98"/>
      <c r="M101" s="100"/>
      <c r="N101" s="101"/>
      <c r="R101" s="102"/>
      <c r="S101" s="102"/>
      <c r="T101" s="102"/>
      <c r="U101" s="102"/>
      <c r="AH101" s="69"/>
      <c r="AI101" s="99"/>
      <c r="AJ101" s="97"/>
    </row>
    <row r="102" spans="5:36" s="68" customFormat="1" x14ac:dyDescent="0.2">
      <c r="E102" s="98"/>
      <c r="G102" s="98"/>
      <c r="M102" s="100"/>
      <c r="N102" s="101"/>
      <c r="R102" s="102"/>
      <c r="S102" s="102"/>
      <c r="T102" s="102"/>
      <c r="U102" s="102"/>
      <c r="AH102" s="69"/>
      <c r="AI102" s="99"/>
      <c r="AJ102" s="97"/>
    </row>
    <row r="103" spans="5:36" s="68" customFormat="1" x14ac:dyDescent="0.2">
      <c r="E103" s="98"/>
      <c r="G103" s="98"/>
      <c r="M103" s="100"/>
      <c r="N103" s="101"/>
      <c r="R103" s="102"/>
      <c r="S103" s="102"/>
      <c r="T103" s="102"/>
      <c r="U103" s="102"/>
      <c r="AH103" s="69"/>
      <c r="AI103" s="99"/>
      <c r="AJ103" s="97"/>
    </row>
    <row r="104" spans="5:36" s="68" customFormat="1" x14ac:dyDescent="0.2">
      <c r="E104" s="98"/>
      <c r="G104" s="98"/>
      <c r="M104" s="100"/>
      <c r="N104" s="101"/>
      <c r="R104" s="102"/>
      <c r="S104" s="102"/>
      <c r="T104" s="102"/>
      <c r="U104" s="102"/>
      <c r="AH104" s="69"/>
      <c r="AI104" s="99"/>
      <c r="AJ104" s="97"/>
    </row>
    <row r="105" spans="5:36" s="68" customFormat="1" x14ac:dyDescent="0.2">
      <c r="E105" s="98"/>
      <c r="G105" s="98"/>
      <c r="M105" s="100"/>
      <c r="N105" s="101"/>
      <c r="R105" s="102"/>
      <c r="S105" s="102"/>
      <c r="T105" s="102"/>
      <c r="U105" s="102"/>
      <c r="AH105" s="69"/>
      <c r="AI105" s="99"/>
      <c r="AJ105" s="97"/>
    </row>
    <row r="106" spans="5:36" s="68" customFormat="1" x14ac:dyDescent="0.2">
      <c r="E106" s="98"/>
      <c r="G106" s="98"/>
      <c r="M106" s="100"/>
      <c r="N106" s="101"/>
      <c r="R106" s="102"/>
      <c r="S106" s="102"/>
      <c r="T106" s="102"/>
      <c r="U106" s="102"/>
      <c r="AH106" s="69"/>
      <c r="AI106" s="99"/>
      <c r="AJ106" s="97"/>
    </row>
    <row r="107" spans="5:36" s="68" customFormat="1" x14ac:dyDescent="0.2">
      <c r="E107" s="98"/>
      <c r="G107" s="98"/>
      <c r="M107" s="100"/>
      <c r="N107" s="101"/>
      <c r="R107" s="102"/>
      <c r="S107" s="102"/>
      <c r="T107" s="102"/>
      <c r="U107" s="102"/>
      <c r="AH107" s="69"/>
      <c r="AI107" s="99"/>
      <c r="AJ107" s="97"/>
    </row>
    <row r="108" spans="5:36" s="68" customFormat="1" x14ac:dyDescent="0.2">
      <c r="E108" s="98"/>
      <c r="G108" s="98"/>
      <c r="M108" s="100"/>
      <c r="N108" s="101"/>
      <c r="R108" s="102"/>
      <c r="S108" s="102"/>
      <c r="T108" s="102"/>
      <c r="U108" s="102"/>
      <c r="AH108" s="69"/>
      <c r="AI108" s="99"/>
      <c r="AJ108" s="97"/>
    </row>
    <row r="109" spans="5:36" s="68" customFormat="1" x14ac:dyDescent="0.2">
      <c r="E109" s="98"/>
      <c r="G109" s="98"/>
      <c r="M109" s="100"/>
      <c r="N109" s="101"/>
      <c r="R109" s="102"/>
      <c r="S109" s="102"/>
      <c r="T109" s="102"/>
      <c r="U109" s="102"/>
      <c r="AH109" s="69"/>
      <c r="AI109" s="99"/>
      <c r="AJ109" s="97"/>
    </row>
    <row r="110" spans="5:36" s="68" customFormat="1" x14ac:dyDescent="0.2">
      <c r="E110" s="98"/>
      <c r="G110" s="98"/>
      <c r="M110" s="100"/>
      <c r="N110" s="101"/>
      <c r="R110" s="102"/>
      <c r="S110" s="102"/>
      <c r="T110" s="102"/>
      <c r="U110" s="102"/>
      <c r="AH110" s="69"/>
      <c r="AI110" s="99"/>
      <c r="AJ110" s="97"/>
    </row>
    <row r="111" spans="5:36" s="68" customFormat="1" x14ac:dyDescent="0.2">
      <c r="E111" s="98"/>
      <c r="G111" s="98"/>
      <c r="M111" s="100"/>
      <c r="N111" s="101"/>
      <c r="R111" s="102"/>
      <c r="S111" s="102"/>
      <c r="T111" s="102"/>
      <c r="U111" s="102"/>
      <c r="AH111" s="69"/>
      <c r="AI111" s="99"/>
      <c r="AJ111" s="97"/>
    </row>
    <row r="112" spans="5:36" s="68" customFormat="1" x14ac:dyDescent="0.2">
      <c r="E112" s="98"/>
      <c r="G112" s="98"/>
      <c r="M112" s="100"/>
      <c r="N112" s="101"/>
      <c r="R112" s="102"/>
      <c r="S112" s="102"/>
      <c r="T112" s="102"/>
      <c r="U112" s="102"/>
      <c r="AH112" s="69"/>
      <c r="AI112" s="99"/>
      <c r="AJ112" s="97"/>
    </row>
    <row r="113" spans="5:36" s="68" customFormat="1" x14ac:dyDescent="0.2">
      <c r="E113" s="98"/>
      <c r="G113" s="98"/>
      <c r="M113" s="100"/>
      <c r="N113" s="101"/>
      <c r="R113" s="102"/>
      <c r="S113" s="102"/>
      <c r="T113" s="102"/>
      <c r="U113" s="102"/>
      <c r="AH113" s="69"/>
      <c r="AI113" s="99"/>
      <c r="AJ113" s="97"/>
    </row>
    <row r="114" spans="5:36" s="68" customFormat="1" x14ac:dyDescent="0.2">
      <c r="E114" s="98"/>
      <c r="G114" s="98"/>
      <c r="M114" s="100"/>
      <c r="N114" s="101"/>
      <c r="R114" s="102"/>
      <c r="S114" s="102"/>
      <c r="T114" s="102"/>
      <c r="U114" s="102"/>
      <c r="AH114" s="69"/>
      <c r="AI114" s="99"/>
      <c r="AJ114" s="97"/>
    </row>
    <row r="115" spans="5:36" s="68" customFormat="1" x14ac:dyDescent="0.2">
      <c r="E115" s="98"/>
      <c r="G115" s="98"/>
      <c r="M115" s="100"/>
      <c r="N115" s="101"/>
      <c r="R115" s="102"/>
      <c r="S115" s="102"/>
      <c r="T115" s="102"/>
      <c r="U115" s="102"/>
      <c r="AH115" s="69"/>
      <c r="AI115" s="99"/>
      <c r="AJ115" s="97"/>
    </row>
    <row r="116" spans="5:36" s="68" customFormat="1" x14ac:dyDescent="0.2">
      <c r="E116" s="98"/>
      <c r="G116" s="98"/>
      <c r="M116" s="100"/>
      <c r="N116" s="101"/>
      <c r="R116" s="102"/>
      <c r="S116" s="102"/>
      <c r="T116" s="102"/>
      <c r="U116" s="102"/>
      <c r="AH116" s="69"/>
      <c r="AI116" s="99"/>
      <c r="AJ116" s="97"/>
    </row>
    <row r="117" spans="5:36" s="68" customFormat="1" x14ac:dyDescent="0.2">
      <c r="E117" s="98"/>
      <c r="G117" s="98"/>
      <c r="M117" s="100"/>
      <c r="N117" s="101"/>
      <c r="R117" s="102"/>
      <c r="S117" s="102"/>
      <c r="T117" s="102"/>
      <c r="U117" s="102"/>
      <c r="AH117" s="69"/>
      <c r="AI117" s="99"/>
      <c r="AJ117" s="97"/>
    </row>
    <row r="118" spans="5:36" s="68" customFormat="1" x14ac:dyDescent="0.2">
      <c r="E118" s="98"/>
      <c r="G118" s="98"/>
      <c r="M118" s="100"/>
      <c r="N118" s="101"/>
      <c r="R118" s="102"/>
      <c r="S118" s="102"/>
      <c r="T118" s="102"/>
      <c r="U118" s="102"/>
      <c r="AH118" s="69"/>
      <c r="AI118" s="99"/>
      <c r="AJ118" s="97"/>
    </row>
    <row r="119" spans="5:36" s="68" customFormat="1" x14ac:dyDescent="0.2">
      <c r="E119" s="98"/>
      <c r="G119" s="98"/>
      <c r="M119" s="100"/>
      <c r="N119" s="101"/>
      <c r="R119" s="102"/>
      <c r="S119" s="102"/>
      <c r="T119" s="102"/>
      <c r="U119" s="102"/>
      <c r="AH119" s="69"/>
      <c r="AI119" s="99"/>
      <c r="AJ119" s="97"/>
    </row>
    <row r="120" spans="5:36" s="68" customFormat="1" x14ac:dyDescent="0.2">
      <c r="E120" s="98"/>
      <c r="G120" s="98"/>
      <c r="M120" s="100"/>
      <c r="N120" s="101"/>
      <c r="R120" s="102"/>
      <c r="S120" s="102"/>
      <c r="T120" s="102"/>
      <c r="U120" s="102"/>
      <c r="AH120" s="69"/>
      <c r="AI120" s="99"/>
      <c r="AJ120" s="97"/>
    </row>
    <row r="121" spans="5:36" s="68" customFormat="1" x14ac:dyDescent="0.2">
      <c r="E121" s="98"/>
      <c r="G121" s="98"/>
      <c r="M121" s="100"/>
      <c r="N121" s="101"/>
      <c r="R121" s="102"/>
      <c r="S121" s="102"/>
      <c r="T121" s="102"/>
      <c r="U121" s="102"/>
      <c r="AH121" s="69"/>
      <c r="AI121" s="99"/>
      <c r="AJ121" s="97"/>
    </row>
    <row r="122" spans="5:36" s="68" customFormat="1" x14ac:dyDescent="0.2">
      <c r="E122" s="98"/>
      <c r="G122" s="98"/>
      <c r="M122" s="100"/>
      <c r="N122" s="101"/>
      <c r="R122" s="102"/>
      <c r="S122" s="102"/>
      <c r="T122" s="102"/>
      <c r="U122" s="102"/>
      <c r="AH122" s="69"/>
      <c r="AI122" s="99"/>
      <c r="AJ122" s="97"/>
    </row>
    <row r="123" spans="5:36" s="68" customFormat="1" x14ac:dyDescent="0.2">
      <c r="E123" s="98"/>
      <c r="G123" s="98"/>
      <c r="M123" s="100"/>
      <c r="N123" s="101"/>
      <c r="R123" s="102"/>
      <c r="S123" s="102"/>
      <c r="T123" s="102"/>
      <c r="U123" s="102"/>
      <c r="AH123" s="69"/>
      <c r="AI123" s="99"/>
      <c r="AJ123" s="97"/>
    </row>
    <row r="124" spans="5:36" s="68" customFormat="1" x14ac:dyDescent="0.2">
      <c r="E124" s="98"/>
      <c r="G124" s="98"/>
      <c r="M124" s="100"/>
      <c r="N124" s="101"/>
      <c r="R124" s="102"/>
      <c r="S124" s="102"/>
      <c r="T124" s="102"/>
      <c r="U124" s="102"/>
      <c r="AH124" s="69"/>
      <c r="AI124" s="99"/>
      <c r="AJ124" s="97"/>
    </row>
    <row r="125" spans="5:36" s="68" customFormat="1" x14ac:dyDescent="0.2">
      <c r="E125" s="98"/>
      <c r="G125" s="98"/>
      <c r="M125" s="100"/>
      <c r="N125" s="101"/>
      <c r="R125" s="102"/>
      <c r="S125" s="102"/>
      <c r="T125" s="102"/>
      <c r="U125" s="102"/>
      <c r="AH125" s="69"/>
      <c r="AI125" s="99"/>
      <c r="AJ125" s="97"/>
    </row>
    <row r="126" spans="5:36" s="68" customFormat="1" x14ac:dyDescent="0.2">
      <c r="E126" s="98"/>
      <c r="G126" s="98"/>
      <c r="M126" s="100"/>
      <c r="N126" s="101"/>
      <c r="R126" s="102"/>
      <c r="S126" s="102"/>
      <c r="T126" s="102"/>
      <c r="U126" s="102"/>
      <c r="AH126" s="69"/>
      <c r="AI126" s="99"/>
      <c r="AJ126" s="97"/>
    </row>
    <row r="127" spans="5:36" s="68" customFormat="1" x14ac:dyDescent="0.2">
      <c r="E127" s="98"/>
      <c r="G127" s="98"/>
      <c r="M127" s="100"/>
      <c r="N127" s="101"/>
      <c r="R127" s="102"/>
      <c r="S127" s="102"/>
      <c r="T127" s="102"/>
      <c r="U127" s="102"/>
      <c r="AH127" s="69"/>
      <c r="AI127" s="99"/>
      <c r="AJ127" s="97"/>
    </row>
    <row r="128" spans="5:36" s="68" customFormat="1" x14ac:dyDescent="0.2">
      <c r="E128" s="98"/>
      <c r="G128" s="98"/>
      <c r="M128" s="100"/>
      <c r="N128" s="101"/>
      <c r="R128" s="102"/>
      <c r="S128" s="102"/>
      <c r="T128" s="102"/>
      <c r="U128" s="102"/>
      <c r="AH128" s="69"/>
      <c r="AI128" s="99"/>
      <c r="AJ128" s="97"/>
    </row>
    <row r="129" spans="5:36" s="68" customFormat="1" x14ac:dyDescent="0.2">
      <c r="E129" s="98"/>
      <c r="G129" s="98"/>
      <c r="M129" s="100"/>
      <c r="N129" s="101"/>
      <c r="R129" s="102"/>
      <c r="S129" s="102"/>
      <c r="T129" s="102"/>
      <c r="U129" s="102"/>
      <c r="AH129" s="69"/>
      <c r="AI129" s="99"/>
      <c r="AJ129" s="97"/>
    </row>
    <row r="130" spans="5:36" s="68" customFormat="1" x14ac:dyDescent="0.2">
      <c r="E130" s="98"/>
      <c r="G130" s="98"/>
      <c r="M130" s="100"/>
      <c r="N130" s="101"/>
      <c r="R130" s="102"/>
      <c r="S130" s="102"/>
      <c r="T130" s="102"/>
      <c r="U130" s="102"/>
      <c r="AH130" s="69"/>
      <c r="AI130" s="99"/>
      <c r="AJ130" s="97"/>
    </row>
    <row r="131" spans="5:36" s="68" customFormat="1" x14ac:dyDescent="0.2">
      <c r="E131" s="98"/>
      <c r="G131" s="98"/>
      <c r="M131" s="100"/>
      <c r="N131" s="101"/>
      <c r="R131" s="102"/>
      <c r="S131" s="102"/>
      <c r="T131" s="102"/>
      <c r="U131" s="102"/>
      <c r="AH131" s="69"/>
      <c r="AI131" s="99"/>
      <c r="AJ131" s="97"/>
    </row>
    <row r="132" spans="5:36" s="68" customFormat="1" x14ac:dyDescent="0.2">
      <c r="E132" s="98"/>
      <c r="G132" s="98"/>
      <c r="M132" s="100"/>
      <c r="N132" s="101"/>
      <c r="R132" s="102"/>
      <c r="S132" s="102"/>
      <c r="T132" s="102"/>
      <c r="U132" s="102"/>
      <c r="AH132" s="69"/>
      <c r="AI132" s="99"/>
      <c r="AJ132" s="97"/>
    </row>
    <row r="133" spans="5:36" s="68" customFormat="1" x14ac:dyDescent="0.2">
      <c r="E133" s="98"/>
      <c r="G133" s="98"/>
      <c r="M133" s="100"/>
      <c r="N133" s="101"/>
      <c r="R133" s="102"/>
      <c r="S133" s="102"/>
      <c r="T133" s="102"/>
      <c r="U133" s="102"/>
      <c r="AH133" s="69"/>
      <c r="AI133" s="99"/>
      <c r="AJ133" s="97"/>
    </row>
    <row r="134" spans="5:36" s="68" customFormat="1" x14ac:dyDescent="0.2">
      <c r="E134" s="98"/>
      <c r="G134" s="98"/>
      <c r="M134" s="100"/>
      <c r="N134" s="101"/>
      <c r="R134" s="102"/>
      <c r="S134" s="102"/>
      <c r="T134" s="102"/>
      <c r="U134" s="102"/>
      <c r="AH134" s="69"/>
      <c r="AI134" s="99"/>
      <c r="AJ134" s="97"/>
    </row>
    <row r="135" spans="5:36" s="68" customFormat="1" x14ac:dyDescent="0.2">
      <c r="E135" s="98"/>
      <c r="G135" s="98"/>
      <c r="M135" s="100"/>
      <c r="N135" s="101"/>
      <c r="R135" s="102"/>
      <c r="S135" s="102"/>
      <c r="T135" s="102"/>
      <c r="U135" s="102"/>
      <c r="AH135" s="69"/>
      <c r="AI135" s="99"/>
      <c r="AJ135" s="97"/>
    </row>
    <row r="136" spans="5:36" s="68" customFormat="1" x14ac:dyDescent="0.2">
      <c r="E136" s="98"/>
      <c r="G136" s="98"/>
      <c r="M136" s="100"/>
      <c r="N136" s="101"/>
      <c r="R136" s="102"/>
      <c r="S136" s="102"/>
      <c r="T136" s="102"/>
      <c r="U136" s="102"/>
      <c r="AH136" s="69"/>
      <c r="AI136" s="99"/>
      <c r="AJ136" s="97"/>
    </row>
    <row r="137" spans="5:36" s="68" customFormat="1" x14ac:dyDescent="0.2">
      <c r="E137" s="98"/>
      <c r="G137" s="98"/>
      <c r="M137" s="100"/>
      <c r="N137" s="101"/>
      <c r="R137" s="102"/>
      <c r="S137" s="102"/>
      <c r="T137" s="102"/>
      <c r="U137" s="102"/>
      <c r="AH137" s="69"/>
      <c r="AI137" s="99"/>
      <c r="AJ137" s="97"/>
    </row>
    <row r="138" spans="5:36" s="68" customFormat="1" x14ac:dyDescent="0.2">
      <c r="E138" s="98"/>
      <c r="G138" s="98"/>
      <c r="M138" s="100"/>
      <c r="N138" s="101"/>
      <c r="R138" s="102"/>
      <c r="S138" s="102"/>
      <c r="T138" s="102"/>
      <c r="U138" s="102"/>
      <c r="AH138" s="69"/>
      <c r="AI138" s="99"/>
      <c r="AJ138" s="97"/>
    </row>
    <row r="139" spans="5:36" s="68" customFormat="1" x14ac:dyDescent="0.2">
      <c r="E139" s="98"/>
      <c r="G139" s="98"/>
      <c r="M139" s="100"/>
      <c r="N139" s="101"/>
      <c r="R139" s="102"/>
      <c r="S139" s="102"/>
      <c r="T139" s="102"/>
      <c r="U139" s="102"/>
      <c r="AH139" s="69"/>
      <c r="AI139" s="99"/>
      <c r="AJ139" s="97"/>
    </row>
    <row r="140" spans="5:36" s="68" customFormat="1" x14ac:dyDescent="0.2">
      <c r="E140" s="98"/>
      <c r="G140" s="98"/>
      <c r="M140" s="100"/>
      <c r="N140" s="101"/>
      <c r="R140" s="102"/>
      <c r="S140" s="102"/>
      <c r="T140" s="102"/>
      <c r="U140" s="102"/>
      <c r="AH140" s="69"/>
      <c r="AI140" s="99"/>
      <c r="AJ140" s="97"/>
    </row>
    <row r="141" spans="5:36" s="68" customFormat="1" x14ac:dyDescent="0.2">
      <c r="E141" s="98"/>
      <c r="G141" s="98"/>
      <c r="M141" s="100"/>
      <c r="N141" s="101"/>
      <c r="R141" s="102"/>
      <c r="S141" s="102"/>
      <c r="T141" s="102"/>
      <c r="U141" s="102"/>
      <c r="AH141" s="69"/>
      <c r="AI141" s="99"/>
      <c r="AJ141" s="97"/>
    </row>
    <row r="142" spans="5:36" s="68" customFormat="1" x14ac:dyDescent="0.2">
      <c r="E142" s="98"/>
      <c r="G142" s="98"/>
      <c r="M142" s="100"/>
      <c r="N142" s="101"/>
      <c r="R142" s="102"/>
      <c r="S142" s="102"/>
      <c r="T142" s="102"/>
      <c r="U142" s="102"/>
      <c r="AH142" s="69"/>
      <c r="AI142" s="99"/>
      <c r="AJ142" s="97"/>
    </row>
    <row r="143" spans="5:36" s="68" customFormat="1" x14ac:dyDescent="0.2">
      <c r="E143" s="98"/>
      <c r="G143" s="98"/>
      <c r="M143" s="100"/>
      <c r="N143" s="101"/>
      <c r="R143" s="102"/>
      <c r="S143" s="102"/>
      <c r="T143" s="102"/>
      <c r="U143" s="102"/>
      <c r="AH143" s="69"/>
      <c r="AI143" s="99"/>
      <c r="AJ143" s="97"/>
    </row>
    <row r="144" spans="5:36" s="68" customFormat="1" x14ac:dyDescent="0.2">
      <c r="E144" s="98"/>
      <c r="G144" s="98"/>
      <c r="M144" s="100"/>
      <c r="N144" s="101"/>
      <c r="R144" s="102"/>
      <c r="S144" s="102"/>
      <c r="T144" s="102"/>
      <c r="U144" s="102"/>
      <c r="AH144" s="69"/>
      <c r="AI144" s="99"/>
      <c r="AJ144" s="97"/>
    </row>
    <row r="145" spans="5:36" s="68" customFormat="1" x14ac:dyDescent="0.2">
      <c r="E145" s="98"/>
      <c r="G145" s="98"/>
      <c r="M145" s="100"/>
      <c r="N145" s="101"/>
      <c r="R145" s="102"/>
      <c r="S145" s="102"/>
      <c r="T145" s="102"/>
      <c r="U145" s="102"/>
      <c r="AH145" s="69"/>
      <c r="AI145" s="99"/>
      <c r="AJ145" s="97"/>
    </row>
    <row r="146" spans="5:36" s="68" customFormat="1" x14ac:dyDescent="0.2">
      <c r="E146" s="98"/>
      <c r="G146" s="98"/>
      <c r="M146" s="100"/>
      <c r="N146" s="101"/>
      <c r="R146" s="102"/>
      <c r="S146" s="102"/>
      <c r="T146" s="102"/>
      <c r="U146" s="102"/>
      <c r="AH146" s="69"/>
      <c r="AI146" s="99"/>
      <c r="AJ146" s="97"/>
    </row>
    <row r="147" spans="5:36" s="68" customFormat="1" x14ac:dyDescent="0.2">
      <c r="E147" s="98"/>
      <c r="G147" s="98"/>
      <c r="M147" s="100"/>
      <c r="N147" s="101"/>
      <c r="R147" s="102"/>
      <c r="S147" s="102"/>
      <c r="T147" s="102"/>
      <c r="U147" s="102"/>
      <c r="AH147" s="69"/>
      <c r="AI147" s="99"/>
      <c r="AJ147" s="97"/>
    </row>
    <row r="148" spans="5:36" s="68" customFormat="1" x14ac:dyDescent="0.2">
      <c r="E148" s="98"/>
      <c r="G148" s="98"/>
      <c r="M148" s="100"/>
      <c r="N148" s="101"/>
      <c r="R148" s="102"/>
      <c r="S148" s="102"/>
      <c r="T148" s="102"/>
      <c r="U148" s="102"/>
      <c r="AH148" s="69"/>
      <c r="AI148" s="99"/>
      <c r="AJ148" s="97"/>
    </row>
    <row r="149" spans="5:36" s="68" customFormat="1" x14ac:dyDescent="0.2">
      <c r="E149" s="98"/>
      <c r="G149" s="98"/>
      <c r="M149" s="100"/>
      <c r="N149" s="101"/>
      <c r="R149" s="102"/>
      <c r="S149" s="102"/>
      <c r="T149" s="102"/>
      <c r="U149" s="102"/>
      <c r="AH149" s="69"/>
      <c r="AI149" s="99"/>
      <c r="AJ149" s="97"/>
    </row>
    <row r="150" spans="5:36" s="68" customFormat="1" x14ac:dyDescent="0.2">
      <c r="E150" s="98"/>
      <c r="G150" s="98"/>
      <c r="M150" s="100"/>
      <c r="N150" s="101"/>
      <c r="R150" s="102"/>
      <c r="S150" s="102"/>
      <c r="T150" s="102"/>
      <c r="U150" s="102"/>
      <c r="AH150" s="69"/>
      <c r="AI150" s="99"/>
      <c r="AJ150" s="97"/>
    </row>
    <row r="151" spans="5:36" s="68" customFormat="1" x14ac:dyDescent="0.2">
      <c r="E151" s="98"/>
      <c r="G151" s="98"/>
      <c r="M151" s="100"/>
      <c r="N151" s="101"/>
      <c r="R151" s="102"/>
      <c r="S151" s="102"/>
      <c r="T151" s="102"/>
      <c r="U151" s="102"/>
      <c r="AH151" s="69"/>
      <c r="AI151" s="99"/>
      <c r="AJ151" s="97"/>
    </row>
    <row r="152" spans="5:36" s="68" customFormat="1" x14ac:dyDescent="0.2">
      <c r="E152" s="98"/>
      <c r="G152" s="98"/>
      <c r="M152" s="100"/>
      <c r="N152" s="101"/>
      <c r="R152" s="102"/>
      <c r="S152" s="102"/>
      <c r="T152" s="102"/>
      <c r="U152" s="102"/>
      <c r="AH152" s="69"/>
      <c r="AI152" s="99"/>
      <c r="AJ152" s="97"/>
    </row>
    <row r="153" spans="5:36" s="68" customFormat="1" x14ac:dyDescent="0.2">
      <c r="E153" s="98"/>
      <c r="G153" s="98"/>
      <c r="M153" s="100"/>
      <c r="N153" s="101"/>
      <c r="R153" s="102"/>
      <c r="S153" s="102"/>
      <c r="T153" s="102"/>
      <c r="U153" s="102"/>
      <c r="AH153" s="69"/>
      <c r="AI153" s="99"/>
      <c r="AJ153" s="97"/>
    </row>
    <row r="154" spans="5:36" s="68" customFormat="1" x14ac:dyDescent="0.2">
      <c r="E154" s="98"/>
      <c r="G154" s="98"/>
      <c r="M154" s="100"/>
      <c r="N154" s="101"/>
      <c r="R154" s="102"/>
      <c r="S154" s="102"/>
      <c r="T154" s="102"/>
      <c r="U154" s="102"/>
      <c r="AH154" s="69"/>
      <c r="AI154" s="99"/>
      <c r="AJ154" s="97"/>
    </row>
    <row r="155" spans="5:36" s="68" customFormat="1" x14ac:dyDescent="0.2">
      <c r="E155" s="98"/>
      <c r="G155" s="98"/>
      <c r="M155" s="100"/>
      <c r="N155" s="101"/>
      <c r="R155" s="102"/>
      <c r="S155" s="102"/>
      <c r="T155" s="102"/>
      <c r="U155" s="102"/>
      <c r="AH155" s="69"/>
      <c r="AI155" s="99"/>
      <c r="AJ155" s="97"/>
    </row>
    <row r="156" spans="5:36" s="68" customFormat="1" x14ac:dyDescent="0.2">
      <c r="E156" s="98"/>
      <c r="G156" s="98"/>
      <c r="M156" s="100"/>
      <c r="N156" s="101"/>
      <c r="R156" s="102"/>
      <c r="S156" s="102"/>
      <c r="T156" s="102"/>
      <c r="U156" s="102"/>
      <c r="AH156" s="69"/>
      <c r="AI156" s="99"/>
      <c r="AJ156" s="97"/>
    </row>
    <row r="157" spans="5:36" s="68" customFormat="1" x14ac:dyDescent="0.2">
      <c r="E157" s="98"/>
      <c r="G157" s="98"/>
      <c r="M157" s="100"/>
      <c r="N157" s="101"/>
      <c r="R157" s="102"/>
      <c r="S157" s="102"/>
      <c r="T157" s="102"/>
      <c r="U157" s="102"/>
      <c r="AH157" s="69"/>
      <c r="AI157" s="99"/>
      <c r="AJ157" s="97"/>
    </row>
    <row r="158" spans="5:36" s="68" customFormat="1" x14ac:dyDescent="0.2">
      <c r="E158" s="98"/>
      <c r="G158" s="98"/>
      <c r="M158" s="100"/>
      <c r="N158" s="101"/>
      <c r="R158" s="102"/>
      <c r="S158" s="102"/>
      <c r="T158" s="102"/>
      <c r="U158" s="102"/>
      <c r="AH158" s="69"/>
      <c r="AI158" s="99"/>
      <c r="AJ158" s="97"/>
    </row>
    <row r="159" spans="5:36" s="68" customFormat="1" x14ac:dyDescent="0.2">
      <c r="E159" s="98"/>
      <c r="G159" s="98"/>
      <c r="M159" s="100"/>
      <c r="N159" s="101"/>
      <c r="R159" s="102"/>
      <c r="S159" s="102"/>
      <c r="T159" s="102"/>
      <c r="U159" s="102"/>
      <c r="AH159" s="69"/>
      <c r="AI159" s="99"/>
      <c r="AJ159" s="97"/>
    </row>
    <row r="160" spans="5:36" s="68" customFormat="1" x14ac:dyDescent="0.2">
      <c r="E160" s="98"/>
      <c r="G160" s="98"/>
      <c r="M160" s="100"/>
      <c r="N160" s="101"/>
      <c r="R160" s="102"/>
      <c r="S160" s="102"/>
      <c r="T160" s="102"/>
      <c r="U160" s="102"/>
      <c r="AH160" s="69"/>
      <c r="AI160" s="99"/>
      <c r="AJ160" s="97"/>
    </row>
    <row r="161" spans="5:36" s="68" customFormat="1" x14ac:dyDescent="0.2">
      <c r="E161" s="98"/>
      <c r="G161" s="98"/>
      <c r="M161" s="100"/>
      <c r="N161" s="101"/>
      <c r="R161" s="102"/>
      <c r="S161" s="102"/>
      <c r="T161" s="102"/>
      <c r="U161" s="102"/>
      <c r="AH161" s="69"/>
      <c r="AI161" s="99"/>
      <c r="AJ161" s="97"/>
    </row>
    <row r="162" spans="5:36" s="68" customFormat="1" x14ac:dyDescent="0.2">
      <c r="E162" s="98"/>
      <c r="G162" s="98"/>
      <c r="M162" s="100"/>
      <c r="N162" s="101"/>
      <c r="R162" s="102"/>
      <c r="S162" s="102"/>
      <c r="T162" s="102"/>
      <c r="U162" s="102"/>
      <c r="AH162" s="69"/>
      <c r="AI162" s="99"/>
      <c r="AJ162" s="97"/>
    </row>
    <row r="163" spans="5:36" s="68" customFormat="1" x14ac:dyDescent="0.2">
      <c r="E163" s="98"/>
      <c r="G163" s="98"/>
      <c r="M163" s="100"/>
      <c r="N163" s="101"/>
      <c r="R163" s="102"/>
      <c r="S163" s="102"/>
      <c r="T163" s="102"/>
      <c r="U163" s="102"/>
      <c r="AH163" s="69"/>
      <c r="AI163" s="99"/>
      <c r="AJ163" s="97"/>
    </row>
    <row r="164" spans="5:36" s="68" customFormat="1" x14ac:dyDescent="0.2">
      <c r="E164" s="98"/>
      <c r="G164" s="98"/>
      <c r="M164" s="100"/>
      <c r="N164" s="101"/>
      <c r="R164" s="102"/>
      <c r="S164" s="102"/>
      <c r="T164" s="102"/>
      <c r="U164" s="102"/>
      <c r="AH164" s="69"/>
      <c r="AI164" s="99"/>
      <c r="AJ164" s="97"/>
    </row>
    <row r="165" spans="5:36" s="68" customFormat="1" x14ac:dyDescent="0.2">
      <c r="E165" s="98"/>
      <c r="G165" s="98"/>
      <c r="M165" s="100"/>
      <c r="N165" s="101"/>
      <c r="R165" s="102"/>
      <c r="S165" s="102"/>
      <c r="T165" s="102"/>
      <c r="U165" s="102"/>
      <c r="AH165" s="69"/>
      <c r="AI165" s="99"/>
      <c r="AJ165" s="97"/>
    </row>
    <row r="166" spans="5:36" s="68" customFormat="1" x14ac:dyDescent="0.2">
      <c r="E166" s="98"/>
      <c r="G166" s="98"/>
      <c r="M166" s="100"/>
      <c r="N166" s="101"/>
      <c r="R166" s="102"/>
      <c r="S166" s="102"/>
      <c r="T166" s="102"/>
      <c r="U166" s="102"/>
      <c r="AH166" s="69"/>
      <c r="AI166" s="99"/>
      <c r="AJ166" s="97"/>
    </row>
    <row r="167" spans="5:36" s="68" customFormat="1" x14ac:dyDescent="0.2">
      <c r="E167" s="98"/>
      <c r="G167" s="98"/>
      <c r="M167" s="100"/>
      <c r="N167" s="101"/>
      <c r="R167" s="102"/>
      <c r="S167" s="102"/>
      <c r="T167" s="102"/>
      <c r="U167" s="102"/>
      <c r="AH167" s="69"/>
      <c r="AI167" s="99"/>
      <c r="AJ167" s="97"/>
    </row>
    <row r="168" spans="5:36" s="68" customFormat="1" x14ac:dyDescent="0.2">
      <c r="E168" s="98"/>
      <c r="G168" s="98"/>
      <c r="M168" s="100"/>
      <c r="N168" s="101"/>
      <c r="R168" s="102"/>
      <c r="S168" s="102"/>
      <c r="T168" s="102"/>
      <c r="U168" s="102"/>
      <c r="AH168" s="69"/>
      <c r="AI168" s="99"/>
      <c r="AJ168" s="97"/>
    </row>
    <row r="169" spans="5:36" s="68" customFormat="1" x14ac:dyDescent="0.2">
      <c r="E169" s="98"/>
      <c r="G169" s="98"/>
      <c r="M169" s="100"/>
      <c r="N169" s="101"/>
      <c r="R169" s="102"/>
      <c r="S169" s="102"/>
      <c r="T169" s="102"/>
      <c r="U169" s="102"/>
      <c r="AH169" s="69"/>
      <c r="AI169" s="99"/>
      <c r="AJ169" s="97"/>
    </row>
    <row r="170" spans="5:36" s="68" customFormat="1" x14ac:dyDescent="0.2">
      <c r="E170" s="98"/>
      <c r="G170" s="98"/>
      <c r="M170" s="100"/>
      <c r="N170" s="101"/>
      <c r="R170" s="102"/>
      <c r="S170" s="102"/>
      <c r="T170" s="102"/>
      <c r="U170" s="102"/>
      <c r="AH170" s="69"/>
      <c r="AI170" s="99"/>
      <c r="AJ170" s="97"/>
    </row>
    <row r="171" spans="5:36" s="68" customFormat="1" x14ac:dyDescent="0.2">
      <c r="E171" s="98"/>
      <c r="G171" s="98"/>
      <c r="M171" s="100"/>
      <c r="N171" s="101"/>
      <c r="R171" s="102"/>
      <c r="S171" s="102"/>
      <c r="T171" s="102"/>
      <c r="U171" s="102"/>
      <c r="AH171" s="69"/>
      <c r="AI171" s="99"/>
      <c r="AJ171" s="97"/>
    </row>
    <row r="172" spans="5:36" s="68" customFormat="1" x14ac:dyDescent="0.2">
      <c r="E172" s="98"/>
      <c r="G172" s="98"/>
      <c r="M172" s="100"/>
      <c r="N172" s="101"/>
      <c r="R172" s="102"/>
      <c r="S172" s="102"/>
      <c r="T172" s="102"/>
      <c r="U172" s="102"/>
      <c r="AH172" s="69"/>
      <c r="AI172" s="99"/>
      <c r="AJ172" s="97"/>
    </row>
    <row r="173" spans="5:36" s="68" customFormat="1" x14ac:dyDescent="0.2">
      <c r="E173" s="98"/>
      <c r="G173" s="98"/>
      <c r="M173" s="100"/>
      <c r="N173" s="101"/>
      <c r="R173" s="102"/>
      <c r="S173" s="102"/>
      <c r="T173" s="102"/>
      <c r="U173" s="102"/>
      <c r="AH173" s="69"/>
      <c r="AI173" s="99"/>
      <c r="AJ173" s="97"/>
    </row>
    <row r="174" spans="5:36" s="68" customFormat="1" x14ac:dyDescent="0.2">
      <c r="E174" s="98"/>
      <c r="G174" s="98"/>
      <c r="M174" s="100"/>
      <c r="N174" s="101"/>
      <c r="R174" s="102"/>
      <c r="S174" s="102"/>
      <c r="T174" s="102"/>
      <c r="U174" s="102"/>
      <c r="AH174" s="69"/>
      <c r="AI174" s="99"/>
      <c r="AJ174" s="97"/>
    </row>
    <row r="175" spans="5:36" s="68" customFormat="1" x14ac:dyDescent="0.2">
      <c r="E175" s="98"/>
      <c r="G175" s="98"/>
      <c r="M175" s="100"/>
      <c r="N175" s="101"/>
      <c r="R175" s="102"/>
      <c r="S175" s="102"/>
      <c r="T175" s="102"/>
      <c r="U175" s="102"/>
      <c r="AH175" s="69"/>
      <c r="AI175" s="99"/>
      <c r="AJ175" s="97"/>
    </row>
    <row r="176" spans="5:36" s="68" customFormat="1" x14ac:dyDescent="0.2">
      <c r="E176" s="98"/>
      <c r="G176" s="98"/>
      <c r="M176" s="100"/>
      <c r="N176" s="101"/>
      <c r="R176" s="102"/>
      <c r="S176" s="102"/>
      <c r="T176" s="102"/>
      <c r="U176" s="102"/>
      <c r="AH176" s="69"/>
      <c r="AI176" s="99"/>
      <c r="AJ176" s="97"/>
    </row>
    <row r="177" spans="5:36" s="68" customFormat="1" x14ac:dyDescent="0.2">
      <c r="E177" s="98"/>
      <c r="G177" s="98"/>
      <c r="M177" s="100"/>
      <c r="N177" s="101"/>
      <c r="R177" s="102"/>
      <c r="S177" s="102"/>
      <c r="T177" s="102"/>
      <c r="U177" s="102"/>
      <c r="AH177" s="69"/>
      <c r="AI177" s="99"/>
      <c r="AJ177" s="97"/>
    </row>
    <row r="178" spans="5:36" s="68" customFormat="1" x14ac:dyDescent="0.2">
      <c r="E178" s="98"/>
      <c r="G178" s="98"/>
      <c r="M178" s="100"/>
      <c r="N178" s="101"/>
      <c r="R178" s="102"/>
      <c r="S178" s="102"/>
      <c r="T178" s="102"/>
      <c r="U178" s="102"/>
      <c r="AH178" s="69"/>
      <c r="AI178" s="99"/>
      <c r="AJ178" s="97"/>
    </row>
    <row r="179" spans="5:36" s="68" customFormat="1" x14ac:dyDescent="0.2">
      <c r="E179" s="98"/>
      <c r="G179" s="98"/>
      <c r="M179" s="100"/>
      <c r="N179" s="101"/>
      <c r="R179" s="102"/>
      <c r="S179" s="102"/>
      <c r="T179" s="102"/>
      <c r="U179" s="102"/>
      <c r="AH179" s="69"/>
      <c r="AI179" s="99"/>
      <c r="AJ179" s="97"/>
    </row>
    <row r="180" spans="5:36" s="68" customFormat="1" x14ac:dyDescent="0.2">
      <c r="E180" s="98"/>
      <c r="G180" s="98"/>
      <c r="M180" s="100"/>
      <c r="N180" s="101"/>
      <c r="R180" s="102"/>
      <c r="S180" s="102"/>
      <c r="T180" s="102"/>
      <c r="U180" s="102"/>
      <c r="AH180" s="69"/>
      <c r="AI180" s="99"/>
      <c r="AJ180" s="97"/>
    </row>
    <row r="181" spans="5:36" s="68" customFormat="1" x14ac:dyDescent="0.2">
      <c r="E181" s="98"/>
      <c r="G181" s="98"/>
      <c r="M181" s="100"/>
      <c r="N181" s="101"/>
      <c r="R181" s="102"/>
      <c r="S181" s="102"/>
      <c r="T181" s="102"/>
      <c r="U181" s="102"/>
      <c r="AH181" s="69"/>
      <c r="AI181" s="99"/>
      <c r="AJ181" s="97"/>
    </row>
    <row r="182" spans="5:36" s="68" customFormat="1" x14ac:dyDescent="0.2">
      <c r="E182" s="98"/>
      <c r="G182" s="98"/>
      <c r="M182" s="100"/>
      <c r="N182" s="101"/>
      <c r="R182" s="102"/>
      <c r="S182" s="102"/>
      <c r="T182" s="102"/>
      <c r="U182" s="102"/>
      <c r="AH182" s="69"/>
      <c r="AI182" s="99"/>
      <c r="AJ182" s="97"/>
    </row>
    <row r="183" spans="5:36" s="68" customFormat="1" x14ac:dyDescent="0.2">
      <c r="E183" s="98"/>
      <c r="G183" s="98"/>
      <c r="M183" s="100"/>
      <c r="N183" s="101"/>
      <c r="R183" s="102"/>
      <c r="S183" s="102"/>
      <c r="T183" s="102"/>
      <c r="U183" s="102"/>
      <c r="AH183" s="69"/>
      <c r="AI183" s="99"/>
      <c r="AJ183" s="97"/>
    </row>
    <row r="184" spans="5:36" s="68" customFormat="1" x14ac:dyDescent="0.2">
      <c r="E184" s="98"/>
      <c r="G184" s="98"/>
      <c r="M184" s="100"/>
      <c r="N184" s="101"/>
      <c r="R184" s="102"/>
      <c r="S184" s="102"/>
      <c r="T184" s="102"/>
      <c r="U184" s="102"/>
      <c r="AH184" s="69"/>
      <c r="AI184" s="99"/>
      <c r="AJ184" s="97"/>
    </row>
    <row r="185" spans="5:36" s="68" customFormat="1" x14ac:dyDescent="0.2">
      <c r="E185" s="98"/>
      <c r="G185" s="98"/>
      <c r="M185" s="100"/>
      <c r="N185" s="101"/>
      <c r="R185" s="102"/>
      <c r="S185" s="102"/>
      <c r="T185" s="102"/>
      <c r="U185" s="102"/>
      <c r="AH185" s="69"/>
      <c r="AI185" s="99"/>
      <c r="AJ185" s="97"/>
    </row>
    <row r="186" spans="5:36" s="68" customFormat="1" x14ac:dyDescent="0.2">
      <c r="E186" s="98"/>
      <c r="G186" s="98"/>
      <c r="M186" s="100"/>
      <c r="N186" s="101"/>
      <c r="R186" s="102"/>
      <c r="S186" s="102"/>
      <c r="T186" s="102"/>
      <c r="U186" s="102"/>
      <c r="AH186" s="69"/>
      <c r="AI186" s="99"/>
      <c r="AJ186" s="97"/>
    </row>
    <row r="187" spans="5:36" s="68" customFormat="1" x14ac:dyDescent="0.2">
      <c r="E187" s="98"/>
      <c r="G187" s="98"/>
      <c r="M187" s="100"/>
      <c r="N187" s="101"/>
      <c r="R187" s="102"/>
      <c r="S187" s="102"/>
      <c r="T187" s="102"/>
      <c r="U187" s="102"/>
      <c r="AH187" s="69"/>
      <c r="AI187" s="99"/>
      <c r="AJ187" s="97"/>
    </row>
    <row r="188" spans="5:36" s="68" customFormat="1" x14ac:dyDescent="0.2">
      <c r="E188" s="98"/>
      <c r="G188" s="98"/>
      <c r="M188" s="100"/>
      <c r="N188" s="101"/>
      <c r="R188" s="102"/>
      <c r="S188" s="102"/>
      <c r="T188" s="102"/>
      <c r="U188" s="102"/>
      <c r="AH188" s="69"/>
      <c r="AI188" s="99"/>
      <c r="AJ188" s="97"/>
    </row>
    <row r="189" spans="5:36" s="68" customFormat="1" x14ac:dyDescent="0.2">
      <c r="E189" s="98"/>
      <c r="G189" s="98"/>
      <c r="M189" s="100"/>
      <c r="N189" s="101"/>
      <c r="R189" s="102"/>
      <c r="S189" s="102"/>
      <c r="T189" s="102"/>
      <c r="U189" s="102"/>
      <c r="AH189" s="69"/>
      <c r="AI189" s="99"/>
      <c r="AJ189" s="97"/>
    </row>
    <row r="190" spans="5:36" s="68" customFormat="1" x14ac:dyDescent="0.2">
      <c r="E190" s="98"/>
      <c r="G190" s="98"/>
      <c r="M190" s="100"/>
      <c r="N190" s="101"/>
      <c r="R190" s="102"/>
      <c r="S190" s="102"/>
      <c r="T190" s="102"/>
      <c r="U190" s="102"/>
      <c r="AH190" s="69"/>
      <c r="AI190" s="99"/>
      <c r="AJ190" s="97"/>
    </row>
    <row r="191" spans="5:36" s="68" customFormat="1" x14ac:dyDescent="0.2">
      <c r="E191" s="98"/>
      <c r="G191" s="98"/>
      <c r="M191" s="100"/>
      <c r="N191" s="101"/>
      <c r="R191" s="102"/>
      <c r="S191" s="102"/>
      <c r="T191" s="102"/>
      <c r="U191" s="102"/>
      <c r="AH191" s="69"/>
      <c r="AI191" s="99"/>
      <c r="AJ191" s="97"/>
    </row>
    <row r="192" spans="5:36" s="68" customFormat="1" x14ac:dyDescent="0.2">
      <c r="E192" s="98"/>
      <c r="G192" s="98"/>
      <c r="M192" s="100"/>
      <c r="N192" s="101"/>
      <c r="R192" s="102"/>
      <c r="S192" s="102"/>
      <c r="T192" s="102"/>
      <c r="U192" s="102"/>
      <c r="AH192" s="69"/>
      <c r="AI192" s="99"/>
      <c r="AJ192" s="97"/>
    </row>
    <row r="193" spans="5:36" s="68" customFormat="1" x14ac:dyDescent="0.2">
      <c r="E193" s="98"/>
      <c r="G193" s="98"/>
      <c r="M193" s="100"/>
      <c r="N193" s="101"/>
      <c r="R193" s="102"/>
      <c r="S193" s="102"/>
      <c r="T193" s="102"/>
      <c r="U193" s="102"/>
      <c r="AH193" s="69"/>
      <c r="AI193" s="99"/>
      <c r="AJ193" s="97"/>
    </row>
    <row r="194" spans="5:36" s="68" customFormat="1" x14ac:dyDescent="0.2">
      <c r="E194" s="98"/>
      <c r="G194" s="98"/>
      <c r="M194" s="100"/>
      <c r="N194" s="101"/>
      <c r="R194" s="102"/>
      <c r="S194" s="102"/>
      <c r="T194" s="102"/>
      <c r="U194" s="102"/>
      <c r="AH194" s="69"/>
      <c r="AI194" s="99"/>
      <c r="AJ194" s="97"/>
    </row>
    <row r="195" spans="5:36" s="68" customFormat="1" x14ac:dyDescent="0.2">
      <c r="E195" s="98"/>
      <c r="G195" s="98"/>
      <c r="M195" s="100"/>
      <c r="N195" s="101"/>
      <c r="R195" s="102"/>
      <c r="S195" s="102"/>
      <c r="T195" s="102"/>
      <c r="U195" s="102"/>
      <c r="AH195" s="69"/>
      <c r="AI195" s="99"/>
      <c r="AJ195" s="97"/>
    </row>
    <row r="196" spans="5:36" s="68" customFormat="1" x14ac:dyDescent="0.2">
      <c r="E196" s="98"/>
      <c r="G196" s="98"/>
      <c r="M196" s="100"/>
      <c r="N196" s="101"/>
      <c r="R196" s="102"/>
      <c r="S196" s="102"/>
      <c r="T196" s="102"/>
      <c r="U196" s="102"/>
      <c r="AH196" s="69"/>
      <c r="AI196" s="99"/>
      <c r="AJ196" s="97"/>
    </row>
    <row r="197" spans="5:36" s="68" customFormat="1" x14ac:dyDescent="0.2">
      <c r="E197" s="98"/>
      <c r="G197" s="98"/>
      <c r="M197" s="100"/>
      <c r="N197" s="101"/>
      <c r="R197" s="102"/>
      <c r="S197" s="102"/>
      <c r="T197" s="102"/>
      <c r="U197" s="102"/>
      <c r="AH197" s="69"/>
      <c r="AI197" s="99"/>
      <c r="AJ197" s="97"/>
    </row>
    <row r="198" spans="5:36" s="68" customFormat="1" x14ac:dyDescent="0.2">
      <c r="E198" s="98"/>
      <c r="G198" s="98"/>
      <c r="M198" s="100"/>
      <c r="N198" s="101"/>
      <c r="R198" s="102"/>
      <c r="S198" s="102"/>
      <c r="T198" s="102"/>
      <c r="U198" s="102"/>
      <c r="AH198" s="69"/>
      <c r="AI198" s="99"/>
      <c r="AJ198" s="97"/>
    </row>
    <row r="199" spans="5:36" s="68" customFormat="1" x14ac:dyDescent="0.2">
      <c r="E199" s="98"/>
      <c r="G199" s="98"/>
      <c r="M199" s="100"/>
      <c r="N199" s="101"/>
      <c r="R199" s="102"/>
      <c r="S199" s="102"/>
      <c r="T199" s="102"/>
      <c r="U199" s="102"/>
      <c r="AH199" s="69"/>
      <c r="AI199" s="99"/>
      <c r="AJ199" s="97"/>
    </row>
    <row r="200" spans="5:36" s="68" customFormat="1" x14ac:dyDescent="0.2">
      <c r="E200" s="98"/>
      <c r="G200" s="98"/>
      <c r="M200" s="100"/>
      <c r="N200" s="101"/>
      <c r="R200" s="102"/>
      <c r="S200" s="102"/>
      <c r="T200" s="102"/>
      <c r="U200" s="102"/>
      <c r="AH200" s="69"/>
      <c r="AI200" s="99"/>
      <c r="AJ200" s="97"/>
    </row>
    <row r="201" spans="5:36" s="68" customFormat="1" x14ac:dyDescent="0.2">
      <c r="E201" s="98"/>
      <c r="G201" s="98"/>
      <c r="M201" s="100"/>
      <c r="N201" s="101"/>
      <c r="R201" s="102"/>
      <c r="S201" s="102"/>
      <c r="T201" s="102"/>
      <c r="U201" s="102"/>
      <c r="AH201" s="69"/>
      <c r="AI201" s="99"/>
      <c r="AJ201" s="97"/>
    </row>
    <row r="202" spans="5:36" s="68" customFormat="1" x14ac:dyDescent="0.2">
      <c r="E202" s="98"/>
      <c r="G202" s="98"/>
      <c r="M202" s="100"/>
      <c r="N202" s="101"/>
      <c r="R202" s="102"/>
      <c r="S202" s="102"/>
      <c r="T202" s="102"/>
      <c r="U202" s="102"/>
      <c r="AH202" s="69"/>
      <c r="AI202" s="99"/>
      <c r="AJ202" s="97"/>
    </row>
    <row r="203" spans="5:36" s="68" customFormat="1" x14ac:dyDescent="0.2">
      <c r="E203" s="98"/>
      <c r="G203" s="98"/>
      <c r="M203" s="100"/>
      <c r="N203" s="101"/>
      <c r="R203" s="102"/>
      <c r="S203" s="102"/>
      <c r="T203" s="102"/>
      <c r="U203" s="102"/>
      <c r="AH203" s="69"/>
      <c r="AI203" s="99"/>
      <c r="AJ203" s="97"/>
    </row>
    <row r="204" spans="5:36" s="68" customFormat="1" x14ac:dyDescent="0.2">
      <c r="E204" s="98"/>
      <c r="G204" s="98"/>
      <c r="M204" s="100"/>
      <c r="N204" s="101"/>
      <c r="R204" s="102"/>
      <c r="S204" s="102"/>
      <c r="T204" s="102"/>
      <c r="U204" s="102"/>
      <c r="AH204" s="69"/>
      <c r="AI204" s="99"/>
      <c r="AJ204" s="97"/>
    </row>
    <row r="205" spans="5:36" s="68" customFormat="1" x14ac:dyDescent="0.2">
      <c r="E205" s="98"/>
      <c r="G205" s="98"/>
      <c r="M205" s="100"/>
      <c r="N205" s="101"/>
      <c r="R205" s="102"/>
      <c r="S205" s="102"/>
      <c r="T205" s="102"/>
      <c r="U205" s="102"/>
      <c r="AH205" s="69"/>
      <c r="AI205" s="99"/>
      <c r="AJ205" s="97"/>
    </row>
    <row r="206" spans="5:36" s="68" customFormat="1" x14ac:dyDescent="0.2">
      <c r="E206" s="98"/>
      <c r="G206" s="98"/>
      <c r="M206" s="100"/>
      <c r="N206" s="101"/>
      <c r="R206" s="102"/>
      <c r="S206" s="102"/>
      <c r="T206" s="102"/>
      <c r="U206" s="102"/>
      <c r="AH206" s="69"/>
      <c r="AI206" s="99"/>
      <c r="AJ206" s="97"/>
    </row>
    <row r="207" spans="5:36" s="68" customFormat="1" x14ac:dyDescent="0.2">
      <c r="E207" s="98"/>
      <c r="G207" s="98"/>
      <c r="M207" s="100"/>
      <c r="N207" s="101"/>
      <c r="R207" s="102"/>
      <c r="S207" s="102"/>
      <c r="T207" s="102"/>
      <c r="U207" s="102"/>
      <c r="AH207" s="69"/>
      <c r="AI207" s="99"/>
      <c r="AJ207" s="97"/>
    </row>
    <row r="208" spans="5:36" s="68" customFormat="1" x14ac:dyDescent="0.2">
      <c r="E208" s="98"/>
      <c r="G208" s="98"/>
      <c r="M208" s="100"/>
      <c r="N208" s="101"/>
      <c r="R208" s="102"/>
      <c r="S208" s="102"/>
      <c r="T208" s="102"/>
      <c r="U208" s="102"/>
      <c r="AH208" s="69"/>
      <c r="AI208" s="99"/>
      <c r="AJ208" s="97"/>
    </row>
    <row r="209" spans="5:36" s="68" customFormat="1" x14ac:dyDescent="0.2">
      <c r="E209" s="98"/>
      <c r="G209" s="98"/>
      <c r="M209" s="100"/>
      <c r="N209" s="101"/>
      <c r="R209" s="102"/>
      <c r="S209" s="102"/>
      <c r="T209" s="102"/>
      <c r="U209" s="102"/>
      <c r="AH209" s="69"/>
      <c r="AI209" s="99"/>
      <c r="AJ209" s="97"/>
    </row>
    <row r="210" spans="5:36" s="68" customFormat="1" x14ac:dyDescent="0.2">
      <c r="E210" s="98"/>
      <c r="G210" s="98"/>
      <c r="M210" s="100"/>
      <c r="N210" s="101"/>
      <c r="R210" s="102"/>
      <c r="S210" s="102"/>
      <c r="T210" s="102"/>
      <c r="U210" s="102"/>
      <c r="AH210" s="69"/>
      <c r="AI210" s="99"/>
      <c r="AJ210" s="97"/>
    </row>
    <row r="211" spans="5:36" s="68" customFormat="1" x14ac:dyDescent="0.2">
      <c r="E211" s="98"/>
      <c r="G211" s="98"/>
      <c r="M211" s="100"/>
      <c r="N211" s="101"/>
      <c r="R211" s="102"/>
      <c r="S211" s="102"/>
      <c r="T211" s="102"/>
      <c r="U211" s="102"/>
      <c r="AH211" s="69"/>
      <c r="AI211" s="99"/>
      <c r="AJ211" s="97"/>
    </row>
    <row r="212" spans="5:36" s="68" customFormat="1" x14ac:dyDescent="0.2">
      <c r="E212" s="98"/>
      <c r="G212" s="98"/>
      <c r="M212" s="100"/>
      <c r="N212" s="101"/>
      <c r="R212" s="102"/>
      <c r="S212" s="102"/>
      <c r="T212" s="102"/>
      <c r="U212" s="102"/>
      <c r="AH212" s="69"/>
      <c r="AI212" s="99"/>
      <c r="AJ212" s="97"/>
    </row>
    <row r="213" spans="5:36" s="68" customFormat="1" x14ac:dyDescent="0.2">
      <c r="E213" s="98"/>
      <c r="G213" s="98"/>
      <c r="M213" s="100"/>
      <c r="N213" s="101"/>
      <c r="R213" s="102"/>
      <c r="S213" s="102"/>
      <c r="T213" s="102"/>
      <c r="U213" s="102"/>
      <c r="AH213" s="69"/>
      <c r="AI213" s="99"/>
      <c r="AJ213" s="97"/>
    </row>
    <row r="214" spans="5:36" s="68" customFormat="1" x14ac:dyDescent="0.2">
      <c r="E214" s="98"/>
      <c r="G214" s="98"/>
      <c r="M214" s="100"/>
      <c r="N214" s="101"/>
      <c r="R214" s="102"/>
      <c r="S214" s="102"/>
      <c r="T214" s="102"/>
      <c r="U214" s="102"/>
      <c r="AH214" s="69"/>
      <c r="AI214" s="99"/>
      <c r="AJ214" s="97"/>
    </row>
    <row r="215" spans="5:36" s="68" customFormat="1" x14ac:dyDescent="0.2">
      <c r="E215" s="98"/>
      <c r="G215" s="98"/>
      <c r="M215" s="100"/>
      <c r="N215" s="101"/>
      <c r="R215" s="102"/>
      <c r="S215" s="102"/>
      <c r="T215" s="102"/>
      <c r="U215" s="102"/>
      <c r="AH215" s="69"/>
      <c r="AI215" s="99"/>
      <c r="AJ215" s="97"/>
    </row>
    <row r="216" spans="5:36" s="68" customFormat="1" x14ac:dyDescent="0.2">
      <c r="E216" s="98"/>
      <c r="G216" s="98"/>
      <c r="M216" s="100"/>
      <c r="N216" s="101"/>
      <c r="R216" s="102"/>
      <c r="S216" s="102"/>
      <c r="T216" s="102"/>
      <c r="U216" s="102"/>
      <c r="AH216" s="69"/>
      <c r="AI216" s="99"/>
      <c r="AJ216" s="97"/>
    </row>
    <row r="217" spans="5:36" s="68" customFormat="1" x14ac:dyDescent="0.2">
      <c r="E217" s="98"/>
      <c r="G217" s="98"/>
      <c r="M217" s="100"/>
      <c r="N217" s="101"/>
      <c r="R217" s="102"/>
      <c r="S217" s="102"/>
      <c r="T217" s="102"/>
      <c r="U217" s="102"/>
      <c r="AH217" s="69"/>
      <c r="AI217" s="99"/>
      <c r="AJ217" s="97"/>
    </row>
    <row r="218" spans="5:36" s="68" customFormat="1" x14ac:dyDescent="0.2">
      <c r="E218" s="98"/>
      <c r="G218" s="98"/>
      <c r="M218" s="100"/>
      <c r="N218" s="101"/>
      <c r="R218" s="102"/>
      <c r="S218" s="102"/>
      <c r="T218" s="102"/>
      <c r="U218" s="102"/>
      <c r="AH218" s="69"/>
      <c r="AI218" s="99"/>
      <c r="AJ218" s="97"/>
    </row>
    <row r="219" spans="5:36" s="68" customFormat="1" x14ac:dyDescent="0.2">
      <c r="E219" s="98"/>
      <c r="G219" s="98"/>
      <c r="M219" s="100"/>
      <c r="N219" s="101"/>
      <c r="R219" s="102"/>
      <c r="S219" s="102"/>
      <c r="T219" s="102"/>
      <c r="U219" s="102"/>
      <c r="AH219" s="69"/>
      <c r="AI219" s="99"/>
      <c r="AJ219" s="97"/>
    </row>
    <row r="220" spans="5:36" s="68" customFormat="1" x14ac:dyDescent="0.2">
      <c r="E220" s="98"/>
      <c r="G220" s="98"/>
      <c r="M220" s="100"/>
      <c r="N220" s="101"/>
      <c r="R220" s="102"/>
      <c r="S220" s="102"/>
      <c r="T220" s="102"/>
      <c r="U220" s="102"/>
      <c r="AH220" s="69"/>
      <c r="AI220" s="99"/>
      <c r="AJ220" s="97"/>
    </row>
    <row r="221" spans="5:36" s="68" customFormat="1" x14ac:dyDescent="0.2">
      <c r="E221" s="98"/>
      <c r="G221" s="98"/>
      <c r="M221" s="100"/>
      <c r="N221" s="101"/>
      <c r="R221" s="102"/>
      <c r="S221" s="102"/>
      <c r="T221" s="102"/>
      <c r="U221" s="102"/>
      <c r="AH221" s="69"/>
      <c r="AI221" s="99"/>
      <c r="AJ221" s="97"/>
    </row>
    <row r="222" spans="5:36" s="68" customFormat="1" x14ac:dyDescent="0.2">
      <c r="E222" s="98"/>
      <c r="G222" s="98"/>
      <c r="M222" s="100"/>
      <c r="N222" s="101"/>
      <c r="R222" s="102"/>
      <c r="S222" s="102"/>
      <c r="T222" s="102"/>
      <c r="U222" s="102"/>
      <c r="AH222" s="69"/>
      <c r="AI222" s="99"/>
      <c r="AJ222" s="97"/>
    </row>
    <row r="223" spans="5:36" s="68" customFormat="1" x14ac:dyDescent="0.2">
      <c r="E223" s="98"/>
      <c r="G223" s="98"/>
      <c r="M223" s="100"/>
      <c r="N223" s="101"/>
      <c r="R223" s="102"/>
      <c r="S223" s="102"/>
      <c r="T223" s="102"/>
      <c r="U223" s="102"/>
      <c r="AH223" s="69"/>
      <c r="AI223" s="99"/>
      <c r="AJ223" s="97"/>
    </row>
    <row r="224" spans="5:36" s="68" customFormat="1" x14ac:dyDescent="0.2">
      <c r="E224" s="98"/>
      <c r="G224" s="98"/>
      <c r="M224" s="100"/>
      <c r="N224" s="101"/>
      <c r="R224" s="102"/>
      <c r="S224" s="102"/>
      <c r="T224" s="102"/>
      <c r="U224" s="102"/>
      <c r="AH224" s="69"/>
      <c r="AI224" s="99"/>
      <c r="AJ224" s="97"/>
    </row>
    <row r="225" spans="5:36" s="68" customFormat="1" x14ac:dyDescent="0.2">
      <c r="E225" s="98"/>
      <c r="G225" s="98"/>
      <c r="M225" s="100"/>
      <c r="N225" s="101"/>
      <c r="R225" s="102"/>
      <c r="S225" s="102"/>
      <c r="T225" s="102"/>
      <c r="U225" s="102"/>
      <c r="AH225" s="69"/>
      <c r="AI225" s="99"/>
      <c r="AJ225" s="97"/>
    </row>
    <row r="226" spans="5:36" s="68" customFormat="1" x14ac:dyDescent="0.2">
      <c r="E226" s="98"/>
      <c r="G226" s="98"/>
      <c r="M226" s="100"/>
      <c r="N226" s="101"/>
      <c r="R226" s="102"/>
      <c r="S226" s="102"/>
      <c r="T226" s="102"/>
      <c r="U226" s="102"/>
      <c r="AH226" s="69"/>
      <c r="AI226" s="99"/>
      <c r="AJ226" s="97"/>
    </row>
    <row r="227" spans="5:36" s="68" customFormat="1" x14ac:dyDescent="0.2">
      <c r="E227" s="98"/>
      <c r="G227" s="98"/>
      <c r="M227" s="100"/>
      <c r="N227" s="101"/>
      <c r="R227" s="102"/>
      <c r="S227" s="102"/>
      <c r="T227" s="102"/>
      <c r="U227" s="102"/>
      <c r="AH227" s="69"/>
      <c r="AI227" s="99"/>
      <c r="AJ227" s="97"/>
    </row>
    <row r="228" spans="5:36" s="68" customFormat="1" x14ac:dyDescent="0.2">
      <c r="E228" s="98"/>
      <c r="G228" s="98"/>
      <c r="M228" s="100"/>
      <c r="N228" s="101"/>
      <c r="R228" s="102"/>
      <c r="S228" s="102"/>
      <c r="T228" s="102"/>
      <c r="U228" s="102"/>
      <c r="AH228" s="69"/>
      <c r="AI228" s="99"/>
      <c r="AJ228" s="97"/>
    </row>
    <row r="229" spans="5:36" s="68" customFormat="1" x14ac:dyDescent="0.2">
      <c r="E229" s="98"/>
      <c r="G229" s="98"/>
      <c r="M229" s="100"/>
      <c r="N229" s="101"/>
      <c r="R229" s="102"/>
      <c r="S229" s="102"/>
      <c r="T229" s="102"/>
      <c r="U229" s="102"/>
      <c r="AH229" s="69"/>
      <c r="AI229" s="99"/>
      <c r="AJ229" s="97"/>
    </row>
    <row r="230" spans="5:36" s="68" customFormat="1" x14ac:dyDescent="0.2">
      <c r="E230" s="98"/>
      <c r="G230" s="98"/>
      <c r="M230" s="100"/>
      <c r="N230" s="101"/>
      <c r="R230" s="102"/>
      <c r="S230" s="102"/>
      <c r="T230" s="102"/>
      <c r="U230" s="102"/>
      <c r="AH230" s="69"/>
      <c r="AI230" s="99"/>
      <c r="AJ230" s="97"/>
    </row>
    <row r="231" spans="5:36" s="68" customFormat="1" x14ac:dyDescent="0.2">
      <c r="E231" s="98"/>
      <c r="G231" s="98"/>
      <c r="M231" s="100"/>
      <c r="N231" s="101"/>
      <c r="R231" s="102"/>
      <c r="S231" s="102"/>
      <c r="T231" s="102"/>
      <c r="U231" s="102"/>
      <c r="AH231" s="69"/>
      <c r="AI231" s="99"/>
      <c r="AJ231" s="97"/>
    </row>
    <row r="232" spans="5:36" s="68" customFormat="1" x14ac:dyDescent="0.2">
      <c r="E232" s="98"/>
      <c r="G232" s="98"/>
      <c r="M232" s="100"/>
      <c r="N232" s="101"/>
      <c r="R232" s="102"/>
      <c r="S232" s="102"/>
      <c r="T232" s="102"/>
      <c r="U232" s="102"/>
      <c r="AH232" s="69"/>
      <c r="AI232" s="99"/>
      <c r="AJ232" s="97"/>
    </row>
    <row r="233" spans="5:36" s="68" customFormat="1" x14ac:dyDescent="0.2">
      <c r="E233" s="98"/>
      <c r="G233" s="98"/>
      <c r="M233" s="100"/>
      <c r="N233" s="101"/>
      <c r="R233" s="102"/>
      <c r="S233" s="102"/>
      <c r="T233" s="102"/>
      <c r="U233" s="102"/>
      <c r="AH233" s="69"/>
      <c r="AI233" s="99"/>
      <c r="AJ233" s="97"/>
    </row>
    <row r="234" spans="5:36" s="68" customFormat="1" x14ac:dyDescent="0.2">
      <c r="E234" s="98"/>
      <c r="G234" s="98"/>
      <c r="M234" s="100"/>
      <c r="N234" s="101"/>
      <c r="R234" s="102"/>
      <c r="S234" s="102"/>
      <c r="T234" s="102"/>
      <c r="U234" s="102"/>
      <c r="AH234" s="69"/>
      <c r="AI234" s="99"/>
      <c r="AJ234" s="97"/>
    </row>
    <row r="235" spans="5:36" s="68" customFormat="1" x14ac:dyDescent="0.2">
      <c r="E235" s="98"/>
      <c r="G235" s="98"/>
      <c r="M235" s="100"/>
      <c r="N235" s="101"/>
      <c r="R235" s="102"/>
      <c r="S235" s="102"/>
      <c r="T235" s="102"/>
      <c r="U235" s="102"/>
      <c r="AH235" s="69"/>
      <c r="AI235" s="99"/>
      <c r="AJ235" s="97"/>
    </row>
    <row r="236" spans="5:36" s="68" customFormat="1" x14ac:dyDescent="0.2">
      <c r="E236" s="98"/>
      <c r="G236" s="98"/>
      <c r="M236" s="100"/>
      <c r="N236" s="101"/>
      <c r="R236" s="102"/>
      <c r="S236" s="102"/>
      <c r="T236" s="102"/>
      <c r="U236" s="102"/>
      <c r="AH236" s="69"/>
      <c r="AI236" s="99"/>
      <c r="AJ236" s="97"/>
    </row>
    <row r="237" spans="5:36" s="68" customFormat="1" x14ac:dyDescent="0.2">
      <c r="E237" s="98"/>
      <c r="G237" s="98"/>
      <c r="M237" s="100"/>
      <c r="N237" s="101"/>
      <c r="R237" s="102"/>
      <c r="S237" s="102"/>
      <c r="T237" s="102"/>
      <c r="U237" s="102"/>
      <c r="AH237" s="69"/>
      <c r="AI237" s="99"/>
      <c r="AJ237" s="97"/>
    </row>
    <row r="238" spans="5:36" s="68" customFormat="1" x14ac:dyDescent="0.2">
      <c r="E238" s="98"/>
      <c r="G238" s="98"/>
      <c r="M238" s="100"/>
      <c r="N238" s="101"/>
      <c r="R238" s="102"/>
      <c r="S238" s="102"/>
      <c r="T238" s="102"/>
      <c r="U238" s="102"/>
      <c r="AH238" s="69"/>
      <c r="AI238" s="99"/>
      <c r="AJ238" s="97"/>
    </row>
    <row r="239" spans="5:36" s="68" customFormat="1" x14ac:dyDescent="0.2">
      <c r="E239" s="98"/>
      <c r="G239" s="98"/>
      <c r="M239" s="100"/>
      <c r="N239" s="101"/>
      <c r="R239" s="102"/>
      <c r="S239" s="102"/>
      <c r="T239" s="102"/>
      <c r="U239" s="102"/>
      <c r="AH239" s="69"/>
      <c r="AI239" s="99"/>
      <c r="AJ239" s="97"/>
    </row>
    <row r="240" spans="5:36" s="68" customFormat="1" x14ac:dyDescent="0.2">
      <c r="E240" s="98"/>
      <c r="G240" s="98"/>
      <c r="M240" s="100"/>
      <c r="N240" s="101"/>
      <c r="R240" s="102"/>
      <c r="S240" s="102"/>
      <c r="T240" s="102"/>
      <c r="U240" s="102"/>
      <c r="AH240" s="69"/>
      <c r="AI240" s="99"/>
      <c r="AJ240" s="97"/>
    </row>
    <row r="241" spans="5:36" s="68" customFormat="1" x14ac:dyDescent="0.2">
      <c r="E241" s="98"/>
      <c r="G241" s="98"/>
      <c r="M241" s="100"/>
      <c r="N241" s="101"/>
      <c r="R241" s="102"/>
      <c r="S241" s="102"/>
      <c r="T241" s="102"/>
      <c r="U241" s="102"/>
      <c r="AH241" s="69"/>
      <c r="AI241" s="99"/>
      <c r="AJ241" s="97"/>
    </row>
    <row r="242" spans="5:36" s="68" customFormat="1" x14ac:dyDescent="0.2">
      <c r="E242" s="98"/>
      <c r="G242" s="98"/>
      <c r="M242" s="100"/>
      <c r="N242" s="101"/>
      <c r="R242" s="102"/>
      <c r="S242" s="102"/>
      <c r="T242" s="102"/>
      <c r="U242" s="102"/>
      <c r="AH242" s="69"/>
      <c r="AI242" s="99"/>
      <c r="AJ242" s="97"/>
    </row>
    <row r="243" spans="5:36" s="68" customFormat="1" x14ac:dyDescent="0.2">
      <c r="E243" s="98"/>
      <c r="G243" s="98"/>
      <c r="M243" s="100"/>
      <c r="N243" s="101"/>
      <c r="R243" s="102"/>
      <c r="S243" s="102"/>
      <c r="T243" s="102"/>
      <c r="U243" s="102"/>
      <c r="AH243" s="69"/>
      <c r="AI243" s="99"/>
      <c r="AJ243" s="97"/>
    </row>
    <row r="244" spans="5:36" s="68" customFormat="1" x14ac:dyDescent="0.2">
      <c r="E244" s="98"/>
      <c r="G244" s="98"/>
      <c r="M244" s="100"/>
      <c r="N244" s="101"/>
      <c r="R244" s="102"/>
      <c r="S244" s="102"/>
      <c r="T244" s="102"/>
      <c r="U244" s="102"/>
      <c r="AH244" s="69"/>
      <c r="AI244" s="99"/>
      <c r="AJ244" s="97"/>
    </row>
    <row r="245" spans="5:36" s="68" customFormat="1" x14ac:dyDescent="0.2">
      <c r="E245" s="98"/>
      <c r="G245" s="98"/>
      <c r="M245" s="100"/>
      <c r="N245" s="101"/>
      <c r="R245" s="102"/>
      <c r="S245" s="102"/>
      <c r="T245" s="102"/>
      <c r="U245" s="102"/>
      <c r="AH245" s="69"/>
      <c r="AI245" s="99"/>
      <c r="AJ245" s="97"/>
    </row>
    <row r="246" spans="5:36" s="68" customFormat="1" x14ac:dyDescent="0.2">
      <c r="E246" s="98"/>
      <c r="G246" s="98"/>
      <c r="M246" s="100"/>
      <c r="N246" s="101"/>
      <c r="R246" s="102"/>
      <c r="S246" s="102"/>
      <c r="T246" s="102"/>
      <c r="U246" s="102"/>
      <c r="AH246" s="69"/>
      <c r="AI246" s="99"/>
      <c r="AJ246" s="97"/>
    </row>
    <row r="247" spans="5:36" s="68" customFormat="1" x14ac:dyDescent="0.2">
      <c r="E247" s="98"/>
      <c r="G247" s="98"/>
      <c r="M247" s="100"/>
      <c r="N247" s="101"/>
      <c r="R247" s="102"/>
      <c r="S247" s="102"/>
      <c r="T247" s="102"/>
      <c r="U247" s="102"/>
      <c r="AH247" s="69"/>
      <c r="AI247" s="99"/>
      <c r="AJ247" s="97"/>
    </row>
    <row r="248" spans="5:36" s="68" customFormat="1" x14ac:dyDescent="0.2">
      <c r="E248" s="98"/>
      <c r="G248" s="98"/>
      <c r="M248" s="100"/>
      <c r="N248" s="101"/>
      <c r="R248" s="102"/>
      <c r="S248" s="102"/>
      <c r="T248" s="102"/>
      <c r="U248" s="102"/>
      <c r="AH248" s="69"/>
      <c r="AI248" s="99"/>
      <c r="AJ248" s="97"/>
    </row>
    <row r="249" spans="5:36" s="68" customFormat="1" x14ac:dyDescent="0.2">
      <c r="E249" s="98"/>
      <c r="G249" s="98"/>
      <c r="M249" s="100"/>
      <c r="N249" s="101"/>
      <c r="R249" s="102"/>
      <c r="S249" s="102"/>
      <c r="T249" s="102"/>
      <c r="U249" s="102"/>
      <c r="AH249" s="69"/>
      <c r="AI249" s="99"/>
      <c r="AJ249" s="97"/>
    </row>
    <row r="250" spans="5:36" s="68" customFormat="1" x14ac:dyDescent="0.2">
      <c r="E250" s="98"/>
      <c r="G250" s="98"/>
      <c r="M250" s="100"/>
      <c r="N250" s="101"/>
      <c r="R250" s="102"/>
      <c r="S250" s="102"/>
      <c r="T250" s="102"/>
      <c r="U250" s="102"/>
      <c r="AH250" s="69"/>
      <c r="AI250" s="99"/>
      <c r="AJ250" s="97"/>
    </row>
    <row r="251" spans="5:36" s="68" customFormat="1" x14ac:dyDescent="0.2">
      <c r="E251" s="98"/>
      <c r="G251" s="98"/>
      <c r="M251" s="100"/>
      <c r="N251" s="101"/>
      <c r="R251" s="102"/>
      <c r="S251" s="102"/>
      <c r="T251" s="102"/>
      <c r="U251" s="102"/>
      <c r="AH251" s="69"/>
      <c r="AI251" s="99"/>
      <c r="AJ251" s="97"/>
    </row>
    <row r="252" spans="5:36" s="68" customFormat="1" x14ac:dyDescent="0.2">
      <c r="E252" s="98"/>
      <c r="G252" s="98"/>
      <c r="M252" s="100"/>
      <c r="N252" s="101"/>
      <c r="R252" s="102"/>
      <c r="S252" s="102"/>
      <c r="T252" s="102"/>
      <c r="U252" s="102"/>
      <c r="AH252" s="69"/>
      <c r="AI252" s="99"/>
      <c r="AJ252" s="97"/>
    </row>
    <row r="253" spans="5:36" s="68" customFormat="1" x14ac:dyDescent="0.2">
      <c r="E253" s="98"/>
      <c r="G253" s="98"/>
      <c r="M253" s="100"/>
      <c r="N253" s="101"/>
      <c r="R253" s="102"/>
      <c r="S253" s="102"/>
      <c r="T253" s="102"/>
      <c r="U253" s="102"/>
      <c r="AH253" s="69"/>
      <c r="AI253" s="99"/>
      <c r="AJ253" s="97"/>
    </row>
    <row r="254" spans="5:36" s="68" customFormat="1" x14ac:dyDescent="0.2">
      <c r="E254" s="98"/>
      <c r="G254" s="98"/>
      <c r="M254" s="100"/>
      <c r="N254" s="101"/>
      <c r="R254" s="102"/>
      <c r="S254" s="102"/>
      <c r="T254" s="102"/>
      <c r="U254" s="102"/>
      <c r="AH254" s="69"/>
      <c r="AI254" s="99"/>
      <c r="AJ254" s="97"/>
    </row>
    <row r="255" spans="5:36" s="68" customFormat="1" x14ac:dyDescent="0.2">
      <c r="E255" s="98"/>
      <c r="G255" s="98"/>
      <c r="M255" s="100"/>
      <c r="N255" s="101"/>
      <c r="R255" s="102"/>
      <c r="S255" s="102"/>
      <c r="T255" s="102"/>
      <c r="U255" s="102"/>
      <c r="AH255" s="69"/>
      <c r="AI255" s="99"/>
      <c r="AJ255" s="97"/>
    </row>
    <row r="256" spans="5:36" s="68" customFormat="1" x14ac:dyDescent="0.2">
      <c r="E256" s="98"/>
      <c r="G256" s="98"/>
      <c r="M256" s="100"/>
      <c r="N256" s="101"/>
      <c r="R256" s="102"/>
      <c r="S256" s="102"/>
      <c r="T256" s="102"/>
      <c r="U256" s="102"/>
      <c r="AH256" s="69"/>
      <c r="AI256" s="99"/>
      <c r="AJ256" s="97"/>
    </row>
    <row r="257" spans="5:36" s="68" customFormat="1" x14ac:dyDescent="0.2">
      <c r="E257" s="98"/>
      <c r="G257" s="98"/>
      <c r="M257" s="100"/>
      <c r="N257" s="101"/>
      <c r="R257" s="102"/>
      <c r="S257" s="102"/>
      <c r="T257" s="102"/>
      <c r="U257" s="102"/>
      <c r="AH257" s="69"/>
      <c r="AI257" s="99"/>
      <c r="AJ257" s="97"/>
    </row>
    <row r="258" spans="5:36" s="68" customFormat="1" x14ac:dyDescent="0.2">
      <c r="E258" s="98"/>
      <c r="G258" s="98"/>
      <c r="M258" s="100"/>
      <c r="N258" s="101"/>
      <c r="R258" s="102"/>
      <c r="S258" s="102"/>
      <c r="T258" s="102"/>
      <c r="U258" s="102"/>
      <c r="AH258" s="69"/>
      <c r="AI258" s="99"/>
      <c r="AJ258" s="97"/>
    </row>
    <row r="259" spans="5:36" s="68" customFormat="1" x14ac:dyDescent="0.2">
      <c r="E259" s="98"/>
      <c r="G259" s="98"/>
      <c r="M259" s="100"/>
      <c r="N259" s="101"/>
      <c r="R259" s="102"/>
      <c r="S259" s="102"/>
      <c r="T259" s="102"/>
      <c r="U259" s="102"/>
      <c r="AH259" s="69"/>
      <c r="AI259" s="99"/>
      <c r="AJ259" s="97"/>
    </row>
    <row r="260" spans="5:36" s="68" customFormat="1" x14ac:dyDescent="0.2">
      <c r="E260" s="98"/>
      <c r="G260" s="98"/>
      <c r="M260" s="100"/>
      <c r="N260" s="101"/>
      <c r="R260" s="102"/>
      <c r="S260" s="102"/>
      <c r="T260" s="102"/>
      <c r="U260" s="102"/>
      <c r="AH260" s="69"/>
      <c r="AI260" s="99"/>
      <c r="AJ260" s="97"/>
    </row>
    <row r="261" spans="5:36" s="68" customFormat="1" x14ac:dyDescent="0.2">
      <c r="E261" s="98"/>
      <c r="G261" s="98"/>
      <c r="M261" s="100"/>
      <c r="N261" s="101"/>
      <c r="R261" s="102"/>
      <c r="S261" s="102"/>
      <c r="T261" s="102"/>
      <c r="U261" s="102"/>
      <c r="AH261" s="69"/>
      <c r="AI261" s="99"/>
      <c r="AJ261" s="97"/>
    </row>
    <row r="262" spans="5:36" s="68" customFormat="1" x14ac:dyDescent="0.2">
      <c r="E262" s="98"/>
      <c r="G262" s="98"/>
      <c r="M262" s="100"/>
      <c r="N262" s="101"/>
      <c r="R262" s="102"/>
      <c r="S262" s="102"/>
      <c r="T262" s="102"/>
      <c r="U262" s="102"/>
      <c r="AH262" s="69"/>
      <c r="AI262" s="99"/>
      <c r="AJ262" s="97"/>
    </row>
    <row r="263" spans="5:36" s="68" customFormat="1" x14ac:dyDescent="0.2">
      <c r="E263" s="98"/>
      <c r="G263" s="98"/>
      <c r="M263" s="100"/>
      <c r="N263" s="101"/>
      <c r="R263" s="102"/>
      <c r="S263" s="102"/>
      <c r="T263" s="102"/>
      <c r="U263" s="102"/>
      <c r="AH263" s="69"/>
      <c r="AI263" s="99"/>
      <c r="AJ263" s="97"/>
    </row>
    <row r="264" spans="5:36" s="68" customFormat="1" x14ac:dyDescent="0.2">
      <c r="E264" s="98"/>
      <c r="G264" s="98"/>
      <c r="M264" s="100"/>
      <c r="N264" s="101"/>
      <c r="R264" s="102"/>
      <c r="S264" s="102"/>
      <c r="T264" s="102"/>
      <c r="U264" s="102"/>
      <c r="AH264" s="69"/>
      <c r="AI264" s="99"/>
      <c r="AJ264" s="97"/>
    </row>
    <row r="265" spans="5:36" s="68" customFormat="1" x14ac:dyDescent="0.2">
      <c r="E265" s="98"/>
      <c r="G265" s="98"/>
      <c r="M265" s="100"/>
      <c r="N265" s="101"/>
      <c r="R265" s="102"/>
      <c r="S265" s="102"/>
      <c r="T265" s="102"/>
      <c r="U265" s="102"/>
      <c r="AH265" s="69"/>
      <c r="AI265" s="99"/>
      <c r="AJ265" s="97"/>
    </row>
    <row r="266" spans="5:36" s="68" customFormat="1" x14ac:dyDescent="0.2">
      <c r="E266" s="98"/>
      <c r="G266" s="98"/>
      <c r="M266" s="100"/>
      <c r="N266" s="101"/>
      <c r="R266" s="102"/>
      <c r="S266" s="102"/>
      <c r="T266" s="102"/>
      <c r="U266" s="102"/>
      <c r="AH266" s="69"/>
      <c r="AI266" s="99"/>
      <c r="AJ266" s="97"/>
    </row>
    <row r="267" spans="5:36" s="68" customFormat="1" x14ac:dyDescent="0.2">
      <c r="E267" s="98"/>
      <c r="G267" s="98"/>
      <c r="M267" s="100"/>
      <c r="N267" s="101"/>
      <c r="R267" s="102"/>
      <c r="S267" s="102"/>
      <c r="T267" s="102"/>
      <c r="U267" s="102"/>
      <c r="AH267" s="69"/>
      <c r="AI267" s="99"/>
      <c r="AJ267" s="97"/>
    </row>
    <row r="268" spans="5:36" s="68" customFormat="1" x14ac:dyDescent="0.2">
      <c r="E268" s="98"/>
      <c r="G268" s="98"/>
      <c r="M268" s="100"/>
      <c r="N268" s="101"/>
      <c r="R268" s="102"/>
      <c r="S268" s="102"/>
      <c r="T268" s="102"/>
      <c r="U268" s="102"/>
      <c r="AH268" s="69"/>
      <c r="AI268" s="99"/>
      <c r="AJ268" s="97"/>
    </row>
    <row r="269" spans="5:36" s="68" customFormat="1" x14ac:dyDescent="0.2">
      <c r="E269" s="98"/>
      <c r="G269" s="98"/>
      <c r="M269" s="100"/>
      <c r="N269" s="101"/>
      <c r="R269" s="102"/>
      <c r="S269" s="102"/>
      <c r="T269" s="102"/>
      <c r="U269" s="102"/>
      <c r="AH269" s="69"/>
      <c r="AI269" s="99"/>
      <c r="AJ269" s="97"/>
    </row>
    <row r="270" spans="5:36" s="68" customFormat="1" x14ac:dyDescent="0.2">
      <c r="E270" s="98"/>
      <c r="G270" s="98"/>
      <c r="M270" s="100"/>
      <c r="N270" s="101"/>
      <c r="R270" s="102"/>
      <c r="S270" s="102"/>
      <c r="T270" s="102"/>
      <c r="U270" s="102"/>
      <c r="AH270" s="69"/>
      <c r="AI270" s="99"/>
      <c r="AJ270" s="97"/>
    </row>
    <row r="271" spans="5:36" s="68" customFormat="1" x14ac:dyDescent="0.2">
      <c r="E271" s="98"/>
      <c r="G271" s="98"/>
      <c r="M271" s="100"/>
      <c r="N271" s="101"/>
      <c r="R271" s="102"/>
      <c r="S271" s="102"/>
      <c r="T271" s="102"/>
      <c r="U271" s="102"/>
      <c r="AH271" s="69"/>
      <c r="AI271" s="99"/>
      <c r="AJ271" s="97"/>
    </row>
    <row r="272" spans="5:36" s="68" customFormat="1" x14ac:dyDescent="0.2">
      <c r="E272" s="98"/>
      <c r="G272" s="98"/>
      <c r="M272" s="100"/>
      <c r="N272" s="101"/>
      <c r="R272" s="102"/>
      <c r="S272" s="102"/>
      <c r="T272" s="102"/>
      <c r="U272" s="102"/>
      <c r="AH272" s="69"/>
      <c r="AI272" s="99"/>
      <c r="AJ272" s="97"/>
    </row>
    <row r="273" spans="5:36" s="68" customFormat="1" x14ac:dyDescent="0.2">
      <c r="E273" s="98"/>
      <c r="G273" s="98"/>
      <c r="M273" s="100"/>
      <c r="N273" s="101"/>
      <c r="R273" s="102"/>
      <c r="S273" s="102"/>
      <c r="T273" s="102"/>
      <c r="U273" s="102"/>
      <c r="AH273" s="69"/>
      <c r="AI273" s="99"/>
      <c r="AJ273" s="97"/>
    </row>
    <row r="274" spans="5:36" s="68" customFormat="1" x14ac:dyDescent="0.2">
      <c r="E274" s="98"/>
      <c r="G274" s="98"/>
      <c r="M274" s="100"/>
      <c r="N274" s="101"/>
      <c r="R274" s="102"/>
      <c r="S274" s="102"/>
      <c r="T274" s="102"/>
      <c r="U274" s="102"/>
      <c r="AH274" s="69"/>
      <c r="AI274" s="99"/>
      <c r="AJ274" s="97"/>
    </row>
    <row r="275" spans="5:36" s="68" customFormat="1" x14ac:dyDescent="0.2">
      <c r="E275" s="98"/>
      <c r="G275" s="98"/>
      <c r="M275" s="100"/>
      <c r="N275" s="101"/>
      <c r="R275" s="102"/>
      <c r="S275" s="102"/>
      <c r="T275" s="102"/>
      <c r="U275" s="102"/>
      <c r="AH275" s="69"/>
      <c r="AI275" s="99"/>
      <c r="AJ275" s="97"/>
    </row>
    <row r="276" spans="5:36" s="68" customFormat="1" x14ac:dyDescent="0.2">
      <c r="E276" s="98"/>
      <c r="G276" s="98"/>
      <c r="M276" s="100"/>
      <c r="N276" s="101"/>
      <c r="R276" s="102"/>
      <c r="S276" s="102"/>
      <c r="T276" s="102"/>
      <c r="U276" s="102"/>
      <c r="AH276" s="69"/>
      <c r="AI276" s="99"/>
      <c r="AJ276" s="97"/>
    </row>
    <row r="277" spans="5:36" s="68" customFormat="1" x14ac:dyDescent="0.2">
      <c r="E277" s="98"/>
      <c r="G277" s="98"/>
      <c r="M277" s="100"/>
      <c r="N277" s="101"/>
      <c r="R277" s="102"/>
      <c r="S277" s="102"/>
      <c r="T277" s="102"/>
      <c r="U277" s="102"/>
      <c r="AH277" s="69"/>
      <c r="AI277" s="99"/>
      <c r="AJ277" s="97"/>
    </row>
    <row r="278" spans="5:36" s="68" customFormat="1" x14ac:dyDescent="0.2">
      <c r="E278" s="98"/>
      <c r="G278" s="98"/>
      <c r="M278" s="100"/>
      <c r="N278" s="101"/>
      <c r="R278" s="102"/>
      <c r="S278" s="102"/>
      <c r="T278" s="102"/>
      <c r="U278" s="102"/>
      <c r="AH278" s="69"/>
      <c r="AI278" s="99"/>
      <c r="AJ278" s="97"/>
    </row>
    <row r="279" spans="5:36" s="68" customFormat="1" x14ac:dyDescent="0.2">
      <c r="E279" s="98"/>
      <c r="G279" s="98"/>
      <c r="M279" s="100"/>
      <c r="N279" s="101"/>
      <c r="R279" s="102"/>
      <c r="S279" s="102"/>
      <c r="T279" s="102"/>
      <c r="U279" s="102"/>
      <c r="AH279" s="69"/>
      <c r="AI279" s="99"/>
      <c r="AJ279" s="97"/>
    </row>
    <row r="280" spans="5:36" s="68" customFormat="1" x14ac:dyDescent="0.2">
      <c r="E280" s="98"/>
      <c r="G280" s="98"/>
      <c r="M280" s="100"/>
      <c r="N280" s="101"/>
      <c r="R280" s="102"/>
      <c r="S280" s="102"/>
      <c r="T280" s="102"/>
      <c r="U280" s="102"/>
      <c r="AH280" s="69"/>
      <c r="AI280" s="99"/>
      <c r="AJ280" s="97"/>
    </row>
    <row r="281" spans="5:36" s="68" customFormat="1" x14ac:dyDescent="0.2">
      <c r="E281" s="98"/>
      <c r="G281" s="98"/>
      <c r="M281" s="100"/>
      <c r="N281" s="101"/>
      <c r="R281" s="102"/>
      <c r="S281" s="102"/>
      <c r="T281" s="102"/>
      <c r="U281" s="102"/>
      <c r="AH281" s="69"/>
      <c r="AI281" s="99"/>
      <c r="AJ281" s="97"/>
    </row>
    <row r="282" spans="5:36" s="68" customFormat="1" x14ac:dyDescent="0.2">
      <c r="E282" s="98"/>
      <c r="G282" s="98"/>
      <c r="M282" s="100"/>
      <c r="N282" s="101"/>
      <c r="R282" s="102"/>
      <c r="S282" s="102"/>
      <c r="T282" s="102"/>
      <c r="U282" s="102"/>
      <c r="AH282" s="69"/>
      <c r="AI282" s="99"/>
      <c r="AJ282" s="97"/>
    </row>
    <row r="283" spans="5:36" s="68" customFormat="1" x14ac:dyDescent="0.2">
      <c r="E283" s="98"/>
      <c r="G283" s="98"/>
      <c r="M283" s="100"/>
      <c r="N283" s="101"/>
      <c r="R283" s="102"/>
      <c r="S283" s="102"/>
      <c r="T283" s="102"/>
      <c r="U283" s="102"/>
      <c r="AH283" s="69"/>
      <c r="AI283" s="99"/>
      <c r="AJ283" s="97"/>
    </row>
    <row r="284" spans="5:36" s="68" customFormat="1" x14ac:dyDescent="0.2">
      <c r="E284" s="98"/>
      <c r="G284" s="98"/>
      <c r="M284" s="100"/>
      <c r="N284" s="101"/>
      <c r="R284" s="102"/>
      <c r="S284" s="102"/>
      <c r="T284" s="102"/>
      <c r="U284" s="102"/>
      <c r="AH284" s="69"/>
      <c r="AI284" s="99"/>
      <c r="AJ284" s="97"/>
    </row>
    <row r="285" spans="5:36" s="68" customFormat="1" x14ac:dyDescent="0.2">
      <c r="E285" s="98"/>
      <c r="G285" s="98"/>
      <c r="M285" s="100"/>
      <c r="N285" s="101"/>
      <c r="R285" s="102"/>
      <c r="S285" s="102"/>
      <c r="T285" s="102"/>
      <c r="U285" s="102"/>
      <c r="AH285" s="69"/>
      <c r="AI285" s="99"/>
      <c r="AJ285" s="97"/>
    </row>
    <row r="286" spans="5:36" s="68" customFormat="1" x14ac:dyDescent="0.2">
      <c r="E286" s="98"/>
      <c r="G286" s="98"/>
      <c r="M286" s="100"/>
      <c r="N286" s="101"/>
      <c r="R286" s="102"/>
      <c r="S286" s="102"/>
      <c r="T286" s="102"/>
      <c r="U286" s="102"/>
      <c r="AH286" s="69"/>
      <c r="AI286" s="99"/>
      <c r="AJ286" s="97"/>
    </row>
    <row r="287" spans="5:36" s="68" customFormat="1" x14ac:dyDescent="0.2">
      <c r="E287" s="98"/>
      <c r="G287" s="98"/>
      <c r="M287" s="100"/>
      <c r="N287" s="101"/>
      <c r="R287" s="102"/>
      <c r="S287" s="102"/>
      <c r="T287" s="102"/>
      <c r="U287" s="102"/>
      <c r="AH287" s="69"/>
      <c r="AI287" s="99"/>
      <c r="AJ287" s="97"/>
    </row>
    <row r="288" spans="5:36" s="68" customFormat="1" x14ac:dyDescent="0.2">
      <c r="E288" s="98"/>
      <c r="G288" s="98"/>
      <c r="M288" s="100"/>
      <c r="N288" s="101"/>
      <c r="R288" s="102"/>
      <c r="S288" s="102"/>
      <c r="T288" s="102"/>
      <c r="U288" s="102"/>
      <c r="AH288" s="69"/>
      <c r="AI288" s="99"/>
      <c r="AJ288" s="97"/>
    </row>
    <row r="289" spans="5:36" s="68" customFormat="1" x14ac:dyDescent="0.2">
      <c r="E289" s="98"/>
      <c r="G289" s="98"/>
      <c r="M289" s="100"/>
      <c r="N289" s="101"/>
      <c r="R289" s="102"/>
      <c r="S289" s="102"/>
      <c r="T289" s="102"/>
      <c r="U289" s="102"/>
      <c r="AH289" s="69"/>
      <c r="AI289" s="99"/>
      <c r="AJ289" s="97"/>
    </row>
    <row r="290" spans="5:36" s="68" customFormat="1" x14ac:dyDescent="0.2">
      <c r="E290" s="98"/>
      <c r="G290" s="98"/>
      <c r="M290" s="100"/>
      <c r="N290" s="101"/>
      <c r="R290" s="102"/>
      <c r="S290" s="102"/>
      <c r="T290" s="102"/>
      <c r="U290" s="102"/>
      <c r="AH290" s="69"/>
      <c r="AI290" s="99"/>
      <c r="AJ290" s="97"/>
    </row>
    <row r="291" spans="5:36" s="68" customFormat="1" x14ac:dyDescent="0.2">
      <c r="E291" s="98"/>
      <c r="G291" s="98"/>
      <c r="M291" s="100"/>
      <c r="N291" s="101"/>
      <c r="R291" s="102"/>
      <c r="S291" s="102"/>
      <c r="T291" s="102"/>
      <c r="U291" s="102"/>
      <c r="AH291" s="69"/>
      <c r="AI291" s="99"/>
      <c r="AJ291" s="97"/>
    </row>
    <row r="292" spans="5:36" s="68" customFormat="1" x14ac:dyDescent="0.2">
      <c r="E292" s="98"/>
      <c r="G292" s="98"/>
      <c r="M292" s="100"/>
      <c r="N292" s="101"/>
      <c r="R292" s="102"/>
      <c r="S292" s="102"/>
      <c r="T292" s="102"/>
      <c r="U292" s="102"/>
      <c r="AH292" s="69"/>
      <c r="AI292" s="99"/>
      <c r="AJ292" s="97"/>
    </row>
    <row r="293" spans="5:36" s="68" customFormat="1" x14ac:dyDescent="0.2">
      <c r="E293" s="98"/>
      <c r="G293" s="98"/>
      <c r="M293" s="100"/>
      <c r="N293" s="101"/>
      <c r="R293" s="102"/>
      <c r="S293" s="102"/>
      <c r="T293" s="102"/>
      <c r="U293" s="102"/>
      <c r="AH293" s="69"/>
      <c r="AI293" s="99"/>
      <c r="AJ293" s="97"/>
    </row>
    <row r="294" spans="5:36" s="68" customFormat="1" x14ac:dyDescent="0.2">
      <c r="E294" s="98"/>
      <c r="G294" s="98"/>
      <c r="M294" s="100"/>
      <c r="N294" s="101"/>
      <c r="R294" s="102"/>
      <c r="S294" s="102"/>
      <c r="T294" s="102"/>
      <c r="U294" s="102"/>
      <c r="AH294" s="69"/>
      <c r="AI294" s="99"/>
      <c r="AJ294" s="97"/>
    </row>
    <row r="295" spans="5:36" s="68" customFormat="1" x14ac:dyDescent="0.2">
      <c r="E295" s="98"/>
      <c r="G295" s="98"/>
      <c r="M295" s="100"/>
      <c r="N295" s="101"/>
      <c r="R295" s="102"/>
      <c r="S295" s="102"/>
      <c r="T295" s="102"/>
      <c r="U295" s="102"/>
      <c r="AH295" s="69"/>
      <c r="AI295" s="99"/>
      <c r="AJ295" s="97"/>
    </row>
    <row r="296" spans="5:36" s="68" customFormat="1" x14ac:dyDescent="0.2">
      <c r="E296" s="98"/>
      <c r="G296" s="98"/>
      <c r="M296" s="100"/>
      <c r="N296" s="101"/>
      <c r="R296" s="102"/>
      <c r="S296" s="102"/>
      <c r="T296" s="102"/>
      <c r="U296" s="102"/>
      <c r="AH296" s="69"/>
      <c r="AI296" s="99"/>
      <c r="AJ296" s="97"/>
    </row>
    <row r="297" spans="5:36" s="68" customFormat="1" x14ac:dyDescent="0.2">
      <c r="E297" s="98"/>
      <c r="G297" s="98"/>
      <c r="M297" s="100"/>
      <c r="N297" s="101"/>
      <c r="R297" s="102"/>
      <c r="S297" s="102"/>
      <c r="T297" s="102"/>
      <c r="U297" s="102"/>
      <c r="AH297" s="69"/>
      <c r="AI297" s="99"/>
      <c r="AJ297" s="97"/>
    </row>
    <row r="298" spans="5:36" s="68" customFormat="1" x14ac:dyDescent="0.2">
      <c r="E298" s="98"/>
      <c r="G298" s="98"/>
      <c r="M298" s="100"/>
      <c r="N298" s="101"/>
      <c r="R298" s="102"/>
      <c r="S298" s="102"/>
      <c r="T298" s="102"/>
      <c r="U298" s="102"/>
      <c r="AH298" s="69"/>
      <c r="AI298" s="99"/>
      <c r="AJ298" s="97"/>
    </row>
    <row r="299" spans="5:36" s="68" customFormat="1" x14ac:dyDescent="0.2">
      <c r="E299" s="98"/>
      <c r="G299" s="98"/>
      <c r="M299" s="100"/>
      <c r="N299" s="101"/>
      <c r="R299" s="102"/>
      <c r="S299" s="102"/>
      <c r="T299" s="102"/>
      <c r="U299" s="102"/>
      <c r="AH299" s="69"/>
      <c r="AI299" s="99"/>
      <c r="AJ299" s="97"/>
    </row>
    <row r="300" spans="5:36" s="68" customFormat="1" x14ac:dyDescent="0.2">
      <c r="E300" s="98"/>
      <c r="G300" s="98"/>
      <c r="M300" s="100"/>
      <c r="N300" s="101"/>
      <c r="R300" s="102"/>
      <c r="S300" s="102"/>
      <c r="T300" s="102"/>
      <c r="U300" s="102"/>
      <c r="AH300" s="69"/>
      <c r="AI300" s="99"/>
      <c r="AJ300" s="97"/>
    </row>
    <row r="301" spans="5:36" s="68" customFormat="1" x14ac:dyDescent="0.2">
      <c r="E301" s="98"/>
      <c r="G301" s="98"/>
      <c r="M301" s="100"/>
      <c r="N301" s="101"/>
      <c r="R301" s="102"/>
      <c r="S301" s="102"/>
      <c r="T301" s="102"/>
      <c r="U301" s="102"/>
      <c r="AH301" s="69"/>
      <c r="AI301" s="99"/>
      <c r="AJ301" s="97"/>
    </row>
    <row r="302" spans="5:36" s="68" customFormat="1" x14ac:dyDescent="0.2">
      <c r="E302" s="98"/>
      <c r="G302" s="98"/>
      <c r="M302" s="100"/>
      <c r="N302" s="101"/>
      <c r="R302" s="102"/>
      <c r="S302" s="102"/>
      <c r="T302" s="102"/>
      <c r="U302" s="102"/>
      <c r="AH302" s="69"/>
      <c r="AI302" s="99"/>
      <c r="AJ302" s="97"/>
    </row>
    <row r="303" spans="5:36" s="68" customFormat="1" x14ac:dyDescent="0.2">
      <c r="E303" s="98"/>
      <c r="G303" s="98"/>
      <c r="M303" s="100"/>
      <c r="N303" s="101"/>
      <c r="R303" s="102"/>
      <c r="S303" s="102"/>
      <c r="T303" s="102"/>
      <c r="U303" s="102"/>
      <c r="AH303" s="69"/>
      <c r="AI303" s="99"/>
      <c r="AJ303" s="97"/>
    </row>
    <row r="304" spans="5:36" s="68" customFormat="1" x14ac:dyDescent="0.2">
      <c r="E304" s="98"/>
      <c r="G304" s="98"/>
      <c r="M304" s="100"/>
      <c r="N304" s="101"/>
      <c r="R304" s="102"/>
      <c r="S304" s="102"/>
      <c r="T304" s="102"/>
      <c r="U304" s="102"/>
      <c r="AH304" s="69"/>
      <c r="AI304" s="99"/>
      <c r="AJ304" s="97"/>
    </row>
    <row r="305" spans="5:36" s="68" customFormat="1" x14ac:dyDescent="0.2">
      <c r="E305" s="98"/>
      <c r="G305" s="98"/>
      <c r="M305" s="100"/>
      <c r="N305" s="101"/>
      <c r="R305" s="102"/>
      <c r="S305" s="102"/>
      <c r="T305" s="102"/>
      <c r="U305" s="102"/>
      <c r="AH305" s="69"/>
      <c r="AI305" s="99"/>
      <c r="AJ305" s="97"/>
    </row>
    <row r="306" spans="5:36" s="68" customFormat="1" x14ac:dyDescent="0.2">
      <c r="E306" s="98"/>
      <c r="G306" s="98"/>
      <c r="M306" s="100"/>
      <c r="N306" s="101"/>
      <c r="R306" s="102"/>
      <c r="S306" s="102"/>
      <c r="T306" s="102"/>
      <c r="U306" s="102"/>
      <c r="AH306" s="69"/>
      <c r="AI306" s="99"/>
      <c r="AJ306" s="97"/>
    </row>
    <row r="307" spans="5:36" s="68" customFormat="1" x14ac:dyDescent="0.2">
      <c r="E307" s="98"/>
      <c r="G307" s="98"/>
      <c r="M307" s="100"/>
      <c r="N307" s="101"/>
      <c r="R307" s="102"/>
      <c r="S307" s="102"/>
      <c r="T307" s="102"/>
      <c r="U307" s="102"/>
      <c r="AH307" s="69"/>
      <c r="AI307" s="99"/>
      <c r="AJ307" s="97"/>
    </row>
    <row r="308" spans="5:36" s="68" customFormat="1" x14ac:dyDescent="0.2">
      <c r="E308" s="98"/>
      <c r="G308" s="98"/>
      <c r="M308" s="100"/>
      <c r="N308" s="101"/>
      <c r="R308" s="102"/>
      <c r="S308" s="102"/>
      <c r="T308" s="102"/>
      <c r="U308" s="102"/>
      <c r="AH308" s="69"/>
      <c r="AI308" s="99"/>
      <c r="AJ308" s="97"/>
    </row>
    <row r="309" spans="5:36" s="68" customFormat="1" x14ac:dyDescent="0.2">
      <c r="E309" s="98"/>
      <c r="G309" s="98"/>
      <c r="M309" s="100"/>
      <c r="N309" s="101"/>
      <c r="R309" s="102"/>
      <c r="S309" s="102"/>
      <c r="T309" s="102"/>
      <c r="U309" s="102"/>
      <c r="AH309" s="69"/>
      <c r="AI309" s="99"/>
      <c r="AJ309" s="97"/>
    </row>
    <row r="310" spans="5:36" s="68" customFormat="1" x14ac:dyDescent="0.2">
      <c r="E310" s="98"/>
      <c r="G310" s="98"/>
      <c r="M310" s="100"/>
      <c r="N310" s="101"/>
      <c r="R310" s="102"/>
      <c r="S310" s="102"/>
      <c r="T310" s="102"/>
      <c r="U310" s="102"/>
      <c r="AH310" s="69"/>
      <c r="AI310" s="99"/>
      <c r="AJ310" s="97"/>
    </row>
    <row r="311" spans="5:36" s="68" customFormat="1" x14ac:dyDescent="0.2">
      <c r="E311" s="98"/>
      <c r="G311" s="98"/>
      <c r="M311" s="100"/>
      <c r="N311" s="101"/>
      <c r="R311" s="102"/>
      <c r="S311" s="102"/>
      <c r="T311" s="102"/>
      <c r="U311" s="102"/>
      <c r="AH311" s="69"/>
      <c r="AI311" s="99"/>
      <c r="AJ311" s="97"/>
    </row>
    <row r="312" spans="5:36" s="68" customFormat="1" x14ac:dyDescent="0.2">
      <c r="E312" s="98"/>
      <c r="G312" s="98"/>
      <c r="M312" s="100"/>
      <c r="N312" s="101"/>
      <c r="R312" s="102"/>
      <c r="S312" s="102"/>
      <c r="T312" s="102"/>
      <c r="U312" s="102"/>
      <c r="AH312" s="69"/>
      <c r="AI312" s="99"/>
      <c r="AJ312" s="97"/>
    </row>
    <row r="313" spans="5:36" s="68" customFormat="1" x14ac:dyDescent="0.2">
      <c r="E313" s="98"/>
      <c r="G313" s="98"/>
      <c r="M313" s="100"/>
      <c r="N313" s="101"/>
      <c r="R313" s="102"/>
      <c r="S313" s="102"/>
      <c r="T313" s="102"/>
      <c r="U313" s="102"/>
      <c r="AH313" s="69"/>
      <c r="AI313" s="99"/>
      <c r="AJ313" s="97"/>
    </row>
    <row r="314" spans="5:36" s="68" customFormat="1" x14ac:dyDescent="0.2">
      <c r="E314" s="98"/>
      <c r="G314" s="98"/>
      <c r="M314" s="100"/>
      <c r="N314" s="101"/>
      <c r="R314" s="102"/>
      <c r="S314" s="102"/>
      <c r="T314" s="102"/>
      <c r="U314" s="102"/>
      <c r="AH314" s="69"/>
      <c r="AI314" s="99"/>
      <c r="AJ314" s="97"/>
    </row>
    <row r="315" spans="5:36" s="68" customFormat="1" x14ac:dyDescent="0.2">
      <c r="E315" s="98"/>
      <c r="G315" s="98"/>
      <c r="M315" s="100"/>
      <c r="N315" s="101"/>
      <c r="R315" s="102"/>
      <c r="S315" s="102"/>
      <c r="T315" s="102"/>
      <c r="U315" s="102"/>
      <c r="AH315" s="69"/>
      <c r="AI315" s="99"/>
      <c r="AJ315" s="97"/>
    </row>
    <row r="316" spans="5:36" s="68" customFormat="1" x14ac:dyDescent="0.2">
      <c r="E316" s="98"/>
      <c r="G316" s="98"/>
      <c r="M316" s="100"/>
      <c r="N316" s="101"/>
      <c r="R316" s="102"/>
      <c r="S316" s="102"/>
      <c r="T316" s="102"/>
      <c r="U316" s="102"/>
      <c r="AH316" s="69"/>
      <c r="AI316" s="99"/>
      <c r="AJ316" s="97"/>
    </row>
    <row r="317" spans="5:36" s="68" customFormat="1" x14ac:dyDescent="0.2">
      <c r="E317" s="98"/>
      <c r="G317" s="98"/>
      <c r="M317" s="100"/>
      <c r="N317" s="101"/>
      <c r="R317" s="102"/>
      <c r="S317" s="102"/>
      <c r="T317" s="102"/>
      <c r="U317" s="102"/>
      <c r="AH317" s="69"/>
      <c r="AI317" s="99"/>
      <c r="AJ317" s="97"/>
    </row>
    <row r="318" spans="5:36" s="68" customFormat="1" x14ac:dyDescent="0.2">
      <c r="E318" s="98"/>
      <c r="G318" s="98"/>
      <c r="M318" s="100"/>
      <c r="N318" s="101"/>
      <c r="R318" s="102"/>
      <c r="S318" s="102"/>
      <c r="T318" s="102"/>
      <c r="U318" s="102"/>
      <c r="AH318" s="69"/>
      <c r="AI318" s="99"/>
      <c r="AJ318" s="97"/>
    </row>
    <row r="319" spans="5:36" s="68" customFormat="1" x14ac:dyDescent="0.2">
      <c r="E319" s="98"/>
      <c r="G319" s="98"/>
      <c r="M319" s="100"/>
      <c r="N319" s="101"/>
      <c r="R319" s="102"/>
      <c r="S319" s="102"/>
      <c r="T319" s="102"/>
      <c r="U319" s="102"/>
      <c r="AH319" s="69"/>
      <c r="AI319" s="99"/>
      <c r="AJ319" s="97"/>
    </row>
    <row r="320" spans="5:36" s="68" customFormat="1" x14ac:dyDescent="0.2">
      <c r="E320" s="98"/>
      <c r="G320" s="98"/>
      <c r="M320" s="100"/>
      <c r="N320" s="101"/>
      <c r="R320" s="102"/>
      <c r="S320" s="102"/>
      <c r="T320" s="102"/>
      <c r="U320" s="102"/>
      <c r="AH320" s="69"/>
      <c r="AI320" s="99"/>
      <c r="AJ320" s="97"/>
    </row>
    <row r="321" spans="5:36" s="68" customFormat="1" x14ac:dyDescent="0.2">
      <c r="E321" s="98"/>
      <c r="G321" s="98"/>
      <c r="M321" s="100"/>
      <c r="N321" s="101"/>
      <c r="R321" s="102"/>
      <c r="S321" s="102"/>
      <c r="T321" s="102"/>
      <c r="U321" s="102"/>
      <c r="AH321" s="69"/>
      <c r="AI321" s="99"/>
      <c r="AJ321" s="97"/>
    </row>
    <row r="322" spans="5:36" s="68" customFormat="1" x14ac:dyDescent="0.2">
      <c r="E322" s="98"/>
      <c r="G322" s="98"/>
      <c r="M322" s="100"/>
      <c r="N322" s="101"/>
      <c r="R322" s="102"/>
      <c r="S322" s="102"/>
      <c r="T322" s="102"/>
      <c r="U322" s="102"/>
      <c r="AH322" s="69"/>
      <c r="AI322" s="99"/>
      <c r="AJ322" s="97"/>
    </row>
    <row r="323" spans="5:36" s="68" customFormat="1" x14ac:dyDescent="0.2">
      <c r="E323" s="98"/>
      <c r="G323" s="98"/>
      <c r="M323" s="100"/>
      <c r="N323" s="101"/>
      <c r="R323" s="102"/>
      <c r="S323" s="102"/>
      <c r="T323" s="102"/>
      <c r="U323" s="102"/>
      <c r="AH323" s="69"/>
      <c r="AI323" s="99"/>
      <c r="AJ323" s="97"/>
    </row>
    <row r="324" spans="5:36" s="68" customFormat="1" x14ac:dyDescent="0.2">
      <c r="E324" s="98"/>
      <c r="G324" s="98"/>
      <c r="M324" s="100"/>
      <c r="N324" s="101"/>
      <c r="R324" s="102"/>
      <c r="S324" s="102"/>
      <c r="T324" s="102"/>
      <c r="U324" s="102"/>
      <c r="AH324" s="69"/>
      <c r="AI324" s="99"/>
      <c r="AJ324" s="97"/>
    </row>
    <row r="325" spans="5:36" s="68" customFormat="1" x14ac:dyDescent="0.2">
      <c r="E325" s="98"/>
      <c r="G325" s="98"/>
      <c r="M325" s="100"/>
      <c r="N325" s="101"/>
      <c r="R325" s="102"/>
      <c r="S325" s="102"/>
      <c r="T325" s="102"/>
      <c r="U325" s="102"/>
      <c r="AH325" s="69"/>
      <c r="AI325" s="99"/>
      <c r="AJ325" s="97"/>
    </row>
    <row r="326" spans="5:36" s="68" customFormat="1" x14ac:dyDescent="0.2">
      <c r="E326" s="98"/>
      <c r="G326" s="98"/>
      <c r="M326" s="100"/>
      <c r="N326" s="101"/>
      <c r="R326" s="102"/>
      <c r="S326" s="102"/>
      <c r="T326" s="102"/>
      <c r="U326" s="102"/>
      <c r="AH326" s="69"/>
      <c r="AI326" s="99"/>
      <c r="AJ326" s="97"/>
    </row>
    <row r="327" spans="5:36" s="68" customFormat="1" x14ac:dyDescent="0.2">
      <c r="E327" s="98"/>
      <c r="G327" s="98"/>
      <c r="M327" s="100"/>
      <c r="N327" s="101"/>
      <c r="R327" s="102"/>
      <c r="S327" s="102"/>
      <c r="T327" s="102"/>
      <c r="U327" s="102"/>
      <c r="AH327" s="69"/>
      <c r="AI327" s="99"/>
      <c r="AJ327" s="97"/>
    </row>
    <row r="328" spans="5:36" s="68" customFormat="1" x14ac:dyDescent="0.2">
      <c r="E328" s="98"/>
      <c r="G328" s="98"/>
      <c r="M328" s="100"/>
      <c r="N328" s="101"/>
      <c r="R328" s="102"/>
      <c r="S328" s="102"/>
      <c r="T328" s="102"/>
      <c r="U328" s="102"/>
      <c r="AH328" s="69"/>
      <c r="AI328" s="99"/>
      <c r="AJ328" s="97"/>
    </row>
    <row r="329" spans="5:36" s="68" customFormat="1" x14ac:dyDescent="0.2">
      <c r="E329" s="98"/>
      <c r="G329" s="98"/>
      <c r="M329" s="100"/>
      <c r="N329" s="101"/>
      <c r="R329" s="102"/>
      <c r="S329" s="102"/>
      <c r="T329" s="102"/>
      <c r="U329" s="102"/>
      <c r="AH329" s="69"/>
      <c r="AI329" s="99"/>
      <c r="AJ329" s="97"/>
    </row>
    <row r="330" spans="5:36" s="68" customFormat="1" x14ac:dyDescent="0.2">
      <c r="E330" s="98"/>
      <c r="G330" s="98"/>
      <c r="M330" s="100"/>
      <c r="N330" s="101"/>
      <c r="R330" s="102"/>
      <c r="S330" s="102"/>
      <c r="T330" s="102"/>
      <c r="U330" s="102"/>
      <c r="AH330" s="69"/>
      <c r="AI330" s="99"/>
      <c r="AJ330" s="97"/>
    </row>
    <row r="331" spans="5:36" s="68" customFormat="1" x14ac:dyDescent="0.2">
      <c r="E331" s="98"/>
      <c r="G331" s="98"/>
      <c r="M331" s="100"/>
      <c r="N331" s="101"/>
      <c r="R331" s="102"/>
      <c r="S331" s="102"/>
      <c r="T331" s="102"/>
      <c r="U331" s="102"/>
      <c r="AH331" s="69"/>
      <c r="AI331" s="99"/>
      <c r="AJ331" s="97"/>
    </row>
    <row r="332" spans="5:36" s="68" customFormat="1" x14ac:dyDescent="0.2">
      <c r="E332" s="98"/>
      <c r="G332" s="98"/>
      <c r="M332" s="100"/>
      <c r="N332" s="101"/>
      <c r="R332" s="102"/>
      <c r="S332" s="102"/>
      <c r="T332" s="102"/>
      <c r="U332" s="102"/>
      <c r="AH332" s="69"/>
      <c r="AI332" s="99"/>
      <c r="AJ332" s="97"/>
    </row>
    <row r="333" spans="5:36" s="68" customFormat="1" x14ac:dyDescent="0.2">
      <c r="E333" s="98"/>
      <c r="G333" s="98"/>
      <c r="M333" s="100"/>
      <c r="N333" s="101"/>
      <c r="R333" s="102"/>
      <c r="S333" s="102"/>
      <c r="T333" s="102"/>
      <c r="U333" s="102"/>
      <c r="AH333" s="69"/>
      <c r="AI333" s="99"/>
      <c r="AJ333" s="97"/>
    </row>
    <row r="334" spans="5:36" s="68" customFormat="1" x14ac:dyDescent="0.2">
      <c r="E334" s="98"/>
      <c r="G334" s="98"/>
      <c r="M334" s="100"/>
      <c r="N334" s="101"/>
      <c r="R334" s="102"/>
      <c r="S334" s="102"/>
      <c r="T334" s="102"/>
      <c r="U334" s="102"/>
      <c r="AH334" s="69"/>
      <c r="AI334" s="99"/>
      <c r="AJ334" s="97"/>
    </row>
    <row r="335" spans="5:36" s="68" customFormat="1" x14ac:dyDescent="0.2">
      <c r="E335" s="98"/>
      <c r="G335" s="98"/>
      <c r="M335" s="100"/>
      <c r="N335" s="101"/>
      <c r="R335" s="102"/>
      <c r="S335" s="102"/>
      <c r="T335" s="102"/>
      <c r="U335" s="102"/>
      <c r="AH335" s="69"/>
      <c r="AI335" s="99"/>
      <c r="AJ335" s="97"/>
    </row>
    <row r="336" spans="5:36" s="68" customFormat="1" x14ac:dyDescent="0.2">
      <c r="E336" s="98"/>
      <c r="G336" s="98"/>
      <c r="M336" s="100"/>
      <c r="N336" s="101"/>
      <c r="R336" s="102"/>
      <c r="S336" s="102"/>
      <c r="T336" s="102"/>
      <c r="U336" s="102"/>
      <c r="AH336" s="69"/>
      <c r="AI336" s="99"/>
      <c r="AJ336" s="97"/>
    </row>
    <row r="337" spans="5:36" s="68" customFormat="1" x14ac:dyDescent="0.2">
      <c r="E337" s="98"/>
      <c r="G337" s="98"/>
      <c r="M337" s="100"/>
      <c r="N337" s="101"/>
      <c r="R337" s="102"/>
      <c r="S337" s="102"/>
      <c r="T337" s="102"/>
      <c r="U337" s="102"/>
      <c r="AH337" s="69"/>
      <c r="AI337" s="99"/>
      <c r="AJ337" s="97"/>
    </row>
    <row r="338" spans="5:36" s="68" customFormat="1" x14ac:dyDescent="0.2">
      <c r="E338" s="98"/>
      <c r="G338" s="98"/>
      <c r="M338" s="100"/>
      <c r="N338" s="101"/>
      <c r="R338" s="102"/>
      <c r="S338" s="102"/>
      <c r="T338" s="102"/>
      <c r="U338" s="102"/>
      <c r="AH338" s="69"/>
      <c r="AI338" s="99"/>
      <c r="AJ338" s="97"/>
    </row>
    <row r="339" spans="5:36" s="68" customFormat="1" x14ac:dyDescent="0.2">
      <c r="E339" s="98"/>
      <c r="G339" s="98"/>
      <c r="M339" s="100"/>
      <c r="N339" s="101"/>
      <c r="R339" s="102"/>
      <c r="S339" s="102"/>
      <c r="T339" s="102"/>
      <c r="U339" s="102"/>
      <c r="AH339" s="69"/>
      <c r="AI339" s="99"/>
      <c r="AJ339" s="97"/>
    </row>
    <row r="340" spans="5:36" s="68" customFormat="1" x14ac:dyDescent="0.2">
      <c r="E340" s="98"/>
      <c r="G340" s="98"/>
      <c r="M340" s="100"/>
      <c r="N340" s="101"/>
      <c r="R340" s="102"/>
      <c r="S340" s="102"/>
      <c r="T340" s="102"/>
      <c r="U340" s="102"/>
      <c r="AH340" s="69"/>
      <c r="AI340" s="99"/>
      <c r="AJ340" s="97"/>
    </row>
    <row r="341" spans="5:36" s="68" customFormat="1" x14ac:dyDescent="0.2">
      <c r="E341" s="98"/>
      <c r="G341" s="98"/>
      <c r="M341" s="100"/>
      <c r="N341" s="101"/>
      <c r="R341" s="102"/>
      <c r="S341" s="102"/>
      <c r="T341" s="102"/>
      <c r="U341" s="102"/>
      <c r="AH341" s="69"/>
      <c r="AI341" s="99"/>
      <c r="AJ341" s="97"/>
    </row>
    <row r="342" spans="5:36" s="68" customFormat="1" x14ac:dyDescent="0.2">
      <c r="E342" s="98"/>
      <c r="G342" s="98"/>
      <c r="M342" s="100"/>
      <c r="N342" s="101"/>
      <c r="R342" s="102"/>
      <c r="S342" s="102"/>
      <c r="T342" s="102"/>
      <c r="U342" s="102"/>
      <c r="AH342" s="69"/>
      <c r="AI342" s="99"/>
      <c r="AJ342" s="97"/>
    </row>
    <row r="343" spans="5:36" s="68" customFormat="1" x14ac:dyDescent="0.2">
      <c r="E343" s="98"/>
      <c r="G343" s="98"/>
      <c r="M343" s="100"/>
      <c r="N343" s="101"/>
      <c r="R343" s="102"/>
      <c r="S343" s="102"/>
      <c r="T343" s="102"/>
      <c r="U343" s="102"/>
      <c r="AH343" s="69"/>
      <c r="AI343" s="99"/>
      <c r="AJ343" s="97"/>
    </row>
    <row r="344" spans="5:36" s="68" customFormat="1" x14ac:dyDescent="0.2">
      <c r="E344" s="98"/>
      <c r="G344" s="98"/>
      <c r="M344" s="100"/>
      <c r="N344" s="101"/>
      <c r="R344" s="102"/>
      <c r="S344" s="102"/>
      <c r="T344" s="102"/>
      <c r="U344" s="102"/>
      <c r="AH344" s="69"/>
      <c r="AI344" s="99"/>
      <c r="AJ344" s="97"/>
    </row>
    <row r="345" spans="5:36" s="68" customFormat="1" x14ac:dyDescent="0.2">
      <c r="E345" s="98"/>
      <c r="G345" s="98"/>
      <c r="M345" s="100"/>
      <c r="N345" s="101"/>
      <c r="R345" s="102"/>
      <c r="S345" s="102"/>
      <c r="T345" s="102"/>
      <c r="U345" s="102"/>
      <c r="AH345" s="69"/>
      <c r="AI345" s="99"/>
      <c r="AJ345" s="97"/>
    </row>
    <row r="346" spans="5:36" s="68" customFormat="1" x14ac:dyDescent="0.2">
      <c r="E346" s="98"/>
      <c r="G346" s="98"/>
      <c r="M346" s="100"/>
      <c r="N346" s="101"/>
      <c r="R346" s="102"/>
      <c r="S346" s="102"/>
      <c r="T346" s="102"/>
      <c r="U346" s="102"/>
      <c r="AH346" s="69"/>
      <c r="AI346" s="99"/>
      <c r="AJ346" s="97"/>
    </row>
    <row r="347" spans="5:36" s="68" customFormat="1" x14ac:dyDescent="0.2">
      <c r="E347" s="98"/>
      <c r="G347" s="98"/>
      <c r="M347" s="100"/>
      <c r="N347" s="101"/>
      <c r="R347" s="102"/>
      <c r="S347" s="102"/>
      <c r="T347" s="102"/>
      <c r="U347" s="102"/>
      <c r="AH347" s="69"/>
      <c r="AI347" s="99"/>
      <c r="AJ347" s="97"/>
    </row>
    <row r="348" spans="5:36" s="68" customFormat="1" x14ac:dyDescent="0.2">
      <c r="E348" s="98"/>
      <c r="G348" s="98"/>
      <c r="M348" s="100"/>
      <c r="N348" s="101"/>
      <c r="R348" s="102"/>
      <c r="S348" s="102"/>
      <c r="T348" s="102"/>
      <c r="U348" s="102"/>
      <c r="AH348" s="69"/>
      <c r="AI348" s="99"/>
      <c r="AJ348" s="97"/>
    </row>
    <row r="349" spans="5:36" s="68" customFormat="1" x14ac:dyDescent="0.2">
      <c r="E349" s="98"/>
      <c r="G349" s="98"/>
      <c r="M349" s="100"/>
      <c r="N349" s="101"/>
      <c r="R349" s="102"/>
      <c r="S349" s="102"/>
      <c r="T349" s="102"/>
      <c r="U349" s="102"/>
      <c r="AH349" s="69"/>
      <c r="AI349" s="99"/>
      <c r="AJ349" s="97"/>
    </row>
    <row r="350" spans="5:36" s="68" customFormat="1" x14ac:dyDescent="0.2">
      <c r="E350" s="98"/>
      <c r="G350" s="98"/>
      <c r="M350" s="100"/>
      <c r="N350" s="101"/>
      <c r="R350" s="102"/>
      <c r="S350" s="102"/>
      <c r="T350" s="102"/>
      <c r="U350" s="102"/>
      <c r="AH350" s="69"/>
      <c r="AI350" s="99"/>
      <c r="AJ350" s="97"/>
    </row>
    <row r="351" spans="5:36" s="68" customFormat="1" x14ac:dyDescent="0.2">
      <c r="E351" s="98"/>
      <c r="G351" s="98"/>
      <c r="M351" s="100"/>
      <c r="N351" s="101"/>
      <c r="R351" s="102"/>
      <c r="S351" s="102"/>
      <c r="T351" s="102"/>
      <c r="U351" s="102"/>
      <c r="AH351" s="69"/>
      <c r="AI351" s="99"/>
      <c r="AJ351" s="97"/>
    </row>
    <row r="352" spans="5:36" s="68" customFormat="1" x14ac:dyDescent="0.2">
      <c r="E352" s="98"/>
      <c r="G352" s="98"/>
      <c r="M352" s="100"/>
      <c r="N352" s="101"/>
      <c r="R352" s="102"/>
      <c r="S352" s="102"/>
      <c r="T352" s="102"/>
      <c r="U352" s="102"/>
      <c r="AH352" s="69"/>
      <c r="AI352" s="99"/>
      <c r="AJ352" s="97"/>
    </row>
    <row r="353" spans="5:36" s="68" customFormat="1" x14ac:dyDescent="0.2">
      <c r="E353" s="98"/>
      <c r="G353" s="98"/>
      <c r="M353" s="100"/>
      <c r="N353" s="101"/>
      <c r="R353" s="102"/>
      <c r="S353" s="102"/>
      <c r="T353" s="102"/>
      <c r="U353" s="102"/>
      <c r="AH353" s="69"/>
      <c r="AI353" s="99"/>
      <c r="AJ353" s="97"/>
    </row>
    <row r="354" spans="5:36" s="68" customFormat="1" x14ac:dyDescent="0.2">
      <c r="E354" s="98"/>
      <c r="G354" s="98"/>
      <c r="M354" s="100"/>
      <c r="N354" s="101"/>
      <c r="R354" s="102"/>
      <c r="S354" s="102"/>
      <c r="T354" s="102"/>
      <c r="U354" s="102"/>
      <c r="AH354" s="69"/>
      <c r="AI354" s="99"/>
      <c r="AJ354" s="97"/>
    </row>
    <row r="355" spans="5:36" s="68" customFormat="1" x14ac:dyDescent="0.2">
      <c r="E355" s="98"/>
      <c r="G355" s="98"/>
      <c r="M355" s="100"/>
      <c r="N355" s="101"/>
      <c r="R355" s="102"/>
      <c r="S355" s="102"/>
      <c r="T355" s="102"/>
      <c r="U355" s="102"/>
      <c r="AH355" s="69"/>
      <c r="AI355" s="99"/>
      <c r="AJ355" s="97"/>
    </row>
    <row r="356" spans="5:36" s="68" customFormat="1" x14ac:dyDescent="0.2">
      <c r="E356" s="98"/>
      <c r="G356" s="98"/>
      <c r="M356" s="100"/>
      <c r="N356" s="101"/>
      <c r="R356" s="102"/>
      <c r="S356" s="102"/>
      <c r="T356" s="102"/>
      <c r="U356" s="102"/>
      <c r="AH356" s="69"/>
      <c r="AI356" s="99"/>
      <c r="AJ356" s="97"/>
    </row>
    <row r="357" spans="5:36" s="68" customFormat="1" x14ac:dyDescent="0.2">
      <c r="E357" s="98"/>
      <c r="G357" s="98"/>
      <c r="M357" s="100"/>
      <c r="N357" s="101"/>
      <c r="R357" s="102"/>
      <c r="S357" s="102"/>
      <c r="T357" s="102"/>
      <c r="U357" s="102"/>
      <c r="AH357" s="69"/>
      <c r="AI357" s="99"/>
      <c r="AJ357" s="97"/>
    </row>
    <row r="358" spans="5:36" s="68" customFormat="1" x14ac:dyDescent="0.2">
      <c r="E358" s="98"/>
      <c r="G358" s="98"/>
      <c r="M358" s="100"/>
      <c r="N358" s="101"/>
      <c r="R358" s="102"/>
      <c r="S358" s="102"/>
      <c r="T358" s="102"/>
      <c r="U358" s="102"/>
      <c r="AH358" s="69"/>
      <c r="AI358" s="99"/>
      <c r="AJ358" s="97"/>
    </row>
    <row r="359" spans="5:36" s="68" customFormat="1" x14ac:dyDescent="0.2">
      <c r="E359" s="98"/>
      <c r="G359" s="98"/>
      <c r="M359" s="100"/>
      <c r="N359" s="101"/>
      <c r="R359" s="102"/>
      <c r="S359" s="102"/>
      <c r="T359" s="102"/>
      <c r="U359" s="102"/>
      <c r="AH359" s="69"/>
      <c r="AI359" s="99"/>
      <c r="AJ359" s="97"/>
    </row>
    <row r="360" spans="5:36" s="68" customFormat="1" x14ac:dyDescent="0.2">
      <c r="E360" s="98"/>
      <c r="G360" s="98"/>
      <c r="M360" s="100"/>
      <c r="N360" s="101"/>
      <c r="R360" s="102"/>
      <c r="S360" s="102"/>
      <c r="T360" s="102"/>
      <c r="U360" s="102"/>
      <c r="AH360" s="69"/>
      <c r="AI360" s="99"/>
      <c r="AJ360" s="97"/>
    </row>
    <row r="361" spans="5:36" s="68" customFormat="1" x14ac:dyDescent="0.2">
      <c r="E361" s="98"/>
      <c r="G361" s="98"/>
      <c r="M361" s="100"/>
      <c r="N361" s="101"/>
      <c r="R361" s="102"/>
      <c r="S361" s="102"/>
      <c r="T361" s="102"/>
      <c r="U361" s="102"/>
      <c r="AH361" s="69"/>
      <c r="AI361" s="99"/>
      <c r="AJ361" s="97"/>
    </row>
    <row r="362" spans="5:36" s="68" customFormat="1" x14ac:dyDescent="0.2">
      <c r="E362" s="98"/>
      <c r="G362" s="98"/>
      <c r="M362" s="100"/>
      <c r="N362" s="101"/>
      <c r="R362" s="102"/>
      <c r="S362" s="102"/>
      <c r="T362" s="102"/>
      <c r="U362" s="102"/>
      <c r="AH362" s="69"/>
      <c r="AI362" s="99"/>
      <c r="AJ362" s="97"/>
    </row>
    <row r="363" spans="5:36" s="68" customFormat="1" x14ac:dyDescent="0.2">
      <c r="E363" s="98"/>
      <c r="G363" s="98"/>
      <c r="M363" s="100"/>
      <c r="N363" s="101"/>
      <c r="R363" s="102"/>
      <c r="S363" s="102"/>
      <c r="T363" s="102"/>
      <c r="U363" s="102"/>
      <c r="AH363" s="69"/>
      <c r="AI363" s="99"/>
      <c r="AJ363" s="97"/>
    </row>
    <row r="364" spans="5:36" s="68" customFormat="1" x14ac:dyDescent="0.2">
      <c r="E364" s="98"/>
      <c r="G364" s="98"/>
      <c r="M364" s="100"/>
      <c r="N364" s="101"/>
      <c r="R364" s="102"/>
      <c r="S364" s="102"/>
      <c r="T364" s="102"/>
      <c r="U364" s="102"/>
      <c r="AH364" s="69"/>
      <c r="AI364" s="99"/>
      <c r="AJ364" s="97"/>
    </row>
    <row r="365" spans="5:36" s="68" customFormat="1" x14ac:dyDescent="0.2">
      <c r="E365" s="98"/>
      <c r="G365" s="98"/>
      <c r="M365" s="100"/>
      <c r="N365" s="101"/>
      <c r="R365" s="102"/>
      <c r="S365" s="102"/>
      <c r="T365" s="102"/>
      <c r="U365" s="102"/>
      <c r="AH365" s="69"/>
      <c r="AI365" s="99"/>
      <c r="AJ365" s="97"/>
    </row>
    <row r="366" spans="5:36" s="68" customFormat="1" x14ac:dyDescent="0.2">
      <c r="E366" s="98"/>
      <c r="G366" s="98"/>
      <c r="M366" s="100"/>
      <c r="N366" s="101"/>
      <c r="R366" s="102"/>
      <c r="S366" s="102"/>
      <c r="T366" s="102"/>
      <c r="U366" s="102"/>
      <c r="AH366" s="69"/>
      <c r="AI366" s="99"/>
      <c r="AJ366" s="97"/>
    </row>
    <row r="367" spans="5:36" s="68" customFormat="1" x14ac:dyDescent="0.2">
      <c r="E367" s="98"/>
      <c r="G367" s="98"/>
      <c r="M367" s="100"/>
      <c r="N367" s="101"/>
      <c r="R367" s="102"/>
      <c r="S367" s="102"/>
      <c r="T367" s="102"/>
      <c r="U367" s="102"/>
      <c r="AH367" s="69"/>
      <c r="AI367" s="99"/>
      <c r="AJ367" s="97"/>
    </row>
    <row r="368" spans="5:36" s="68" customFormat="1" x14ac:dyDescent="0.2">
      <c r="E368" s="98"/>
      <c r="G368" s="98"/>
      <c r="M368" s="100"/>
      <c r="N368" s="101"/>
      <c r="R368" s="102"/>
      <c r="S368" s="102"/>
      <c r="T368" s="102"/>
      <c r="U368" s="102"/>
      <c r="AH368" s="69"/>
      <c r="AI368" s="99"/>
      <c r="AJ368" s="97"/>
    </row>
    <row r="369" spans="5:36" s="68" customFormat="1" x14ac:dyDescent="0.2">
      <c r="E369" s="98"/>
      <c r="G369" s="98"/>
      <c r="M369" s="100"/>
      <c r="N369" s="101"/>
      <c r="R369" s="102"/>
      <c r="S369" s="102"/>
      <c r="T369" s="102"/>
      <c r="U369" s="102"/>
      <c r="AH369" s="69"/>
      <c r="AI369" s="99"/>
      <c r="AJ369" s="97"/>
    </row>
    <row r="370" spans="5:36" s="68" customFormat="1" x14ac:dyDescent="0.2">
      <c r="E370" s="98"/>
      <c r="G370" s="98"/>
      <c r="M370" s="100"/>
      <c r="N370" s="101"/>
      <c r="R370" s="102"/>
      <c r="S370" s="102"/>
      <c r="T370" s="102"/>
      <c r="U370" s="102"/>
      <c r="AH370" s="69"/>
      <c r="AI370" s="99"/>
      <c r="AJ370" s="97"/>
    </row>
    <row r="371" spans="5:36" s="68" customFormat="1" x14ac:dyDescent="0.2">
      <c r="E371" s="98"/>
      <c r="G371" s="98"/>
      <c r="M371" s="100"/>
      <c r="N371" s="101"/>
      <c r="R371" s="102"/>
      <c r="S371" s="102"/>
      <c r="T371" s="102"/>
      <c r="U371" s="102"/>
      <c r="AH371" s="69"/>
      <c r="AI371" s="99"/>
      <c r="AJ371" s="97"/>
    </row>
    <row r="372" spans="5:36" s="68" customFormat="1" x14ac:dyDescent="0.2">
      <c r="E372" s="98"/>
      <c r="G372" s="98"/>
      <c r="M372" s="100"/>
      <c r="N372" s="101"/>
      <c r="R372" s="102"/>
      <c r="S372" s="102"/>
      <c r="T372" s="102"/>
      <c r="U372" s="102"/>
      <c r="AH372" s="69"/>
      <c r="AI372" s="99"/>
      <c r="AJ372" s="97"/>
    </row>
    <row r="373" spans="5:36" s="68" customFormat="1" x14ac:dyDescent="0.2">
      <c r="E373" s="98"/>
      <c r="G373" s="98"/>
      <c r="M373" s="100"/>
      <c r="N373" s="101"/>
      <c r="R373" s="102"/>
      <c r="S373" s="102"/>
      <c r="T373" s="102"/>
      <c r="U373" s="102"/>
      <c r="AH373" s="69"/>
      <c r="AI373" s="99"/>
      <c r="AJ373" s="97"/>
    </row>
    <row r="374" spans="5:36" s="68" customFormat="1" x14ac:dyDescent="0.2">
      <c r="E374" s="98"/>
      <c r="G374" s="98"/>
      <c r="M374" s="100"/>
      <c r="N374" s="101"/>
      <c r="R374" s="102"/>
      <c r="S374" s="102"/>
      <c r="T374" s="102"/>
      <c r="U374" s="102"/>
      <c r="AH374" s="69"/>
      <c r="AI374" s="99"/>
      <c r="AJ374" s="97"/>
    </row>
    <row r="375" spans="5:36" s="68" customFormat="1" x14ac:dyDescent="0.2">
      <c r="E375" s="98"/>
      <c r="G375" s="98"/>
      <c r="M375" s="100"/>
      <c r="N375" s="101"/>
      <c r="R375" s="102"/>
      <c r="S375" s="102"/>
      <c r="T375" s="102"/>
      <c r="U375" s="102"/>
      <c r="AH375" s="69"/>
      <c r="AI375" s="99"/>
      <c r="AJ375" s="97"/>
    </row>
    <row r="376" spans="5:36" s="68" customFormat="1" x14ac:dyDescent="0.2">
      <c r="E376" s="98"/>
      <c r="G376" s="98"/>
      <c r="M376" s="100"/>
      <c r="N376" s="101"/>
      <c r="R376" s="102"/>
      <c r="S376" s="102"/>
      <c r="T376" s="102"/>
      <c r="U376" s="102"/>
      <c r="AH376" s="69"/>
      <c r="AI376" s="99"/>
      <c r="AJ376" s="97"/>
    </row>
    <row r="377" spans="5:36" s="68" customFormat="1" x14ac:dyDescent="0.2">
      <c r="E377" s="98"/>
      <c r="G377" s="98"/>
      <c r="M377" s="100"/>
      <c r="N377" s="101"/>
      <c r="R377" s="102"/>
      <c r="S377" s="102"/>
      <c r="T377" s="102"/>
      <c r="U377" s="102"/>
      <c r="AH377" s="69"/>
      <c r="AI377" s="99"/>
      <c r="AJ377" s="97"/>
    </row>
    <row r="378" spans="5:36" s="68" customFormat="1" x14ac:dyDescent="0.2">
      <c r="E378" s="98"/>
      <c r="G378" s="98"/>
      <c r="M378" s="100"/>
      <c r="N378" s="101"/>
      <c r="R378" s="102"/>
      <c r="S378" s="102"/>
      <c r="T378" s="102"/>
      <c r="U378" s="102"/>
      <c r="AH378" s="69"/>
      <c r="AI378" s="99"/>
      <c r="AJ378" s="97"/>
    </row>
    <row r="379" spans="5:36" s="68" customFormat="1" x14ac:dyDescent="0.2">
      <c r="E379" s="98"/>
      <c r="G379" s="98"/>
      <c r="M379" s="100"/>
      <c r="N379" s="101"/>
      <c r="R379" s="102"/>
      <c r="S379" s="102"/>
      <c r="T379" s="102"/>
      <c r="U379" s="102"/>
      <c r="AH379" s="69"/>
      <c r="AI379" s="99"/>
      <c r="AJ379" s="97"/>
    </row>
    <row r="380" spans="5:36" s="68" customFormat="1" x14ac:dyDescent="0.2">
      <c r="E380" s="98"/>
      <c r="G380" s="98"/>
      <c r="M380" s="100"/>
      <c r="N380" s="101"/>
      <c r="R380" s="102"/>
      <c r="S380" s="102"/>
      <c r="T380" s="102"/>
      <c r="U380" s="102"/>
      <c r="AH380" s="69"/>
      <c r="AI380" s="99"/>
      <c r="AJ380" s="97"/>
    </row>
    <row r="381" spans="5:36" s="68" customFormat="1" x14ac:dyDescent="0.2">
      <c r="E381" s="98"/>
      <c r="G381" s="98"/>
      <c r="M381" s="100"/>
      <c r="N381" s="101"/>
      <c r="R381" s="102"/>
      <c r="S381" s="102"/>
      <c r="T381" s="102"/>
      <c r="U381" s="102"/>
      <c r="AH381" s="69"/>
      <c r="AI381" s="99"/>
      <c r="AJ381" s="97"/>
    </row>
    <row r="382" spans="5:36" s="68" customFormat="1" x14ac:dyDescent="0.2">
      <c r="E382" s="98"/>
      <c r="G382" s="98"/>
      <c r="M382" s="100"/>
      <c r="N382" s="101"/>
      <c r="R382" s="102"/>
      <c r="S382" s="102"/>
      <c r="T382" s="102"/>
      <c r="U382" s="102"/>
      <c r="AH382" s="69"/>
      <c r="AI382" s="99"/>
      <c r="AJ382" s="97"/>
    </row>
    <row r="383" spans="5:36" s="68" customFormat="1" x14ac:dyDescent="0.2">
      <c r="E383" s="98"/>
      <c r="G383" s="98"/>
      <c r="M383" s="100"/>
      <c r="N383" s="101"/>
      <c r="R383" s="102"/>
      <c r="S383" s="102"/>
      <c r="T383" s="102"/>
      <c r="U383" s="102"/>
      <c r="AH383" s="69"/>
      <c r="AI383" s="99"/>
      <c r="AJ383" s="97"/>
    </row>
    <row r="384" spans="5:36" s="68" customFormat="1" x14ac:dyDescent="0.2">
      <c r="E384" s="98"/>
      <c r="G384" s="98"/>
      <c r="M384" s="100"/>
      <c r="N384" s="101"/>
      <c r="R384" s="102"/>
      <c r="S384" s="102"/>
      <c r="T384" s="102"/>
      <c r="U384" s="102"/>
      <c r="AH384" s="69"/>
      <c r="AI384" s="99"/>
      <c r="AJ384" s="97"/>
    </row>
    <row r="385" spans="5:36" s="68" customFormat="1" x14ac:dyDescent="0.2">
      <c r="E385" s="98"/>
      <c r="G385" s="98"/>
      <c r="M385" s="100"/>
      <c r="N385" s="101"/>
      <c r="R385" s="102"/>
      <c r="S385" s="102"/>
      <c r="T385" s="102"/>
      <c r="U385" s="102"/>
      <c r="AH385" s="69"/>
      <c r="AI385" s="99"/>
      <c r="AJ385" s="97"/>
    </row>
    <row r="386" spans="5:36" s="68" customFormat="1" x14ac:dyDescent="0.2">
      <c r="E386" s="98"/>
      <c r="G386" s="98"/>
      <c r="M386" s="100"/>
      <c r="N386" s="101"/>
      <c r="R386" s="102"/>
      <c r="S386" s="102"/>
      <c r="T386" s="102"/>
      <c r="U386" s="102"/>
      <c r="AH386" s="69"/>
      <c r="AI386" s="99"/>
      <c r="AJ386" s="97"/>
    </row>
    <row r="387" spans="5:36" s="68" customFormat="1" x14ac:dyDescent="0.2">
      <c r="E387" s="98"/>
      <c r="G387" s="98"/>
      <c r="M387" s="100"/>
      <c r="N387" s="101"/>
      <c r="R387" s="102"/>
      <c r="S387" s="102"/>
      <c r="T387" s="102"/>
      <c r="U387" s="102"/>
      <c r="AH387" s="69"/>
      <c r="AI387" s="99"/>
      <c r="AJ387" s="97"/>
    </row>
    <row r="388" spans="5:36" s="68" customFormat="1" x14ac:dyDescent="0.2">
      <c r="E388" s="98"/>
      <c r="G388" s="98"/>
      <c r="M388" s="100"/>
      <c r="N388" s="101"/>
      <c r="R388" s="102"/>
      <c r="S388" s="102"/>
      <c r="T388" s="102"/>
      <c r="U388" s="102"/>
      <c r="AH388" s="69"/>
      <c r="AI388" s="99"/>
      <c r="AJ388" s="97"/>
    </row>
    <row r="389" spans="5:36" s="68" customFormat="1" x14ac:dyDescent="0.2">
      <c r="E389" s="98"/>
      <c r="G389" s="98"/>
      <c r="M389" s="100"/>
      <c r="N389" s="101"/>
      <c r="R389" s="102"/>
      <c r="S389" s="102"/>
      <c r="T389" s="102"/>
      <c r="U389" s="102"/>
      <c r="AH389" s="69"/>
      <c r="AI389" s="99"/>
      <c r="AJ389" s="97"/>
    </row>
    <row r="390" spans="5:36" s="68" customFormat="1" x14ac:dyDescent="0.2">
      <c r="E390" s="98"/>
      <c r="G390" s="98"/>
      <c r="M390" s="100"/>
      <c r="N390" s="101"/>
      <c r="R390" s="102"/>
      <c r="S390" s="102"/>
      <c r="T390" s="102"/>
      <c r="U390" s="102"/>
      <c r="AH390" s="69"/>
      <c r="AI390" s="99"/>
      <c r="AJ390" s="97"/>
    </row>
    <row r="391" spans="5:36" s="68" customFormat="1" x14ac:dyDescent="0.2">
      <c r="E391" s="98"/>
      <c r="G391" s="98"/>
      <c r="M391" s="100"/>
      <c r="N391" s="101"/>
      <c r="R391" s="102"/>
      <c r="S391" s="102"/>
      <c r="T391" s="102"/>
      <c r="U391" s="102"/>
      <c r="AH391" s="69"/>
      <c r="AI391" s="99"/>
      <c r="AJ391" s="97"/>
    </row>
    <row r="392" spans="5:36" s="68" customFormat="1" x14ac:dyDescent="0.2">
      <c r="E392" s="98"/>
      <c r="G392" s="98"/>
      <c r="M392" s="100"/>
      <c r="N392" s="101"/>
      <c r="R392" s="102"/>
      <c r="S392" s="102"/>
      <c r="T392" s="102"/>
      <c r="U392" s="102"/>
      <c r="AH392" s="69"/>
      <c r="AI392" s="99"/>
      <c r="AJ392" s="97"/>
    </row>
    <row r="393" spans="5:36" s="68" customFormat="1" x14ac:dyDescent="0.2">
      <c r="E393" s="98"/>
      <c r="G393" s="98"/>
      <c r="M393" s="100"/>
      <c r="N393" s="101"/>
      <c r="R393" s="102"/>
      <c r="S393" s="102"/>
      <c r="T393" s="102"/>
      <c r="U393" s="102"/>
      <c r="AH393" s="69"/>
      <c r="AI393" s="99"/>
      <c r="AJ393" s="97"/>
    </row>
    <row r="394" spans="5:36" s="68" customFormat="1" x14ac:dyDescent="0.2">
      <c r="E394" s="98"/>
      <c r="G394" s="98"/>
      <c r="M394" s="100"/>
      <c r="N394" s="101"/>
      <c r="R394" s="102"/>
      <c r="S394" s="102"/>
      <c r="T394" s="102"/>
      <c r="U394" s="102"/>
      <c r="AH394" s="69"/>
      <c r="AI394" s="99"/>
      <c r="AJ394" s="97"/>
    </row>
    <row r="395" spans="5:36" s="68" customFormat="1" x14ac:dyDescent="0.2">
      <c r="E395" s="98"/>
      <c r="G395" s="98"/>
      <c r="M395" s="100"/>
      <c r="N395" s="101"/>
      <c r="R395" s="102"/>
      <c r="S395" s="102"/>
      <c r="T395" s="102"/>
      <c r="U395" s="102"/>
      <c r="AH395" s="69"/>
      <c r="AI395" s="99"/>
      <c r="AJ395" s="97"/>
    </row>
    <row r="396" spans="5:36" s="68" customFormat="1" x14ac:dyDescent="0.2">
      <c r="E396" s="98"/>
      <c r="G396" s="98"/>
      <c r="M396" s="100"/>
      <c r="N396" s="101"/>
      <c r="R396" s="102"/>
      <c r="S396" s="102"/>
      <c r="T396" s="102"/>
      <c r="U396" s="102"/>
      <c r="AH396" s="69"/>
      <c r="AI396" s="99"/>
      <c r="AJ396" s="97"/>
    </row>
    <row r="397" spans="5:36" s="68" customFormat="1" x14ac:dyDescent="0.2">
      <c r="E397" s="98"/>
      <c r="G397" s="98"/>
      <c r="M397" s="100"/>
      <c r="N397" s="101"/>
      <c r="R397" s="102"/>
      <c r="S397" s="102"/>
      <c r="T397" s="102"/>
      <c r="U397" s="102"/>
      <c r="AH397" s="69"/>
      <c r="AI397" s="99"/>
      <c r="AJ397" s="97"/>
    </row>
    <row r="398" spans="5:36" s="68" customFormat="1" x14ac:dyDescent="0.2">
      <c r="E398" s="98"/>
      <c r="G398" s="98"/>
      <c r="M398" s="100"/>
      <c r="N398" s="101"/>
      <c r="R398" s="102"/>
      <c r="S398" s="102"/>
      <c r="T398" s="102"/>
      <c r="U398" s="102"/>
      <c r="AH398" s="69"/>
      <c r="AI398" s="99"/>
      <c r="AJ398" s="97"/>
    </row>
    <row r="399" spans="5:36" s="68" customFormat="1" x14ac:dyDescent="0.2">
      <c r="E399" s="98"/>
      <c r="G399" s="98"/>
      <c r="M399" s="100"/>
      <c r="N399" s="101"/>
      <c r="R399" s="102"/>
      <c r="S399" s="102"/>
      <c r="T399" s="102"/>
      <c r="U399" s="102"/>
      <c r="AH399" s="69"/>
      <c r="AI399" s="99"/>
      <c r="AJ399" s="97"/>
    </row>
    <row r="400" spans="5:36" s="68" customFormat="1" x14ac:dyDescent="0.2">
      <c r="E400" s="98"/>
      <c r="G400" s="98"/>
      <c r="M400" s="100"/>
      <c r="N400" s="101"/>
      <c r="R400" s="102"/>
      <c r="S400" s="102"/>
      <c r="T400" s="102"/>
      <c r="U400" s="102"/>
      <c r="AH400" s="69"/>
      <c r="AI400" s="99"/>
      <c r="AJ400" s="97"/>
    </row>
    <row r="401" spans="5:36" s="68" customFormat="1" x14ac:dyDescent="0.2">
      <c r="E401" s="98"/>
      <c r="G401" s="98"/>
      <c r="M401" s="100"/>
      <c r="N401" s="101"/>
      <c r="R401" s="102"/>
      <c r="S401" s="102"/>
      <c r="T401" s="102"/>
      <c r="U401" s="102"/>
      <c r="AH401" s="69"/>
      <c r="AI401" s="99"/>
      <c r="AJ401" s="97"/>
    </row>
    <row r="402" spans="5:36" s="68" customFormat="1" x14ac:dyDescent="0.2">
      <c r="E402" s="98"/>
      <c r="G402" s="98"/>
      <c r="M402" s="100"/>
      <c r="N402" s="101"/>
      <c r="R402" s="102"/>
      <c r="S402" s="102"/>
      <c r="T402" s="102"/>
      <c r="U402" s="102"/>
      <c r="AH402" s="69"/>
      <c r="AI402" s="99"/>
      <c r="AJ402" s="97"/>
    </row>
    <row r="403" spans="5:36" s="68" customFormat="1" x14ac:dyDescent="0.2">
      <c r="E403" s="98"/>
      <c r="G403" s="98"/>
      <c r="M403" s="100"/>
      <c r="N403" s="101"/>
      <c r="R403" s="102"/>
      <c r="S403" s="102"/>
      <c r="T403" s="102"/>
      <c r="U403" s="102"/>
      <c r="AH403" s="69"/>
      <c r="AI403" s="99"/>
      <c r="AJ403" s="97"/>
    </row>
    <row r="404" spans="5:36" s="68" customFormat="1" x14ac:dyDescent="0.2">
      <c r="E404" s="98"/>
      <c r="G404" s="98"/>
      <c r="M404" s="100"/>
      <c r="N404" s="101"/>
      <c r="R404" s="102"/>
      <c r="S404" s="102"/>
      <c r="T404" s="102"/>
      <c r="U404" s="102"/>
      <c r="AH404" s="69"/>
      <c r="AI404" s="99"/>
      <c r="AJ404" s="97"/>
    </row>
    <row r="405" spans="5:36" s="68" customFormat="1" x14ac:dyDescent="0.2">
      <c r="E405" s="98"/>
      <c r="G405" s="98"/>
      <c r="M405" s="100"/>
      <c r="N405" s="101"/>
      <c r="R405" s="102"/>
      <c r="S405" s="102"/>
      <c r="T405" s="102"/>
      <c r="U405" s="102"/>
      <c r="AH405" s="69"/>
      <c r="AI405" s="99"/>
      <c r="AJ405" s="97"/>
    </row>
    <row r="406" spans="5:36" s="68" customFormat="1" x14ac:dyDescent="0.2">
      <c r="E406" s="98"/>
      <c r="G406" s="98"/>
      <c r="M406" s="100"/>
      <c r="N406" s="101"/>
      <c r="R406" s="102"/>
      <c r="S406" s="102"/>
      <c r="T406" s="102"/>
      <c r="U406" s="102"/>
      <c r="AH406" s="69"/>
      <c r="AI406" s="99"/>
      <c r="AJ406" s="97"/>
    </row>
    <row r="407" spans="5:36" s="68" customFormat="1" x14ac:dyDescent="0.2">
      <c r="E407" s="98"/>
      <c r="G407" s="98"/>
      <c r="M407" s="100"/>
      <c r="N407" s="101"/>
      <c r="R407" s="102"/>
      <c r="S407" s="102"/>
      <c r="T407" s="102"/>
      <c r="U407" s="102"/>
      <c r="AH407" s="69"/>
      <c r="AI407" s="99"/>
      <c r="AJ407" s="97"/>
    </row>
    <row r="408" spans="5:36" s="68" customFormat="1" x14ac:dyDescent="0.2">
      <c r="E408" s="98"/>
      <c r="G408" s="98"/>
      <c r="M408" s="100"/>
      <c r="N408" s="101"/>
      <c r="R408" s="102"/>
      <c r="S408" s="102"/>
      <c r="T408" s="102"/>
      <c r="U408" s="102"/>
      <c r="AH408" s="69"/>
      <c r="AI408" s="99"/>
      <c r="AJ408" s="97"/>
    </row>
    <row r="409" spans="5:36" s="68" customFormat="1" x14ac:dyDescent="0.2">
      <c r="E409" s="98"/>
      <c r="G409" s="98"/>
      <c r="M409" s="100"/>
      <c r="N409" s="101"/>
      <c r="R409" s="102"/>
      <c r="S409" s="102"/>
      <c r="T409" s="102"/>
      <c r="U409" s="102"/>
      <c r="AH409" s="69"/>
      <c r="AI409" s="99"/>
      <c r="AJ409" s="97"/>
    </row>
    <row r="410" spans="5:36" s="68" customFormat="1" x14ac:dyDescent="0.2">
      <c r="E410" s="98"/>
      <c r="G410" s="98"/>
      <c r="M410" s="100"/>
      <c r="N410" s="101"/>
      <c r="R410" s="102"/>
      <c r="S410" s="102"/>
      <c r="T410" s="102"/>
      <c r="U410" s="102"/>
      <c r="AH410" s="69"/>
      <c r="AI410" s="99"/>
      <c r="AJ410" s="97"/>
    </row>
    <row r="411" spans="5:36" s="68" customFormat="1" x14ac:dyDescent="0.2">
      <c r="E411" s="98"/>
      <c r="G411" s="98"/>
      <c r="M411" s="100"/>
      <c r="N411" s="101"/>
      <c r="R411" s="102"/>
      <c r="S411" s="102"/>
      <c r="T411" s="102"/>
      <c r="U411" s="102"/>
      <c r="AH411" s="69"/>
      <c r="AI411" s="99"/>
      <c r="AJ411" s="97"/>
    </row>
    <row r="412" spans="5:36" s="68" customFormat="1" x14ac:dyDescent="0.2">
      <c r="E412" s="98"/>
      <c r="G412" s="98"/>
      <c r="M412" s="100"/>
      <c r="N412" s="101"/>
      <c r="R412" s="102"/>
      <c r="S412" s="102"/>
      <c r="T412" s="102"/>
      <c r="U412" s="102"/>
      <c r="AH412" s="69"/>
      <c r="AI412" s="99"/>
      <c r="AJ412" s="97"/>
    </row>
    <row r="413" spans="5:36" s="68" customFormat="1" x14ac:dyDescent="0.2">
      <c r="E413" s="98"/>
      <c r="G413" s="98"/>
      <c r="M413" s="100"/>
      <c r="N413" s="101"/>
      <c r="R413" s="102"/>
      <c r="S413" s="102"/>
      <c r="T413" s="102"/>
      <c r="U413" s="102"/>
      <c r="AH413" s="69"/>
      <c r="AI413" s="99"/>
      <c r="AJ413" s="97"/>
    </row>
    <row r="414" spans="5:36" s="68" customFormat="1" x14ac:dyDescent="0.2">
      <c r="E414" s="98"/>
      <c r="G414" s="98"/>
      <c r="M414" s="100"/>
      <c r="N414" s="101"/>
      <c r="R414" s="102"/>
      <c r="S414" s="102"/>
      <c r="T414" s="102"/>
      <c r="U414" s="102"/>
      <c r="AH414" s="69"/>
      <c r="AI414" s="99"/>
      <c r="AJ414" s="97"/>
    </row>
    <row r="415" spans="5:36" s="68" customFormat="1" x14ac:dyDescent="0.2">
      <c r="E415" s="98"/>
      <c r="G415" s="98"/>
      <c r="M415" s="100"/>
      <c r="N415" s="101"/>
      <c r="R415" s="102"/>
      <c r="S415" s="102"/>
      <c r="T415" s="102"/>
      <c r="U415" s="102"/>
      <c r="AH415" s="69"/>
      <c r="AI415" s="99"/>
      <c r="AJ415" s="97"/>
    </row>
    <row r="416" spans="5:36" s="68" customFormat="1" x14ac:dyDescent="0.2">
      <c r="E416" s="98"/>
      <c r="G416" s="98"/>
      <c r="M416" s="100"/>
      <c r="N416" s="101"/>
      <c r="R416" s="102"/>
      <c r="S416" s="102"/>
      <c r="T416" s="102"/>
      <c r="U416" s="102"/>
      <c r="AH416" s="69"/>
      <c r="AI416" s="99"/>
      <c r="AJ416" s="97"/>
    </row>
    <row r="417" spans="5:36" s="68" customFormat="1" x14ac:dyDescent="0.2">
      <c r="E417" s="98"/>
      <c r="G417" s="98"/>
      <c r="M417" s="100"/>
      <c r="N417" s="101"/>
      <c r="R417" s="102"/>
      <c r="S417" s="102"/>
      <c r="T417" s="102"/>
      <c r="U417" s="102"/>
      <c r="AH417" s="69"/>
      <c r="AI417" s="99"/>
      <c r="AJ417" s="97"/>
    </row>
    <row r="418" spans="5:36" s="68" customFormat="1" x14ac:dyDescent="0.2">
      <c r="E418" s="98"/>
      <c r="G418" s="98"/>
      <c r="M418" s="100"/>
      <c r="N418" s="101"/>
      <c r="R418" s="102"/>
      <c r="S418" s="102"/>
      <c r="T418" s="102"/>
      <c r="U418" s="102"/>
      <c r="AH418" s="69"/>
      <c r="AI418" s="99"/>
      <c r="AJ418" s="97"/>
    </row>
    <row r="419" spans="5:36" s="68" customFormat="1" x14ac:dyDescent="0.2">
      <c r="E419" s="98"/>
      <c r="G419" s="98"/>
      <c r="M419" s="100"/>
      <c r="N419" s="101"/>
      <c r="R419" s="102"/>
      <c r="S419" s="102"/>
      <c r="T419" s="102"/>
      <c r="U419" s="102"/>
      <c r="AH419" s="69"/>
      <c r="AI419" s="99"/>
      <c r="AJ419" s="97"/>
    </row>
    <row r="420" spans="5:36" s="68" customFormat="1" x14ac:dyDescent="0.2">
      <c r="E420" s="98"/>
      <c r="G420" s="98"/>
      <c r="M420" s="100"/>
      <c r="N420" s="101"/>
      <c r="R420" s="102"/>
      <c r="S420" s="102"/>
      <c r="T420" s="102"/>
      <c r="U420" s="102"/>
      <c r="AH420" s="69"/>
      <c r="AI420" s="99"/>
      <c r="AJ420" s="97"/>
    </row>
    <row r="421" spans="5:36" s="68" customFormat="1" x14ac:dyDescent="0.2">
      <c r="E421" s="98"/>
      <c r="G421" s="98"/>
      <c r="M421" s="100"/>
      <c r="N421" s="101"/>
      <c r="R421" s="102"/>
      <c r="S421" s="102"/>
      <c r="T421" s="102"/>
      <c r="U421" s="102"/>
      <c r="AH421" s="69"/>
      <c r="AI421" s="99"/>
      <c r="AJ421" s="97"/>
    </row>
    <row r="422" spans="5:36" s="68" customFormat="1" x14ac:dyDescent="0.2">
      <c r="E422" s="98"/>
      <c r="G422" s="98"/>
      <c r="M422" s="100"/>
      <c r="N422" s="101"/>
      <c r="R422" s="102"/>
      <c r="S422" s="102"/>
      <c r="T422" s="102"/>
      <c r="U422" s="102"/>
      <c r="AH422" s="69"/>
      <c r="AI422" s="99"/>
      <c r="AJ422" s="97"/>
    </row>
    <row r="423" spans="5:36" s="68" customFormat="1" x14ac:dyDescent="0.2">
      <c r="E423" s="98"/>
      <c r="G423" s="98"/>
      <c r="M423" s="100"/>
      <c r="N423" s="101"/>
      <c r="R423" s="102"/>
      <c r="S423" s="102"/>
      <c r="T423" s="102"/>
      <c r="U423" s="102"/>
      <c r="AH423" s="69"/>
      <c r="AI423" s="99"/>
      <c r="AJ423" s="97"/>
    </row>
    <row r="424" spans="5:36" s="68" customFormat="1" x14ac:dyDescent="0.2">
      <c r="E424" s="98"/>
      <c r="G424" s="98"/>
      <c r="M424" s="100"/>
      <c r="N424" s="101"/>
      <c r="R424" s="102"/>
      <c r="S424" s="102"/>
      <c r="T424" s="102"/>
      <c r="U424" s="102"/>
      <c r="AH424" s="69"/>
      <c r="AI424" s="99"/>
      <c r="AJ424" s="97"/>
    </row>
    <row r="425" spans="5:36" s="68" customFormat="1" x14ac:dyDescent="0.2">
      <c r="E425" s="98"/>
      <c r="G425" s="98"/>
      <c r="M425" s="100"/>
      <c r="N425" s="101"/>
      <c r="R425" s="102"/>
      <c r="S425" s="102"/>
      <c r="T425" s="102"/>
      <c r="U425" s="102"/>
      <c r="AH425" s="69"/>
      <c r="AI425" s="99"/>
      <c r="AJ425" s="97"/>
    </row>
    <row r="426" spans="5:36" s="68" customFormat="1" x14ac:dyDescent="0.2">
      <c r="E426" s="98"/>
      <c r="G426" s="98"/>
      <c r="M426" s="100"/>
      <c r="N426" s="101"/>
      <c r="R426" s="102"/>
      <c r="S426" s="102"/>
      <c r="T426" s="102"/>
      <c r="U426" s="102"/>
      <c r="AH426" s="69"/>
      <c r="AI426" s="99"/>
      <c r="AJ426" s="97"/>
    </row>
    <row r="427" spans="5:36" s="68" customFormat="1" x14ac:dyDescent="0.2">
      <c r="E427" s="98"/>
      <c r="G427" s="98"/>
      <c r="M427" s="100"/>
      <c r="N427" s="101"/>
      <c r="R427" s="102"/>
      <c r="S427" s="102"/>
      <c r="T427" s="102"/>
      <c r="U427" s="102"/>
      <c r="AH427" s="69"/>
      <c r="AI427" s="99"/>
      <c r="AJ427" s="97"/>
    </row>
    <row r="428" spans="5:36" s="68" customFormat="1" x14ac:dyDescent="0.2">
      <c r="E428" s="98"/>
      <c r="G428" s="98"/>
      <c r="M428" s="100"/>
      <c r="N428" s="101"/>
      <c r="R428" s="102"/>
      <c r="S428" s="102"/>
      <c r="T428" s="102"/>
      <c r="U428" s="102"/>
      <c r="AH428" s="69"/>
      <c r="AI428" s="99"/>
      <c r="AJ428" s="97"/>
    </row>
    <row r="429" spans="5:36" s="68" customFormat="1" x14ac:dyDescent="0.2">
      <c r="E429" s="98"/>
      <c r="G429" s="98"/>
      <c r="M429" s="100"/>
      <c r="N429" s="101"/>
      <c r="R429" s="102"/>
      <c r="S429" s="102"/>
      <c r="T429" s="102"/>
      <c r="U429" s="102"/>
      <c r="AH429" s="69"/>
      <c r="AI429" s="99"/>
      <c r="AJ429" s="97"/>
    </row>
    <row r="430" spans="5:36" s="68" customFormat="1" x14ac:dyDescent="0.2">
      <c r="E430" s="98"/>
      <c r="G430" s="98"/>
      <c r="M430" s="100"/>
      <c r="N430" s="101"/>
      <c r="R430" s="102"/>
      <c r="S430" s="102"/>
      <c r="T430" s="102"/>
      <c r="U430" s="102"/>
      <c r="AH430" s="69"/>
      <c r="AI430" s="99"/>
      <c r="AJ430" s="97"/>
    </row>
    <row r="431" spans="5:36" s="68" customFormat="1" x14ac:dyDescent="0.2">
      <c r="E431" s="98"/>
      <c r="G431" s="98"/>
      <c r="M431" s="100"/>
      <c r="N431" s="101"/>
      <c r="R431" s="102"/>
      <c r="S431" s="102"/>
      <c r="T431" s="102"/>
      <c r="U431" s="102"/>
      <c r="AH431" s="69"/>
      <c r="AI431" s="99"/>
      <c r="AJ431" s="97"/>
    </row>
    <row r="432" spans="5:36" s="68" customFormat="1" x14ac:dyDescent="0.2">
      <c r="E432" s="98"/>
      <c r="G432" s="98"/>
      <c r="M432" s="100"/>
      <c r="N432" s="101"/>
      <c r="R432" s="102"/>
      <c r="S432" s="102"/>
      <c r="T432" s="102"/>
      <c r="U432" s="102"/>
      <c r="AH432" s="69"/>
      <c r="AI432" s="99"/>
      <c r="AJ432" s="97"/>
    </row>
    <row r="433" spans="5:36" s="68" customFormat="1" x14ac:dyDescent="0.2">
      <c r="E433" s="98"/>
      <c r="G433" s="98"/>
      <c r="M433" s="100"/>
      <c r="N433" s="101"/>
      <c r="R433" s="102"/>
      <c r="S433" s="102"/>
      <c r="T433" s="102"/>
      <c r="U433" s="102"/>
      <c r="AH433" s="69"/>
      <c r="AI433" s="99"/>
      <c r="AJ433" s="97"/>
    </row>
    <row r="434" spans="5:36" s="68" customFormat="1" x14ac:dyDescent="0.2">
      <c r="E434" s="98"/>
      <c r="G434" s="98"/>
      <c r="M434" s="100"/>
      <c r="N434" s="101"/>
      <c r="R434" s="102"/>
      <c r="S434" s="102"/>
      <c r="T434" s="102"/>
      <c r="U434" s="102"/>
      <c r="AH434" s="69"/>
      <c r="AI434" s="99"/>
      <c r="AJ434" s="97"/>
    </row>
    <row r="435" spans="5:36" s="68" customFormat="1" x14ac:dyDescent="0.2">
      <c r="E435" s="98"/>
      <c r="G435" s="98"/>
      <c r="M435" s="100"/>
      <c r="N435" s="101"/>
      <c r="R435" s="102"/>
      <c r="S435" s="102"/>
      <c r="T435" s="102"/>
      <c r="U435" s="102"/>
      <c r="AH435" s="69"/>
      <c r="AI435" s="99"/>
      <c r="AJ435" s="97"/>
    </row>
    <row r="436" spans="5:36" s="68" customFormat="1" x14ac:dyDescent="0.2">
      <c r="E436" s="98"/>
      <c r="G436" s="98"/>
      <c r="M436" s="100"/>
      <c r="N436" s="101"/>
      <c r="R436" s="102"/>
      <c r="S436" s="102"/>
      <c r="T436" s="102"/>
      <c r="U436" s="102"/>
      <c r="AH436" s="69"/>
      <c r="AI436" s="99"/>
      <c r="AJ436" s="97"/>
    </row>
    <row r="437" spans="5:36" s="68" customFormat="1" x14ac:dyDescent="0.2">
      <c r="E437" s="98"/>
      <c r="G437" s="98"/>
      <c r="M437" s="100"/>
      <c r="N437" s="101"/>
      <c r="R437" s="102"/>
      <c r="S437" s="102"/>
      <c r="T437" s="102"/>
      <c r="U437" s="102"/>
      <c r="AH437" s="69"/>
      <c r="AI437" s="99"/>
      <c r="AJ437" s="97"/>
    </row>
    <row r="438" spans="5:36" s="68" customFormat="1" x14ac:dyDescent="0.2">
      <c r="E438" s="98"/>
      <c r="G438" s="98"/>
      <c r="M438" s="100"/>
      <c r="N438" s="101"/>
      <c r="R438" s="102"/>
      <c r="S438" s="102"/>
      <c r="T438" s="102"/>
      <c r="U438" s="102"/>
      <c r="AH438" s="69"/>
      <c r="AI438" s="99"/>
      <c r="AJ438" s="97"/>
    </row>
    <row r="439" spans="5:36" s="68" customFormat="1" x14ac:dyDescent="0.2">
      <c r="E439" s="98"/>
      <c r="G439" s="98"/>
      <c r="M439" s="100"/>
      <c r="N439" s="101"/>
      <c r="R439" s="102"/>
      <c r="S439" s="102"/>
      <c r="T439" s="102"/>
      <c r="U439" s="102"/>
      <c r="AH439" s="69"/>
      <c r="AI439" s="99"/>
      <c r="AJ439" s="97"/>
    </row>
    <row r="440" spans="5:36" s="68" customFormat="1" x14ac:dyDescent="0.2">
      <c r="E440" s="98"/>
      <c r="G440" s="98"/>
      <c r="M440" s="100"/>
      <c r="N440" s="101"/>
      <c r="R440" s="102"/>
      <c r="S440" s="102"/>
      <c r="T440" s="102"/>
      <c r="U440" s="102"/>
      <c r="AH440" s="69"/>
      <c r="AI440" s="99"/>
      <c r="AJ440" s="97"/>
    </row>
    <row r="441" spans="5:36" s="68" customFormat="1" x14ac:dyDescent="0.2">
      <c r="E441" s="98"/>
      <c r="G441" s="98"/>
      <c r="M441" s="100"/>
      <c r="N441" s="101"/>
      <c r="R441" s="102"/>
      <c r="S441" s="102"/>
      <c r="T441" s="102"/>
      <c r="U441" s="102"/>
      <c r="AH441" s="69"/>
      <c r="AI441" s="99"/>
      <c r="AJ441" s="97"/>
    </row>
    <row r="442" spans="5:36" s="68" customFormat="1" x14ac:dyDescent="0.2">
      <c r="E442" s="98"/>
      <c r="G442" s="98"/>
      <c r="M442" s="100"/>
      <c r="N442" s="101"/>
      <c r="R442" s="102"/>
      <c r="S442" s="102"/>
      <c r="T442" s="102"/>
      <c r="U442" s="102"/>
      <c r="AH442" s="69"/>
      <c r="AI442" s="99"/>
      <c r="AJ442" s="97"/>
    </row>
    <row r="443" spans="5:36" s="68" customFormat="1" x14ac:dyDescent="0.2">
      <c r="E443" s="98"/>
      <c r="G443" s="98"/>
      <c r="M443" s="100"/>
      <c r="N443" s="101"/>
      <c r="R443" s="102"/>
      <c r="S443" s="102"/>
      <c r="T443" s="102"/>
      <c r="U443" s="102"/>
      <c r="AH443" s="69"/>
      <c r="AI443" s="99"/>
      <c r="AJ443" s="97"/>
    </row>
    <row r="444" spans="5:36" s="68" customFormat="1" x14ac:dyDescent="0.2">
      <c r="E444" s="98"/>
      <c r="G444" s="98"/>
      <c r="M444" s="100"/>
      <c r="N444" s="101"/>
      <c r="R444" s="102"/>
      <c r="S444" s="102"/>
      <c r="T444" s="102"/>
      <c r="U444" s="102"/>
      <c r="AH444" s="69"/>
      <c r="AI444" s="99"/>
      <c r="AJ444" s="97"/>
    </row>
    <row r="445" spans="5:36" s="68" customFormat="1" x14ac:dyDescent="0.2">
      <c r="E445" s="98"/>
      <c r="G445" s="98"/>
      <c r="M445" s="100"/>
      <c r="N445" s="101"/>
      <c r="R445" s="102"/>
      <c r="S445" s="102"/>
      <c r="T445" s="102"/>
      <c r="U445" s="102"/>
      <c r="AH445" s="69"/>
      <c r="AI445" s="99"/>
      <c r="AJ445" s="97"/>
    </row>
    <row r="446" spans="5:36" s="68" customFormat="1" x14ac:dyDescent="0.2">
      <c r="E446" s="98"/>
      <c r="G446" s="98"/>
      <c r="M446" s="100"/>
      <c r="N446" s="101"/>
      <c r="R446" s="102"/>
      <c r="S446" s="102"/>
      <c r="T446" s="102"/>
      <c r="U446" s="102"/>
      <c r="AH446" s="69"/>
      <c r="AI446" s="99"/>
      <c r="AJ446" s="97"/>
    </row>
    <row r="447" spans="5:36" s="68" customFormat="1" x14ac:dyDescent="0.2">
      <c r="E447" s="98"/>
      <c r="G447" s="98"/>
      <c r="M447" s="100"/>
      <c r="N447" s="101"/>
      <c r="R447" s="102"/>
      <c r="S447" s="102"/>
      <c r="T447" s="102"/>
      <c r="U447" s="102"/>
      <c r="AH447" s="69"/>
      <c r="AI447" s="99"/>
      <c r="AJ447" s="97"/>
    </row>
    <row r="448" spans="5:36" s="68" customFormat="1" x14ac:dyDescent="0.2">
      <c r="E448" s="98"/>
      <c r="G448" s="98"/>
      <c r="M448" s="100"/>
      <c r="N448" s="101"/>
      <c r="R448" s="102"/>
      <c r="S448" s="102"/>
      <c r="T448" s="102"/>
      <c r="U448" s="102"/>
      <c r="AH448" s="69"/>
      <c r="AI448" s="99"/>
      <c r="AJ448" s="97"/>
    </row>
    <row r="449" spans="5:36" s="68" customFormat="1" x14ac:dyDescent="0.2">
      <c r="E449" s="98"/>
      <c r="G449" s="98"/>
      <c r="M449" s="100"/>
      <c r="N449" s="101"/>
      <c r="R449" s="102"/>
      <c r="S449" s="102"/>
      <c r="T449" s="102"/>
      <c r="U449" s="102"/>
      <c r="AH449" s="69"/>
      <c r="AI449" s="99"/>
      <c r="AJ449" s="97"/>
    </row>
    <row r="450" spans="5:36" s="68" customFormat="1" x14ac:dyDescent="0.2">
      <c r="E450" s="98"/>
      <c r="G450" s="98"/>
      <c r="M450" s="100"/>
      <c r="N450" s="101"/>
      <c r="R450" s="102"/>
      <c r="S450" s="102"/>
      <c r="T450" s="102"/>
      <c r="U450" s="102"/>
      <c r="AH450" s="69"/>
      <c r="AI450" s="99"/>
      <c r="AJ450" s="97"/>
    </row>
    <row r="451" spans="5:36" s="68" customFormat="1" x14ac:dyDescent="0.2">
      <c r="E451" s="98"/>
      <c r="G451" s="98"/>
      <c r="M451" s="100"/>
      <c r="N451" s="101"/>
      <c r="R451" s="102"/>
      <c r="S451" s="102"/>
      <c r="T451" s="102"/>
      <c r="U451" s="102"/>
      <c r="AH451" s="69"/>
      <c r="AI451" s="99"/>
      <c r="AJ451" s="97"/>
    </row>
    <row r="452" spans="5:36" s="68" customFormat="1" x14ac:dyDescent="0.2">
      <c r="E452" s="98"/>
      <c r="G452" s="98"/>
      <c r="M452" s="100"/>
      <c r="N452" s="101"/>
      <c r="R452" s="102"/>
      <c r="S452" s="102"/>
      <c r="T452" s="102"/>
      <c r="U452" s="102"/>
      <c r="AH452" s="69"/>
      <c r="AI452" s="99"/>
      <c r="AJ452" s="97"/>
    </row>
    <row r="453" spans="5:36" s="68" customFormat="1" x14ac:dyDescent="0.2">
      <c r="E453" s="98"/>
      <c r="G453" s="98"/>
      <c r="M453" s="100"/>
      <c r="N453" s="101"/>
      <c r="R453" s="102"/>
      <c r="S453" s="102"/>
      <c r="T453" s="102"/>
      <c r="U453" s="102"/>
      <c r="AH453" s="69"/>
      <c r="AI453" s="99"/>
      <c r="AJ453" s="97"/>
    </row>
    <row r="454" spans="5:36" s="68" customFormat="1" x14ac:dyDescent="0.2">
      <c r="E454" s="98"/>
      <c r="G454" s="98"/>
      <c r="M454" s="100"/>
      <c r="N454" s="101"/>
      <c r="R454" s="102"/>
      <c r="S454" s="102"/>
      <c r="T454" s="102"/>
      <c r="U454" s="102"/>
      <c r="AH454" s="69"/>
      <c r="AI454" s="99"/>
      <c r="AJ454" s="97"/>
    </row>
    <row r="455" spans="5:36" s="68" customFormat="1" x14ac:dyDescent="0.2">
      <c r="E455" s="98"/>
      <c r="G455" s="98"/>
      <c r="M455" s="100"/>
      <c r="N455" s="101"/>
      <c r="R455" s="102"/>
      <c r="S455" s="102"/>
      <c r="T455" s="102"/>
      <c r="U455" s="102"/>
      <c r="AH455" s="69"/>
      <c r="AI455" s="99"/>
      <c r="AJ455" s="97"/>
    </row>
    <row r="456" spans="5:36" s="68" customFormat="1" x14ac:dyDescent="0.2">
      <c r="E456" s="98"/>
      <c r="G456" s="98"/>
      <c r="M456" s="100"/>
      <c r="N456" s="101"/>
      <c r="R456" s="102"/>
      <c r="S456" s="102"/>
      <c r="T456" s="102"/>
      <c r="U456" s="102"/>
      <c r="AH456" s="69"/>
      <c r="AI456" s="99"/>
      <c r="AJ456" s="97"/>
    </row>
    <row r="457" spans="5:36" s="68" customFormat="1" x14ac:dyDescent="0.2">
      <c r="E457" s="98"/>
      <c r="G457" s="98"/>
      <c r="M457" s="100"/>
      <c r="N457" s="101"/>
      <c r="R457" s="102"/>
      <c r="S457" s="102"/>
      <c r="T457" s="102"/>
      <c r="U457" s="102"/>
      <c r="AH457" s="69"/>
      <c r="AI457" s="99"/>
      <c r="AJ457" s="97"/>
    </row>
    <row r="458" spans="5:36" s="68" customFormat="1" x14ac:dyDescent="0.2">
      <c r="E458" s="98"/>
      <c r="G458" s="98"/>
      <c r="M458" s="100"/>
      <c r="N458" s="101"/>
      <c r="R458" s="102"/>
      <c r="S458" s="102"/>
      <c r="T458" s="102"/>
      <c r="U458" s="102"/>
      <c r="AH458" s="69"/>
      <c r="AI458" s="99"/>
      <c r="AJ458" s="97"/>
    </row>
    <row r="459" spans="5:36" s="68" customFormat="1" x14ac:dyDescent="0.2">
      <c r="E459" s="98"/>
      <c r="G459" s="98"/>
      <c r="M459" s="100"/>
      <c r="N459" s="101"/>
      <c r="R459" s="102"/>
      <c r="S459" s="102"/>
      <c r="T459" s="102"/>
      <c r="U459" s="102"/>
      <c r="AH459" s="69"/>
      <c r="AI459" s="99"/>
      <c r="AJ459" s="97"/>
    </row>
    <row r="460" spans="5:36" s="68" customFormat="1" x14ac:dyDescent="0.2">
      <c r="E460" s="98"/>
      <c r="G460" s="98"/>
      <c r="M460" s="100"/>
      <c r="N460" s="101"/>
      <c r="R460" s="102"/>
      <c r="S460" s="102"/>
      <c r="T460" s="102"/>
      <c r="U460" s="102"/>
      <c r="AH460" s="69"/>
      <c r="AI460" s="99"/>
      <c r="AJ460" s="97"/>
    </row>
    <row r="461" spans="5:36" s="68" customFormat="1" x14ac:dyDescent="0.2">
      <c r="E461" s="98"/>
      <c r="G461" s="98"/>
      <c r="M461" s="100"/>
      <c r="N461" s="101"/>
      <c r="R461" s="102"/>
      <c r="S461" s="102"/>
      <c r="T461" s="102"/>
      <c r="U461" s="102"/>
      <c r="AH461" s="69"/>
      <c r="AI461" s="99"/>
      <c r="AJ461" s="97"/>
    </row>
    <row r="462" spans="5:36" s="68" customFormat="1" x14ac:dyDescent="0.2">
      <c r="E462" s="98"/>
      <c r="G462" s="98"/>
      <c r="M462" s="100"/>
      <c r="N462" s="101"/>
      <c r="R462" s="102"/>
      <c r="S462" s="102"/>
      <c r="T462" s="102"/>
      <c r="U462" s="102"/>
      <c r="AH462" s="69"/>
      <c r="AI462" s="99"/>
      <c r="AJ462" s="97"/>
    </row>
    <row r="463" spans="5:36" s="68" customFormat="1" x14ac:dyDescent="0.2">
      <c r="E463" s="98"/>
      <c r="G463" s="98"/>
      <c r="M463" s="100"/>
      <c r="N463" s="101"/>
      <c r="R463" s="102"/>
      <c r="S463" s="102"/>
      <c r="T463" s="102"/>
      <c r="U463" s="102"/>
      <c r="AH463" s="69"/>
      <c r="AI463" s="99"/>
      <c r="AJ463" s="97"/>
    </row>
    <row r="464" spans="5:36" s="68" customFormat="1" x14ac:dyDescent="0.2">
      <c r="E464" s="98"/>
      <c r="G464" s="98"/>
      <c r="M464" s="100"/>
      <c r="N464" s="101"/>
      <c r="R464" s="102"/>
      <c r="S464" s="102"/>
      <c r="T464" s="102"/>
      <c r="U464" s="102"/>
      <c r="AH464" s="69"/>
      <c r="AI464" s="99"/>
      <c r="AJ464" s="97"/>
    </row>
    <row r="465" spans="5:36" s="68" customFormat="1" x14ac:dyDescent="0.2">
      <c r="E465" s="98"/>
      <c r="G465" s="98"/>
      <c r="M465" s="100"/>
      <c r="N465" s="101"/>
      <c r="R465" s="102"/>
      <c r="S465" s="102"/>
      <c r="T465" s="102"/>
      <c r="U465" s="102"/>
      <c r="AH465" s="69"/>
      <c r="AI465" s="99"/>
      <c r="AJ465" s="97"/>
    </row>
    <row r="466" spans="5:36" s="68" customFormat="1" x14ac:dyDescent="0.2">
      <c r="E466" s="98"/>
      <c r="G466" s="98"/>
      <c r="M466" s="100"/>
      <c r="N466" s="101"/>
      <c r="R466" s="102"/>
      <c r="S466" s="102"/>
      <c r="T466" s="102"/>
      <c r="U466" s="102"/>
      <c r="AH466" s="69"/>
      <c r="AI466" s="99"/>
      <c r="AJ466" s="97"/>
    </row>
    <row r="467" spans="5:36" s="68" customFormat="1" x14ac:dyDescent="0.2">
      <c r="E467" s="98"/>
      <c r="G467" s="98"/>
      <c r="M467" s="100"/>
      <c r="N467" s="101"/>
      <c r="R467" s="102"/>
      <c r="S467" s="102"/>
      <c r="T467" s="102"/>
      <c r="U467" s="102"/>
      <c r="AH467" s="69"/>
      <c r="AI467" s="99"/>
      <c r="AJ467" s="97"/>
    </row>
    <row r="468" spans="5:36" s="68" customFormat="1" x14ac:dyDescent="0.2">
      <c r="E468" s="98"/>
      <c r="G468" s="98"/>
      <c r="M468" s="100"/>
      <c r="N468" s="101"/>
      <c r="R468" s="102"/>
      <c r="S468" s="102"/>
      <c r="T468" s="102"/>
      <c r="U468" s="102"/>
      <c r="AH468" s="69"/>
      <c r="AI468" s="99"/>
      <c r="AJ468" s="97"/>
    </row>
    <row r="469" spans="5:36" s="68" customFormat="1" x14ac:dyDescent="0.2">
      <c r="E469" s="98"/>
      <c r="G469" s="98"/>
      <c r="M469" s="100"/>
      <c r="N469" s="101"/>
      <c r="R469" s="102"/>
      <c r="S469" s="102"/>
      <c r="T469" s="102"/>
      <c r="U469" s="102"/>
      <c r="AH469" s="69"/>
      <c r="AI469" s="99"/>
      <c r="AJ469" s="97"/>
    </row>
    <row r="470" spans="5:36" s="68" customFormat="1" x14ac:dyDescent="0.2">
      <c r="E470" s="98"/>
      <c r="G470" s="98"/>
      <c r="M470" s="100"/>
      <c r="N470" s="101"/>
      <c r="R470" s="102"/>
      <c r="S470" s="102"/>
      <c r="T470" s="102"/>
      <c r="U470" s="102"/>
      <c r="AH470" s="69"/>
      <c r="AI470" s="99"/>
      <c r="AJ470" s="97"/>
    </row>
    <row r="471" spans="5:36" s="68" customFormat="1" x14ac:dyDescent="0.2">
      <c r="E471" s="98"/>
      <c r="G471" s="98"/>
      <c r="M471" s="100"/>
      <c r="N471" s="101"/>
      <c r="R471" s="102"/>
      <c r="S471" s="102"/>
      <c r="T471" s="102"/>
      <c r="U471" s="102"/>
      <c r="AH471" s="69"/>
      <c r="AI471" s="99"/>
      <c r="AJ471" s="97"/>
    </row>
    <row r="472" spans="5:36" s="68" customFormat="1" x14ac:dyDescent="0.2">
      <c r="E472" s="98"/>
      <c r="G472" s="98"/>
      <c r="M472" s="100"/>
      <c r="N472" s="101"/>
      <c r="R472" s="102"/>
      <c r="S472" s="102"/>
      <c r="T472" s="102"/>
      <c r="U472" s="102"/>
      <c r="AH472" s="69"/>
      <c r="AI472" s="99"/>
      <c r="AJ472" s="97"/>
    </row>
    <row r="473" spans="5:36" s="68" customFormat="1" x14ac:dyDescent="0.2">
      <c r="E473" s="98"/>
      <c r="G473" s="98"/>
      <c r="M473" s="100"/>
      <c r="N473" s="101"/>
      <c r="R473" s="102"/>
      <c r="S473" s="102"/>
      <c r="T473" s="102"/>
      <c r="U473" s="102"/>
      <c r="AH473" s="69"/>
      <c r="AI473" s="99"/>
      <c r="AJ473" s="97"/>
    </row>
    <row r="474" spans="5:36" s="68" customFormat="1" x14ac:dyDescent="0.2">
      <c r="E474" s="98"/>
      <c r="G474" s="98"/>
      <c r="M474" s="100"/>
      <c r="N474" s="101"/>
      <c r="R474" s="102"/>
      <c r="S474" s="102"/>
      <c r="T474" s="102"/>
      <c r="U474" s="102"/>
      <c r="AH474" s="69"/>
      <c r="AI474" s="99"/>
      <c r="AJ474" s="97"/>
    </row>
    <row r="475" spans="5:36" s="68" customFormat="1" x14ac:dyDescent="0.2">
      <c r="E475" s="98"/>
      <c r="G475" s="98"/>
      <c r="M475" s="100"/>
      <c r="N475" s="101"/>
      <c r="R475" s="102"/>
      <c r="S475" s="102"/>
      <c r="T475" s="102"/>
      <c r="U475" s="102"/>
      <c r="AH475" s="69"/>
      <c r="AI475" s="99"/>
      <c r="AJ475" s="97"/>
    </row>
    <row r="476" spans="5:36" s="68" customFormat="1" x14ac:dyDescent="0.2">
      <c r="E476" s="98"/>
      <c r="G476" s="98"/>
      <c r="M476" s="100"/>
      <c r="N476" s="101"/>
      <c r="R476" s="102"/>
      <c r="S476" s="102"/>
      <c r="T476" s="102"/>
      <c r="U476" s="102"/>
      <c r="AH476" s="69"/>
      <c r="AI476" s="99"/>
      <c r="AJ476" s="97"/>
    </row>
    <row r="477" spans="5:36" s="68" customFormat="1" x14ac:dyDescent="0.2">
      <c r="E477" s="98"/>
      <c r="G477" s="98"/>
      <c r="M477" s="100"/>
      <c r="N477" s="101"/>
      <c r="R477" s="102"/>
      <c r="S477" s="102"/>
      <c r="T477" s="102"/>
      <c r="U477" s="102"/>
      <c r="AH477" s="69"/>
      <c r="AI477" s="99"/>
      <c r="AJ477" s="97"/>
    </row>
    <row r="478" spans="5:36" s="68" customFormat="1" x14ac:dyDescent="0.2">
      <c r="E478" s="98"/>
      <c r="G478" s="98"/>
      <c r="M478" s="100"/>
      <c r="N478" s="101"/>
      <c r="R478" s="102"/>
      <c r="S478" s="102"/>
      <c r="T478" s="102"/>
      <c r="U478" s="102"/>
      <c r="AH478" s="69"/>
      <c r="AI478" s="99"/>
      <c r="AJ478" s="97"/>
    </row>
    <row r="479" spans="5:36" s="68" customFormat="1" x14ac:dyDescent="0.2">
      <c r="E479" s="98"/>
      <c r="G479" s="98"/>
      <c r="M479" s="100"/>
      <c r="N479" s="101"/>
      <c r="R479" s="102"/>
      <c r="S479" s="102"/>
      <c r="T479" s="102"/>
      <c r="U479" s="102"/>
      <c r="AH479" s="69"/>
      <c r="AI479" s="99"/>
      <c r="AJ479" s="97"/>
    </row>
    <row r="480" spans="5:36" s="68" customFormat="1" x14ac:dyDescent="0.2">
      <c r="E480" s="98"/>
      <c r="G480" s="98"/>
      <c r="M480" s="100"/>
      <c r="N480" s="101"/>
      <c r="R480" s="102"/>
      <c r="S480" s="102"/>
      <c r="T480" s="102"/>
      <c r="U480" s="102"/>
      <c r="AH480" s="69"/>
      <c r="AI480" s="99"/>
      <c r="AJ480" s="97"/>
    </row>
    <row r="481" spans="5:36" s="68" customFormat="1" x14ac:dyDescent="0.2">
      <c r="E481" s="98"/>
      <c r="G481" s="98"/>
      <c r="M481" s="100"/>
      <c r="N481" s="101"/>
      <c r="R481" s="102"/>
      <c r="S481" s="102"/>
      <c r="T481" s="102"/>
      <c r="U481" s="102"/>
      <c r="AH481" s="69"/>
      <c r="AI481" s="99"/>
      <c r="AJ481" s="97"/>
    </row>
    <row r="482" spans="5:36" s="68" customFormat="1" x14ac:dyDescent="0.2">
      <c r="E482" s="98"/>
      <c r="G482" s="98"/>
      <c r="M482" s="100"/>
      <c r="N482" s="101"/>
      <c r="R482" s="102"/>
      <c r="S482" s="102"/>
      <c r="T482" s="102"/>
      <c r="U482" s="102"/>
      <c r="AH482" s="69"/>
      <c r="AI482" s="99"/>
      <c r="AJ482" s="97"/>
    </row>
    <row r="483" spans="5:36" s="68" customFormat="1" x14ac:dyDescent="0.2">
      <c r="E483" s="98"/>
      <c r="G483" s="98"/>
      <c r="M483" s="100"/>
      <c r="N483" s="101"/>
      <c r="R483" s="102"/>
      <c r="S483" s="102"/>
      <c r="T483" s="102"/>
      <c r="U483" s="102"/>
      <c r="AH483" s="69"/>
      <c r="AI483" s="99"/>
      <c r="AJ483" s="97"/>
    </row>
    <row r="484" spans="5:36" s="68" customFormat="1" x14ac:dyDescent="0.2">
      <c r="E484" s="98"/>
      <c r="G484" s="98"/>
      <c r="M484" s="100"/>
      <c r="N484" s="101"/>
      <c r="R484" s="102"/>
      <c r="S484" s="102"/>
      <c r="T484" s="102"/>
      <c r="U484" s="102"/>
      <c r="AH484" s="69"/>
      <c r="AI484" s="99"/>
      <c r="AJ484" s="97"/>
    </row>
    <row r="485" spans="5:36" s="68" customFormat="1" x14ac:dyDescent="0.2">
      <c r="E485" s="98"/>
      <c r="G485" s="98"/>
      <c r="M485" s="100"/>
      <c r="N485" s="101"/>
      <c r="R485" s="102"/>
      <c r="S485" s="102"/>
      <c r="T485" s="102"/>
      <c r="U485" s="102"/>
      <c r="AH485" s="69"/>
      <c r="AI485" s="99"/>
      <c r="AJ485" s="97"/>
    </row>
    <row r="486" spans="5:36" s="68" customFormat="1" x14ac:dyDescent="0.2">
      <c r="E486" s="98"/>
      <c r="G486" s="98"/>
      <c r="M486" s="100"/>
      <c r="N486" s="101"/>
      <c r="R486" s="102"/>
      <c r="S486" s="102"/>
      <c r="T486" s="102"/>
      <c r="U486" s="102"/>
      <c r="AH486" s="69"/>
      <c r="AI486" s="99"/>
      <c r="AJ486" s="97"/>
    </row>
    <row r="487" spans="5:36" s="68" customFormat="1" x14ac:dyDescent="0.2">
      <c r="E487" s="98"/>
      <c r="G487" s="98"/>
      <c r="M487" s="100"/>
      <c r="N487" s="101"/>
      <c r="R487" s="102"/>
      <c r="S487" s="102"/>
      <c r="T487" s="102"/>
      <c r="U487" s="102"/>
      <c r="AH487" s="69"/>
      <c r="AI487" s="99"/>
      <c r="AJ487" s="97"/>
    </row>
    <row r="488" spans="5:36" s="68" customFormat="1" x14ac:dyDescent="0.2">
      <c r="E488" s="98"/>
      <c r="G488" s="98"/>
      <c r="M488" s="100"/>
      <c r="N488" s="101"/>
      <c r="R488" s="102"/>
      <c r="S488" s="102"/>
      <c r="T488" s="102"/>
      <c r="U488" s="102"/>
      <c r="AH488" s="69"/>
      <c r="AI488" s="99"/>
      <c r="AJ488" s="97"/>
    </row>
    <row r="489" spans="5:36" s="68" customFormat="1" x14ac:dyDescent="0.2">
      <c r="E489" s="98"/>
      <c r="G489" s="98"/>
      <c r="M489" s="100"/>
      <c r="N489" s="101"/>
      <c r="R489" s="102"/>
      <c r="S489" s="102"/>
      <c r="T489" s="102"/>
      <c r="U489" s="102"/>
      <c r="AH489" s="69"/>
      <c r="AI489" s="99"/>
      <c r="AJ489" s="97"/>
    </row>
    <row r="490" spans="5:36" s="68" customFormat="1" x14ac:dyDescent="0.2">
      <c r="E490" s="98"/>
      <c r="G490" s="98"/>
      <c r="M490" s="100"/>
      <c r="N490" s="101"/>
      <c r="R490" s="102"/>
      <c r="S490" s="102"/>
      <c r="T490" s="102"/>
      <c r="U490" s="102"/>
      <c r="AH490" s="69"/>
      <c r="AI490" s="99"/>
      <c r="AJ490" s="97"/>
    </row>
    <row r="491" spans="5:36" s="68" customFormat="1" x14ac:dyDescent="0.2">
      <c r="E491" s="98"/>
      <c r="G491" s="98"/>
      <c r="M491" s="100"/>
      <c r="N491" s="101"/>
      <c r="R491" s="102"/>
      <c r="S491" s="102"/>
      <c r="T491" s="102"/>
      <c r="U491" s="102"/>
      <c r="AH491" s="69"/>
      <c r="AI491" s="99"/>
      <c r="AJ491" s="97"/>
    </row>
    <row r="492" spans="5:36" s="68" customFormat="1" x14ac:dyDescent="0.2">
      <c r="E492" s="98"/>
      <c r="G492" s="98"/>
      <c r="M492" s="100"/>
      <c r="N492" s="101"/>
      <c r="R492" s="102"/>
      <c r="S492" s="102"/>
      <c r="T492" s="102"/>
      <c r="U492" s="102"/>
      <c r="AH492" s="69"/>
      <c r="AI492" s="99"/>
      <c r="AJ492" s="97"/>
    </row>
    <row r="493" spans="5:36" s="68" customFormat="1" x14ac:dyDescent="0.2">
      <c r="E493" s="98"/>
      <c r="G493" s="98"/>
      <c r="M493" s="100"/>
      <c r="N493" s="101"/>
      <c r="R493" s="102"/>
      <c r="S493" s="102"/>
      <c r="T493" s="102"/>
      <c r="U493" s="102"/>
      <c r="AH493" s="69"/>
      <c r="AI493" s="99"/>
      <c r="AJ493" s="97"/>
    </row>
    <row r="494" spans="5:36" s="68" customFormat="1" x14ac:dyDescent="0.2">
      <c r="E494" s="98"/>
      <c r="G494" s="98"/>
      <c r="M494" s="100"/>
      <c r="N494" s="101"/>
      <c r="R494" s="102"/>
      <c r="S494" s="102"/>
      <c r="T494" s="102"/>
      <c r="U494" s="102"/>
      <c r="AH494" s="69"/>
      <c r="AI494" s="99"/>
      <c r="AJ494" s="97"/>
    </row>
    <row r="495" spans="5:36" s="68" customFormat="1" x14ac:dyDescent="0.2">
      <c r="E495" s="98"/>
      <c r="G495" s="98"/>
      <c r="M495" s="100"/>
      <c r="N495" s="101"/>
      <c r="R495" s="102"/>
      <c r="S495" s="102"/>
      <c r="T495" s="102"/>
      <c r="U495" s="102"/>
      <c r="AH495" s="69"/>
      <c r="AI495" s="99"/>
      <c r="AJ495" s="97"/>
    </row>
    <row r="496" spans="5:36" s="68" customFormat="1" x14ac:dyDescent="0.2">
      <c r="E496" s="98"/>
      <c r="G496" s="98"/>
      <c r="M496" s="100"/>
      <c r="N496" s="101"/>
      <c r="R496" s="102"/>
      <c r="S496" s="102"/>
      <c r="T496" s="102"/>
      <c r="U496" s="102"/>
      <c r="AH496" s="69"/>
      <c r="AI496" s="99"/>
      <c r="AJ496" s="97"/>
    </row>
    <row r="497" spans="5:36" s="68" customFormat="1" x14ac:dyDescent="0.2">
      <c r="E497" s="98"/>
      <c r="G497" s="98"/>
      <c r="M497" s="100"/>
      <c r="N497" s="101"/>
      <c r="R497" s="102"/>
      <c r="S497" s="102"/>
      <c r="T497" s="102"/>
      <c r="U497" s="102"/>
      <c r="AH497" s="69"/>
      <c r="AI497" s="99"/>
      <c r="AJ497" s="97"/>
    </row>
    <row r="498" spans="5:36" s="68" customFormat="1" x14ac:dyDescent="0.2">
      <c r="E498" s="98"/>
      <c r="G498" s="98"/>
      <c r="M498" s="100"/>
      <c r="N498" s="101"/>
      <c r="R498" s="102"/>
      <c r="S498" s="102"/>
      <c r="T498" s="102"/>
      <c r="U498" s="102"/>
      <c r="AH498" s="69"/>
      <c r="AI498" s="99"/>
      <c r="AJ498" s="97"/>
    </row>
    <row r="499" spans="5:36" s="68" customFormat="1" x14ac:dyDescent="0.2">
      <c r="E499" s="98"/>
      <c r="G499" s="98"/>
      <c r="M499" s="100"/>
      <c r="N499" s="101"/>
      <c r="R499" s="102"/>
      <c r="S499" s="102"/>
      <c r="T499" s="102"/>
      <c r="U499" s="102"/>
      <c r="AH499" s="69"/>
      <c r="AI499" s="99"/>
      <c r="AJ499" s="97"/>
    </row>
    <row r="500" spans="5:36" s="68" customFormat="1" x14ac:dyDescent="0.2">
      <c r="E500" s="98"/>
      <c r="G500" s="98"/>
      <c r="M500" s="100"/>
      <c r="N500" s="101"/>
      <c r="R500" s="102"/>
      <c r="S500" s="102"/>
      <c r="T500" s="102"/>
      <c r="U500" s="102"/>
      <c r="AH500" s="69"/>
      <c r="AI500" s="99"/>
      <c r="AJ500" s="97"/>
    </row>
    <row r="501" spans="5:36" s="68" customFormat="1" x14ac:dyDescent="0.2">
      <c r="E501" s="98"/>
      <c r="G501" s="98"/>
      <c r="M501" s="100"/>
      <c r="N501" s="101"/>
      <c r="R501" s="102"/>
      <c r="S501" s="102"/>
      <c r="T501" s="102"/>
      <c r="U501" s="102"/>
      <c r="AH501" s="69"/>
      <c r="AI501" s="99"/>
      <c r="AJ501" s="97"/>
    </row>
    <row r="502" spans="5:36" s="68" customFormat="1" x14ac:dyDescent="0.2">
      <c r="E502" s="98"/>
      <c r="G502" s="98"/>
      <c r="M502" s="100"/>
      <c r="N502" s="101"/>
      <c r="R502" s="102"/>
      <c r="S502" s="102"/>
      <c r="T502" s="102"/>
      <c r="U502" s="102"/>
      <c r="AH502" s="69"/>
      <c r="AI502" s="99"/>
      <c r="AJ502" s="97"/>
    </row>
    <row r="503" spans="5:36" s="68" customFormat="1" x14ac:dyDescent="0.2">
      <c r="E503" s="98"/>
      <c r="G503" s="98"/>
      <c r="M503" s="100"/>
      <c r="N503" s="101"/>
      <c r="R503" s="102"/>
      <c r="S503" s="102"/>
      <c r="T503" s="102"/>
      <c r="U503" s="102"/>
      <c r="AH503" s="69"/>
      <c r="AI503" s="99"/>
      <c r="AJ503" s="97"/>
    </row>
    <row r="504" spans="5:36" s="68" customFormat="1" x14ac:dyDescent="0.2">
      <c r="E504" s="98"/>
      <c r="G504" s="98"/>
      <c r="M504" s="100"/>
      <c r="N504" s="101"/>
      <c r="R504" s="102"/>
      <c r="S504" s="102"/>
      <c r="T504" s="102"/>
      <c r="U504" s="102"/>
      <c r="AH504" s="69"/>
      <c r="AI504" s="99"/>
      <c r="AJ504" s="97"/>
    </row>
    <row r="505" spans="5:36" s="68" customFormat="1" x14ac:dyDescent="0.2">
      <c r="E505" s="98"/>
      <c r="G505" s="98"/>
      <c r="M505" s="100"/>
      <c r="N505" s="101"/>
      <c r="R505" s="102"/>
      <c r="S505" s="102"/>
      <c r="T505" s="102"/>
      <c r="U505" s="102"/>
      <c r="AH505" s="69"/>
      <c r="AI505" s="99"/>
      <c r="AJ505" s="97"/>
    </row>
    <row r="506" spans="5:36" s="68" customFormat="1" x14ac:dyDescent="0.2">
      <c r="E506" s="98"/>
      <c r="G506" s="98"/>
      <c r="M506" s="100"/>
      <c r="N506" s="101"/>
      <c r="R506" s="102"/>
      <c r="S506" s="102"/>
      <c r="T506" s="102"/>
      <c r="U506" s="102"/>
      <c r="AH506" s="69"/>
      <c r="AI506" s="99"/>
      <c r="AJ506" s="97"/>
    </row>
    <row r="507" spans="5:36" s="68" customFormat="1" x14ac:dyDescent="0.2">
      <c r="E507" s="98"/>
      <c r="G507" s="98"/>
      <c r="M507" s="100"/>
      <c r="N507" s="101"/>
      <c r="R507" s="102"/>
      <c r="S507" s="102"/>
      <c r="T507" s="102"/>
      <c r="U507" s="102"/>
      <c r="AH507" s="69"/>
      <c r="AI507" s="99"/>
      <c r="AJ507" s="97"/>
    </row>
    <row r="508" spans="5:36" s="68" customFormat="1" x14ac:dyDescent="0.2">
      <c r="E508" s="98"/>
      <c r="G508" s="98"/>
      <c r="M508" s="100"/>
      <c r="N508" s="101"/>
      <c r="R508" s="102"/>
      <c r="S508" s="102"/>
      <c r="T508" s="102"/>
      <c r="U508" s="102"/>
      <c r="AH508" s="69"/>
      <c r="AI508" s="99"/>
      <c r="AJ508" s="97"/>
    </row>
    <row r="509" spans="5:36" s="68" customFormat="1" x14ac:dyDescent="0.2">
      <c r="E509" s="98"/>
      <c r="G509" s="98"/>
      <c r="M509" s="100"/>
      <c r="N509" s="101"/>
      <c r="R509" s="102"/>
      <c r="S509" s="102"/>
      <c r="T509" s="102"/>
      <c r="U509" s="102"/>
      <c r="AH509" s="69"/>
      <c r="AI509" s="99"/>
      <c r="AJ509" s="97"/>
    </row>
    <row r="510" spans="5:36" s="68" customFormat="1" x14ac:dyDescent="0.2">
      <c r="E510" s="98"/>
      <c r="G510" s="98"/>
      <c r="M510" s="100"/>
      <c r="N510" s="101"/>
      <c r="R510" s="102"/>
      <c r="S510" s="102"/>
      <c r="T510" s="102"/>
      <c r="U510" s="102"/>
      <c r="AH510" s="69"/>
      <c r="AI510" s="99"/>
      <c r="AJ510" s="97"/>
    </row>
    <row r="511" spans="5:36" s="68" customFormat="1" x14ac:dyDescent="0.2">
      <c r="E511" s="98"/>
      <c r="G511" s="98"/>
      <c r="M511" s="100"/>
      <c r="N511" s="101"/>
      <c r="R511" s="102"/>
      <c r="S511" s="102"/>
      <c r="T511" s="102"/>
      <c r="U511" s="102"/>
      <c r="AH511" s="69"/>
      <c r="AI511" s="99"/>
      <c r="AJ511" s="97"/>
    </row>
    <row r="512" spans="5:36" s="68" customFormat="1" x14ac:dyDescent="0.2">
      <c r="E512" s="98"/>
      <c r="G512" s="98"/>
      <c r="M512" s="100"/>
      <c r="N512" s="101"/>
      <c r="R512" s="102"/>
      <c r="S512" s="102"/>
      <c r="T512" s="102"/>
      <c r="U512" s="102"/>
      <c r="AH512" s="69"/>
      <c r="AI512" s="99"/>
      <c r="AJ512" s="97"/>
    </row>
    <row r="513" spans="5:36" s="68" customFormat="1" x14ac:dyDescent="0.2">
      <c r="E513" s="98"/>
      <c r="G513" s="98"/>
      <c r="M513" s="100"/>
      <c r="N513" s="101"/>
      <c r="R513" s="102"/>
      <c r="S513" s="102"/>
      <c r="T513" s="102"/>
      <c r="U513" s="102"/>
      <c r="AH513" s="69"/>
      <c r="AI513" s="99"/>
      <c r="AJ513" s="97"/>
    </row>
    <row r="514" spans="5:36" s="68" customFormat="1" x14ac:dyDescent="0.2">
      <c r="E514" s="98"/>
      <c r="G514" s="98"/>
      <c r="M514" s="100"/>
      <c r="N514" s="101"/>
      <c r="R514" s="102"/>
      <c r="S514" s="102"/>
      <c r="T514" s="102"/>
      <c r="U514" s="102"/>
      <c r="AH514" s="69"/>
      <c r="AI514" s="99"/>
      <c r="AJ514" s="97"/>
    </row>
    <row r="515" spans="5:36" s="68" customFormat="1" x14ac:dyDescent="0.2">
      <c r="E515" s="98"/>
      <c r="G515" s="98"/>
      <c r="M515" s="100"/>
      <c r="N515" s="101"/>
      <c r="R515" s="102"/>
      <c r="S515" s="102"/>
      <c r="T515" s="102"/>
      <c r="U515" s="102"/>
      <c r="AH515" s="69"/>
      <c r="AI515" s="99"/>
      <c r="AJ515" s="97"/>
    </row>
    <row r="516" spans="5:36" s="68" customFormat="1" x14ac:dyDescent="0.2">
      <c r="E516" s="98"/>
      <c r="G516" s="98"/>
      <c r="M516" s="100"/>
      <c r="N516" s="101"/>
      <c r="R516" s="102"/>
      <c r="S516" s="102"/>
      <c r="T516" s="102"/>
      <c r="U516" s="102"/>
      <c r="AH516" s="69"/>
      <c r="AI516" s="99"/>
      <c r="AJ516" s="97"/>
    </row>
    <row r="517" spans="5:36" s="68" customFormat="1" x14ac:dyDescent="0.2">
      <c r="E517" s="98"/>
      <c r="G517" s="98"/>
      <c r="M517" s="100"/>
      <c r="N517" s="101"/>
      <c r="R517" s="102"/>
      <c r="S517" s="102"/>
      <c r="T517" s="102"/>
      <c r="U517" s="102"/>
      <c r="AH517" s="69"/>
      <c r="AI517" s="99"/>
      <c r="AJ517" s="97"/>
    </row>
    <row r="518" spans="5:36" s="68" customFormat="1" x14ac:dyDescent="0.2">
      <c r="E518" s="98"/>
      <c r="G518" s="98"/>
      <c r="M518" s="100"/>
      <c r="N518" s="101"/>
      <c r="R518" s="102"/>
      <c r="S518" s="102"/>
      <c r="T518" s="102"/>
      <c r="U518" s="102"/>
      <c r="AH518" s="69"/>
      <c r="AI518" s="99"/>
      <c r="AJ518" s="97"/>
    </row>
    <row r="519" spans="5:36" s="68" customFormat="1" x14ac:dyDescent="0.2">
      <c r="E519" s="98"/>
      <c r="G519" s="98"/>
      <c r="M519" s="100"/>
      <c r="N519" s="101"/>
      <c r="R519" s="102"/>
      <c r="S519" s="102"/>
      <c r="T519" s="102"/>
      <c r="U519" s="102"/>
      <c r="AH519" s="69"/>
      <c r="AI519" s="99"/>
      <c r="AJ519" s="97"/>
    </row>
    <row r="520" spans="5:36" s="68" customFormat="1" x14ac:dyDescent="0.2">
      <c r="E520" s="98"/>
      <c r="G520" s="98"/>
      <c r="M520" s="100"/>
      <c r="N520" s="101"/>
      <c r="R520" s="102"/>
      <c r="S520" s="102"/>
      <c r="T520" s="102"/>
      <c r="U520" s="102"/>
      <c r="AH520" s="69"/>
      <c r="AI520" s="99"/>
      <c r="AJ520" s="97"/>
    </row>
    <row r="521" spans="5:36" s="68" customFormat="1" x14ac:dyDescent="0.2">
      <c r="E521" s="98"/>
      <c r="G521" s="98"/>
      <c r="M521" s="100"/>
      <c r="N521" s="101"/>
      <c r="R521" s="102"/>
      <c r="S521" s="102"/>
      <c r="T521" s="102"/>
      <c r="U521" s="102"/>
      <c r="AH521" s="69"/>
      <c r="AI521" s="99"/>
      <c r="AJ521" s="97"/>
    </row>
    <row r="522" spans="5:36" s="68" customFormat="1" x14ac:dyDescent="0.2">
      <c r="E522" s="98"/>
      <c r="G522" s="98"/>
      <c r="M522" s="100"/>
      <c r="N522" s="101"/>
      <c r="R522" s="102"/>
      <c r="S522" s="102"/>
      <c r="T522" s="102"/>
      <c r="U522" s="102"/>
      <c r="AH522" s="69"/>
      <c r="AI522" s="99"/>
      <c r="AJ522" s="97"/>
    </row>
    <row r="523" spans="5:36" s="68" customFormat="1" x14ac:dyDescent="0.2">
      <c r="E523" s="98"/>
      <c r="G523" s="98"/>
      <c r="M523" s="100"/>
      <c r="N523" s="101"/>
      <c r="R523" s="102"/>
      <c r="S523" s="102"/>
      <c r="T523" s="102"/>
      <c r="U523" s="102"/>
      <c r="AH523" s="69"/>
      <c r="AI523" s="99"/>
      <c r="AJ523" s="97"/>
    </row>
    <row r="524" spans="5:36" s="68" customFormat="1" x14ac:dyDescent="0.2">
      <c r="E524" s="98"/>
      <c r="G524" s="98"/>
      <c r="M524" s="100"/>
      <c r="N524" s="101"/>
      <c r="R524" s="102"/>
      <c r="S524" s="102"/>
      <c r="T524" s="102"/>
      <c r="U524" s="102"/>
      <c r="AH524" s="69"/>
      <c r="AI524" s="99"/>
      <c r="AJ524" s="97"/>
    </row>
    <row r="525" spans="5:36" s="68" customFormat="1" x14ac:dyDescent="0.2">
      <c r="E525" s="98"/>
      <c r="G525" s="98"/>
      <c r="M525" s="100"/>
      <c r="N525" s="101"/>
      <c r="R525" s="102"/>
      <c r="S525" s="102"/>
      <c r="T525" s="102"/>
      <c r="U525" s="102"/>
      <c r="AH525" s="69"/>
      <c r="AI525" s="99"/>
      <c r="AJ525" s="97"/>
    </row>
    <row r="526" spans="5:36" s="68" customFormat="1" x14ac:dyDescent="0.2">
      <c r="E526" s="98"/>
      <c r="G526" s="98"/>
      <c r="M526" s="100"/>
      <c r="N526" s="101"/>
      <c r="R526" s="102"/>
      <c r="S526" s="102"/>
      <c r="T526" s="102"/>
      <c r="U526" s="102"/>
      <c r="AH526" s="69"/>
      <c r="AI526" s="99"/>
      <c r="AJ526" s="97"/>
    </row>
    <row r="527" spans="5:36" s="68" customFormat="1" x14ac:dyDescent="0.2">
      <c r="E527" s="98"/>
      <c r="G527" s="98"/>
      <c r="M527" s="100"/>
      <c r="N527" s="101"/>
      <c r="R527" s="102"/>
      <c r="S527" s="102"/>
      <c r="T527" s="102"/>
      <c r="U527" s="102"/>
      <c r="AH527" s="69"/>
      <c r="AI527" s="99"/>
      <c r="AJ527" s="97"/>
    </row>
    <row r="528" spans="5:36" s="68" customFormat="1" x14ac:dyDescent="0.2">
      <c r="E528" s="98"/>
      <c r="G528" s="98"/>
      <c r="M528" s="100"/>
      <c r="N528" s="101"/>
      <c r="R528" s="102"/>
      <c r="S528" s="102"/>
      <c r="T528" s="102"/>
      <c r="U528" s="102"/>
      <c r="AH528" s="69"/>
      <c r="AI528" s="99"/>
      <c r="AJ528" s="97"/>
    </row>
    <row r="529" spans="5:36" s="68" customFormat="1" x14ac:dyDescent="0.2">
      <c r="E529" s="98"/>
      <c r="G529" s="98"/>
      <c r="M529" s="100"/>
      <c r="N529" s="101"/>
      <c r="R529" s="102"/>
      <c r="S529" s="102"/>
      <c r="T529" s="102"/>
      <c r="U529" s="102"/>
      <c r="AH529" s="69"/>
      <c r="AI529" s="99"/>
      <c r="AJ529" s="97"/>
    </row>
    <row r="530" spans="5:36" s="68" customFormat="1" x14ac:dyDescent="0.2">
      <c r="E530" s="98"/>
      <c r="G530" s="98"/>
      <c r="M530" s="100"/>
      <c r="N530" s="101"/>
      <c r="R530" s="102"/>
      <c r="S530" s="102"/>
      <c r="T530" s="102"/>
      <c r="U530" s="102"/>
      <c r="AH530" s="69"/>
      <c r="AI530" s="99"/>
      <c r="AJ530" s="97"/>
    </row>
    <row r="531" spans="5:36" s="68" customFormat="1" x14ac:dyDescent="0.2">
      <c r="E531" s="98"/>
      <c r="G531" s="98"/>
      <c r="M531" s="100"/>
      <c r="N531" s="101"/>
      <c r="R531" s="102"/>
      <c r="S531" s="102"/>
      <c r="T531" s="102"/>
      <c r="U531" s="102"/>
      <c r="AH531" s="69"/>
      <c r="AI531" s="99"/>
      <c r="AJ531" s="97"/>
    </row>
    <row r="532" spans="5:36" s="68" customFormat="1" x14ac:dyDescent="0.2">
      <c r="E532" s="98"/>
      <c r="G532" s="98"/>
      <c r="M532" s="100"/>
      <c r="N532" s="101"/>
      <c r="R532" s="102"/>
      <c r="S532" s="102"/>
      <c r="T532" s="102"/>
      <c r="U532" s="102"/>
      <c r="AH532" s="69"/>
      <c r="AI532" s="99"/>
      <c r="AJ532" s="97"/>
    </row>
    <row r="533" spans="5:36" s="68" customFormat="1" x14ac:dyDescent="0.2">
      <c r="E533" s="98"/>
      <c r="G533" s="98"/>
      <c r="M533" s="100"/>
      <c r="N533" s="101"/>
      <c r="R533" s="102"/>
      <c r="S533" s="102"/>
      <c r="T533" s="102"/>
      <c r="U533" s="102"/>
      <c r="AH533" s="69"/>
      <c r="AI533" s="99"/>
      <c r="AJ533" s="97"/>
    </row>
    <row r="534" spans="5:36" s="68" customFormat="1" x14ac:dyDescent="0.2">
      <c r="E534" s="98"/>
      <c r="G534" s="98"/>
      <c r="M534" s="100"/>
      <c r="N534" s="101"/>
      <c r="R534" s="102"/>
      <c r="S534" s="102"/>
      <c r="T534" s="102"/>
      <c r="U534" s="102"/>
      <c r="AH534" s="69"/>
      <c r="AI534" s="99"/>
      <c r="AJ534" s="97"/>
    </row>
    <row r="535" spans="5:36" s="68" customFormat="1" x14ac:dyDescent="0.2">
      <c r="E535" s="98"/>
      <c r="G535" s="98"/>
      <c r="M535" s="100"/>
      <c r="N535" s="101"/>
      <c r="R535" s="102"/>
      <c r="S535" s="102"/>
      <c r="T535" s="102"/>
      <c r="U535" s="102"/>
      <c r="AH535" s="69"/>
      <c r="AI535" s="99"/>
      <c r="AJ535" s="97"/>
    </row>
    <row r="536" spans="5:36" s="68" customFormat="1" x14ac:dyDescent="0.2">
      <c r="E536" s="98"/>
      <c r="G536" s="98"/>
      <c r="M536" s="100"/>
      <c r="N536" s="101"/>
      <c r="R536" s="102"/>
      <c r="S536" s="102"/>
      <c r="T536" s="102"/>
      <c r="U536" s="102"/>
      <c r="AH536" s="69"/>
      <c r="AI536" s="99"/>
      <c r="AJ536" s="97"/>
    </row>
    <row r="537" spans="5:36" s="68" customFormat="1" x14ac:dyDescent="0.2">
      <c r="E537" s="98"/>
      <c r="G537" s="98"/>
      <c r="M537" s="100"/>
      <c r="N537" s="101"/>
      <c r="R537" s="102"/>
      <c r="S537" s="102"/>
      <c r="T537" s="102"/>
      <c r="U537" s="102"/>
      <c r="AH537" s="69"/>
      <c r="AI537" s="99"/>
      <c r="AJ537" s="97"/>
    </row>
    <row r="538" spans="5:36" s="68" customFormat="1" x14ac:dyDescent="0.2">
      <c r="E538" s="98"/>
      <c r="G538" s="98"/>
      <c r="M538" s="100"/>
      <c r="N538" s="101"/>
      <c r="R538" s="102"/>
      <c r="S538" s="102"/>
      <c r="T538" s="102"/>
      <c r="U538" s="102"/>
      <c r="AH538" s="69"/>
      <c r="AI538" s="99"/>
      <c r="AJ538" s="97"/>
    </row>
    <row r="539" spans="5:36" s="68" customFormat="1" x14ac:dyDescent="0.2">
      <c r="E539" s="98"/>
      <c r="G539" s="98"/>
      <c r="M539" s="100"/>
      <c r="N539" s="101"/>
      <c r="R539" s="102"/>
      <c r="S539" s="102"/>
      <c r="T539" s="102"/>
      <c r="U539" s="102"/>
      <c r="AH539" s="69"/>
      <c r="AI539" s="99"/>
      <c r="AJ539" s="97"/>
    </row>
    <row r="540" spans="5:36" s="68" customFormat="1" x14ac:dyDescent="0.2">
      <c r="E540" s="98"/>
      <c r="G540" s="98"/>
      <c r="M540" s="100"/>
      <c r="N540" s="101"/>
      <c r="R540" s="102"/>
      <c r="S540" s="102"/>
      <c r="T540" s="102"/>
      <c r="U540" s="102"/>
      <c r="AH540" s="69"/>
      <c r="AI540" s="99"/>
      <c r="AJ540" s="97"/>
    </row>
    <row r="541" spans="5:36" s="68" customFormat="1" x14ac:dyDescent="0.2">
      <c r="E541" s="98"/>
      <c r="G541" s="98"/>
      <c r="M541" s="100"/>
      <c r="N541" s="101"/>
      <c r="R541" s="102"/>
      <c r="S541" s="102"/>
      <c r="T541" s="102"/>
      <c r="U541" s="102"/>
      <c r="AH541" s="69"/>
      <c r="AI541" s="99"/>
      <c r="AJ541" s="97"/>
    </row>
    <row r="542" spans="5:36" s="68" customFormat="1" x14ac:dyDescent="0.2">
      <c r="E542" s="98"/>
      <c r="G542" s="98"/>
      <c r="M542" s="100"/>
      <c r="N542" s="101"/>
      <c r="R542" s="102"/>
      <c r="S542" s="102"/>
      <c r="T542" s="102"/>
      <c r="U542" s="102"/>
      <c r="AH542" s="69"/>
      <c r="AI542" s="99"/>
      <c r="AJ542" s="97"/>
    </row>
    <row r="543" spans="5:36" s="68" customFormat="1" x14ac:dyDescent="0.2">
      <c r="E543" s="98"/>
      <c r="G543" s="98"/>
      <c r="M543" s="100"/>
      <c r="N543" s="101"/>
      <c r="R543" s="102"/>
      <c r="S543" s="102"/>
      <c r="T543" s="102"/>
      <c r="U543" s="102"/>
      <c r="AH543" s="69"/>
      <c r="AI543" s="99"/>
      <c r="AJ543" s="97"/>
    </row>
    <row r="544" spans="5:36" s="68" customFormat="1" x14ac:dyDescent="0.2">
      <c r="E544" s="98"/>
      <c r="G544" s="98"/>
      <c r="M544" s="100"/>
      <c r="N544" s="101"/>
      <c r="R544" s="102"/>
      <c r="S544" s="102"/>
      <c r="T544" s="102"/>
      <c r="U544" s="102"/>
      <c r="AH544" s="69"/>
      <c r="AI544" s="99"/>
      <c r="AJ544" s="97"/>
    </row>
    <row r="545" spans="5:36" s="68" customFormat="1" x14ac:dyDescent="0.2">
      <c r="E545" s="98"/>
      <c r="G545" s="98"/>
      <c r="M545" s="100"/>
      <c r="N545" s="101"/>
      <c r="R545" s="102"/>
      <c r="S545" s="102"/>
      <c r="T545" s="102"/>
      <c r="U545" s="102"/>
      <c r="AH545" s="69"/>
      <c r="AI545" s="99"/>
      <c r="AJ545" s="97"/>
    </row>
    <row r="546" spans="5:36" s="68" customFormat="1" x14ac:dyDescent="0.2">
      <c r="E546" s="98"/>
      <c r="G546" s="98"/>
      <c r="M546" s="100"/>
      <c r="N546" s="101"/>
      <c r="R546" s="102"/>
      <c r="S546" s="102"/>
      <c r="T546" s="102"/>
      <c r="U546" s="102"/>
      <c r="AH546" s="69"/>
      <c r="AI546" s="99"/>
      <c r="AJ546" s="97"/>
    </row>
    <row r="547" spans="5:36" s="68" customFormat="1" x14ac:dyDescent="0.2">
      <c r="E547" s="98"/>
      <c r="G547" s="98"/>
      <c r="M547" s="100"/>
      <c r="N547" s="101"/>
      <c r="R547" s="102"/>
      <c r="S547" s="102"/>
      <c r="T547" s="102"/>
      <c r="U547" s="102"/>
      <c r="AH547" s="69"/>
      <c r="AI547" s="99"/>
      <c r="AJ547" s="97"/>
    </row>
    <row r="548" spans="5:36" s="68" customFormat="1" x14ac:dyDescent="0.2">
      <c r="E548" s="98"/>
      <c r="G548" s="98"/>
      <c r="M548" s="100"/>
      <c r="N548" s="101"/>
      <c r="R548" s="102"/>
      <c r="S548" s="102"/>
      <c r="T548" s="102"/>
      <c r="U548" s="102"/>
      <c r="AH548" s="69"/>
      <c r="AI548" s="99"/>
      <c r="AJ548" s="97"/>
    </row>
    <row r="549" spans="5:36" s="68" customFormat="1" x14ac:dyDescent="0.2">
      <c r="E549" s="98"/>
      <c r="G549" s="98"/>
      <c r="M549" s="100"/>
      <c r="N549" s="101"/>
      <c r="R549" s="102"/>
      <c r="S549" s="102"/>
      <c r="T549" s="102"/>
      <c r="U549" s="102"/>
      <c r="AH549" s="69"/>
      <c r="AI549" s="99"/>
      <c r="AJ549" s="97"/>
    </row>
    <row r="550" spans="5:36" s="68" customFormat="1" x14ac:dyDescent="0.2">
      <c r="E550" s="98"/>
      <c r="G550" s="98"/>
      <c r="M550" s="100"/>
      <c r="N550" s="101"/>
      <c r="R550" s="102"/>
      <c r="S550" s="102"/>
      <c r="T550" s="102"/>
      <c r="U550" s="102"/>
      <c r="AH550" s="69"/>
      <c r="AI550" s="99"/>
      <c r="AJ550" s="97"/>
    </row>
    <row r="551" spans="5:36" s="68" customFormat="1" x14ac:dyDescent="0.2">
      <c r="E551" s="98"/>
      <c r="G551" s="98"/>
      <c r="M551" s="100"/>
      <c r="N551" s="101"/>
      <c r="R551" s="102"/>
      <c r="S551" s="102"/>
      <c r="T551" s="102"/>
      <c r="U551" s="102"/>
      <c r="AH551" s="69"/>
      <c r="AI551" s="99"/>
      <c r="AJ551" s="97"/>
    </row>
    <row r="552" spans="5:36" s="68" customFormat="1" x14ac:dyDescent="0.2">
      <c r="E552" s="98"/>
      <c r="G552" s="98"/>
      <c r="M552" s="100"/>
      <c r="N552" s="101"/>
      <c r="R552" s="102"/>
      <c r="S552" s="102"/>
      <c r="T552" s="102"/>
      <c r="U552" s="102"/>
      <c r="AH552" s="69"/>
      <c r="AI552" s="99"/>
      <c r="AJ552" s="97"/>
    </row>
    <row r="553" spans="5:36" s="68" customFormat="1" x14ac:dyDescent="0.2">
      <c r="E553" s="98"/>
      <c r="G553" s="98"/>
      <c r="M553" s="100"/>
      <c r="N553" s="101"/>
      <c r="R553" s="102"/>
      <c r="S553" s="102"/>
      <c r="T553" s="102"/>
      <c r="U553" s="102"/>
      <c r="AH553" s="69"/>
      <c r="AI553" s="99"/>
      <c r="AJ553" s="97"/>
    </row>
    <row r="554" spans="5:36" s="68" customFormat="1" x14ac:dyDescent="0.2">
      <c r="E554" s="98"/>
      <c r="G554" s="98"/>
      <c r="M554" s="100"/>
      <c r="N554" s="101"/>
      <c r="R554" s="102"/>
      <c r="S554" s="102"/>
      <c r="T554" s="102"/>
      <c r="U554" s="102"/>
      <c r="AH554" s="69"/>
      <c r="AI554" s="99"/>
      <c r="AJ554" s="97"/>
    </row>
    <row r="555" spans="5:36" s="68" customFormat="1" x14ac:dyDescent="0.2">
      <c r="E555" s="98"/>
      <c r="G555" s="98"/>
      <c r="M555" s="100"/>
      <c r="N555" s="101"/>
      <c r="R555" s="102"/>
      <c r="S555" s="102"/>
      <c r="T555" s="102"/>
      <c r="U555" s="102"/>
      <c r="AH555" s="69"/>
      <c r="AI555" s="99"/>
      <c r="AJ555" s="97"/>
    </row>
    <row r="556" spans="5:36" s="68" customFormat="1" x14ac:dyDescent="0.2">
      <c r="E556" s="98"/>
      <c r="G556" s="98"/>
      <c r="M556" s="100"/>
      <c r="N556" s="101"/>
      <c r="R556" s="102"/>
      <c r="S556" s="102"/>
      <c r="T556" s="102"/>
      <c r="U556" s="102"/>
      <c r="AH556" s="69"/>
      <c r="AI556" s="99"/>
      <c r="AJ556" s="97"/>
    </row>
    <row r="557" spans="5:36" s="68" customFormat="1" x14ac:dyDescent="0.2">
      <c r="E557" s="98"/>
      <c r="G557" s="98"/>
      <c r="M557" s="100"/>
      <c r="N557" s="101"/>
      <c r="R557" s="102"/>
      <c r="S557" s="102"/>
      <c r="T557" s="102"/>
      <c r="U557" s="102"/>
      <c r="AH557" s="69"/>
      <c r="AI557" s="99"/>
      <c r="AJ557" s="97"/>
    </row>
    <row r="558" spans="5:36" s="68" customFormat="1" x14ac:dyDescent="0.2">
      <c r="E558" s="98"/>
      <c r="G558" s="98"/>
      <c r="M558" s="100"/>
      <c r="N558" s="101"/>
      <c r="R558" s="102"/>
      <c r="S558" s="102"/>
      <c r="T558" s="102"/>
      <c r="U558" s="102"/>
      <c r="AH558" s="69"/>
      <c r="AI558" s="99"/>
      <c r="AJ558" s="97"/>
    </row>
    <row r="559" spans="5:36" s="68" customFormat="1" x14ac:dyDescent="0.2">
      <c r="E559" s="98"/>
      <c r="G559" s="98"/>
      <c r="M559" s="100"/>
      <c r="N559" s="101"/>
      <c r="R559" s="102"/>
      <c r="S559" s="102"/>
      <c r="T559" s="102"/>
      <c r="U559" s="102"/>
      <c r="AH559" s="69"/>
      <c r="AI559" s="99"/>
      <c r="AJ559" s="97"/>
    </row>
    <row r="560" spans="5:36" s="68" customFormat="1" x14ac:dyDescent="0.2">
      <c r="E560" s="98"/>
      <c r="G560" s="98"/>
      <c r="M560" s="100"/>
      <c r="N560" s="101"/>
      <c r="R560" s="102"/>
      <c r="S560" s="102"/>
      <c r="T560" s="102"/>
      <c r="U560" s="102"/>
      <c r="AH560" s="69"/>
      <c r="AI560" s="99"/>
      <c r="AJ560" s="97"/>
    </row>
    <row r="561" spans="5:36" s="68" customFormat="1" x14ac:dyDescent="0.2">
      <c r="E561" s="98"/>
      <c r="G561" s="98"/>
      <c r="M561" s="100"/>
      <c r="N561" s="101"/>
      <c r="R561" s="102"/>
      <c r="S561" s="102"/>
      <c r="T561" s="102"/>
      <c r="U561" s="102"/>
      <c r="AH561" s="69"/>
      <c r="AI561" s="99"/>
      <c r="AJ561" s="97"/>
    </row>
    <row r="562" spans="5:36" s="68" customFormat="1" x14ac:dyDescent="0.2">
      <c r="E562" s="98"/>
      <c r="G562" s="98"/>
      <c r="M562" s="100"/>
      <c r="N562" s="101"/>
      <c r="R562" s="102"/>
      <c r="S562" s="102"/>
      <c r="T562" s="102"/>
      <c r="U562" s="102"/>
      <c r="AH562" s="69"/>
      <c r="AI562" s="99"/>
      <c r="AJ562" s="97"/>
    </row>
    <row r="563" spans="5:36" s="68" customFormat="1" x14ac:dyDescent="0.2">
      <c r="E563" s="98"/>
      <c r="G563" s="98"/>
      <c r="M563" s="100"/>
      <c r="N563" s="101"/>
      <c r="R563" s="102"/>
      <c r="S563" s="102"/>
      <c r="T563" s="102"/>
      <c r="U563" s="102"/>
      <c r="AH563" s="69"/>
      <c r="AI563" s="99"/>
      <c r="AJ563" s="97"/>
    </row>
    <row r="564" spans="5:36" s="68" customFormat="1" x14ac:dyDescent="0.2">
      <c r="E564" s="98"/>
      <c r="G564" s="98"/>
      <c r="M564" s="100"/>
      <c r="N564" s="101"/>
      <c r="R564" s="102"/>
      <c r="S564" s="102"/>
      <c r="T564" s="102"/>
      <c r="U564" s="102"/>
      <c r="AH564" s="69"/>
      <c r="AI564" s="99"/>
      <c r="AJ564" s="97"/>
    </row>
    <row r="565" spans="5:36" s="68" customFormat="1" x14ac:dyDescent="0.2">
      <c r="E565" s="98"/>
      <c r="G565" s="98"/>
      <c r="M565" s="100"/>
      <c r="N565" s="101"/>
      <c r="R565" s="102"/>
      <c r="S565" s="102"/>
      <c r="T565" s="102"/>
      <c r="U565" s="102"/>
      <c r="AH565" s="69"/>
      <c r="AI565" s="99"/>
      <c r="AJ565" s="97"/>
    </row>
    <row r="566" spans="5:36" s="68" customFormat="1" x14ac:dyDescent="0.2">
      <c r="E566" s="98"/>
      <c r="G566" s="98"/>
      <c r="M566" s="100"/>
      <c r="N566" s="101"/>
      <c r="R566" s="102"/>
      <c r="S566" s="102"/>
      <c r="T566" s="102"/>
      <c r="U566" s="102"/>
      <c r="AH566" s="69"/>
      <c r="AI566" s="99"/>
      <c r="AJ566" s="97"/>
    </row>
    <row r="567" spans="5:36" s="68" customFormat="1" x14ac:dyDescent="0.2">
      <c r="E567" s="98"/>
      <c r="G567" s="98"/>
      <c r="M567" s="100"/>
      <c r="N567" s="101"/>
      <c r="R567" s="102"/>
      <c r="S567" s="102"/>
      <c r="T567" s="102"/>
      <c r="U567" s="102"/>
      <c r="AH567" s="69"/>
      <c r="AI567" s="99"/>
      <c r="AJ567" s="97"/>
    </row>
    <row r="568" spans="5:36" s="68" customFormat="1" x14ac:dyDescent="0.2">
      <c r="E568" s="98"/>
      <c r="G568" s="98"/>
      <c r="M568" s="100"/>
      <c r="N568" s="101"/>
      <c r="R568" s="102"/>
      <c r="S568" s="102"/>
      <c r="T568" s="102"/>
      <c r="U568" s="102"/>
      <c r="AH568" s="69"/>
      <c r="AI568" s="99"/>
      <c r="AJ568" s="97"/>
    </row>
    <row r="569" spans="5:36" s="68" customFormat="1" x14ac:dyDescent="0.2">
      <c r="E569" s="98"/>
      <c r="G569" s="98"/>
      <c r="M569" s="100"/>
      <c r="N569" s="101"/>
      <c r="R569" s="102"/>
      <c r="S569" s="102"/>
      <c r="T569" s="102"/>
      <c r="U569" s="102"/>
      <c r="AH569" s="69"/>
      <c r="AI569" s="99"/>
      <c r="AJ569" s="97"/>
    </row>
    <row r="570" spans="5:36" s="68" customFormat="1" x14ac:dyDescent="0.2">
      <c r="E570" s="98"/>
      <c r="G570" s="98"/>
      <c r="M570" s="100"/>
      <c r="N570" s="101"/>
      <c r="R570" s="102"/>
      <c r="S570" s="102"/>
      <c r="T570" s="102"/>
      <c r="U570" s="102"/>
      <c r="AH570" s="69"/>
      <c r="AI570" s="99"/>
      <c r="AJ570" s="97"/>
    </row>
    <row r="571" spans="5:36" s="68" customFormat="1" x14ac:dyDescent="0.2">
      <c r="E571" s="98"/>
      <c r="G571" s="98"/>
      <c r="M571" s="100"/>
      <c r="N571" s="101"/>
      <c r="R571" s="102"/>
      <c r="S571" s="102"/>
      <c r="T571" s="102"/>
      <c r="U571" s="102"/>
      <c r="AH571" s="69"/>
      <c r="AI571" s="99"/>
      <c r="AJ571" s="97"/>
    </row>
    <row r="572" spans="5:36" s="68" customFormat="1" x14ac:dyDescent="0.2">
      <c r="E572" s="98"/>
      <c r="G572" s="98"/>
      <c r="M572" s="100"/>
      <c r="N572" s="101"/>
      <c r="R572" s="102"/>
      <c r="S572" s="102"/>
      <c r="T572" s="102"/>
      <c r="U572" s="102"/>
      <c r="AH572" s="69"/>
      <c r="AI572" s="99"/>
      <c r="AJ572" s="97"/>
    </row>
    <row r="573" spans="5:36" s="68" customFormat="1" x14ac:dyDescent="0.2">
      <c r="E573" s="98"/>
      <c r="G573" s="98"/>
      <c r="M573" s="100"/>
      <c r="N573" s="101"/>
      <c r="R573" s="102"/>
      <c r="S573" s="102"/>
      <c r="T573" s="102"/>
      <c r="U573" s="102"/>
      <c r="AH573" s="69"/>
      <c r="AI573" s="99"/>
      <c r="AJ573" s="97"/>
    </row>
    <row r="574" spans="5:36" s="68" customFormat="1" x14ac:dyDescent="0.2">
      <c r="E574" s="98"/>
      <c r="G574" s="98"/>
      <c r="M574" s="100"/>
      <c r="N574" s="101"/>
      <c r="R574" s="102"/>
      <c r="S574" s="102"/>
      <c r="T574" s="102"/>
      <c r="U574" s="102"/>
      <c r="AH574" s="69"/>
      <c r="AI574" s="99"/>
      <c r="AJ574" s="97"/>
    </row>
    <row r="575" spans="5:36" s="68" customFormat="1" x14ac:dyDescent="0.2">
      <c r="E575" s="98"/>
      <c r="G575" s="98"/>
      <c r="M575" s="100"/>
      <c r="N575" s="101"/>
      <c r="R575" s="102"/>
      <c r="S575" s="102"/>
      <c r="T575" s="102"/>
      <c r="U575" s="102"/>
      <c r="AH575" s="69"/>
      <c r="AI575" s="99"/>
      <c r="AJ575" s="97"/>
    </row>
    <row r="576" spans="5:36" s="68" customFormat="1" x14ac:dyDescent="0.2">
      <c r="E576" s="98"/>
      <c r="G576" s="98"/>
      <c r="M576" s="100"/>
      <c r="N576" s="101"/>
      <c r="R576" s="102"/>
      <c r="S576" s="102"/>
      <c r="T576" s="102"/>
      <c r="U576" s="102"/>
      <c r="AH576" s="69"/>
      <c r="AI576" s="99"/>
      <c r="AJ576" s="97"/>
    </row>
    <row r="577" spans="5:36" s="68" customFormat="1" x14ac:dyDescent="0.2">
      <c r="E577" s="98"/>
      <c r="G577" s="98"/>
      <c r="M577" s="100"/>
      <c r="N577" s="101"/>
      <c r="R577" s="102"/>
      <c r="S577" s="102"/>
      <c r="T577" s="102"/>
      <c r="U577" s="102"/>
      <c r="AH577" s="69"/>
      <c r="AI577" s="99"/>
      <c r="AJ577" s="97"/>
    </row>
    <row r="578" spans="5:36" s="68" customFormat="1" x14ac:dyDescent="0.2">
      <c r="E578" s="98"/>
      <c r="G578" s="98"/>
      <c r="M578" s="100"/>
      <c r="N578" s="101"/>
      <c r="R578" s="102"/>
      <c r="S578" s="102"/>
      <c r="T578" s="102"/>
      <c r="U578" s="102"/>
      <c r="AH578" s="69"/>
      <c r="AI578" s="99"/>
      <c r="AJ578" s="97"/>
    </row>
    <row r="579" spans="5:36" s="68" customFormat="1" x14ac:dyDescent="0.2">
      <c r="E579" s="98"/>
      <c r="G579" s="98"/>
      <c r="M579" s="100"/>
      <c r="N579" s="101"/>
      <c r="R579" s="102"/>
      <c r="S579" s="102"/>
      <c r="T579" s="102"/>
      <c r="U579" s="102"/>
      <c r="AH579" s="69"/>
      <c r="AI579" s="99"/>
      <c r="AJ579" s="97"/>
    </row>
    <row r="580" spans="5:36" s="68" customFormat="1" x14ac:dyDescent="0.2">
      <c r="E580" s="98"/>
      <c r="G580" s="98"/>
      <c r="M580" s="100"/>
      <c r="N580" s="101"/>
      <c r="R580" s="102"/>
      <c r="S580" s="102"/>
      <c r="T580" s="102"/>
      <c r="U580" s="102"/>
      <c r="AH580" s="69"/>
      <c r="AI580" s="99"/>
      <c r="AJ580" s="97"/>
    </row>
    <row r="581" spans="5:36" s="68" customFormat="1" x14ac:dyDescent="0.2">
      <c r="E581" s="98"/>
      <c r="G581" s="98"/>
      <c r="M581" s="100"/>
      <c r="N581" s="101"/>
      <c r="R581" s="102"/>
      <c r="S581" s="102"/>
      <c r="T581" s="102"/>
      <c r="U581" s="102"/>
      <c r="AH581" s="69"/>
      <c r="AI581" s="99"/>
      <c r="AJ581" s="97"/>
    </row>
    <row r="582" spans="5:36" s="68" customFormat="1" x14ac:dyDescent="0.2">
      <c r="E582" s="98"/>
      <c r="G582" s="98"/>
      <c r="M582" s="100"/>
      <c r="N582" s="101"/>
      <c r="R582" s="102"/>
      <c r="S582" s="102"/>
      <c r="T582" s="102"/>
      <c r="U582" s="102"/>
      <c r="AH582" s="69"/>
      <c r="AI582" s="99"/>
      <c r="AJ582" s="97"/>
    </row>
    <row r="583" spans="5:36" s="68" customFormat="1" x14ac:dyDescent="0.2">
      <c r="E583" s="98"/>
      <c r="G583" s="98"/>
      <c r="M583" s="100"/>
      <c r="N583" s="101"/>
      <c r="R583" s="102"/>
      <c r="S583" s="102"/>
      <c r="T583" s="102"/>
      <c r="U583" s="102"/>
      <c r="AH583" s="69"/>
      <c r="AI583" s="99"/>
      <c r="AJ583" s="97"/>
    </row>
    <row r="584" spans="5:36" s="68" customFormat="1" x14ac:dyDescent="0.2">
      <c r="E584" s="98"/>
      <c r="G584" s="98"/>
      <c r="M584" s="100"/>
      <c r="N584" s="101"/>
      <c r="R584" s="102"/>
      <c r="S584" s="102"/>
      <c r="T584" s="102"/>
      <c r="U584" s="102"/>
      <c r="AH584" s="69"/>
      <c r="AI584" s="99"/>
      <c r="AJ584" s="97"/>
    </row>
    <row r="585" spans="5:36" s="68" customFormat="1" x14ac:dyDescent="0.2">
      <c r="E585" s="98"/>
      <c r="G585" s="98"/>
      <c r="M585" s="100"/>
      <c r="N585" s="101"/>
      <c r="R585" s="102"/>
      <c r="S585" s="102"/>
      <c r="T585" s="102"/>
      <c r="U585" s="102"/>
      <c r="AH585" s="69"/>
      <c r="AI585" s="99"/>
      <c r="AJ585" s="97"/>
    </row>
    <row r="586" spans="5:36" s="68" customFormat="1" x14ac:dyDescent="0.2">
      <c r="E586" s="98"/>
      <c r="G586" s="98"/>
      <c r="M586" s="100"/>
      <c r="N586" s="101"/>
      <c r="R586" s="102"/>
      <c r="S586" s="102"/>
      <c r="T586" s="102"/>
      <c r="U586" s="102"/>
      <c r="AH586" s="69"/>
      <c r="AI586" s="99"/>
      <c r="AJ586" s="97"/>
    </row>
    <row r="587" spans="5:36" s="68" customFormat="1" x14ac:dyDescent="0.2">
      <c r="E587" s="98"/>
      <c r="G587" s="98"/>
      <c r="M587" s="100"/>
      <c r="N587" s="101"/>
      <c r="R587" s="102"/>
      <c r="S587" s="102"/>
      <c r="T587" s="102"/>
      <c r="U587" s="102"/>
      <c r="AH587" s="69"/>
      <c r="AI587" s="99"/>
      <c r="AJ587" s="97"/>
    </row>
    <row r="588" spans="5:36" s="68" customFormat="1" x14ac:dyDescent="0.2">
      <c r="E588" s="98"/>
      <c r="G588" s="98"/>
      <c r="M588" s="100"/>
      <c r="N588" s="101"/>
      <c r="R588" s="102"/>
      <c r="S588" s="102"/>
      <c r="T588" s="102"/>
      <c r="U588" s="102"/>
      <c r="AH588" s="69"/>
      <c r="AI588" s="99"/>
      <c r="AJ588" s="97"/>
    </row>
    <row r="589" spans="5:36" s="68" customFormat="1" x14ac:dyDescent="0.2">
      <c r="E589" s="98"/>
      <c r="G589" s="98"/>
      <c r="M589" s="100"/>
      <c r="N589" s="101"/>
      <c r="R589" s="102"/>
      <c r="S589" s="102"/>
      <c r="T589" s="102"/>
      <c r="U589" s="102"/>
      <c r="AH589" s="69"/>
      <c r="AI589" s="99"/>
      <c r="AJ589" s="97"/>
    </row>
    <row r="590" spans="5:36" s="68" customFormat="1" x14ac:dyDescent="0.2">
      <c r="E590" s="98"/>
      <c r="G590" s="98"/>
      <c r="M590" s="100"/>
      <c r="N590" s="101"/>
      <c r="R590" s="102"/>
      <c r="S590" s="102"/>
      <c r="T590" s="102"/>
      <c r="U590" s="102"/>
      <c r="AH590" s="69"/>
      <c r="AI590" s="99"/>
      <c r="AJ590" s="97"/>
    </row>
    <row r="591" spans="5:36" s="68" customFormat="1" x14ac:dyDescent="0.2">
      <c r="E591" s="98"/>
      <c r="G591" s="98"/>
      <c r="M591" s="100"/>
      <c r="N591" s="101"/>
      <c r="R591" s="102"/>
      <c r="S591" s="102"/>
      <c r="T591" s="102"/>
      <c r="U591" s="102"/>
      <c r="AH591" s="69"/>
      <c r="AI591" s="99"/>
      <c r="AJ591" s="97"/>
    </row>
    <row r="592" spans="5:36" s="68" customFormat="1" x14ac:dyDescent="0.2">
      <c r="E592" s="98"/>
      <c r="G592" s="98"/>
      <c r="M592" s="100"/>
      <c r="N592" s="101"/>
      <c r="R592" s="102"/>
      <c r="S592" s="102"/>
      <c r="T592" s="102"/>
      <c r="U592" s="102"/>
      <c r="AH592" s="69"/>
      <c r="AI592" s="99"/>
      <c r="AJ592" s="97"/>
    </row>
    <row r="593" spans="5:36" s="68" customFormat="1" x14ac:dyDescent="0.2">
      <c r="E593" s="98"/>
      <c r="G593" s="98"/>
      <c r="M593" s="100"/>
      <c r="N593" s="101"/>
      <c r="R593" s="102"/>
      <c r="S593" s="102"/>
      <c r="T593" s="102"/>
      <c r="U593" s="102"/>
      <c r="AH593" s="69"/>
      <c r="AI593" s="99"/>
      <c r="AJ593" s="97"/>
    </row>
    <row r="594" spans="5:36" s="68" customFormat="1" x14ac:dyDescent="0.2">
      <c r="E594" s="98"/>
      <c r="G594" s="98"/>
      <c r="M594" s="100"/>
      <c r="N594" s="101"/>
      <c r="R594" s="102"/>
      <c r="S594" s="102"/>
      <c r="T594" s="102"/>
      <c r="U594" s="102"/>
      <c r="AH594" s="69"/>
      <c r="AI594" s="99"/>
      <c r="AJ594" s="97"/>
    </row>
    <row r="595" spans="5:36" s="68" customFormat="1" x14ac:dyDescent="0.2">
      <c r="E595" s="98"/>
      <c r="G595" s="98"/>
      <c r="M595" s="100"/>
      <c r="N595" s="101"/>
      <c r="R595" s="102"/>
      <c r="S595" s="102"/>
      <c r="T595" s="102"/>
      <c r="U595" s="102"/>
      <c r="AH595" s="69"/>
      <c r="AI595" s="99"/>
      <c r="AJ595" s="97"/>
    </row>
    <row r="596" spans="5:36" s="68" customFormat="1" x14ac:dyDescent="0.2">
      <c r="E596" s="98"/>
      <c r="G596" s="98"/>
      <c r="M596" s="100"/>
      <c r="N596" s="101"/>
      <c r="R596" s="102"/>
      <c r="S596" s="102"/>
      <c r="T596" s="102"/>
      <c r="U596" s="102"/>
      <c r="AH596" s="69"/>
      <c r="AI596" s="99"/>
      <c r="AJ596" s="97"/>
    </row>
    <row r="597" spans="5:36" s="68" customFormat="1" x14ac:dyDescent="0.2">
      <c r="E597" s="98"/>
      <c r="G597" s="98"/>
      <c r="M597" s="100"/>
      <c r="N597" s="101"/>
      <c r="R597" s="102"/>
      <c r="S597" s="102"/>
      <c r="T597" s="102"/>
      <c r="U597" s="102"/>
      <c r="AH597" s="69"/>
      <c r="AI597" s="99"/>
      <c r="AJ597" s="97"/>
    </row>
    <row r="598" spans="5:36" s="68" customFormat="1" x14ac:dyDescent="0.2">
      <c r="E598" s="98"/>
      <c r="G598" s="98"/>
      <c r="M598" s="100"/>
      <c r="N598" s="101"/>
      <c r="R598" s="102"/>
      <c r="S598" s="102"/>
      <c r="T598" s="102"/>
      <c r="U598" s="102"/>
      <c r="AH598" s="69"/>
      <c r="AI598" s="99"/>
      <c r="AJ598" s="97"/>
    </row>
    <row r="599" spans="5:36" s="68" customFormat="1" x14ac:dyDescent="0.2">
      <c r="E599" s="98"/>
      <c r="G599" s="98"/>
      <c r="M599" s="100"/>
      <c r="N599" s="101"/>
      <c r="R599" s="102"/>
      <c r="S599" s="102"/>
      <c r="T599" s="102"/>
      <c r="U599" s="102"/>
      <c r="AH599" s="69"/>
      <c r="AI599" s="99"/>
      <c r="AJ599" s="97"/>
    </row>
    <row r="600" spans="5:36" s="68" customFormat="1" x14ac:dyDescent="0.2">
      <c r="E600" s="98"/>
      <c r="G600" s="98"/>
      <c r="M600" s="100"/>
      <c r="N600" s="101"/>
      <c r="R600" s="102"/>
      <c r="S600" s="102"/>
      <c r="T600" s="102"/>
      <c r="U600" s="102"/>
      <c r="AH600" s="69"/>
      <c r="AI600" s="99"/>
      <c r="AJ600" s="97"/>
    </row>
    <row r="601" spans="5:36" s="68" customFormat="1" x14ac:dyDescent="0.2">
      <c r="E601" s="98"/>
      <c r="G601" s="98"/>
      <c r="M601" s="100"/>
      <c r="N601" s="101"/>
      <c r="R601" s="102"/>
      <c r="S601" s="102"/>
      <c r="T601" s="102"/>
      <c r="U601" s="102"/>
      <c r="AH601" s="69"/>
      <c r="AI601" s="99"/>
      <c r="AJ601" s="97"/>
    </row>
    <row r="602" spans="5:36" s="68" customFormat="1" x14ac:dyDescent="0.2">
      <c r="E602" s="98"/>
      <c r="G602" s="98"/>
      <c r="M602" s="100"/>
      <c r="N602" s="101"/>
      <c r="R602" s="102"/>
      <c r="S602" s="102"/>
      <c r="T602" s="102"/>
      <c r="U602" s="102"/>
      <c r="AH602" s="69"/>
      <c r="AI602" s="99"/>
      <c r="AJ602" s="97"/>
    </row>
    <row r="603" spans="5:36" s="68" customFormat="1" x14ac:dyDescent="0.2">
      <c r="E603" s="98"/>
      <c r="G603" s="98"/>
      <c r="M603" s="100"/>
      <c r="N603" s="101"/>
      <c r="R603" s="102"/>
      <c r="S603" s="102"/>
      <c r="T603" s="102"/>
      <c r="U603" s="102"/>
      <c r="AH603" s="69"/>
      <c r="AI603" s="99"/>
      <c r="AJ603" s="97"/>
    </row>
    <row r="604" spans="5:36" s="68" customFormat="1" x14ac:dyDescent="0.2">
      <c r="E604" s="98"/>
      <c r="G604" s="98"/>
      <c r="M604" s="100"/>
      <c r="N604" s="101"/>
      <c r="R604" s="102"/>
      <c r="S604" s="102"/>
      <c r="T604" s="102"/>
      <c r="U604" s="102"/>
      <c r="AH604" s="69"/>
      <c r="AI604" s="99"/>
      <c r="AJ604" s="97"/>
    </row>
    <row r="605" spans="5:36" s="68" customFormat="1" x14ac:dyDescent="0.2">
      <c r="E605" s="98"/>
      <c r="G605" s="98"/>
      <c r="M605" s="100"/>
      <c r="N605" s="101"/>
      <c r="R605" s="102"/>
      <c r="S605" s="102"/>
      <c r="T605" s="102"/>
      <c r="U605" s="102"/>
      <c r="AH605" s="69"/>
      <c r="AI605" s="99"/>
      <c r="AJ605" s="97"/>
    </row>
    <row r="606" spans="5:36" s="68" customFormat="1" x14ac:dyDescent="0.2">
      <c r="E606" s="98"/>
      <c r="G606" s="98"/>
      <c r="M606" s="100"/>
      <c r="N606" s="101"/>
      <c r="R606" s="102"/>
      <c r="S606" s="102"/>
      <c r="T606" s="102"/>
      <c r="U606" s="102"/>
      <c r="AH606" s="69"/>
      <c r="AI606" s="99"/>
      <c r="AJ606" s="97"/>
    </row>
    <row r="607" spans="5:36" s="68" customFormat="1" x14ac:dyDescent="0.2">
      <c r="E607" s="98"/>
      <c r="G607" s="98"/>
      <c r="M607" s="100"/>
      <c r="N607" s="101"/>
      <c r="R607" s="102"/>
      <c r="S607" s="102"/>
      <c r="T607" s="102"/>
      <c r="U607" s="102"/>
      <c r="AH607" s="69"/>
      <c r="AI607" s="99"/>
      <c r="AJ607" s="97"/>
    </row>
    <row r="608" spans="5:36" s="68" customFormat="1" x14ac:dyDescent="0.2">
      <c r="E608" s="98"/>
      <c r="G608" s="98"/>
      <c r="M608" s="100"/>
      <c r="N608" s="101"/>
      <c r="R608" s="102"/>
      <c r="S608" s="102"/>
      <c r="T608" s="102"/>
      <c r="U608" s="102"/>
      <c r="AH608" s="69"/>
      <c r="AI608" s="99"/>
      <c r="AJ608" s="97"/>
    </row>
    <row r="609" spans="5:36" s="68" customFormat="1" x14ac:dyDescent="0.2">
      <c r="E609" s="98"/>
      <c r="G609" s="98"/>
      <c r="M609" s="100"/>
      <c r="N609" s="101"/>
      <c r="R609" s="102"/>
      <c r="S609" s="102"/>
      <c r="T609" s="102"/>
      <c r="U609" s="102"/>
      <c r="AH609" s="69"/>
      <c r="AI609" s="99"/>
      <c r="AJ609" s="97"/>
    </row>
    <row r="610" spans="5:36" s="68" customFormat="1" x14ac:dyDescent="0.2">
      <c r="E610" s="98"/>
      <c r="G610" s="98"/>
      <c r="M610" s="100"/>
      <c r="N610" s="101"/>
      <c r="R610" s="102"/>
      <c r="S610" s="102"/>
      <c r="T610" s="102"/>
      <c r="U610" s="102"/>
      <c r="AH610" s="69"/>
      <c r="AI610" s="99"/>
      <c r="AJ610" s="97"/>
    </row>
    <row r="611" spans="5:36" s="68" customFormat="1" x14ac:dyDescent="0.2">
      <c r="E611" s="98"/>
      <c r="G611" s="98"/>
      <c r="M611" s="100"/>
      <c r="N611" s="101"/>
      <c r="R611" s="102"/>
      <c r="S611" s="102"/>
      <c r="T611" s="102"/>
      <c r="U611" s="102"/>
      <c r="AH611" s="69"/>
      <c r="AI611" s="99"/>
      <c r="AJ611" s="97"/>
    </row>
    <row r="612" spans="5:36" s="68" customFormat="1" x14ac:dyDescent="0.2">
      <c r="E612" s="98"/>
      <c r="G612" s="98"/>
      <c r="M612" s="100"/>
      <c r="N612" s="101"/>
      <c r="R612" s="102"/>
      <c r="S612" s="102"/>
      <c r="T612" s="102"/>
      <c r="U612" s="102"/>
      <c r="AH612" s="69"/>
      <c r="AI612" s="99"/>
      <c r="AJ612" s="97"/>
    </row>
    <row r="613" spans="5:36" s="68" customFormat="1" x14ac:dyDescent="0.2">
      <c r="E613" s="98"/>
      <c r="G613" s="98"/>
      <c r="M613" s="100"/>
      <c r="N613" s="101"/>
      <c r="R613" s="102"/>
      <c r="S613" s="102"/>
      <c r="T613" s="102"/>
      <c r="U613" s="102"/>
      <c r="AH613" s="69"/>
      <c r="AI613" s="99"/>
      <c r="AJ613" s="97"/>
    </row>
    <row r="614" spans="5:36" s="68" customFormat="1" x14ac:dyDescent="0.2">
      <c r="E614" s="98"/>
      <c r="G614" s="98"/>
      <c r="M614" s="100"/>
      <c r="N614" s="101"/>
      <c r="R614" s="102"/>
      <c r="S614" s="102"/>
      <c r="T614" s="102"/>
      <c r="U614" s="102"/>
      <c r="AH614" s="69"/>
      <c r="AI614" s="99"/>
      <c r="AJ614" s="97"/>
    </row>
    <row r="615" spans="5:36" s="68" customFormat="1" x14ac:dyDescent="0.2">
      <c r="E615" s="98"/>
      <c r="G615" s="98"/>
      <c r="M615" s="100"/>
      <c r="N615" s="101"/>
      <c r="R615" s="102"/>
      <c r="S615" s="102"/>
      <c r="T615" s="102"/>
      <c r="U615" s="102"/>
      <c r="AH615" s="69"/>
      <c r="AI615" s="99"/>
      <c r="AJ615" s="97"/>
    </row>
    <row r="616" spans="5:36" s="68" customFormat="1" x14ac:dyDescent="0.2">
      <c r="E616" s="98"/>
      <c r="G616" s="98"/>
      <c r="M616" s="100"/>
      <c r="N616" s="101"/>
      <c r="R616" s="102"/>
      <c r="S616" s="102"/>
      <c r="T616" s="102"/>
      <c r="U616" s="102"/>
      <c r="AH616" s="69"/>
      <c r="AI616" s="99"/>
      <c r="AJ616" s="97"/>
    </row>
    <row r="617" spans="5:36" s="68" customFormat="1" x14ac:dyDescent="0.2">
      <c r="E617" s="98"/>
      <c r="G617" s="98"/>
      <c r="M617" s="100"/>
      <c r="N617" s="101"/>
      <c r="R617" s="102"/>
      <c r="S617" s="102"/>
      <c r="T617" s="102"/>
      <c r="U617" s="102"/>
      <c r="AH617" s="69"/>
      <c r="AI617" s="99"/>
      <c r="AJ617" s="97"/>
    </row>
    <row r="618" spans="5:36" s="68" customFormat="1" x14ac:dyDescent="0.2">
      <c r="E618" s="98"/>
      <c r="G618" s="98"/>
      <c r="M618" s="100"/>
      <c r="N618" s="101"/>
      <c r="R618" s="102"/>
      <c r="S618" s="102"/>
      <c r="T618" s="102"/>
      <c r="U618" s="102"/>
      <c r="AH618" s="69"/>
      <c r="AI618" s="99"/>
      <c r="AJ618" s="97"/>
    </row>
    <row r="619" spans="5:36" s="68" customFormat="1" x14ac:dyDescent="0.2">
      <c r="E619" s="98"/>
      <c r="G619" s="98"/>
      <c r="M619" s="100"/>
      <c r="N619" s="101"/>
      <c r="R619" s="102"/>
      <c r="S619" s="102"/>
      <c r="T619" s="102"/>
      <c r="U619" s="102"/>
      <c r="AH619" s="69"/>
      <c r="AI619" s="99"/>
      <c r="AJ619" s="97"/>
    </row>
    <row r="620" spans="5:36" s="68" customFormat="1" x14ac:dyDescent="0.2">
      <c r="E620" s="98"/>
      <c r="G620" s="98"/>
      <c r="M620" s="100"/>
      <c r="N620" s="101"/>
      <c r="R620" s="102"/>
      <c r="S620" s="102"/>
      <c r="T620" s="102"/>
      <c r="U620" s="102"/>
      <c r="AH620" s="69"/>
      <c r="AI620" s="99"/>
      <c r="AJ620" s="97"/>
    </row>
    <row r="621" spans="5:36" s="68" customFormat="1" x14ac:dyDescent="0.2">
      <c r="E621" s="98"/>
      <c r="G621" s="98"/>
      <c r="M621" s="100"/>
      <c r="N621" s="101"/>
      <c r="R621" s="102"/>
      <c r="S621" s="102"/>
      <c r="T621" s="102"/>
      <c r="U621" s="102"/>
      <c r="AH621" s="69"/>
      <c r="AI621" s="99"/>
      <c r="AJ621" s="97"/>
    </row>
    <row r="622" spans="5:36" s="68" customFormat="1" x14ac:dyDescent="0.2">
      <c r="E622" s="98"/>
      <c r="G622" s="98"/>
      <c r="M622" s="100"/>
      <c r="N622" s="101"/>
      <c r="R622" s="102"/>
      <c r="S622" s="102"/>
      <c r="T622" s="102"/>
      <c r="U622" s="102"/>
      <c r="AH622" s="69"/>
      <c r="AI622" s="99"/>
      <c r="AJ622" s="97"/>
    </row>
    <row r="623" spans="5:36" s="68" customFormat="1" x14ac:dyDescent="0.2">
      <c r="E623" s="98"/>
      <c r="G623" s="98"/>
      <c r="M623" s="100"/>
      <c r="N623" s="101"/>
      <c r="R623" s="102"/>
      <c r="S623" s="102"/>
      <c r="T623" s="102"/>
      <c r="U623" s="102"/>
      <c r="AH623" s="69"/>
      <c r="AI623" s="99"/>
      <c r="AJ623" s="97"/>
    </row>
    <row r="624" spans="5:36" s="68" customFormat="1" x14ac:dyDescent="0.2">
      <c r="E624" s="98"/>
      <c r="G624" s="98"/>
      <c r="M624" s="100"/>
      <c r="N624" s="101"/>
      <c r="R624" s="102"/>
      <c r="S624" s="102"/>
      <c r="T624" s="102"/>
      <c r="U624" s="102"/>
      <c r="AH624" s="69"/>
      <c r="AI624" s="99"/>
      <c r="AJ624" s="97"/>
    </row>
    <row r="625" spans="5:36" s="68" customFormat="1" x14ac:dyDescent="0.2">
      <c r="E625" s="98"/>
      <c r="G625" s="98"/>
      <c r="M625" s="100"/>
      <c r="N625" s="101"/>
      <c r="R625" s="102"/>
      <c r="S625" s="102"/>
      <c r="T625" s="102"/>
      <c r="U625" s="102"/>
      <c r="AH625" s="69"/>
      <c r="AI625" s="99"/>
      <c r="AJ625" s="97"/>
    </row>
    <row r="626" spans="5:36" s="68" customFormat="1" x14ac:dyDescent="0.2">
      <c r="E626" s="98"/>
      <c r="G626" s="98"/>
      <c r="M626" s="100"/>
      <c r="N626" s="101"/>
      <c r="R626" s="102"/>
      <c r="S626" s="102"/>
      <c r="T626" s="102"/>
      <c r="U626" s="102"/>
      <c r="AH626" s="69"/>
      <c r="AI626" s="99"/>
      <c r="AJ626" s="97"/>
    </row>
    <row r="627" spans="5:36" s="68" customFormat="1" x14ac:dyDescent="0.2">
      <c r="E627" s="98"/>
      <c r="G627" s="98"/>
      <c r="M627" s="100"/>
      <c r="N627" s="101"/>
      <c r="R627" s="102"/>
      <c r="S627" s="102"/>
      <c r="T627" s="102"/>
      <c r="U627" s="102"/>
      <c r="AH627" s="69"/>
      <c r="AI627" s="99"/>
      <c r="AJ627" s="97"/>
    </row>
    <row r="628" spans="5:36" s="68" customFormat="1" x14ac:dyDescent="0.2">
      <c r="E628" s="98"/>
      <c r="G628" s="98"/>
      <c r="M628" s="100"/>
      <c r="N628" s="101"/>
      <c r="R628" s="102"/>
      <c r="S628" s="102"/>
      <c r="T628" s="102"/>
      <c r="U628" s="102"/>
      <c r="AH628" s="69"/>
      <c r="AI628" s="99"/>
      <c r="AJ628" s="97"/>
    </row>
    <row r="629" spans="5:36" s="68" customFormat="1" x14ac:dyDescent="0.2">
      <c r="E629" s="98"/>
      <c r="G629" s="98"/>
      <c r="M629" s="100"/>
      <c r="N629" s="101"/>
      <c r="R629" s="102"/>
      <c r="S629" s="102"/>
      <c r="T629" s="102"/>
      <c r="U629" s="102"/>
      <c r="AH629" s="69"/>
      <c r="AI629" s="99"/>
      <c r="AJ629" s="97"/>
    </row>
    <row r="630" spans="5:36" s="68" customFormat="1" x14ac:dyDescent="0.2">
      <c r="E630" s="98"/>
      <c r="G630" s="98"/>
      <c r="M630" s="100"/>
      <c r="N630" s="101"/>
      <c r="R630" s="102"/>
      <c r="S630" s="102"/>
      <c r="T630" s="102"/>
      <c r="U630" s="102"/>
      <c r="AH630" s="69"/>
      <c r="AI630" s="99"/>
      <c r="AJ630" s="97"/>
    </row>
    <row r="631" spans="5:36" s="68" customFormat="1" x14ac:dyDescent="0.2">
      <c r="E631" s="98"/>
      <c r="G631" s="98"/>
      <c r="M631" s="100"/>
      <c r="N631" s="101"/>
      <c r="R631" s="102"/>
      <c r="S631" s="102"/>
      <c r="T631" s="102"/>
      <c r="U631" s="102"/>
      <c r="AH631" s="69"/>
      <c r="AI631" s="99"/>
      <c r="AJ631" s="97"/>
    </row>
    <row r="632" spans="5:36" s="68" customFormat="1" x14ac:dyDescent="0.2">
      <c r="E632" s="98"/>
      <c r="G632" s="98"/>
      <c r="M632" s="100"/>
      <c r="N632" s="101"/>
      <c r="R632" s="102"/>
      <c r="S632" s="102"/>
      <c r="T632" s="102"/>
      <c r="U632" s="102"/>
      <c r="AH632" s="69"/>
      <c r="AI632" s="99"/>
      <c r="AJ632" s="97"/>
    </row>
    <row r="633" spans="5:36" s="68" customFormat="1" x14ac:dyDescent="0.2">
      <c r="E633" s="98"/>
      <c r="G633" s="98"/>
      <c r="M633" s="100"/>
      <c r="N633" s="101"/>
      <c r="R633" s="102"/>
      <c r="S633" s="102"/>
      <c r="T633" s="102"/>
      <c r="U633" s="102"/>
      <c r="AH633" s="69"/>
      <c r="AI633" s="99"/>
      <c r="AJ633" s="97"/>
    </row>
    <row r="634" spans="5:36" s="68" customFormat="1" x14ac:dyDescent="0.2">
      <c r="E634" s="98"/>
      <c r="G634" s="98"/>
      <c r="M634" s="100"/>
      <c r="N634" s="101"/>
      <c r="R634" s="102"/>
      <c r="S634" s="102"/>
      <c r="T634" s="102"/>
      <c r="U634" s="102"/>
      <c r="AH634" s="69"/>
      <c r="AI634" s="99"/>
      <c r="AJ634" s="97"/>
    </row>
    <row r="635" spans="5:36" s="68" customFormat="1" x14ac:dyDescent="0.2">
      <c r="E635" s="98"/>
      <c r="G635" s="98"/>
      <c r="M635" s="100"/>
      <c r="N635" s="101"/>
      <c r="R635" s="102"/>
      <c r="S635" s="102"/>
      <c r="T635" s="102"/>
      <c r="U635" s="102"/>
      <c r="AH635" s="69"/>
      <c r="AI635" s="99"/>
      <c r="AJ635" s="97"/>
    </row>
    <row r="636" spans="5:36" s="68" customFormat="1" x14ac:dyDescent="0.2">
      <c r="E636" s="98"/>
      <c r="G636" s="98"/>
      <c r="M636" s="100"/>
      <c r="N636" s="101"/>
      <c r="R636" s="102"/>
      <c r="S636" s="102"/>
      <c r="T636" s="102"/>
      <c r="U636" s="102"/>
      <c r="AH636" s="69"/>
      <c r="AI636" s="99"/>
      <c r="AJ636" s="97"/>
    </row>
    <row r="637" spans="5:36" s="68" customFormat="1" x14ac:dyDescent="0.2">
      <c r="E637" s="98"/>
      <c r="G637" s="98"/>
      <c r="M637" s="100"/>
      <c r="N637" s="101"/>
      <c r="R637" s="102"/>
      <c r="S637" s="102"/>
      <c r="T637" s="102"/>
      <c r="U637" s="102"/>
      <c r="AH637" s="69"/>
      <c r="AI637" s="99"/>
      <c r="AJ637" s="97"/>
    </row>
    <row r="638" spans="5:36" s="68" customFormat="1" x14ac:dyDescent="0.2">
      <c r="E638" s="98"/>
      <c r="G638" s="98"/>
      <c r="M638" s="100"/>
      <c r="N638" s="101"/>
      <c r="R638" s="102"/>
      <c r="S638" s="102"/>
      <c r="T638" s="102"/>
      <c r="U638" s="102"/>
      <c r="AH638" s="69"/>
      <c r="AI638" s="99"/>
      <c r="AJ638" s="97"/>
    </row>
    <row r="639" spans="5:36" s="68" customFormat="1" x14ac:dyDescent="0.2">
      <c r="E639" s="98"/>
      <c r="G639" s="98"/>
      <c r="M639" s="100"/>
      <c r="N639" s="101"/>
      <c r="R639" s="102"/>
      <c r="S639" s="102"/>
      <c r="T639" s="102"/>
      <c r="U639" s="102"/>
      <c r="AH639" s="69"/>
      <c r="AI639" s="99"/>
      <c r="AJ639" s="97"/>
    </row>
    <row r="640" spans="5:36" s="68" customFormat="1" x14ac:dyDescent="0.2">
      <c r="E640" s="98"/>
      <c r="G640" s="98"/>
      <c r="M640" s="100"/>
      <c r="N640" s="101"/>
      <c r="R640" s="102"/>
      <c r="S640" s="102"/>
      <c r="T640" s="102"/>
      <c r="U640" s="102"/>
      <c r="AH640" s="69"/>
      <c r="AI640" s="99"/>
      <c r="AJ640" s="97"/>
    </row>
    <row r="641" spans="5:36" s="68" customFormat="1" x14ac:dyDescent="0.2">
      <c r="E641" s="98"/>
      <c r="G641" s="98"/>
      <c r="M641" s="100"/>
      <c r="N641" s="101"/>
      <c r="R641" s="102"/>
      <c r="S641" s="102"/>
      <c r="T641" s="102"/>
      <c r="U641" s="102"/>
      <c r="AH641" s="69"/>
      <c r="AI641" s="99"/>
      <c r="AJ641" s="97"/>
    </row>
    <row r="642" spans="5:36" s="68" customFormat="1" x14ac:dyDescent="0.2">
      <c r="E642" s="98"/>
      <c r="G642" s="98"/>
      <c r="M642" s="100"/>
      <c r="N642" s="101"/>
      <c r="R642" s="102"/>
      <c r="S642" s="102"/>
      <c r="T642" s="102"/>
      <c r="U642" s="102"/>
      <c r="AH642" s="69"/>
      <c r="AI642" s="99"/>
      <c r="AJ642" s="97"/>
    </row>
    <row r="643" spans="5:36" s="68" customFormat="1" x14ac:dyDescent="0.2">
      <c r="E643" s="98"/>
      <c r="G643" s="98"/>
      <c r="M643" s="100"/>
      <c r="N643" s="101"/>
      <c r="R643" s="102"/>
      <c r="S643" s="102"/>
      <c r="T643" s="102"/>
      <c r="U643" s="102"/>
      <c r="AH643" s="69"/>
      <c r="AI643" s="99"/>
      <c r="AJ643" s="97"/>
    </row>
    <row r="644" spans="5:36" s="68" customFormat="1" x14ac:dyDescent="0.2">
      <c r="E644" s="98"/>
      <c r="G644" s="98"/>
      <c r="M644" s="100"/>
      <c r="N644" s="101"/>
      <c r="R644" s="102"/>
      <c r="S644" s="102"/>
      <c r="T644" s="102"/>
      <c r="U644" s="102"/>
      <c r="AH644" s="69"/>
      <c r="AI644" s="99"/>
      <c r="AJ644" s="97"/>
    </row>
    <row r="645" spans="5:36" s="68" customFormat="1" x14ac:dyDescent="0.2">
      <c r="E645" s="98"/>
      <c r="G645" s="98"/>
      <c r="M645" s="100"/>
      <c r="N645" s="101"/>
      <c r="R645" s="102"/>
      <c r="S645" s="102"/>
      <c r="T645" s="102"/>
      <c r="U645" s="102"/>
      <c r="AH645" s="69"/>
      <c r="AI645" s="99"/>
      <c r="AJ645" s="97"/>
    </row>
    <row r="646" spans="5:36" s="68" customFormat="1" x14ac:dyDescent="0.2">
      <c r="E646" s="98"/>
      <c r="G646" s="98"/>
      <c r="M646" s="100"/>
      <c r="N646" s="101"/>
      <c r="R646" s="102"/>
      <c r="S646" s="102"/>
      <c r="T646" s="102"/>
      <c r="U646" s="102"/>
      <c r="AH646" s="69"/>
      <c r="AI646" s="99"/>
      <c r="AJ646" s="97"/>
    </row>
    <row r="647" spans="5:36" s="68" customFormat="1" x14ac:dyDescent="0.2">
      <c r="E647" s="98"/>
      <c r="G647" s="98"/>
      <c r="M647" s="100"/>
      <c r="N647" s="101"/>
      <c r="R647" s="102"/>
      <c r="S647" s="102"/>
      <c r="T647" s="102"/>
      <c r="U647" s="102"/>
      <c r="AH647" s="69"/>
      <c r="AI647" s="99"/>
      <c r="AJ647" s="97"/>
    </row>
    <row r="648" spans="5:36" s="68" customFormat="1" x14ac:dyDescent="0.2">
      <c r="E648" s="98"/>
      <c r="G648" s="98"/>
      <c r="M648" s="100"/>
      <c r="N648" s="101"/>
      <c r="R648" s="102"/>
      <c r="S648" s="102"/>
      <c r="T648" s="102"/>
      <c r="U648" s="102"/>
      <c r="AH648" s="69"/>
      <c r="AI648" s="99"/>
      <c r="AJ648" s="97"/>
    </row>
    <row r="649" spans="5:36" s="68" customFormat="1" x14ac:dyDescent="0.2">
      <c r="E649" s="98"/>
      <c r="G649" s="98"/>
      <c r="M649" s="100"/>
      <c r="N649" s="101"/>
      <c r="R649" s="102"/>
      <c r="S649" s="102"/>
      <c r="T649" s="102"/>
      <c r="U649" s="102"/>
      <c r="AH649" s="69"/>
      <c r="AI649" s="99"/>
      <c r="AJ649" s="97"/>
    </row>
    <row r="650" spans="5:36" s="68" customFormat="1" x14ac:dyDescent="0.2">
      <c r="E650" s="98"/>
      <c r="G650" s="98"/>
      <c r="M650" s="100"/>
      <c r="N650" s="101"/>
      <c r="R650" s="102"/>
      <c r="S650" s="102"/>
      <c r="T650" s="102"/>
      <c r="U650" s="102"/>
      <c r="AH650" s="69"/>
      <c r="AI650" s="99"/>
      <c r="AJ650" s="97"/>
    </row>
    <row r="651" spans="5:36" s="68" customFormat="1" x14ac:dyDescent="0.2">
      <c r="E651" s="98"/>
      <c r="G651" s="98"/>
      <c r="M651" s="100"/>
      <c r="N651" s="101"/>
      <c r="R651" s="102"/>
      <c r="S651" s="102"/>
      <c r="T651" s="102"/>
      <c r="U651" s="102"/>
      <c r="AH651" s="69"/>
      <c r="AI651" s="99"/>
      <c r="AJ651" s="97"/>
    </row>
    <row r="652" spans="5:36" s="68" customFormat="1" x14ac:dyDescent="0.2">
      <c r="E652" s="98"/>
      <c r="G652" s="98"/>
      <c r="M652" s="100"/>
      <c r="N652" s="101"/>
      <c r="R652" s="102"/>
      <c r="S652" s="102"/>
      <c r="T652" s="102"/>
      <c r="U652" s="102"/>
      <c r="AH652" s="69"/>
      <c r="AI652" s="99"/>
      <c r="AJ652" s="97"/>
    </row>
    <row r="653" spans="5:36" s="68" customFormat="1" x14ac:dyDescent="0.2">
      <c r="E653" s="98"/>
      <c r="G653" s="98"/>
      <c r="M653" s="100"/>
      <c r="N653" s="101"/>
      <c r="R653" s="102"/>
      <c r="S653" s="102"/>
      <c r="T653" s="102"/>
      <c r="U653" s="102"/>
      <c r="AH653" s="69"/>
      <c r="AI653" s="99"/>
      <c r="AJ653" s="97"/>
    </row>
    <row r="654" spans="5:36" s="68" customFormat="1" x14ac:dyDescent="0.2">
      <c r="E654" s="98"/>
      <c r="G654" s="98"/>
      <c r="M654" s="100"/>
      <c r="N654" s="101"/>
      <c r="R654" s="102"/>
      <c r="S654" s="102"/>
      <c r="T654" s="102"/>
      <c r="U654" s="102"/>
      <c r="AH654" s="69"/>
      <c r="AI654" s="99"/>
      <c r="AJ654" s="97"/>
    </row>
    <row r="655" spans="5:36" s="68" customFormat="1" x14ac:dyDescent="0.2">
      <c r="E655" s="98"/>
      <c r="G655" s="98"/>
      <c r="M655" s="100"/>
      <c r="N655" s="101"/>
      <c r="R655" s="102"/>
      <c r="S655" s="102"/>
      <c r="T655" s="102"/>
      <c r="U655" s="102"/>
      <c r="AH655" s="69"/>
      <c r="AI655" s="99"/>
      <c r="AJ655" s="97"/>
    </row>
    <row r="656" spans="5:36" s="68" customFormat="1" x14ac:dyDescent="0.2">
      <c r="E656" s="98"/>
      <c r="G656" s="98"/>
      <c r="M656" s="100"/>
      <c r="N656" s="101"/>
      <c r="R656" s="102"/>
      <c r="S656" s="102"/>
      <c r="T656" s="102"/>
      <c r="U656" s="102"/>
      <c r="AH656" s="69"/>
      <c r="AI656" s="99"/>
      <c r="AJ656" s="97"/>
    </row>
    <row r="657" spans="5:36" s="68" customFormat="1" x14ac:dyDescent="0.2">
      <c r="E657" s="98"/>
      <c r="G657" s="98"/>
      <c r="M657" s="100"/>
      <c r="N657" s="101"/>
      <c r="R657" s="102"/>
      <c r="S657" s="102"/>
      <c r="T657" s="102"/>
      <c r="U657" s="102"/>
      <c r="AH657" s="69"/>
      <c r="AI657" s="99"/>
      <c r="AJ657" s="97"/>
    </row>
    <row r="658" spans="5:36" s="68" customFormat="1" x14ac:dyDescent="0.2">
      <c r="E658" s="98"/>
      <c r="G658" s="98"/>
      <c r="M658" s="100"/>
      <c r="N658" s="101"/>
      <c r="R658" s="102"/>
      <c r="S658" s="102"/>
      <c r="T658" s="102"/>
      <c r="U658" s="102"/>
      <c r="AH658" s="69"/>
      <c r="AI658" s="99"/>
      <c r="AJ658" s="97"/>
    </row>
    <row r="659" spans="5:36" s="68" customFormat="1" x14ac:dyDescent="0.2">
      <c r="E659" s="98"/>
      <c r="G659" s="98"/>
      <c r="M659" s="100"/>
      <c r="N659" s="101"/>
      <c r="R659" s="102"/>
      <c r="S659" s="102"/>
      <c r="T659" s="102"/>
      <c r="U659" s="102"/>
      <c r="AH659" s="69"/>
      <c r="AI659" s="99"/>
      <c r="AJ659" s="97"/>
    </row>
    <row r="660" spans="5:36" s="68" customFormat="1" x14ac:dyDescent="0.2">
      <c r="E660" s="98"/>
      <c r="G660" s="98"/>
      <c r="M660" s="100"/>
      <c r="N660" s="101"/>
      <c r="R660" s="102"/>
      <c r="S660" s="102"/>
      <c r="T660" s="102"/>
      <c r="U660" s="102"/>
      <c r="AH660" s="69"/>
      <c r="AI660" s="99"/>
      <c r="AJ660" s="97"/>
    </row>
    <row r="661" spans="5:36" s="68" customFormat="1" x14ac:dyDescent="0.2">
      <c r="E661" s="98"/>
      <c r="G661" s="98"/>
      <c r="M661" s="100"/>
      <c r="N661" s="101"/>
      <c r="R661" s="102"/>
      <c r="S661" s="102"/>
      <c r="T661" s="102"/>
      <c r="U661" s="102"/>
      <c r="AH661" s="69"/>
      <c r="AI661" s="99"/>
      <c r="AJ661" s="97"/>
    </row>
    <row r="662" spans="5:36" s="68" customFormat="1" x14ac:dyDescent="0.2">
      <c r="E662" s="98"/>
      <c r="G662" s="98"/>
      <c r="M662" s="100"/>
      <c r="N662" s="101"/>
      <c r="R662" s="102"/>
      <c r="S662" s="102"/>
      <c r="T662" s="102"/>
      <c r="U662" s="102"/>
      <c r="AH662" s="69"/>
      <c r="AI662" s="99"/>
      <c r="AJ662" s="97"/>
    </row>
    <row r="663" spans="5:36" s="68" customFormat="1" x14ac:dyDescent="0.2">
      <c r="E663" s="98"/>
      <c r="G663" s="98"/>
      <c r="M663" s="100"/>
      <c r="N663" s="101"/>
      <c r="R663" s="102"/>
      <c r="S663" s="102"/>
      <c r="T663" s="102"/>
      <c r="U663" s="102"/>
      <c r="AH663" s="69"/>
      <c r="AI663" s="99"/>
      <c r="AJ663" s="97"/>
    </row>
    <row r="664" spans="5:36" s="68" customFormat="1" x14ac:dyDescent="0.2">
      <c r="E664" s="98"/>
      <c r="G664" s="98"/>
      <c r="M664" s="100"/>
      <c r="N664" s="101"/>
      <c r="R664" s="102"/>
      <c r="S664" s="102"/>
      <c r="T664" s="102"/>
      <c r="U664" s="102"/>
      <c r="AH664" s="69"/>
      <c r="AI664" s="99"/>
      <c r="AJ664" s="97"/>
    </row>
    <row r="665" spans="5:36" s="68" customFormat="1" x14ac:dyDescent="0.2">
      <c r="E665" s="98"/>
      <c r="G665" s="98"/>
      <c r="M665" s="100"/>
      <c r="N665" s="101"/>
      <c r="R665" s="102"/>
      <c r="S665" s="102"/>
      <c r="T665" s="102"/>
      <c r="U665" s="102"/>
      <c r="AH665" s="69"/>
      <c r="AI665" s="99"/>
      <c r="AJ665" s="97"/>
    </row>
    <row r="666" spans="5:36" s="68" customFormat="1" x14ac:dyDescent="0.2">
      <c r="E666" s="98"/>
      <c r="G666" s="98"/>
      <c r="M666" s="100"/>
      <c r="N666" s="101"/>
      <c r="R666" s="102"/>
      <c r="S666" s="102"/>
      <c r="T666" s="102"/>
      <c r="U666" s="102"/>
      <c r="AH666" s="69"/>
      <c r="AI666" s="99"/>
      <c r="AJ666" s="97"/>
    </row>
    <row r="667" spans="5:36" s="68" customFormat="1" x14ac:dyDescent="0.2">
      <c r="E667" s="98"/>
      <c r="G667" s="98"/>
      <c r="M667" s="100"/>
      <c r="N667" s="101"/>
      <c r="R667" s="102"/>
      <c r="S667" s="102"/>
      <c r="T667" s="102"/>
      <c r="U667" s="102"/>
      <c r="AH667" s="69"/>
      <c r="AI667" s="99"/>
      <c r="AJ667" s="97"/>
    </row>
    <row r="668" spans="5:36" s="68" customFormat="1" x14ac:dyDescent="0.2">
      <c r="E668" s="98"/>
      <c r="G668" s="98"/>
      <c r="M668" s="100"/>
      <c r="N668" s="101"/>
      <c r="R668" s="102"/>
      <c r="S668" s="102"/>
      <c r="T668" s="102"/>
      <c r="U668" s="102"/>
      <c r="AH668" s="69"/>
      <c r="AI668" s="99"/>
      <c r="AJ668" s="97"/>
    </row>
    <row r="669" spans="5:36" s="68" customFormat="1" x14ac:dyDescent="0.2">
      <c r="E669" s="98"/>
      <c r="G669" s="98"/>
      <c r="M669" s="100"/>
      <c r="N669" s="101"/>
      <c r="R669" s="102"/>
      <c r="S669" s="102"/>
      <c r="T669" s="102"/>
      <c r="U669" s="102"/>
      <c r="AH669" s="69"/>
      <c r="AI669" s="99"/>
      <c r="AJ669" s="97"/>
    </row>
    <row r="670" spans="5:36" s="68" customFormat="1" x14ac:dyDescent="0.2">
      <c r="E670" s="98"/>
      <c r="G670" s="98"/>
      <c r="M670" s="100"/>
      <c r="N670" s="101"/>
      <c r="R670" s="102"/>
      <c r="S670" s="102"/>
      <c r="T670" s="102"/>
      <c r="U670" s="102"/>
      <c r="AH670" s="69"/>
      <c r="AI670" s="99"/>
      <c r="AJ670" s="97"/>
    </row>
    <row r="671" spans="5:36" s="68" customFormat="1" x14ac:dyDescent="0.2">
      <c r="E671" s="98"/>
      <c r="G671" s="98"/>
      <c r="M671" s="100"/>
      <c r="N671" s="101"/>
      <c r="R671" s="102"/>
      <c r="S671" s="102"/>
      <c r="T671" s="102"/>
      <c r="U671" s="102"/>
      <c r="AH671" s="69"/>
      <c r="AI671" s="99"/>
      <c r="AJ671" s="97"/>
    </row>
    <row r="672" spans="5:36" s="68" customFormat="1" x14ac:dyDescent="0.2">
      <c r="E672" s="98"/>
      <c r="G672" s="98"/>
      <c r="M672" s="100"/>
      <c r="N672" s="101"/>
      <c r="R672" s="102"/>
      <c r="S672" s="102"/>
      <c r="T672" s="102"/>
      <c r="U672" s="102"/>
      <c r="AH672" s="69"/>
      <c r="AI672" s="99"/>
      <c r="AJ672" s="97"/>
    </row>
    <row r="673" spans="5:36" s="68" customFormat="1" x14ac:dyDescent="0.2">
      <c r="E673" s="98"/>
      <c r="G673" s="98"/>
      <c r="M673" s="100"/>
      <c r="N673" s="101"/>
      <c r="R673" s="102"/>
      <c r="S673" s="102"/>
      <c r="T673" s="102"/>
      <c r="U673" s="102"/>
      <c r="AH673" s="69"/>
      <c r="AI673" s="99"/>
      <c r="AJ673" s="97"/>
    </row>
    <row r="674" spans="5:36" s="68" customFormat="1" x14ac:dyDescent="0.2">
      <c r="E674" s="98"/>
      <c r="G674" s="98"/>
      <c r="M674" s="100"/>
      <c r="N674" s="101"/>
      <c r="R674" s="102"/>
      <c r="S674" s="102"/>
      <c r="T674" s="102"/>
      <c r="U674" s="102"/>
      <c r="AH674" s="69"/>
      <c r="AI674" s="99"/>
      <c r="AJ674" s="97"/>
    </row>
    <row r="675" spans="5:36" s="68" customFormat="1" x14ac:dyDescent="0.2">
      <c r="E675" s="98"/>
      <c r="G675" s="98"/>
      <c r="M675" s="100"/>
      <c r="N675" s="101"/>
      <c r="R675" s="102"/>
      <c r="S675" s="102"/>
      <c r="T675" s="102"/>
      <c r="U675" s="102"/>
      <c r="AH675" s="69"/>
      <c r="AI675" s="99"/>
      <c r="AJ675" s="97"/>
    </row>
  </sheetData>
  <mergeCells count="103">
    <mergeCell ref="A25:N25"/>
    <mergeCell ref="A19:A20"/>
    <mergeCell ref="R14:R15"/>
    <mergeCell ref="R16:R17"/>
    <mergeCell ref="I21:I22"/>
    <mergeCell ref="J21:J22"/>
    <mergeCell ref="A21:A22"/>
    <mergeCell ref="I12:I17"/>
    <mergeCell ref="J12:J17"/>
    <mergeCell ref="G19:G20"/>
    <mergeCell ref="H19:H20"/>
    <mergeCell ref="I19:I20"/>
    <mergeCell ref="J19:J20"/>
    <mergeCell ref="K12:K17"/>
    <mergeCell ref="M12:M17"/>
    <mergeCell ref="O12:O17"/>
    <mergeCell ref="P12:P17"/>
    <mergeCell ref="N12:N17"/>
    <mergeCell ref="L12:L17"/>
    <mergeCell ref="G12:G17"/>
    <mergeCell ref="H12:H17"/>
    <mergeCell ref="N19:N20"/>
    <mergeCell ref="F18:J18"/>
    <mergeCell ref="G21:G22"/>
    <mergeCell ref="H21:H22"/>
    <mergeCell ref="R12:R13"/>
    <mergeCell ref="V12:V17"/>
    <mergeCell ref="W12:W17"/>
    <mergeCell ref="X12:X17"/>
    <mergeCell ref="B9:AJ9"/>
    <mergeCell ref="D10:F10"/>
    <mergeCell ref="F11:K11"/>
    <mergeCell ref="AJ12:AJ17"/>
    <mergeCell ref="Q12:Q17"/>
    <mergeCell ref="AI12:AI17"/>
    <mergeCell ref="AI19:AI24"/>
    <mergeCell ref="AH12:AH17"/>
    <mergeCell ref="AJ19:AJ24"/>
    <mergeCell ref="W19:W24"/>
    <mergeCell ref="X19:X24"/>
    <mergeCell ref="Y19:Y24"/>
    <mergeCell ref="Z19:Z24"/>
    <mergeCell ref="AA19:AA24"/>
    <mergeCell ref="AB19:AB24"/>
    <mergeCell ref="AC19:AC24"/>
    <mergeCell ref="AD19:AD24"/>
    <mergeCell ref="AE19:AE24"/>
    <mergeCell ref="AF19:AF24"/>
    <mergeCell ref="D7:D8"/>
    <mergeCell ref="E7:E8"/>
    <mergeCell ref="F7:F8"/>
    <mergeCell ref="G7:G8"/>
    <mergeCell ref="H7:H8"/>
    <mergeCell ref="I7:I8"/>
    <mergeCell ref="J7:J8"/>
    <mergeCell ref="K7:K8"/>
    <mergeCell ref="AJ7:AJ8"/>
    <mergeCell ref="N7:N8"/>
    <mergeCell ref="O7:O8"/>
    <mergeCell ref="P7:P8"/>
    <mergeCell ref="Q7:Q8"/>
    <mergeCell ref="R7:R8"/>
    <mergeCell ref="S7:S8"/>
    <mergeCell ref="U7:U8"/>
    <mergeCell ref="V7:AA7"/>
    <mergeCell ref="AB7:AG7"/>
    <mergeCell ref="AH7:AH8"/>
    <mergeCell ref="AI7:AI8"/>
    <mergeCell ref="T7:T8"/>
    <mergeCell ref="AG12:AG17"/>
    <mergeCell ref="AB12:AB17"/>
    <mergeCell ref="AC12:AC17"/>
    <mergeCell ref="AD12:AD17"/>
    <mergeCell ref="AE12:AE17"/>
    <mergeCell ref="AF12:AF17"/>
    <mergeCell ref="AG19:AG24"/>
    <mergeCell ref="Y12:Y17"/>
    <mergeCell ref="Z12:Z17"/>
    <mergeCell ref="AA12:AA17"/>
    <mergeCell ref="A1:AH4"/>
    <mergeCell ref="O19:O20"/>
    <mergeCell ref="K21:K22"/>
    <mergeCell ref="L19:L24"/>
    <mergeCell ref="M19:M24"/>
    <mergeCell ref="N21:N22"/>
    <mergeCell ref="O21:O22"/>
    <mergeCell ref="P19:P24"/>
    <mergeCell ref="K19:K20"/>
    <mergeCell ref="V19:V24"/>
    <mergeCell ref="Q19:Q24"/>
    <mergeCell ref="R19:R20"/>
    <mergeCell ref="R23:R24"/>
    <mergeCell ref="R21:R22"/>
    <mergeCell ref="AH19:AH24"/>
    <mergeCell ref="A5:J6"/>
    <mergeCell ref="K5:AJ5"/>
    <mergeCell ref="K6:U6"/>
    <mergeCell ref="V6:AG6"/>
    <mergeCell ref="AH6:AJ6"/>
    <mergeCell ref="M7:M8"/>
    <mergeCell ref="A7:A8"/>
    <mergeCell ref="B7:B8"/>
    <mergeCell ref="C7:C8"/>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8"/>
  <sheetViews>
    <sheetView zoomScale="73" zoomScaleNormal="73" workbookViewId="0">
      <selection activeCell="K27" sqref="C26:K27"/>
    </sheetView>
  </sheetViews>
  <sheetFormatPr baseColWidth="10" defaultColWidth="11.42578125" defaultRowHeight="12.75" x14ac:dyDescent="0.2"/>
  <cols>
    <col min="1" max="1" width="12.5703125" style="197" customWidth="1"/>
    <col min="2" max="2" width="4" style="197" customWidth="1"/>
    <col min="3" max="3" width="14.7109375" style="197" customWidth="1"/>
    <col min="4" max="4" width="12" style="197" customWidth="1"/>
    <col min="5" max="5" width="7.42578125" style="197" customWidth="1"/>
    <col min="6" max="6" width="10.140625" style="197" customWidth="1"/>
    <col min="7" max="7" width="12.140625" style="197" customWidth="1"/>
    <col min="8" max="8" width="8.5703125" style="197" customWidth="1"/>
    <col min="9" max="9" width="14.7109375" style="197" customWidth="1"/>
    <col min="10" max="10" width="13.140625" style="324" customWidth="1"/>
    <col min="11" max="11" width="22.7109375" style="325" customWidth="1"/>
    <col min="12" max="12" width="18.140625" style="234" customWidth="1"/>
    <col min="13" max="13" width="12.140625" style="234" customWidth="1"/>
    <col min="14" max="14" width="24.28515625" style="234" customWidth="1"/>
    <col min="15" max="15" width="11.7109375" style="234" customWidth="1"/>
    <col min="16" max="16" width="23.7109375" style="326" customWidth="1"/>
    <col min="17" max="17" width="9.7109375" style="286" customWidth="1"/>
    <col min="18" max="18" width="20.5703125" style="237" bestFit="1" customWidth="1"/>
    <col min="19" max="19" width="27.28515625" style="326" customWidth="1"/>
    <col min="20" max="20" width="29.140625" style="326" customWidth="1"/>
    <col min="21" max="21" width="24.5703125" style="326" customWidth="1"/>
    <col min="22" max="23" width="21.85546875" style="327" customWidth="1"/>
    <col min="24" max="24" width="17.85546875" style="239" customWidth="1"/>
    <col min="25" max="25" width="7.28515625" style="197" customWidth="1"/>
    <col min="26" max="26" width="9" style="197" customWidth="1"/>
    <col min="27" max="36" width="7.28515625" style="197" customWidth="1"/>
    <col min="37" max="37" width="22.7109375" style="241" customWidth="1"/>
    <col min="38" max="38" width="22.7109375" style="242" customWidth="1"/>
    <col min="39" max="39" width="28.7109375" style="328" customWidth="1"/>
    <col min="40" max="16384" width="11.42578125" style="217"/>
  </cols>
  <sheetData>
    <row r="1" spans="1:39" ht="15.75" customHeight="1" x14ac:dyDescent="0.2">
      <c r="A1" s="1750" t="s">
        <v>0</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0"/>
      <c r="AL1" s="194" t="s">
        <v>66</v>
      </c>
      <c r="AM1" s="1463" t="s">
        <v>67</v>
      </c>
    </row>
    <row r="2" spans="1:39" ht="16.5" customHeight="1"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0"/>
      <c r="AL2" s="198" t="s">
        <v>68</v>
      </c>
      <c r="AM2" s="1464" t="s">
        <v>69</v>
      </c>
    </row>
    <row r="3" spans="1:39" ht="19.5" customHeight="1"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0"/>
      <c r="AL3" s="200" t="s">
        <v>70</v>
      </c>
      <c r="AM3" s="1465">
        <v>42583</v>
      </c>
    </row>
    <row r="4" spans="1:39"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2"/>
      <c r="AL4" s="203" t="s">
        <v>72</v>
      </c>
      <c r="AM4" s="205" t="s">
        <v>73</v>
      </c>
    </row>
    <row r="5" spans="1:39" x14ac:dyDescent="0.2">
      <c r="A5" s="1754" t="s">
        <v>1</v>
      </c>
      <c r="B5" s="1754"/>
      <c r="C5" s="1754"/>
      <c r="D5" s="1754"/>
      <c r="E5" s="1754"/>
      <c r="F5" s="1754"/>
      <c r="G5" s="1754"/>
      <c r="H5" s="1754"/>
      <c r="I5" s="1754"/>
      <c r="J5" s="1754"/>
      <c r="K5" s="1754"/>
      <c r="L5" s="1754"/>
      <c r="M5" s="1754"/>
      <c r="N5" s="988"/>
      <c r="O5" s="988"/>
      <c r="P5" s="1803" t="s">
        <v>2</v>
      </c>
      <c r="Q5" s="1803"/>
      <c r="R5" s="1803"/>
      <c r="S5" s="1803"/>
      <c r="T5" s="1803"/>
      <c r="U5" s="1803"/>
      <c r="V5" s="1803"/>
      <c r="W5" s="1803"/>
      <c r="X5" s="1803"/>
      <c r="Y5" s="1803"/>
      <c r="Z5" s="1803"/>
      <c r="AA5" s="1803"/>
      <c r="AB5" s="1803"/>
      <c r="AC5" s="1803"/>
      <c r="AD5" s="1803"/>
      <c r="AE5" s="1803"/>
      <c r="AF5" s="1803"/>
      <c r="AG5" s="1803"/>
      <c r="AH5" s="1803"/>
      <c r="AI5" s="1803"/>
      <c r="AJ5" s="1803"/>
      <c r="AK5" s="1803"/>
      <c r="AL5" s="1803"/>
      <c r="AM5" s="1803"/>
    </row>
    <row r="6" spans="1:39" x14ac:dyDescent="0.2">
      <c r="A6" s="1752"/>
      <c r="B6" s="1752"/>
      <c r="C6" s="1752"/>
      <c r="D6" s="1752"/>
      <c r="E6" s="1752"/>
      <c r="F6" s="1752"/>
      <c r="G6" s="1752"/>
      <c r="H6" s="1752"/>
      <c r="I6" s="1752"/>
      <c r="J6" s="1752"/>
      <c r="K6" s="1752"/>
      <c r="L6" s="1752"/>
      <c r="M6" s="1752"/>
      <c r="N6" s="987"/>
      <c r="O6" s="987"/>
      <c r="P6" s="1755"/>
      <c r="Q6" s="1756"/>
      <c r="R6" s="1756"/>
      <c r="S6" s="1756"/>
      <c r="T6" s="1756"/>
      <c r="U6" s="1756"/>
      <c r="V6" s="1756"/>
      <c r="W6" s="1756"/>
      <c r="X6" s="1757"/>
      <c r="Y6" s="1803" t="s">
        <v>3</v>
      </c>
      <c r="Z6" s="1803"/>
      <c r="AA6" s="1803"/>
      <c r="AB6" s="1803"/>
      <c r="AC6" s="1803"/>
      <c r="AD6" s="1803"/>
      <c r="AE6" s="1803"/>
      <c r="AF6" s="1803"/>
      <c r="AG6" s="1803"/>
      <c r="AH6" s="1803"/>
      <c r="AI6" s="1803"/>
      <c r="AJ6" s="1803"/>
      <c r="AK6" s="1755"/>
      <c r="AL6" s="1756"/>
      <c r="AM6" s="1757"/>
    </row>
    <row r="7" spans="1:39" x14ac:dyDescent="0.2">
      <c r="A7" s="1763" t="s">
        <v>4</v>
      </c>
      <c r="B7" s="3266" t="s">
        <v>5</v>
      </c>
      <c r="C7" s="3266"/>
      <c r="D7" s="3266" t="s">
        <v>4</v>
      </c>
      <c r="E7" s="3266" t="s">
        <v>6</v>
      </c>
      <c r="F7" s="3266"/>
      <c r="G7" s="3266" t="s">
        <v>4</v>
      </c>
      <c r="H7" s="3266" t="s">
        <v>7</v>
      </c>
      <c r="I7" s="3266"/>
      <c r="J7" s="3307" t="s">
        <v>4</v>
      </c>
      <c r="K7" s="3306" t="s">
        <v>8</v>
      </c>
      <c r="L7" s="3266" t="s">
        <v>9</v>
      </c>
      <c r="M7" s="3266" t="s">
        <v>10</v>
      </c>
      <c r="N7" s="3266" t="s">
        <v>11</v>
      </c>
      <c r="O7" s="994"/>
      <c r="P7" s="3306" t="s">
        <v>2</v>
      </c>
      <c r="Q7" s="3266" t="s">
        <v>12</v>
      </c>
      <c r="R7" s="3303" t="s">
        <v>13</v>
      </c>
      <c r="S7" s="3306" t="s">
        <v>14</v>
      </c>
      <c r="T7" s="3306" t="s">
        <v>15</v>
      </c>
      <c r="U7" s="3306" t="s">
        <v>16</v>
      </c>
      <c r="V7" s="3303" t="s">
        <v>13</v>
      </c>
      <c r="W7" s="3303" t="s">
        <v>4</v>
      </c>
      <c r="X7" s="3266" t="s">
        <v>17</v>
      </c>
      <c r="Y7" s="3304" t="s">
        <v>18</v>
      </c>
      <c r="Z7" s="3304"/>
      <c r="AA7" s="3304"/>
      <c r="AB7" s="3304"/>
      <c r="AC7" s="3304"/>
      <c r="AD7" s="3304"/>
      <c r="AE7" s="3304" t="s">
        <v>19</v>
      </c>
      <c r="AF7" s="3304"/>
      <c r="AG7" s="3304"/>
      <c r="AH7" s="3304"/>
      <c r="AI7" s="3304"/>
      <c r="AJ7" s="3304"/>
      <c r="AK7" s="3305" t="s">
        <v>20</v>
      </c>
      <c r="AL7" s="3305" t="s">
        <v>21</v>
      </c>
      <c r="AM7" s="3300" t="s">
        <v>22</v>
      </c>
    </row>
    <row r="8" spans="1:39" ht="8.25" customHeight="1" x14ac:dyDescent="0.2">
      <c r="A8" s="1765"/>
      <c r="B8" s="3266"/>
      <c r="C8" s="3266"/>
      <c r="D8" s="3266"/>
      <c r="E8" s="3266"/>
      <c r="F8" s="3266"/>
      <c r="G8" s="3266"/>
      <c r="H8" s="3266"/>
      <c r="I8" s="3266"/>
      <c r="J8" s="3307"/>
      <c r="K8" s="3306"/>
      <c r="L8" s="3266"/>
      <c r="M8" s="3266"/>
      <c r="N8" s="3266"/>
      <c r="O8" s="3266" t="s">
        <v>4</v>
      </c>
      <c r="P8" s="3306"/>
      <c r="Q8" s="3266"/>
      <c r="R8" s="3303"/>
      <c r="S8" s="3306"/>
      <c r="T8" s="3306"/>
      <c r="U8" s="3306"/>
      <c r="V8" s="3303"/>
      <c r="W8" s="3303"/>
      <c r="X8" s="3266"/>
      <c r="Y8" s="3301" t="s">
        <v>23</v>
      </c>
      <c r="Z8" s="3302" t="s">
        <v>24</v>
      </c>
      <c r="AA8" s="3301" t="s">
        <v>25</v>
      </c>
      <c r="AB8" s="3301" t="s">
        <v>26</v>
      </c>
      <c r="AC8" s="3301" t="s">
        <v>27</v>
      </c>
      <c r="AD8" s="3301" t="s">
        <v>28</v>
      </c>
      <c r="AE8" s="3301" t="s">
        <v>29</v>
      </c>
      <c r="AF8" s="3301" t="s">
        <v>30</v>
      </c>
      <c r="AG8" s="3301" t="s">
        <v>31</v>
      </c>
      <c r="AH8" s="3301" t="s">
        <v>32</v>
      </c>
      <c r="AI8" s="3301" t="s">
        <v>33</v>
      </c>
      <c r="AJ8" s="3301" t="s">
        <v>34</v>
      </c>
      <c r="AK8" s="3305"/>
      <c r="AL8" s="3305"/>
      <c r="AM8" s="3300"/>
    </row>
    <row r="9" spans="1:39" x14ac:dyDescent="0.2">
      <c r="A9" s="1765"/>
      <c r="B9" s="3266"/>
      <c r="C9" s="3266"/>
      <c r="D9" s="3266"/>
      <c r="E9" s="3266"/>
      <c r="F9" s="3266"/>
      <c r="G9" s="3266"/>
      <c r="H9" s="3266"/>
      <c r="I9" s="3266"/>
      <c r="J9" s="3307"/>
      <c r="K9" s="3306"/>
      <c r="L9" s="3266"/>
      <c r="M9" s="3266"/>
      <c r="N9" s="3266"/>
      <c r="O9" s="3266"/>
      <c r="P9" s="3306"/>
      <c r="Q9" s="3266"/>
      <c r="R9" s="3303"/>
      <c r="S9" s="3306"/>
      <c r="T9" s="3306"/>
      <c r="U9" s="3306"/>
      <c r="V9" s="3303"/>
      <c r="W9" s="3303"/>
      <c r="X9" s="3266"/>
      <c r="Y9" s="3301"/>
      <c r="Z9" s="3302"/>
      <c r="AA9" s="3301"/>
      <c r="AB9" s="3301"/>
      <c r="AC9" s="3301"/>
      <c r="AD9" s="3301"/>
      <c r="AE9" s="3301"/>
      <c r="AF9" s="3301"/>
      <c r="AG9" s="3301"/>
      <c r="AH9" s="3301"/>
      <c r="AI9" s="3301"/>
      <c r="AJ9" s="3301"/>
      <c r="AK9" s="3305"/>
      <c r="AL9" s="3305"/>
      <c r="AM9" s="3300"/>
    </row>
    <row r="10" spans="1:39" x14ac:dyDescent="0.2">
      <c r="A10" s="1765"/>
      <c r="B10" s="3266"/>
      <c r="C10" s="3266"/>
      <c r="D10" s="3266"/>
      <c r="E10" s="3266"/>
      <c r="F10" s="3266"/>
      <c r="G10" s="3266"/>
      <c r="H10" s="3266"/>
      <c r="I10" s="3266"/>
      <c r="J10" s="3307"/>
      <c r="K10" s="3306"/>
      <c r="L10" s="3266"/>
      <c r="M10" s="3266"/>
      <c r="N10" s="3266"/>
      <c r="O10" s="3266"/>
      <c r="P10" s="3306"/>
      <c r="Q10" s="3266"/>
      <c r="R10" s="3303"/>
      <c r="S10" s="3306"/>
      <c r="T10" s="3306"/>
      <c r="U10" s="3306"/>
      <c r="V10" s="3303"/>
      <c r="W10" s="3303"/>
      <c r="X10" s="3266"/>
      <c r="Y10" s="3301"/>
      <c r="Z10" s="3302"/>
      <c r="AA10" s="3301"/>
      <c r="AB10" s="3301"/>
      <c r="AC10" s="3301"/>
      <c r="AD10" s="3301"/>
      <c r="AE10" s="3301"/>
      <c r="AF10" s="3301"/>
      <c r="AG10" s="3301"/>
      <c r="AH10" s="3301"/>
      <c r="AI10" s="3301"/>
      <c r="AJ10" s="3301"/>
      <c r="AK10" s="3305"/>
      <c r="AL10" s="3305"/>
      <c r="AM10" s="3300"/>
    </row>
    <row r="11" spans="1:39" x14ac:dyDescent="0.2">
      <c r="A11" s="1765"/>
      <c r="B11" s="3266"/>
      <c r="C11" s="3266"/>
      <c r="D11" s="3266"/>
      <c r="E11" s="3266"/>
      <c r="F11" s="3266"/>
      <c r="G11" s="3266"/>
      <c r="H11" s="3266"/>
      <c r="I11" s="3266"/>
      <c r="J11" s="3307"/>
      <c r="K11" s="3306"/>
      <c r="L11" s="3266"/>
      <c r="M11" s="3266"/>
      <c r="N11" s="3266"/>
      <c r="O11" s="3266"/>
      <c r="P11" s="3306"/>
      <c r="Q11" s="3266"/>
      <c r="R11" s="3303"/>
      <c r="S11" s="3306"/>
      <c r="T11" s="3306"/>
      <c r="U11" s="3306"/>
      <c r="V11" s="3303"/>
      <c r="W11" s="3303"/>
      <c r="X11" s="3266"/>
      <c r="Y11" s="3301"/>
      <c r="Z11" s="3302"/>
      <c r="AA11" s="3301"/>
      <c r="AB11" s="3301"/>
      <c r="AC11" s="3301"/>
      <c r="AD11" s="3301"/>
      <c r="AE11" s="3301"/>
      <c r="AF11" s="3301"/>
      <c r="AG11" s="3301"/>
      <c r="AH11" s="3301"/>
      <c r="AI11" s="3301"/>
      <c r="AJ11" s="3301"/>
      <c r="AK11" s="3305"/>
      <c r="AL11" s="3305"/>
      <c r="AM11" s="3300"/>
    </row>
    <row r="12" spans="1:39" ht="9" customHeight="1" x14ac:dyDescent="0.2">
      <c r="A12" s="1765"/>
      <c r="B12" s="3266"/>
      <c r="C12" s="3266"/>
      <c r="D12" s="3266"/>
      <c r="E12" s="3266"/>
      <c r="F12" s="3266"/>
      <c r="G12" s="3266"/>
      <c r="H12" s="3266"/>
      <c r="I12" s="3266"/>
      <c r="J12" s="3307"/>
      <c r="K12" s="3306"/>
      <c r="L12" s="3266"/>
      <c r="M12" s="3266"/>
      <c r="N12" s="3266"/>
      <c r="O12" s="3266"/>
      <c r="P12" s="3306"/>
      <c r="Q12" s="3266"/>
      <c r="R12" s="3303"/>
      <c r="S12" s="3306"/>
      <c r="T12" s="3306"/>
      <c r="U12" s="3306"/>
      <c r="V12" s="3303"/>
      <c r="W12" s="3303"/>
      <c r="X12" s="3266"/>
      <c r="Y12" s="3301"/>
      <c r="Z12" s="3302"/>
      <c r="AA12" s="3301"/>
      <c r="AB12" s="3301"/>
      <c r="AC12" s="3301"/>
      <c r="AD12" s="3301"/>
      <c r="AE12" s="3301"/>
      <c r="AF12" s="3301"/>
      <c r="AG12" s="3301"/>
      <c r="AH12" s="3301"/>
      <c r="AI12" s="3301"/>
      <c r="AJ12" s="3301"/>
      <c r="AK12" s="3305"/>
      <c r="AL12" s="3305"/>
      <c r="AM12" s="3300"/>
    </row>
    <row r="13" spans="1:39" hidden="1" x14ac:dyDescent="0.2">
      <c r="A13" s="1765"/>
      <c r="B13" s="3266"/>
      <c r="C13" s="3266"/>
      <c r="D13" s="3266"/>
      <c r="E13" s="3266"/>
      <c r="F13" s="3266"/>
      <c r="G13" s="3266"/>
      <c r="H13" s="3266"/>
      <c r="I13" s="3266"/>
      <c r="J13" s="3307"/>
      <c r="K13" s="3306"/>
      <c r="L13" s="3266"/>
      <c r="M13" s="3266"/>
      <c r="N13" s="3266"/>
      <c r="O13" s="3266"/>
      <c r="P13" s="3306"/>
      <c r="Q13" s="3266"/>
      <c r="R13" s="3303"/>
      <c r="S13" s="3306"/>
      <c r="T13" s="3306"/>
      <c r="U13" s="3306"/>
      <c r="V13" s="3303"/>
      <c r="W13" s="3303"/>
      <c r="X13" s="3266"/>
      <c r="Y13" s="3301"/>
      <c r="Z13" s="3302"/>
      <c r="AA13" s="3301"/>
      <c r="AB13" s="3301"/>
      <c r="AC13" s="3301"/>
      <c r="AD13" s="3301"/>
      <c r="AE13" s="3301"/>
      <c r="AF13" s="3301"/>
      <c r="AG13" s="3301"/>
      <c r="AH13" s="3301"/>
      <c r="AI13" s="3301"/>
      <c r="AJ13" s="3301"/>
      <c r="AK13" s="3305"/>
      <c r="AL13" s="3305"/>
      <c r="AM13" s="3300"/>
    </row>
    <row r="14" spans="1:39" hidden="1" x14ac:dyDescent="0.2">
      <c r="A14" s="1765"/>
      <c r="B14" s="3266"/>
      <c r="C14" s="3266"/>
      <c r="D14" s="3266"/>
      <c r="E14" s="3266"/>
      <c r="F14" s="3266"/>
      <c r="G14" s="3266"/>
      <c r="H14" s="3266"/>
      <c r="I14" s="3266"/>
      <c r="J14" s="3307"/>
      <c r="K14" s="3306"/>
      <c r="L14" s="3266"/>
      <c r="M14" s="3266"/>
      <c r="N14" s="3266"/>
      <c r="O14" s="3266"/>
      <c r="P14" s="3306"/>
      <c r="Q14" s="3266"/>
      <c r="R14" s="3303"/>
      <c r="S14" s="3306"/>
      <c r="T14" s="3306"/>
      <c r="U14" s="3306"/>
      <c r="V14" s="3303"/>
      <c r="W14" s="3303"/>
      <c r="X14" s="3266"/>
      <c r="Y14" s="3301"/>
      <c r="Z14" s="3302"/>
      <c r="AA14" s="3301"/>
      <c r="AB14" s="3301"/>
      <c r="AC14" s="3301"/>
      <c r="AD14" s="3301"/>
      <c r="AE14" s="3301"/>
      <c r="AF14" s="3301"/>
      <c r="AG14" s="3301"/>
      <c r="AH14" s="3301"/>
      <c r="AI14" s="3301"/>
      <c r="AJ14" s="3301"/>
      <c r="AK14" s="3305"/>
      <c r="AL14" s="3305"/>
      <c r="AM14" s="3300"/>
    </row>
    <row r="15" spans="1:39" hidden="1" x14ac:dyDescent="0.2">
      <c r="A15" s="1767"/>
      <c r="B15" s="3266"/>
      <c r="C15" s="3266"/>
      <c r="D15" s="3266"/>
      <c r="E15" s="3266"/>
      <c r="F15" s="3266"/>
      <c r="G15" s="3266"/>
      <c r="H15" s="3266"/>
      <c r="I15" s="3266"/>
      <c r="J15" s="3307"/>
      <c r="K15" s="3306"/>
      <c r="L15" s="3266"/>
      <c r="M15" s="3266"/>
      <c r="N15" s="3266"/>
      <c r="O15" s="3266"/>
      <c r="P15" s="3306"/>
      <c r="Q15" s="3266"/>
      <c r="R15" s="3303"/>
      <c r="S15" s="3306"/>
      <c r="T15" s="3306"/>
      <c r="U15" s="3306"/>
      <c r="V15" s="3303"/>
      <c r="W15" s="3303"/>
      <c r="X15" s="3266"/>
      <c r="Y15" s="3301"/>
      <c r="Z15" s="3302"/>
      <c r="AA15" s="3301"/>
      <c r="AB15" s="3301"/>
      <c r="AC15" s="3301"/>
      <c r="AD15" s="3301"/>
      <c r="AE15" s="3301"/>
      <c r="AF15" s="3301"/>
      <c r="AG15" s="3301"/>
      <c r="AH15" s="3301"/>
      <c r="AI15" s="3301"/>
      <c r="AJ15" s="3301"/>
      <c r="AK15" s="3305"/>
      <c r="AL15" s="3305"/>
      <c r="AM15" s="3300"/>
    </row>
    <row r="16" spans="1:39" x14ac:dyDescent="0.2">
      <c r="A16" s="320">
        <v>4</v>
      </c>
      <c r="B16" s="3290" t="s">
        <v>888</v>
      </c>
      <c r="C16" s="3290"/>
      <c r="D16" s="3290"/>
      <c r="E16" s="3290"/>
      <c r="F16" s="3290"/>
      <c r="G16" s="3290"/>
      <c r="H16" s="3290"/>
      <c r="I16" s="3290"/>
      <c r="J16" s="3290"/>
      <c r="K16" s="3290"/>
      <c r="L16" s="3290"/>
      <c r="M16" s="3290"/>
      <c r="N16" s="3290"/>
      <c r="O16" s="3290"/>
      <c r="P16" s="3290"/>
      <c r="Q16" s="3290"/>
      <c r="R16" s="3290"/>
      <c r="S16" s="3290"/>
      <c r="T16" s="3290"/>
      <c r="U16" s="3290"/>
      <c r="V16" s="3290"/>
      <c r="W16" s="3290"/>
      <c r="X16" s="3290"/>
      <c r="Y16" s="3290"/>
      <c r="Z16" s="3290"/>
      <c r="AA16" s="3290"/>
      <c r="AB16" s="3290"/>
      <c r="AC16" s="3290"/>
      <c r="AD16" s="3290"/>
      <c r="AE16" s="3290"/>
      <c r="AF16" s="3290"/>
      <c r="AG16" s="3290"/>
      <c r="AH16" s="3290"/>
      <c r="AI16" s="3290"/>
      <c r="AJ16" s="3290"/>
      <c r="AK16" s="3290"/>
      <c r="AL16" s="3290"/>
      <c r="AM16" s="3290"/>
    </row>
    <row r="17" spans="1:62" x14ac:dyDescent="0.2">
      <c r="A17" s="3291"/>
      <c r="B17" s="3293"/>
      <c r="C17" s="3293"/>
      <c r="D17" s="322">
        <v>23</v>
      </c>
      <c r="E17" s="3294" t="s">
        <v>889</v>
      </c>
      <c r="F17" s="3294"/>
      <c r="G17" s="3294"/>
      <c r="H17" s="3294"/>
      <c r="I17" s="3294"/>
      <c r="J17" s="3294"/>
      <c r="K17" s="3294"/>
      <c r="L17" s="3294"/>
      <c r="M17" s="3294"/>
      <c r="N17" s="3294"/>
      <c r="O17" s="3294"/>
      <c r="P17" s="3294"/>
      <c r="Q17" s="3294"/>
      <c r="R17" s="3294"/>
      <c r="S17" s="3294"/>
      <c r="T17" s="3294"/>
      <c r="U17" s="3294"/>
      <c r="V17" s="3294"/>
      <c r="W17" s="3294"/>
      <c r="X17" s="3294"/>
      <c r="Y17" s="3294"/>
      <c r="Z17" s="3294"/>
      <c r="AA17" s="3294"/>
      <c r="AB17" s="3294"/>
      <c r="AC17" s="3294"/>
      <c r="AD17" s="3294"/>
      <c r="AE17" s="3294"/>
      <c r="AF17" s="3294"/>
      <c r="AG17" s="3294"/>
      <c r="AH17" s="3294"/>
      <c r="AI17" s="3294"/>
      <c r="AJ17" s="3294"/>
      <c r="AK17" s="3294"/>
      <c r="AL17" s="3294"/>
      <c r="AM17" s="3294"/>
    </row>
    <row r="18" spans="1:62" x14ac:dyDescent="0.2">
      <c r="A18" s="3292"/>
      <c r="B18" s="3293"/>
      <c r="C18" s="3293"/>
      <c r="D18" s="3234"/>
      <c r="E18" s="3234"/>
      <c r="F18" s="3234"/>
      <c r="G18" s="323">
        <v>77</v>
      </c>
      <c r="H18" s="3295" t="s">
        <v>890</v>
      </c>
      <c r="I18" s="3295"/>
      <c r="J18" s="3295"/>
      <c r="K18" s="3295"/>
      <c r="L18" s="3295"/>
      <c r="M18" s="3295"/>
      <c r="N18" s="3295"/>
      <c r="O18" s="3295"/>
      <c r="P18" s="3295"/>
      <c r="Q18" s="3295"/>
      <c r="R18" s="3295"/>
      <c r="S18" s="3295"/>
      <c r="T18" s="3295"/>
      <c r="U18" s="3295"/>
      <c r="V18" s="3295"/>
      <c r="W18" s="3295"/>
      <c r="X18" s="3295"/>
      <c r="Y18" s="3295"/>
      <c r="Z18" s="3295"/>
      <c r="AA18" s="3295"/>
      <c r="AB18" s="3295"/>
      <c r="AC18" s="3295"/>
      <c r="AD18" s="3295"/>
      <c r="AE18" s="3295"/>
      <c r="AF18" s="3295"/>
      <c r="AG18" s="3295"/>
      <c r="AH18" s="3295"/>
      <c r="AI18" s="3295"/>
      <c r="AJ18" s="3295"/>
      <c r="AK18" s="3295"/>
      <c r="AL18" s="3295"/>
      <c r="AM18" s="3295"/>
    </row>
    <row r="19" spans="1:62" s="279" customFormat="1" ht="51" customHeight="1" x14ac:dyDescent="0.2">
      <c r="A19" s="3292"/>
      <c r="B19" s="3293"/>
      <c r="C19" s="3293"/>
      <c r="D19" s="3234"/>
      <c r="E19" s="3234"/>
      <c r="F19" s="3234"/>
      <c r="G19" s="1716"/>
      <c r="H19" s="1716"/>
      <c r="I19" s="1716"/>
      <c r="J19" s="3296">
        <v>223</v>
      </c>
      <c r="K19" s="1711" t="s">
        <v>891</v>
      </c>
      <c r="L19" s="1716" t="s">
        <v>44</v>
      </c>
      <c r="M19" s="1705">
        <v>1</v>
      </c>
      <c r="N19" s="3234"/>
      <c r="O19" s="1716">
        <v>172</v>
      </c>
      <c r="P19" s="1711" t="s">
        <v>892</v>
      </c>
      <c r="Q19" s="3056">
        <f>+R19/(V19+V20+V21+V22)</f>
        <v>0.55420391906244304</v>
      </c>
      <c r="R19" s="3298">
        <v>30167954</v>
      </c>
      <c r="S19" s="1698" t="s">
        <v>1064</v>
      </c>
      <c r="T19" s="1698" t="s">
        <v>1065</v>
      </c>
      <c r="U19" s="334" t="s">
        <v>893</v>
      </c>
      <c r="V19" s="996">
        <v>10167954</v>
      </c>
      <c r="W19" s="3299"/>
      <c r="X19" s="1716" t="s">
        <v>1063</v>
      </c>
      <c r="Y19" s="3286">
        <v>13437</v>
      </c>
      <c r="Z19" s="3286">
        <v>19816</v>
      </c>
      <c r="AA19" s="3286">
        <v>5665</v>
      </c>
      <c r="AB19" s="3286">
        <v>17786</v>
      </c>
      <c r="AC19" s="3286">
        <v>46467</v>
      </c>
      <c r="AD19" s="3286">
        <v>15954</v>
      </c>
      <c r="AE19" s="3284"/>
      <c r="AF19" s="3284"/>
      <c r="AG19" s="3284"/>
      <c r="AH19" s="3284"/>
      <c r="AI19" s="3284"/>
      <c r="AJ19" s="3284"/>
      <c r="AK19" s="169">
        <v>42751</v>
      </c>
      <c r="AL19" s="169">
        <v>42840</v>
      </c>
      <c r="AM19" s="3297" t="s">
        <v>1062</v>
      </c>
    </row>
    <row r="20" spans="1:62" s="279" customFormat="1" ht="57.75" customHeight="1" x14ac:dyDescent="0.2">
      <c r="A20" s="3292"/>
      <c r="B20" s="3293"/>
      <c r="C20" s="3293"/>
      <c r="D20" s="3234"/>
      <c r="E20" s="3234"/>
      <c r="F20" s="3234"/>
      <c r="G20" s="1716"/>
      <c r="H20" s="1716"/>
      <c r="I20" s="1716"/>
      <c r="J20" s="3296"/>
      <c r="K20" s="1711"/>
      <c r="L20" s="1716"/>
      <c r="M20" s="1705"/>
      <c r="N20" s="3234"/>
      <c r="O20" s="1716"/>
      <c r="P20" s="1711"/>
      <c r="Q20" s="3056"/>
      <c r="R20" s="3298"/>
      <c r="S20" s="1698"/>
      <c r="T20" s="1698"/>
      <c r="U20" s="334" t="s">
        <v>894</v>
      </c>
      <c r="V20" s="996">
        <v>20000000</v>
      </c>
      <c r="W20" s="3299"/>
      <c r="X20" s="1716"/>
      <c r="Y20" s="3282"/>
      <c r="Z20" s="3282"/>
      <c r="AA20" s="3282"/>
      <c r="AB20" s="3282"/>
      <c r="AC20" s="3282"/>
      <c r="AD20" s="3282"/>
      <c r="AE20" s="3282"/>
      <c r="AF20" s="3282"/>
      <c r="AG20" s="3282"/>
      <c r="AH20" s="3282"/>
      <c r="AI20" s="3282"/>
      <c r="AJ20" s="3282"/>
      <c r="AK20" s="169">
        <v>42751</v>
      </c>
      <c r="AL20" s="169">
        <v>43089</v>
      </c>
      <c r="AM20" s="3297"/>
    </row>
    <row r="21" spans="1:62" s="279" customFormat="1" ht="42.75" customHeight="1" x14ac:dyDescent="0.2">
      <c r="A21" s="3292"/>
      <c r="B21" s="3293"/>
      <c r="C21" s="3293"/>
      <c r="D21" s="3234"/>
      <c r="E21" s="3234"/>
      <c r="F21" s="3234"/>
      <c r="G21" s="1716"/>
      <c r="H21" s="1716"/>
      <c r="I21" s="1716"/>
      <c r="J21" s="995">
        <v>224</v>
      </c>
      <c r="K21" s="989" t="s">
        <v>895</v>
      </c>
      <c r="L21" s="991" t="s">
        <v>44</v>
      </c>
      <c r="M21" s="990">
        <v>1</v>
      </c>
      <c r="N21" s="3234"/>
      <c r="O21" s="1716"/>
      <c r="P21" s="1711"/>
      <c r="Q21" s="993">
        <f>+R21/(V19+V20+V21+V22)</f>
        <v>0.37843470368213661</v>
      </c>
      <c r="R21" s="996">
        <v>20600000</v>
      </c>
      <c r="S21" s="1698"/>
      <c r="T21" s="1698"/>
      <c r="U21" s="334" t="s">
        <v>896</v>
      </c>
      <c r="V21" s="996">
        <v>20600000</v>
      </c>
      <c r="W21" s="3299"/>
      <c r="X21" s="1716"/>
      <c r="Y21" s="3282"/>
      <c r="Z21" s="3282"/>
      <c r="AA21" s="3282"/>
      <c r="AB21" s="3282"/>
      <c r="AC21" s="3282"/>
      <c r="AD21" s="3282"/>
      <c r="AE21" s="3282"/>
      <c r="AF21" s="3282"/>
      <c r="AG21" s="3282"/>
      <c r="AH21" s="3282"/>
      <c r="AI21" s="3282"/>
      <c r="AJ21" s="3282"/>
      <c r="AK21" s="169">
        <v>42751</v>
      </c>
      <c r="AL21" s="169">
        <v>42855</v>
      </c>
      <c r="AM21" s="3297"/>
    </row>
    <row r="22" spans="1:62" s="279" customFormat="1" ht="99" customHeight="1" thickBot="1" x14ac:dyDescent="0.25">
      <c r="A22" s="3292"/>
      <c r="B22" s="3291"/>
      <c r="C22" s="3291"/>
      <c r="D22" s="3212"/>
      <c r="E22" s="3212"/>
      <c r="F22" s="3212"/>
      <c r="G22" s="1777"/>
      <c r="H22" s="1777"/>
      <c r="I22" s="1777"/>
      <c r="J22" s="1576">
        <v>225</v>
      </c>
      <c r="K22" s="1558" t="s">
        <v>897</v>
      </c>
      <c r="L22" s="1554" t="s">
        <v>44</v>
      </c>
      <c r="M22" s="1557">
        <v>1</v>
      </c>
      <c r="N22" s="3212"/>
      <c r="O22" s="1777"/>
      <c r="P22" s="1797"/>
      <c r="Q22" s="1559">
        <f>+R22/(V19+V20+V21+V22)</f>
        <v>6.736137725542031E-2</v>
      </c>
      <c r="R22" s="996">
        <v>3666800</v>
      </c>
      <c r="S22" s="1698"/>
      <c r="T22" s="992" t="s">
        <v>1066</v>
      </c>
      <c r="U22" s="334" t="s">
        <v>898</v>
      </c>
      <c r="V22" s="996">
        <v>3666800</v>
      </c>
      <c r="W22" s="3299"/>
      <c r="X22" s="1716"/>
      <c r="Y22" s="3285"/>
      <c r="Z22" s="3285"/>
      <c r="AA22" s="3285"/>
      <c r="AB22" s="3285"/>
      <c r="AC22" s="3285"/>
      <c r="AD22" s="3285"/>
      <c r="AE22" s="3285"/>
      <c r="AF22" s="3285"/>
      <c r="AG22" s="3285"/>
      <c r="AH22" s="3285"/>
      <c r="AI22" s="3285"/>
      <c r="AJ22" s="3285"/>
      <c r="AK22" s="169">
        <v>42751</v>
      </c>
      <c r="AL22" s="169">
        <v>43089</v>
      </c>
      <c r="AM22" s="3297"/>
    </row>
    <row r="23" spans="1:62" ht="13.5" thickBot="1" x14ac:dyDescent="0.25">
      <c r="A23" s="3287" t="s">
        <v>133</v>
      </c>
      <c r="B23" s="3288"/>
      <c r="C23" s="3288"/>
      <c r="D23" s="3288"/>
      <c r="E23" s="3288"/>
      <c r="F23" s="3288"/>
      <c r="G23" s="3288"/>
      <c r="H23" s="3288"/>
      <c r="I23" s="3288"/>
      <c r="J23" s="3288"/>
      <c r="K23" s="3288"/>
      <c r="L23" s="3288"/>
      <c r="M23" s="3288"/>
      <c r="N23" s="3288"/>
      <c r="O23" s="3288"/>
      <c r="P23" s="3288"/>
      <c r="Q23" s="3289"/>
      <c r="R23" s="1575">
        <f>SUM(R19:R22)</f>
        <v>54434754</v>
      </c>
      <c r="S23" s="329"/>
      <c r="T23" s="329"/>
      <c r="U23" s="329"/>
      <c r="V23" s="1009">
        <f>SUM(V19:V22)</f>
        <v>54434754</v>
      </c>
      <c r="W23" s="1009"/>
      <c r="X23" s="1070"/>
      <c r="Y23" s="321"/>
      <c r="Z23" s="321"/>
      <c r="AA23" s="321"/>
      <c r="AB23" s="321"/>
      <c r="AC23" s="321"/>
      <c r="AD23" s="321"/>
      <c r="AE23" s="321"/>
      <c r="AF23" s="321"/>
      <c r="AG23" s="321"/>
      <c r="AH23" s="321"/>
      <c r="AI23" s="321"/>
      <c r="AJ23" s="321"/>
      <c r="AK23" s="332"/>
      <c r="AL23" s="333"/>
      <c r="AM23" s="335"/>
    </row>
    <row r="27" spans="1:62" s="148" customFormat="1" ht="15" x14ac:dyDescent="0.25">
      <c r="A27" s="135"/>
      <c r="B27" s="135"/>
      <c r="C27" s="2331" t="s">
        <v>1865</v>
      </c>
      <c r="D27" s="2331"/>
      <c r="E27" s="2331"/>
      <c r="F27" s="2331"/>
      <c r="G27" s="2331"/>
      <c r="H27" s="2331"/>
      <c r="I27" s="2331"/>
      <c r="J27" s="2331"/>
      <c r="K27" s="135"/>
      <c r="L27" s="135"/>
      <c r="M27" s="135"/>
      <c r="N27" s="135"/>
      <c r="O27" s="135"/>
      <c r="P27" s="135"/>
      <c r="Q27" s="1391"/>
      <c r="R27" s="157"/>
      <c r="S27" s="1393"/>
      <c r="T27" s="1451"/>
      <c r="U27" s="1451"/>
      <c r="V27" s="151"/>
      <c r="W27" s="1452"/>
      <c r="X27" s="1453"/>
      <c r="Y27" s="1453"/>
      <c r="Z27" s="1452"/>
      <c r="AA27" s="151"/>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454"/>
      <c r="BG27" s="1455"/>
      <c r="BH27" s="1403"/>
      <c r="BI27" s="1404"/>
      <c r="BJ27" s="949"/>
    </row>
    <row r="28" spans="1:62" s="148" customFormat="1" ht="15" x14ac:dyDescent="0.25">
      <c r="A28" s="135"/>
      <c r="B28" s="135"/>
      <c r="C28" s="2331" t="s">
        <v>1866</v>
      </c>
      <c r="D28" s="2331"/>
      <c r="E28" s="2331"/>
      <c r="F28" s="2331"/>
      <c r="G28" s="2331"/>
      <c r="H28" s="2331"/>
      <c r="I28" s="2331"/>
      <c r="J28" s="2331"/>
      <c r="K28" s="135"/>
      <c r="L28" s="135"/>
      <c r="M28" s="135"/>
      <c r="N28" s="135"/>
      <c r="O28" s="135"/>
      <c r="P28" s="135"/>
      <c r="Q28" s="1391"/>
      <c r="R28" s="157"/>
      <c r="S28" s="1393"/>
      <c r="T28" s="1451"/>
      <c r="U28" s="1451"/>
      <c r="V28" s="151"/>
      <c r="W28" s="1452"/>
      <c r="X28" s="1453"/>
      <c r="Y28" s="1453"/>
      <c r="Z28" s="1452"/>
      <c r="AA28" s="151"/>
      <c r="AB28" s="1456"/>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454"/>
      <c r="BG28" s="1455"/>
      <c r="BH28" s="1403"/>
      <c r="BI28" s="1404"/>
      <c r="BJ28" s="949"/>
    </row>
  </sheetData>
  <mergeCells count="80">
    <mergeCell ref="C27:J27"/>
    <mergeCell ref="C28:J28"/>
    <mergeCell ref="A1:AK4"/>
    <mergeCell ref="A5:M6"/>
    <mergeCell ref="P5:AM5"/>
    <mergeCell ref="P6:X6"/>
    <mergeCell ref="Y6:AJ6"/>
    <mergeCell ref="AK6:AM6"/>
    <mergeCell ref="P7:P15"/>
    <mergeCell ref="A7:A15"/>
    <mergeCell ref="B7:C15"/>
    <mergeCell ref="D7:D15"/>
    <mergeCell ref="E7:F15"/>
    <mergeCell ref="G7:G15"/>
    <mergeCell ref="H7:I15"/>
    <mergeCell ref="J7:J15"/>
    <mergeCell ref="K7:K15"/>
    <mergeCell ref="L7:L15"/>
    <mergeCell ref="M7:M15"/>
    <mergeCell ref="N7:N15"/>
    <mergeCell ref="AG8:AG15"/>
    <mergeCell ref="AH8:AH15"/>
    <mergeCell ref="AI8:AI15"/>
    <mergeCell ref="AJ8:AJ15"/>
    <mergeCell ref="Q7:Q15"/>
    <mergeCell ref="R7:R15"/>
    <mergeCell ref="S7:S15"/>
    <mergeCell ref="T7:T15"/>
    <mergeCell ref="U7:U15"/>
    <mergeCell ref="V7:V15"/>
    <mergeCell ref="AM7:AM15"/>
    <mergeCell ref="O8:O15"/>
    <mergeCell ref="Y8:Y15"/>
    <mergeCell ref="Z8:Z15"/>
    <mergeCell ref="AA8:AA15"/>
    <mergeCell ref="AB8:AB15"/>
    <mergeCell ref="AC8:AC15"/>
    <mergeCell ref="AD8:AD15"/>
    <mergeCell ref="AE8:AE15"/>
    <mergeCell ref="AF8:AF15"/>
    <mergeCell ref="W7:W15"/>
    <mergeCell ref="X7:X15"/>
    <mergeCell ref="Y7:AD7"/>
    <mergeCell ref="AE7:AJ7"/>
    <mergeCell ref="AK7:AK15"/>
    <mergeCell ref="AL7:AL15"/>
    <mergeCell ref="B16:AM16"/>
    <mergeCell ref="A17:A22"/>
    <mergeCell ref="B17:C22"/>
    <mergeCell ref="E17:AM17"/>
    <mergeCell ref="D18:F22"/>
    <mergeCell ref="H18:AM18"/>
    <mergeCell ref="G19:I22"/>
    <mergeCell ref="J19:J20"/>
    <mergeCell ref="K19:K20"/>
    <mergeCell ref="N19:N22"/>
    <mergeCell ref="AM19:AM22"/>
    <mergeCell ref="Q19:Q20"/>
    <mergeCell ref="R19:R20"/>
    <mergeCell ref="X19:X22"/>
    <mergeCell ref="W19:W22"/>
    <mergeCell ref="T19:T21"/>
    <mergeCell ref="A23:Q23"/>
    <mergeCell ref="O19:O22"/>
    <mergeCell ref="P19:P22"/>
    <mergeCell ref="S19:S22"/>
    <mergeCell ref="L19:L20"/>
    <mergeCell ref="M19:M20"/>
    <mergeCell ref="Y19:Y22"/>
    <mergeCell ref="Z19:Z22"/>
    <mergeCell ref="AA19:AA22"/>
    <mergeCell ref="AB19:AB22"/>
    <mergeCell ref="AC19:AC22"/>
    <mergeCell ref="AI19:AI22"/>
    <mergeCell ref="AJ19:AJ22"/>
    <mergeCell ref="AD19:AD22"/>
    <mergeCell ref="AE19:AE22"/>
    <mergeCell ref="AF19:AF22"/>
    <mergeCell ref="AG19:AG22"/>
    <mergeCell ref="AH19:AH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4"/>
  <sheetViews>
    <sheetView zoomScale="55" zoomScaleNormal="55" workbookViewId="0">
      <selection activeCell="G36" sqref="G36"/>
    </sheetView>
  </sheetViews>
  <sheetFormatPr baseColWidth="10" defaultColWidth="11.42578125" defaultRowHeight="12.75" x14ac:dyDescent="0.2"/>
  <cols>
    <col min="1" max="1" width="16.85546875" style="291" customWidth="1"/>
    <col min="2" max="2" width="4" style="197" customWidth="1"/>
    <col min="3" max="3" width="15.42578125" style="197" customWidth="1"/>
    <col min="4" max="4" width="14.7109375" style="197" customWidth="1"/>
    <col min="5" max="5" width="10" style="197" customWidth="1"/>
    <col min="6" max="6" width="6.28515625" style="197" customWidth="1"/>
    <col min="7" max="7" width="14.42578125" style="197" customWidth="1"/>
    <col min="8" max="8" width="8.5703125" style="197" customWidth="1"/>
    <col min="9" max="9" width="13.7109375" style="197" customWidth="1"/>
    <col min="10" max="10" width="11.5703125" style="197" customWidth="1"/>
    <col min="11" max="11" width="22.7109375" style="239" customWidth="1"/>
    <col min="12" max="12" width="22.7109375" style="234" customWidth="1"/>
    <col min="13" max="13" width="22.85546875" style="234" customWidth="1"/>
    <col min="14" max="14" width="30.28515625" style="234" customWidth="1"/>
    <col min="15" max="15" width="10.42578125" style="235" customWidth="1"/>
    <col min="16" max="16" width="23.85546875" style="239" customWidth="1"/>
    <col min="17" max="17" width="12.7109375" style="283" customWidth="1"/>
    <col min="18" max="18" width="17.85546875" style="284" customWidth="1"/>
    <col min="19" max="19" width="31.42578125" style="239" customWidth="1"/>
    <col min="20" max="20" width="44.140625" style="239" customWidth="1"/>
    <col min="21" max="21" width="43.85546875" style="239" customWidth="1"/>
    <col min="22" max="22" width="21.85546875" style="282" customWidth="1"/>
    <col min="23" max="23" width="11.7109375" style="285" customWidth="1"/>
    <col min="24" max="24" width="16.85546875" style="286" customWidth="1"/>
    <col min="25" max="25" width="8.85546875" style="197" customWidth="1"/>
    <col min="26" max="26" width="9" style="197" customWidth="1"/>
    <col min="27" max="30" width="7.28515625" style="197" customWidth="1"/>
    <col min="31" max="31" width="8.42578125" style="197" customWidth="1"/>
    <col min="32" max="36" width="7.28515625" style="197" customWidth="1"/>
    <col min="37" max="37" width="22.7109375" style="288" customWidth="1"/>
    <col min="38" max="38" width="22.7109375" style="289" customWidth="1"/>
    <col min="39" max="39" width="28.7109375" style="290" customWidth="1"/>
    <col min="40" max="16384" width="11.42578125" style="197"/>
  </cols>
  <sheetData>
    <row r="1" spans="1:39" ht="20.100000000000001" customHeight="1" x14ac:dyDescent="0.2">
      <c r="A1" s="1750" t="s">
        <v>1005</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1"/>
      <c r="AL1" s="194" t="s">
        <v>66</v>
      </c>
      <c r="AM1" s="195" t="s">
        <v>67</v>
      </c>
    </row>
    <row r="2" spans="1:39" ht="20.100000000000001" customHeight="1"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1"/>
      <c r="AL2" s="784" t="s">
        <v>68</v>
      </c>
      <c r="AM2" s="785" t="s">
        <v>69</v>
      </c>
    </row>
    <row r="3" spans="1:39" ht="20.100000000000001" customHeight="1"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1"/>
      <c r="AL3" s="786" t="s">
        <v>70</v>
      </c>
      <c r="AM3" s="787">
        <v>42583</v>
      </c>
    </row>
    <row r="4" spans="1:39" ht="20.100000000000001" customHeight="1"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3"/>
      <c r="AL4" s="788" t="s">
        <v>72</v>
      </c>
      <c r="AM4" s="3308" t="s">
        <v>73</v>
      </c>
    </row>
    <row r="5" spans="1:39" ht="19.5" customHeight="1" x14ac:dyDescent="0.2">
      <c r="A5" s="1754" t="s">
        <v>1</v>
      </c>
      <c r="B5" s="1754"/>
      <c r="C5" s="1754"/>
      <c r="D5" s="1754"/>
      <c r="E5" s="1754"/>
      <c r="F5" s="1754"/>
      <c r="G5" s="1754"/>
      <c r="H5" s="1754"/>
      <c r="I5" s="1754"/>
      <c r="J5" s="1754"/>
      <c r="K5" s="1754"/>
      <c r="L5" s="1754"/>
      <c r="M5" s="1754"/>
      <c r="N5" s="1755" t="s">
        <v>2</v>
      </c>
      <c r="O5" s="1756"/>
      <c r="P5" s="1756"/>
      <c r="Q5" s="1756"/>
      <c r="R5" s="1756"/>
      <c r="S5" s="1756"/>
      <c r="T5" s="1756"/>
      <c r="U5" s="1756"/>
      <c r="V5" s="1756"/>
      <c r="W5" s="1756"/>
      <c r="X5" s="1756"/>
      <c r="Y5" s="1756"/>
      <c r="Z5" s="1756"/>
      <c r="AA5" s="1756"/>
      <c r="AB5" s="1756"/>
      <c r="AC5" s="1756"/>
      <c r="AD5" s="1756"/>
      <c r="AE5" s="1756"/>
      <c r="AF5" s="1756"/>
      <c r="AG5" s="1756"/>
      <c r="AH5" s="1756"/>
      <c r="AI5" s="1756"/>
      <c r="AJ5" s="1756"/>
      <c r="AK5" s="1756"/>
      <c r="AL5" s="1756"/>
      <c r="AM5" s="1757"/>
    </row>
    <row r="6" spans="1:39" ht="23.25" customHeight="1" x14ac:dyDescent="0.2">
      <c r="A6" s="1752"/>
      <c r="B6" s="1752"/>
      <c r="C6" s="1752"/>
      <c r="D6" s="1752"/>
      <c r="E6" s="1752"/>
      <c r="F6" s="1752"/>
      <c r="G6" s="1752"/>
      <c r="H6" s="1752"/>
      <c r="I6" s="1752"/>
      <c r="J6" s="1752"/>
      <c r="K6" s="1752"/>
      <c r="L6" s="1752"/>
      <c r="M6" s="1752"/>
      <c r="N6" s="203"/>
      <c r="O6" s="204"/>
      <c r="P6" s="204"/>
      <c r="Q6" s="204"/>
      <c r="R6" s="204"/>
      <c r="S6" s="204"/>
      <c r="T6" s="204"/>
      <c r="U6" s="204"/>
      <c r="V6" s="204"/>
      <c r="W6" s="204"/>
      <c r="X6" s="204"/>
      <c r="Y6" s="1758" t="s">
        <v>3</v>
      </c>
      <c r="Z6" s="1752"/>
      <c r="AA6" s="1752"/>
      <c r="AB6" s="1752"/>
      <c r="AC6" s="1752"/>
      <c r="AD6" s="1752"/>
      <c r="AE6" s="1752"/>
      <c r="AF6" s="1752"/>
      <c r="AG6" s="1752"/>
      <c r="AH6" s="1752"/>
      <c r="AI6" s="1752"/>
      <c r="AJ6" s="1753"/>
      <c r="AK6" s="204"/>
      <c r="AL6" s="204"/>
      <c r="AM6" s="418"/>
    </row>
    <row r="7" spans="1:39" ht="13.5" customHeight="1" x14ac:dyDescent="0.2">
      <c r="A7" s="1759" t="s">
        <v>4</v>
      </c>
      <c r="B7" s="1762" t="s">
        <v>5</v>
      </c>
      <c r="C7" s="1763"/>
      <c r="D7" s="1763" t="s">
        <v>4</v>
      </c>
      <c r="E7" s="1762" t="s">
        <v>6</v>
      </c>
      <c r="F7" s="1763"/>
      <c r="G7" s="1763" t="s">
        <v>4</v>
      </c>
      <c r="H7" s="1762" t="s">
        <v>7</v>
      </c>
      <c r="I7" s="1763"/>
      <c r="J7" s="1763" t="s">
        <v>4</v>
      </c>
      <c r="K7" s="1774" t="s">
        <v>8</v>
      </c>
      <c r="L7" s="1741" t="s">
        <v>9</v>
      </c>
      <c r="M7" s="1741" t="s">
        <v>10</v>
      </c>
      <c r="N7" s="1741" t="s">
        <v>11</v>
      </c>
      <c r="O7" s="1741" t="s">
        <v>74</v>
      </c>
      <c r="P7" s="1741" t="s">
        <v>2</v>
      </c>
      <c r="Q7" s="1768" t="s">
        <v>12</v>
      </c>
      <c r="R7" s="1771" t="s">
        <v>13</v>
      </c>
      <c r="S7" s="1774" t="s">
        <v>14</v>
      </c>
      <c r="T7" s="1762" t="s">
        <v>15</v>
      </c>
      <c r="U7" s="1741" t="s">
        <v>16</v>
      </c>
      <c r="V7" s="1738" t="s">
        <v>13</v>
      </c>
      <c r="W7" s="1613"/>
      <c r="X7" s="1741" t="s">
        <v>17</v>
      </c>
      <c r="Y7" s="1744" t="s">
        <v>18</v>
      </c>
      <c r="Z7" s="1745"/>
      <c r="AA7" s="1745"/>
      <c r="AB7" s="1745"/>
      <c r="AC7" s="1745"/>
      <c r="AD7" s="1746"/>
      <c r="AE7" s="1744" t="s">
        <v>19</v>
      </c>
      <c r="AF7" s="1745"/>
      <c r="AG7" s="1745"/>
      <c r="AH7" s="1745"/>
      <c r="AI7" s="1745"/>
      <c r="AJ7" s="1746"/>
      <c r="AK7" s="1747" t="s">
        <v>20</v>
      </c>
      <c r="AL7" s="1747" t="s">
        <v>21</v>
      </c>
      <c r="AM7" s="1727" t="s">
        <v>22</v>
      </c>
    </row>
    <row r="8" spans="1:39" ht="18" customHeight="1" x14ac:dyDescent="0.2">
      <c r="A8" s="1760"/>
      <c r="B8" s="1764"/>
      <c r="C8" s="1765"/>
      <c r="D8" s="1765"/>
      <c r="E8" s="1764"/>
      <c r="F8" s="1765"/>
      <c r="G8" s="1765"/>
      <c r="H8" s="1764"/>
      <c r="I8" s="1765"/>
      <c r="J8" s="1765"/>
      <c r="K8" s="1775"/>
      <c r="L8" s="1742"/>
      <c r="M8" s="1742"/>
      <c r="N8" s="1742"/>
      <c r="O8" s="1742"/>
      <c r="P8" s="1742"/>
      <c r="Q8" s="1769"/>
      <c r="R8" s="1772"/>
      <c r="S8" s="1775"/>
      <c r="T8" s="1764"/>
      <c r="U8" s="1742"/>
      <c r="V8" s="1739"/>
      <c r="W8" s="1730" t="s">
        <v>4</v>
      </c>
      <c r="X8" s="1742"/>
      <c r="Y8" s="1732" t="s">
        <v>23</v>
      </c>
      <c r="Z8" s="1735" t="s">
        <v>24</v>
      </c>
      <c r="AA8" s="1732" t="s">
        <v>25</v>
      </c>
      <c r="AB8" s="1732" t="s">
        <v>26</v>
      </c>
      <c r="AC8" s="1732" t="s">
        <v>27</v>
      </c>
      <c r="AD8" s="1732" t="s">
        <v>28</v>
      </c>
      <c r="AE8" s="1732" t="s">
        <v>29</v>
      </c>
      <c r="AF8" s="1732" t="s">
        <v>30</v>
      </c>
      <c r="AG8" s="1732" t="s">
        <v>31</v>
      </c>
      <c r="AH8" s="1732" t="s">
        <v>32</v>
      </c>
      <c r="AI8" s="1732" t="s">
        <v>33</v>
      </c>
      <c r="AJ8" s="1732" t="s">
        <v>34</v>
      </c>
      <c r="AK8" s="1748"/>
      <c r="AL8" s="1748"/>
      <c r="AM8" s="1728"/>
    </row>
    <row r="9" spans="1:39" ht="14.25" customHeight="1" x14ac:dyDescent="0.2">
      <c r="A9" s="1760"/>
      <c r="B9" s="1764"/>
      <c r="C9" s="1765"/>
      <c r="D9" s="1765"/>
      <c r="E9" s="1764"/>
      <c r="F9" s="1765"/>
      <c r="G9" s="1765"/>
      <c r="H9" s="1764"/>
      <c r="I9" s="1765"/>
      <c r="J9" s="1765"/>
      <c r="K9" s="1775"/>
      <c r="L9" s="1742"/>
      <c r="M9" s="1742"/>
      <c r="N9" s="1742"/>
      <c r="O9" s="1742"/>
      <c r="P9" s="1742"/>
      <c r="Q9" s="1769"/>
      <c r="R9" s="1772"/>
      <c r="S9" s="1775"/>
      <c r="T9" s="1764"/>
      <c r="U9" s="1742"/>
      <c r="V9" s="1739"/>
      <c r="W9" s="1730"/>
      <c r="X9" s="1742"/>
      <c r="Y9" s="1733"/>
      <c r="Z9" s="1736"/>
      <c r="AA9" s="1733"/>
      <c r="AB9" s="1733"/>
      <c r="AC9" s="1733"/>
      <c r="AD9" s="1733"/>
      <c r="AE9" s="1733"/>
      <c r="AF9" s="1733"/>
      <c r="AG9" s="1733"/>
      <c r="AH9" s="1733"/>
      <c r="AI9" s="1733"/>
      <c r="AJ9" s="1733"/>
      <c r="AK9" s="1748"/>
      <c r="AL9" s="1748"/>
      <c r="AM9" s="1728"/>
    </row>
    <row r="10" spans="1:39" ht="14.25" customHeight="1" x14ac:dyDescent="0.2">
      <c r="A10" s="1760"/>
      <c r="B10" s="1764"/>
      <c r="C10" s="1765"/>
      <c r="D10" s="1765"/>
      <c r="E10" s="1764"/>
      <c r="F10" s="1765"/>
      <c r="G10" s="1765"/>
      <c r="H10" s="1764"/>
      <c r="I10" s="1765"/>
      <c r="J10" s="1765"/>
      <c r="K10" s="1775"/>
      <c r="L10" s="1742"/>
      <c r="M10" s="1742"/>
      <c r="N10" s="1742"/>
      <c r="O10" s="1742"/>
      <c r="P10" s="1742"/>
      <c r="Q10" s="1769"/>
      <c r="R10" s="1772"/>
      <c r="S10" s="1775"/>
      <c r="T10" s="1764"/>
      <c r="U10" s="1742"/>
      <c r="V10" s="1739"/>
      <c r="W10" s="1730"/>
      <c r="X10" s="1742"/>
      <c r="Y10" s="1733"/>
      <c r="Z10" s="1736"/>
      <c r="AA10" s="1733"/>
      <c r="AB10" s="1733"/>
      <c r="AC10" s="1733"/>
      <c r="AD10" s="1733"/>
      <c r="AE10" s="1733"/>
      <c r="AF10" s="1733"/>
      <c r="AG10" s="1733"/>
      <c r="AH10" s="1733"/>
      <c r="AI10" s="1733"/>
      <c r="AJ10" s="1733"/>
      <c r="AK10" s="1748"/>
      <c r="AL10" s="1748"/>
      <c r="AM10" s="1728"/>
    </row>
    <row r="11" spans="1:39" ht="15" customHeight="1" x14ac:dyDescent="0.2">
      <c r="A11" s="1760"/>
      <c r="B11" s="1764"/>
      <c r="C11" s="1765"/>
      <c r="D11" s="1765"/>
      <c r="E11" s="1764"/>
      <c r="F11" s="1765"/>
      <c r="G11" s="1765"/>
      <c r="H11" s="1764"/>
      <c r="I11" s="1765"/>
      <c r="J11" s="1765"/>
      <c r="K11" s="1775"/>
      <c r="L11" s="1742"/>
      <c r="M11" s="1742"/>
      <c r="N11" s="1742"/>
      <c r="O11" s="1742"/>
      <c r="P11" s="1742"/>
      <c r="Q11" s="1769"/>
      <c r="R11" s="1772"/>
      <c r="S11" s="1775"/>
      <c r="T11" s="1764"/>
      <c r="U11" s="1742"/>
      <c r="V11" s="1739"/>
      <c r="W11" s="1730"/>
      <c r="X11" s="1742"/>
      <c r="Y11" s="1733"/>
      <c r="Z11" s="1736"/>
      <c r="AA11" s="1733"/>
      <c r="AB11" s="1733"/>
      <c r="AC11" s="1733"/>
      <c r="AD11" s="1733"/>
      <c r="AE11" s="1733"/>
      <c r="AF11" s="1733"/>
      <c r="AG11" s="1733"/>
      <c r="AH11" s="1733"/>
      <c r="AI11" s="1733"/>
      <c r="AJ11" s="1733"/>
      <c r="AK11" s="1748"/>
      <c r="AL11" s="1748"/>
      <c r="AM11" s="1728"/>
    </row>
    <row r="12" spans="1:39" ht="15" customHeight="1" x14ac:dyDescent="0.2">
      <c r="A12" s="1760"/>
      <c r="B12" s="1764"/>
      <c r="C12" s="1765"/>
      <c r="D12" s="1765"/>
      <c r="E12" s="1764"/>
      <c r="F12" s="1765"/>
      <c r="G12" s="1765"/>
      <c r="H12" s="1764"/>
      <c r="I12" s="1765"/>
      <c r="J12" s="1765"/>
      <c r="K12" s="1775"/>
      <c r="L12" s="1742"/>
      <c r="M12" s="1742"/>
      <c r="N12" s="1742"/>
      <c r="O12" s="1742"/>
      <c r="P12" s="1742"/>
      <c r="Q12" s="1769"/>
      <c r="R12" s="1772"/>
      <c r="S12" s="1775"/>
      <c r="T12" s="1764"/>
      <c r="U12" s="1742"/>
      <c r="V12" s="1739"/>
      <c r="W12" s="1730"/>
      <c r="X12" s="1742"/>
      <c r="Y12" s="1733"/>
      <c r="Z12" s="1736"/>
      <c r="AA12" s="1733"/>
      <c r="AB12" s="1733"/>
      <c r="AC12" s="1733"/>
      <c r="AD12" s="1733"/>
      <c r="AE12" s="1733"/>
      <c r="AF12" s="1733"/>
      <c r="AG12" s="1733"/>
      <c r="AH12" s="1733"/>
      <c r="AI12" s="1733"/>
      <c r="AJ12" s="1733"/>
      <c r="AK12" s="1748"/>
      <c r="AL12" s="1748"/>
      <c r="AM12" s="1728"/>
    </row>
    <row r="13" spans="1:39" ht="15" customHeight="1" x14ac:dyDescent="0.2">
      <c r="A13" s="1760"/>
      <c r="B13" s="1764"/>
      <c r="C13" s="1765"/>
      <c r="D13" s="1765"/>
      <c r="E13" s="1764"/>
      <c r="F13" s="1765"/>
      <c r="G13" s="1765"/>
      <c r="H13" s="1764"/>
      <c r="I13" s="1765"/>
      <c r="J13" s="1765"/>
      <c r="K13" s="1775"/>
      <c r="L13" s="1742"/>
      <c r="M13" s="1742"/>
      <c r="N13" s="1742"/>
      <c r="O13" s="1742"/>
      <c r="P13" s="1742"/>
      <c r="Q13" s="1769"/>
      <c r="R13" s="1772"/>
      <c r="S13" s="1775"/>
      <c r="T13" s="1764"/>
      <c r="U13" s="1742"/>
      <c r="V13" s="1739"/>
      <c r="W13" s="1730"/>
      <c r="X13" s="1742"/>
      <c r="Y13" s="1733"/>
      <c r="Z13" s="1736"/>
      <c r="AA13" s="1733"/>
      <c r="AB13" s="1733"/>
      <c r="AC13" s="1733"/>
      <c r="AD13" s="1733"/>
      <c r="AE13" s="1733"/>
      <c r="AF13" s="1733"/>
      <c r="AG13" s="1733"/>
      <c r="AH13" s="1733"/>
      <c r="AI13" s="1733"/>
      <c r="AJ13" s="1733"/>
      <c r="AK13" s="1748"/>
      <c r="AL13" s="1748"/>
      <c r="AM13" s="1728"/>
    </row>
    <row r="14" spans="1:39" ht="15" customHeight="1" x14ac:dyDescent="0.2">
      <c r="A14" s="1760"/>
      <c r="B14" s="1764"/>
      <c r="C14" s="1765"/>
      <c r="D14" s="1765"/>
      <c r="E14" s="1764"/>
      <c r="F14" s="1765"/>
      <c r="G14" s="1765"/>
      <c r="H14" s="1764"/>
      <c r="I14" s="1765"/>
      <c r="J14" s="1765"/>
      <c r="K14" s="1775"/>
      <c r="L14" s="1742"/>
      <c r="M14" s="1742"/>
      <c r="N14" s="1742"/>
      <c r="O14" s="1742"/>
      <c r="P14" s="1742"/>
      <c r="Q14" s="1769"/>
      <c r="R14" s="1772"/>
      <c r="S14" s="1775"/>
      <c r="T14" s="1764"/>
      <c r="U14" s="1742"/>
      <c r="V14" s="1739"/>
      <c r="W14" s="1730"/>
      <c r="X14" s="1742"/>
      <c r="Y14" s="1733"/>
      <c r="Z14" s="1736"/>
      <c r="AA14" s="1733"/>
      <c r="AB14" s="1733"/>
      <c r="AC14" s="1733"/>
      <c r="AD14" s="1733"/>
      <c r="AE14" s="1733"/>
      <c r="AF14" s="1733"/>
      <c r="AG14" s="1733"/>
      <c r="AH14" s="1733"/>
      <c r="AI14" s="1733"/>
      <c r="AJ14" s="1733"/>
      <c r="AK14" s="1748"/>
      <c r="AL14" s="1748"/>
      <c r="AM14" s="1728"/>
    </row>
    <row r="15" spans="1:39" ht="15" customHeight="1" x14ac:dyDescent="0.2">
      <c r="A15" s="1761"/>
      <c r="B15" s="1766"/>
      <c r="C15" s="1767"/>
      <c r="D15" s="1767"/>
      <c r="E15" s="1766"/>
      <c r="F15" s="1767"/>
      <c r="G15" s="1767"/>
      <c r="H15" s="1766"/>
      <c r="I15" s="1767"/>
      <c r="J15" s="1767"/>
      <c r="K15" s="1776"/>
      <c r="L15" s="1743"/>
      <c r="M15" s="1743"/>
      <c r="N15" s="1743"/>
      <c r="O15" s="1743"/>
      <c r="P15" s="1743"/>
      <c r="Q15" s="1770"/>
      <c r="R15" s="1773"/>
      <c r="S15" s="1776"/>
      <c r="T15" s="1766"/>
      <c r="U15" s="1743"/>
      <c r="V15" s="1740"/>
      <c r="W15" s="1731"/>
      <c r="X15" s="1743"/>
      <c r="Y15" s="1734"/>
      <c r="Z15" s="1737"/>
      <c r="AA15" s="1734"/>
      <c r="AB15" s="1734"/>
      <c r="AC15" s="1734"/>
      <c r="AD15" s="1734"/>
      <c r="AE15" s="1734"/>
      <c r="AF15" s="1734"/>
      <c r="AG15" s="1734"/>
      <c r="AH15" s="1734"/>
      <c r="AI15" s="1734"/>
      <c r="AJ15" s="1734"/>
      <c r="AK15" s="1749"/>
      <c r="AL15" s="1749"/>
      <c r="AM15" s="1729"/>
    </row>
    <row r="16" spans="1:39" s="217" customFormat="1" ht="29.25" customHeight="1" x14ac:dyDescent="0.2">
      <c r="A16" s="1106">
        <v>5</v>
      </c>
      <c r="B16" s="251" t="s">
        <v>35</v>
      </c>
      <c r="C16" s="251"/>
      <c r="D16" s="211"/>
      <c r="E16" s="211"/>
      <c r="F16" s="211"/>
      <c r="G16" s="211"/>
      <c r="H16" s="211"/>
      <c r="I16" s="211"/>
      <c r="J16" s="211"/>
      <c r="K16" s="213"/>
      <c r="L16" s="211"/>
      <c r="M16" s="211"/>
      <c r="N16" s="211"/>
      <c r="O16" s="214"/>
      <c r="P16" s="213"/>
      <c r="Q16" s="419"/>
      <c r="R16" s="420"/>
      <c r="S16" s="213"/>
      <c r="T16" s="213"/>
      <c r="U16" s="213"/>
      <c r="V16" s="421"/>
      <c r="W16" s="422"/>
      <c r="X16" s="214"/>
      <c r="Y16" s="211"/>
      <c r="Z16" s="211"/>
      <c r="AA16" s="211"/>
      <c r="AB16" s="211"/>
      <c r="AC16" s="211"/>
      <c r="AD16" s="211"/>
      <c r="AE16" s="211"/>
      <c r="AF16" s="211"/>
      <c r="AG16" s="211"/>
      <c r="AH16" s="211"/>
      <c r="AI16" s="211"/>
      <c r="AJ16" s="211"/>
      <c r="AK16" s="423"/>
      <c r="AL16" s="423"/>
      <c r="AM16" s="424"/>
    </row>
    <row r="17" spans="1:39" s="234" customFormat="1" ht="26.25" customHeight="1" x14ac:dyDescent="0.2">
      <c r="A17" s="425"/>
      <c r="B17" s="307"/>
      <c r="C17" s="1615"/>
      <c r="D17" s="426">
        <v>26</v>
      </c>
      <c r="E17" s="427" t="s">
        <v>75</v>
      </c>
      <c r="F17" s="427"/>
      <c r="G17" s="428"/>
      <c r="H17" s="428"/>
      <c r="I17" s="428"/>
      <c r="J17" s="428"/>
      <c r="K17" s="429"/>
      <c r="L17" s="428"/>
      <c r="M17" s="428"/>
      <c r="N17" s="428"/>
      <c r="O17" s="430"/>
      <c r="P17" s="429"/>
      <c r="Q17" s="431"/>
      <c r="R17" s="432"/>
      <c r="S17" s="429"/>
      <c r="T17" s="429"/>
      <c r="U17" s="429"/>
      <c r="V17" s="433"/>
      <c r="W17" s="434"/>
      <c r="X17" s="430"/>
      <c r="Y17" s="428"/>
      <c r="Z17" s="428"/>
      <c r="AA17" s="428"/>
      <c r="AB17" s="428"/>
      <c r="AC17" s="428"/>
      <c r="AD17" s="428"/>
      <c r="AE17" s="428"/>
      <c r="AF17" s="428"/>
      <c r="AG17" s="428"/>
      <c r="AH17" s="428"/>
      <c r="AI17" s="428"/>
      <c r="AJ17" s="428"/>
      <c r="AK17" s="435"/>
      <c r="AL17" s="435"/>
      <c r="AM17" s="436"/>
    </row>
    <row r="18" spans="1:39" s="234" customFormat="1" ht="28.5" customHeight="1" x14ac:dyDescent="0.2">
      <c r="A18" s="437"/>
      <c r="B18" s="1608"/>
      <c r="C18" s="1608"/>
      <c r="D18" s="1614"/>
      <c r="E18" s="307"/>
      <c r="F18" s="1615"/>
      <c r="G18" s="439">
        <v>83</v>
      </c>
      <c r="H18" s="293" t="s">
        <v>899</v>
      </c>
      <c r="I18" s="293"/>
      <c r="J18" s="293"/>
      <c r="K18" s="1612"/>
      <c r="L18" s="293"/>
      <c r="M18" s="293"/>
      <c r="N18" s="293"/>
      <c r="O18" s="1611"/>
      <c r="P18" s="1612"/>
      <c r="Q18" s="441"/>
      <c r="R18" s="442"/>
      <c r="S18" s="1612"/>
      <c r="T18" s="1612"/>
      <c r="U18" s="1612"/>
      <c r="V18" s="443"/>
      <c r="W18" s="444"/>
      <c r="X18" s="1611"/>
      <c r="Y18" s="293"/>
      <c r="Z18" s="293"/>
      <c r="AA18" s="293"/>
      <c r="AB18" s="293"/>
      <c r="AC18" s="293"/>
      <c r="AD18" s="293"/>
      <c r="AE18" s="293"/>
      <c r="AF18" s="293"/>
      <c r="AG18" s="293"/>
      <c r="AH18" s="293"/>
      <c r="AI18" s="293"/>
      <c r="AJ18" s="293"/>
      <c r="AK18" s="445"/>
      <c r="AL18" s="445"/>
      <c r="AM18" s="302"/>
    </row>
    <row r="19" spans="1:39" s="234" customFormat="1" ht="165.75" customHeight="1" x14ac:dyDescent="0.2">
      <c r="A19" s="446"/>
      <c r="B19" s="1599"/>
      <c r="C19" s="1599"/>
      <c r="D19" s="1605"/>
      <c r="E19" s="1599"/>
      <c r="F19" s="1600"/>
      <c r="G19" s="1025"/>
      <c r="H19" s="1599"/>
      <c r="I19" s="1599"/>
      <c r="J19" s="1716">
        <v>246</v>
      </c>
      <c r="K19" s="1698" t="s">
        <v>900</v>
      </c>
      <c r="L19" s="1716" t="s">
        <v>44</v>
      </c>
      <c r="M19" s="1716">
        <v>13</v>
      </c>
      <c r="N19" s="1705" t="s">
        <v>1806</v>
      </c>
      <c r="O19" s="1716">
        <v>6</v>
      </c>
      <c r="P19" s="1698" t="s">
        <v>901</v>
      </c>
      <c r="Q19" s="1717">
        <v>100</v>
      </c>
      <c r="R19" s="1718">
        <v>30000000</v>
      </c>
      <c r="S19" s="1711" t="s">
        <v>1800</v>
      </c>
      <c r="T19" s="1719" t="s">
        <v>902</v>
      </c>
      <c r="U19" s="1596" t="s">
        <v>903</v>
      </c>
      <c r="V19" s="1601">
        <v>3080000</v>
      </c>
      <c r="W19" s="1603">
        <v>20</v>
      </c>
      <c r="X19" s="1595" t="s">
        <v>220</v>
      </c>
      <c r="Y19" s="1726">
        <v>64149</v>
      </c>
      <c r="Z19" s="1726">
        <v>72224</v>
      </c>
      <c r="AA19" s="1726">
        <v>27477</v>
      </c>
      <c r="AB19" s="1726">
        <v>86843</v>
      </c>
      <c r="AC19" s="1726">
        <v>263429</v>
      </c>
      <c r="AD19" s="1726">
        <v>81384</v>
      </c>
      <c r="AE19" s="1703">
        <v>12718</v>
      </c>
      <c r="AF19" s="1703">
        <v>2145</v>
      </c>
      <c r="AG19" s="1703"/>
      <c r="AH19" s="1703">
        <v>491</v>
      </c>
      <c r="AI19" s="1703">
        <v>16892</v>
      </c>
      <c r="AJ19" s="1726"/>
      <c r="AK19" s="1715" t="s">
        <v>904</v>
      </c>
      <c r="AL19" s="1715">
        <v>42901</v>
      </c>
      <c r="AM19" s="1719" t="s">
        <v>83</v>
      </c>
    </row>
    <row r="20" spans="1:39" s="234" customFormat="1" ht="126" customHeight="1" x14ac:dyDescent="0.2">
      <c r="A20" s="446"/>
      <c r="B20" s="1599"/>
      <c r="C20" s="1599"/>
      <c r="D20" s="1605"/>
      <c r="E20" s="1599"/>
      <c r="F20" s="1600"/>
      <c r="G20" s="1599"/>
      <c r="H20" s="1599"/>
      <c r="I20" s="1599"/>
      <c r="J20" s="1716"/>
      <c r="K20" s="1698"/>
      <c r="L20" s="1716"/>
      <c r="M20" s="1716"/>
      <c r="N20" s="1705"/>
      <c r="O20" s="1716"/>
      <c r="P20" s="1698"/>
      <c r="Q20" s="1717"/>
      <c r="R20" s="1718"/>
      <c r="S20" s="1711"/>
      <c r="T20" s="1719"/>
      <c r="U20" s="1596" t="s">
        <v>905</v>
      </c>
      <c r="V20" s="1601">
        <v>1860000</v>
      </c>
      <c r="W20" s="1603">
        <v>20</v>
      </c>
      <c r="X20" s="1595" t="s">
        <v>220</v>
      </c>
      <c r="Y20" s="1726"/>
      <c r="Z20" s="1726"/>
      <c r="AA20" s="1726"/>
      <c r="AB20" s="1726"/>
      <c r="AC20" s="1726"/>
      <c r="AD20" s="1726"/>
      <c r="AE20" s="1703"/>
      <c r="AF20" s="1703"/>
      <c r="AG20" s="1703"/>
      <c r="AH20" s="1703"/>
      <c r="AI20" s="1703"/>
      <c r="AJ20" s="1726"/>
      <c r="AK20" s="1715"/>
      <c r="AL20" s="1715"/>
      <c r="AM20" s="1719"/>
    </row>
    <row r="21" spans="1:39" s="234" customFormat="1" ht="116.25" customHeight="1" x14ac:dyDescent="0.2">
      <c r="A21" s="446"/>
      <c r="B21" s="1599"/>
      <c r="C21" s="1599"/>
      <c r="D21" s="1605"/>
      <c r="E21" s="1599"/>
      <c r="F21" s="1600"/>
      <c r="G21" s="1599"/>
      <c r="H21" s="1599"/>
      <c r="I21" s="1599"/>
      <c r="J21" s="1716"/>
      <c r="K21" s="1698"/>
      <c r="L21" s="1716"/>
      <c r="M21" s="1716"/>
      <c r="N21" s="1705"/>
      <c r="O21" s="1716"/>
      <c r="P21" s="1698"/>
      <c r="Q21" s="1717"/>
      <c r="R21" s="1718"/>
      <c r="S21" s="1711"/>
      <c r="T21" s="1719"/>
      <c r="U21" s="1596" t="s">
        <v>906</v>
      </c>
      <c r="V21" s="1601">
        <v>2700000</v>
      </c>
      <c r="W21" s="1603">
        <v>20</v>
      </c>
      <c r="X21" s="1595" t="s">
        <v>220</v>
      </c>
      <c r="Y21" s="1726"/>
      <c r="Z21" s="1726"/>
      <c r="AA21" s="1726"/>
      <c r="AB21" s="1726"/>
      <c r="AC21" s="1726"/>
      <c r="AD21" s="1726"/>
      <c r="AE21" s="1703"/>
      <c r="AF21" s="1703"/>
      <c r="AG21" s="1703"/>
      <c r="AH21" s="1703"/>
      <c r="AI21" s="1703"/>
      <c r="AJ21" s="1726"/>
      <c r="AK21" s="1715"/>
      <c r="AL21" s="1715"/>
      <c r="AM21" s="1719"/>
    </row>
    <row r="22" spans="1:39" s="234" customFormat="1" ht="116.25" customHeight="1" x14ac:dyDescent="0.2">
      <c r="A22" s="446"/>
      <c r="B22" s="1599"/>
      <c r="C22" s="1599"/>
      <c r="D22" s="1605"/>
      <c r="E22" s="1599"/>
      <c r="F22" s="1600"/>
      <c r="G22" s="1599"/>
      <c r="H22" s="1599"/>
      <c r="I22" s="1599"/>
      <c r="J22" s="1716"/>
      <c r="K22" s="1698"/>
      <c r="L22" s="1716"/>
      <c r="M22" s="1716"/>
      <c r="N22" s="1705"/>
      <c r="O22" s="1716"/>
      <c r="P22" s="1698"/>
      <c r="Q22" s="1717"/>
      <c r="R22" s="1718"/>
      <c r="S22" s="1711"/>
      <c r="T22" s="1719"/>
      <c r="U22" s="1596" t="s">
        <v>907</v>
      </c>
      <c r="V22" s="1601">
        <v>4800000</v>
      </c>
      <c r="W22" s="1603">
        <v>20</v>
      </c>
      <c r="X22" s="1595" t="s">
        <v>220</v>
      </c>
      <c r="Y22" s="1726"/>
      <c r="Z22" s="1726"/>
      <c r="AA22" s="1726"/>
      <c r="AB22" s="1726"/>
      <c r="AC22" s="1726"/>
      <c r="AD22" s="1726"/>
      <c r="AE22" s="1703"/>
      <c r="AF22" s="1703"/>
      <c r="AG22" s="1703"/>
      <c r="AH22" s="1703"/>
      <c r="AI22" s="1703"/>
      <c r="AJ22" s="1726"/>
      <c r="AK22" s="1715"/>
      <c r="AL22" s="1715"/>
      <c r="AM22" s="1719"/>
    </row>
    <row r="23" spans="1:39" s="234" customFormat="1" ht="111.75" customHeight="1" x14ac:dyDescent="0.2">
      <c r="A23" s="446"/>
      <c r="B23" s="1720"/>
      <c r="C23" s="1720"/>
      <c r="D23" s="1605"/>
      <c r="E23" s="1720"/>
      <c r="F23" s="1725"/>
      <c r="G23" s="1599"/>
      <c r="H23" s="1720"/>
      <c r="I23" s="1720"/>
      <c r="J23" s="1716"/>
      <c r="K23" s="1698"/>
      <c r="L23" s="1716"/>
      <c r="M23" s="1716"/>
      <c r="N23" s="1705"/>
      <c r="O23" s="1716"/>
      <c r="P23" s="1698"/>
      <c r="Q23" s="1717"/>
      <c r="R23" s="1718"/>
      <c r="S23" s="1711"/>
      <c r="T23" s="1719"/>
      <c r="U23" s="1596" t="s">
        <v>908</v>
      </c>
      <c r="V23" s="1601">
        <v>1000000</v>
      </c>
      <c r="W23" s="1603">
        <v>20</v>
      </c>
      <c r="X23" s="1595" t="s">
        <v>220</v>
      </c>
      <c r="Y23" s="1726"/>
      <c r="Z23" s="1726"/>
      <c r="AA23" s="1726"/>
      <c r="AB23" s="1726"/>
      <c r="AC23" s="1726"/>
      <c r="AD23" s="1726"/>
      <c r="AE23" s="1703"/>
      <c r="AF23" s="1703"/>
      <c r="AG23" s="1703"/>
      <c r="AH23" s="1703"/>
      <c r="AI23" s="1703"/>
      <c r="AJ23" s="1726"/>
      <c r="AK23" s="1715"/>
      <c r="AL23" s="1715"/>
      <c r="AM23" s="1719"/>
    </row>
    <row r="24" spans="1:39" s="234" customFormat="1" ht="102.75" customHeight="1" x14ac:dyDescent="0.2">
      <c r="A24" s="446"/>
      <c r="B24" s="1599"/>
      <c r="C24" s="1599"/>
      <c r="D24" s="1605"/>
      <c r="E24" s="1599"/>
      <c r="F24" s="1600"/>
      <c r="G24" s="1599"/>
      <c r="H24" s="1599"/>
      <c r="I24" s="1599"/>
      <c r="J24" s="1716"/>
      <c r="K24" s="1698"/>
      <c r="L24" s="1716"/>
      <c r="M24" s="1716"/>
      <c r="N24" s="1705"/>
      <c r="O24" s="1716"/>
      <c r="P24" s="1698"/>
      <c r="Q24" s="1717"/>
      <c r="R24" s="1718"/>
      <c r="S24" s="1711"/>
      <c r="T24" s="1698" t="s">
        <v>909</v>
      </c>
      <c r="U24" s="1596" t="s">
        <v>910</v>
      </c>
      <c r="V24" s="1601">
        <v>2880000</v>
      </c>
      <c r="W24" s="1603">
        <v>20</v>
      </c>
      <c r="X24" s="1595" t="s">
        <v>220</v>
      </c>
      <c r="Y24" s="1726"/>
      <c r="Z24" s="1726"/>
      <c r="AA24" s="1726"/>
      <c r="AB24" s="1726"/>
      <c r="AC24" s="1726"/>
      <c r="AD24" s="1726"/>
      <c r="AE24" s="1703"/>
      <c r="AF24" s="1703"/>
      <c r="AG24" s="1703"/>
      <c r="AH24" s="1703"/>
      <c r="AI24" s="1703"/>
      <c r="AJ24" s="1726"/>
      <c r="AK24" s="1715"/>
      <c r="AL24" s="1715"/>
      <c r="AM24" s="1719"/>
    </row>
    <row r="25" spans="1:39" s="234" customFormat="1" ht="81" customHeight="1" x14ac:dyDescent="0.2">
      <c r="A25" s="446"/>
      <c r="B25" s="1599"/>
      <c r="C25" s="1599"/>
      <c r="D25" s="1605"/>
      <c r="E25" s="1599"/>
      <c r="F25" s="1600"/>
      <c r="G25" s="1599"/>
      <c r="H25" s="1599"/>
      <c r="I25" s="1599"/>
      <c r="J25" s="1716"/>
      <c r="K25" s="1698"/>
      <c r="L25" s="1716"/>
      <c r="M25" s="1716"/>
      <c r="N25" s="1705"/>
      <c r="O25" s="1716"/>
      <c r="P25" s="1698"/>
      <c r="Q25" s="1717"/>
      <c r="R25" s="1718"/>
      <c r="S25" s="1711"/>
      <c r="T25" s="1698"/>
      <c r="U25" s="1596" t="s">
        <v>911</v>
      </c>
      <c r="V25" s="1601">
        <v>2740000</v>
      </c>
      <c r="W25" s="1603">
        <v>20</v>
      </c>
      <c r="X25" s="1595" t="s">
        <v>220</v>
      </c>
      <c r="Y25" s="1726"/>
      <c r="Z25" s="1726"/>
      <c r="AA25" s="1726"/>
      <c r="AB25" s="1726"/>
      <c r="AC25" s="1726"/>
      <c r="AD25" s="1726"/>
      <c r="AE25" s="1703"/>
      <c r="AF25" s="1703"/>
      <c r="AG25" s="1703"/>
      <c r="AH25" s="1703"/>
      <c r="AI25" s="1703"/>
      <c r="AJ25" s="1726"/>
      <c r="AK25" s="1715"/>
      <c r="AL25" s="1715"/>
      <c r="AM25" s="1719"/>
    </row>
    <row r="26" spans="1:39" s="234" customFormat="1" ht="81" customHeight="1" x14ac:dyDescent="0.2">
      <c r="A26" s="446"/>
      <c r="B26" s="1599"/>
      <c r="C26" s="1599"/>
      <c r="D26" s="1605"/>
      <c r="E26" s="1599"/>
      <c r="F26" s="1600"/>
      <c r="G26" s="1599"/>
      <c r="H26" s="1599"/>
      <c r="I26" s="1599"/>
      <c r="J26" s="1716"/>
      <c r="K26" s="1698"/>
      <c r="L26" s="1716"/>
      <c r="M26" s="1716"/>
      <c r="N26" s="1705"/>
      <c r="O26" s="1716"/>
      <c r="P26" s="1698"/>
      <c r="Q26" s="1717"/>
      <c r="R26" s="1718"/>
      <c r="S26" s="1711"/>
      <c r="T26" s="1698"/>
      <c r="U26" s="1596" t="s">
        <v>912</v>
      </c>
      <c r="V26" s="1601">
        <v>1080000</v>
      </c>
      <c r="W26" s="1603">
        <v>20</v>
      </c>
      <c r="X26" s="1595" t="s">
        <v>220</v>
      </c>
      <c r="Y26" s="1726"/>
      <c r="Z26" s="1726"/>
      <c r="AA26" s="1726"/>
      <c r="AB26" s="1726"/>
      <c r="AC26" s="1726"/>
      <c r="AD26" s="1726"/>
      <c r="AE26" s="1703"/>
      <c r="AF26" s="1703"/>
      <c r="AG26" s="1703"/>
      <c r="AH26" s="1703"/>
      <c r="AI26" s="1703"/>
      <c r="AJ26" s="1726"/>
      <c r="AK26" s="1715"/>
      <c r="AL26" s="1715"/>
      <c r="AM26" s="1719"/>
    </row>
    <row r="27" spans="1:39" s="234" customFormat="1" ht="81" customHeight="1" x14ac:dyDescent="0.2">
      <c r="A27" s="446"/>
      <c r="B27" s="1599"/>
      <c r="C27" s="1599"/>
      <c r="D27" s="1605"/>
      <c r="E27" s="1599"/>
      <c r="F27" s="1600"/>
      <c r="G27" s="1599"/>
      <c r="H27" s="1599"/>
      <c r="I27" s="1599"/>
      <c r="J27" s="1716"/>
      <c r="K27" s="1698"/>
      <c r="L27" s="1716"/>
      <c r="M27" s="1716"/>
      <c r="N27" s="1705"/>
      <c r="O27" s="1716"/>
      <c r="P27" s="1698"/>
      <c r="Q27" s="1717"/>
      <c r="R27" s="1718"/>
      <c r="S27" s="1711"/>
      <c r="T27" s="1698"/>
      <c r="U27" s="1596" t="s">
        <v>913</v>
      </c>
      <c r="V27" s="1601">
        <v>3840000</v>
      </c>
      <c r="W27" s="1603">
        <v>20</v>
      </c>
      <c r="X27" s="1595" t="s">
        <v>220</v>
      </c>
      <c r="Y27" s="1726"/>
      <c r="Z27" s="1726"/>
      <c r="AA27" s="1726"/>
      <c r="AB27" s="1726"/>
      <c r="AC27" s="1726"/>
      <c r="AD27" s="1726"/>
      <c r="AE27" s="1703"/>
      <c r="AF27" s="1703"/>
      <c r="AG27" s="1703"/>
      <c r="AH27" s="1703"/>
      <c r="AI27" s="1703"/>
      <c r="AJ27" s="1726"/>
      <c r="AK27" s="1715"/>
      <c r="AL27" s="1715"/>
      <c r="AM27" s="1719"/>
    </row>
    <row r="28" spans="1:39" s="234" customFormat="1" ht="81" customHeight="1" x14ac:dyDescent="0.2">
      <c r="A28" s="446"/>
      <c r="B28" s="1599"/>
      <c r="C28" s="1599"/>
      <c r="D28" s="1605"/>
      <c r="E28" s="1599"/>
      <c r="F28" s="1600"/>
      <c r="G28" s="1599"/>
      <c r="H28" s="1599"/>
      <c r="I28" s="1599"/>
      <c r="J28" s="1716"/>
      <c r="K28" s="1698"/>
      <c r="L28" s="1716"/>
      <c r="M28" s="1716"/>
      <c r="N28" s="1705"/>
      <c r="O28" s="1716"/>
      <c r="P28" s="1698"/>
      <c r="Q28" s="1717"/>
      <c r="R28" s="1718"/>
      <c r="S28" s="1711"/>
      <c r="T28" s="1698"/>
      <c r="U28" s="1596" t="s">
        <v>914</v>
      </c>
      <c r="V28" s="1601">
        <v>3000000</v>
      </c>
      <c r="W28" s="1603">
        <v>20</v>
      </c>
      <c r="X28" s="1595" t="s">
        <v>220</v>
      </c>
      <c r="Y28" s="1726"/>
      <c r="Z28" s="1726"/>
      <c r="AA28" s="1726"/>
      <c r="AB28" s="1726"/>
      <c r="AC28" s="1726"/>
      <c r="AD28" s="1726"/>
      <c r="AE28" s="1703"/>
      <c r="AF28" s="1703"/>
      <c r="AG28" s="1703"/>
      <c r="AH28" s="1703"/>
      <c r="AI28" s="1703"/>
      <c r="AJ28" s="1726"/>
      <c r="AK28" s="1715"/>
      <c r="AL28" s="1715"/>
      <c r="AM28" s="1719"/>
    </row>
    <row r="29" spans="1:39" s="234" customFormat="1" ht="89.25" customHeight="1" x14ac:dyDescent="0.2">
      <c r="A29" s="446"/>
      <c r="B29" s="1599"/>
      <c r="C29" s="1599"/>
      <c r="D29" s="1605"/>
      <c r="E29" s="1599"/>
      <c r="F29" s="1600"/>
      <c r="G29" s="1599"/>
      <c r="H29" s="1599"/>
      <c r="I29" s="1599"/>
      <c r="J29" s="1716"/>
      <c r="K29" s="1698"/>
      <c r="L29" s="1716"/>
      <c r="M29" s="1716"/>
      <c r="N29" s="1705"/>
      <c r="O29" s="1716"/>
      <c r="P29" s="1698"/>
      <c r="Q29" s="1717"/>
      <c r="R29" s="1718"/>
      <c r="S29" s="1711"/>
      <c r="T29" s="1596" t="s">
        <v>915</v>
      </c>
      <c r="U29" s="1596" t="s">
        <v>916</v>
      </c>
      <c r="V29" s="1601">
        <v>2000000</v>
      </c>
      <c r="W29" s="1603">
        <v>20</v>
      </c>
      <c r="X29" s="1595" t="s">
        <v>220</v>
      </c>
      <c r="Y29" s="1726"/>
      <c r="Z29" s="1726"/>
      <c r="AA29" s="1726"/>
      <c r="AB29" s="1726"/>
      <c r="AC29" s="1726"/>
      <c r="AD29" s="1726"/>
      <c r="AE29" s="1703"/>
      <c r="AF29" s="1703"/>
      <c r="AG29" s="1703"/>
      <c r="AH29" s="1703"/>
      <c r="AI29" s="1703"/>
      <c r="AJ29" s="1726"/>
      <c r="AK29" s="1715"/>
      <c r="AL29" s="1715"/>
      <c r="AM29" s="1719"/>
    </row>
    <row r="30" spans="1:39" s="234" customFormat="1" ht="99.75" customHeight="1" x14ac:dyDescent="0.2">
      <c r="A30" s="446"/>
      <c r="B30" s="1599"/>
      <c r="C30" s="1599"/>
      <c r="D30" s="1605"/>
      <c r="E30" s="1599"/>
      <c r="F30" s="1600"/>
      <c r="G30" s="1599"/>
      <c r="H30" s="1599"/>
      <c r="I30" s="1599"/>
      <c r="J30" s="1716"/>
      <c r="K30" s="1698"/>
      <c r="L30" s="1716"/>
      <c r="M30" s="1716"/>
      <c r="N30" s="1705"/>
      <c r="O30" s="1716"/>
      <c r="P30" s="1698"/>
      <c r="Q30" s="1717"/>
      <c r="R30" s="1718"/>
      <c r="S30" s="1711"/>
      <c r="T30" s="1596" t="s">
        <v>917</v>
      </c>
      <c r="U30" s="1596" t="s">
        <v>918</v>
      </c>
      <c r="V30" s="1601">
        <v>1020000</v>
      </c>
      <c r="W30" s="1603">
        <v>20</v>
      </c>
      <c r="X30" s="1595" t="s">
        <v>220</v>
      </c>
      <c r="Y30" s="1726"/>
      <c r="Z30" s="1726"/>
      <c r="AA30" s="1726"/>
      <c r="AB30" s="1726"/>
      <c r="AC30" s="1726"/>
      <c r="AD30" s="1726"/>
      <c r="AE30" s="1703"/>
      <c r="AF30" s="1703"/>
      <c r="AG30" s="1703"/>
      <c r="AH30" s="1703"/>
      <c r="AI30" s="1703"/>
      <c r="AJ30" s="1726"/>
      <c r="AK30" s="1715"/>
      <c r="AL30" s="1715"/>
      <c r="AM30" s="1719"/>
    </row>
    <row r="31" spans="1:39" ht="39.75" customHeight="1" x14ac:dyDescent="0.2">
      <c r="A31" s="1102"/>
      <c r="B31" s="279"/>
      <c r="C31" s="279"/>
      <c r="D31" s="456"/>
      <c r="E31" s="279"/>
      <c r="F31" s="457"/>
      <c r="G31" s="439">
        <v>84</v>
      </c>
      <c r="H31" s="293" t="s">
        <v>919</v>
      </c>
      <c r="I31" s="293"/>
      <c r="J31" s="1118"/>
      <c r="K31" s="1119"/>
      <c r="L31" s="1118"/>
      <c r="M31" s="1118"/>
      <c r="N31" s="1118"/>
      <c r="O31" s="1120"/>
      <c r="P31" s="1119"/>
      <c r="Q31" s="1121"/>
      <c r="R31" s="1122"/>
      <c r="S31" s="1119"/>
      <c r="T31" s="1123"/>
      <c r="U31" s="1123"/>
      <c r="V31" s="1124"/>
      <c r="W31" s="1125"/>
      <c r="X31" s="1120"/>
      <c r="Y31" s="1118"/>
      <c r="Z31" s="1118"/>
      <c r="AA31" s="1118"/>
      <c r="AB31" s="1118"/>
      <c r="AC31" s="1118"/>
      <c r="AD31" s="1118"/>
      <c r="AE31" s="1118"/>
      <c r="AF31" s="1118"/>
      <c r="AG31" s="1118"/>
      <c r="AH31" s="1118"/>
      <c r="AI31" s="1118"/>
      <c r="AJ31" s="1118"/>
      <c r="AK31" s="1126"/>
      <c r="AL31" s="1126"/>
      <c r="AM31" s="1119"/>
    </row>
    <row r="32" spans="1:39" s="234" customFormat="1" ht="137.25" customHeight="1" x14ac:dyDescent="0.2">
      <c r="A32" s="1102"/>
      <c r="B32" s="279"/>
      <c r="C32" s="279"/>
      <c r="D32" s="456"/>
      <c r="E32" s="279"/>
      <c r="F32" s="457"/>
      <c r="G32" s="1107"/>
      <c r="H32" s="279"/>
      <c r="I32" s="279"/>
      <c r="J32" s="1716">
        <v>248</v>
      </c>
      <c r="K32" s="1698" t="s">
        <v>920</v>
      </c>
      <c r="L32" s="1700" t="s">
        <v>78</v>
      </c>
      <c r="M32" s="1700">
        <v>12</v>
      </c>
      <c r="N32" s="1705" t="s">
        <v>1807</v>
      </c>
      <c r="O32" s="1716">
        <v>15</v>
      </c>
      <c r="P32" s="1698" t="s">
        <v>921</v>
      </c>
      <c r="Q32" s="1702">
        <v>100</v>
      </c>
      <c r="R32" s="1704">
        <v>40000000</v>
      </c>
      <c r="S32" s="1724" t="s">
        <v>1801</v>
      </c>
      <c r="T32" s="1698" t="s">
        <v>922</v>
      </c>
      <c r="U32" s="1596" t="s">
        <v>923</v>
      </c>
      <c r="V32" s="1593">
        <v>20000000</v>
      </c>
      <c r="W32" s="1591">
        <v>20</v>
      </c>
      <c r="X32" s="1602" t="s">
        <v>220</v>
      </c>
      <c r="Y32" s="1703">
        <v>64149</v>
      </c>
      <c r="Z32" s="1703">
        <v>72224</v>
      </c>
      <c r="AA32" s="1703">
        <v>27477</v>
      </c>
      <c r="AB32" s="1703">
        <v>86843</v>
      </c>
      <c r="AC32" s="1703">
        <v>236429</v>
      </c>
      <c r="AD32" s="1703">
        <v>12718</v>
      </c>
      <c r="AE32" s="1703">
        <v>2145</v>
      </c>
      <c r="AF32" s="1703"/>
      <c r="AG32" s="1703"/>
      <c r="AH32" s="1703">
        <v>491</v>
      </c>
      <c r="AI32" s="1703">
        <v>16892</v>
      </c>
      <c r="AJ32" s="1703"/>
      <c r="AK32" s="1696">
        <v>42745</v>
      </c>
      <c r="AL32" s="1696">
        <v>43100</v>
      </c>
      <c r="AM32" s="1698" t="s">
        <v>83</v>
      </c>
    </row>
    <row r="33" spans="1:39" s="234" customFormat="1" ht="85.5" customHeight="1" x14ac:dyDescent="0.2">
      <c r="A33" s="1102"/>
      <c r="B33" s="279"/>
      <c r="C33" s="279"/>
      <c r="D33" s="456"/>
      <c r="E33" s="279"/>
      <c r="F33" s="457"/>
      <c r="G33" s="279"/>
      <c r="H33" s="279"/>
      <c r="I33" s="279"/>
      <c r="J33" s="1716"/>
      <c r="K33" s="1698"/>
      <c r="L33" s="1700"/>
      <c r="M33" s="1700"/>
      <c r="N33" s="1705"/>
      <c r="O33" s="1716"/>
      <c r="P33" s="1698"/>
      <c r="Q33" s="1702"/>
      <c r="R33" s="1704"/>
      <c r="S33" s="1724"/>
      <c r="T33" s="1698"/>
      <c r="U33" s="1596" t="s">
        <v>924</v>
      </c>
      <c r="V33" s="1593">
        <v>1500000</v>
      </c>
      <c r="W33" s="1591">
        <v>20</v>
      </c>
      <c r="X33" s="1602" t="s">
        <v>220</v>
      </c>
      <c r="Y33" s="1703"/>
      <c r="Z33" s="1703"/>
      <c r="AA33" s="1703"/>
      <c r="AB33" s="1703"/>
      <c r="AC33" s="1703"/>
      <c r="AD33" s="1703"/>
      <c r="AE33" s="1703"/>
      <c r="AF33" s="1703"/>
      <c r="AG33" s="1703"/>
      <c r="AH33" s="1703"/>
      <c r="AI33" s="1703"/>
      <c r="AJ33" s="1703"/>
      <c r="AK33" s="1696"/>
      <c r="AL33" s="1696"/>
      <c r="AM33" s="1698"/>
    </row>
    <row r="34" spans="1:39" s="234" customFormat="1" ht="141.75" customHeight="1" x14ac:dyDescent="0.2">
      <c r="A34" s="1102"/>
      <c r="B34" s="279"/>
      <c r="C34" s="279"/>
      <c r="D34" s="456"/>
      <c r="E34" s="279"/>
      <c r="F34" s="457"/>
      <c r="G34" s="279"/>
      <c r="H34" s="279"/>
      <c r="I34" s="279"/>
      <c r="J34" s="1716"/>
      <c r="K34" s="1698"/>
      <c r="L34" s="1700"/>
      <c r="M34" s="1700"/>
      <c r="N34" s="1705"/>
      <c r="O34" s="1716"/>
      <c r="P34" s="1698"/>
      <c r="Q34" s="1702"/>
      <c r="R34" s="1704"/>
      <c r="S34" s="1724"/>
      <c r="T34" s="1698" t="s">
        <v>925</v>
      </c>
      <c r="U34" s="1596" t="s">
        <v>926</v>
      </c>
      <c r="V34" s="1593">
        <v>3300000</v>
      </c>
      <c r="W34" s="1591">
        <v>20</v>
      </c>
      <c r="X34" s="1602" t="s">
        <v>220</v>
      </c>
      <c r="Y34" s="1703"/>
      <c r="Z34" s="1703"/>
      <c r="AA34" s="1703"/>
      <c r="AB34" s="1703"/>
      <c r="AC34" s="1703"/>
      <c r="AD34" s="1703"/>
      <c r="AE34" s="1703"/>
      <c r="AF34" s="1703"/>
      <c r="AG34" s="1703"/>
      <c r="AH34" s="1703"/>
      <c r="AI34" s="1703"/>
      <c r="AJ34" s="1703"/>
      <c r="AK34" s="1696"/>
      <c r="AL34" s="1696"/>
      <c r="AM34" s="1698"/>
    </row>
    <row r="35" spans="1:39" s="234" customFormat="1" ht="85.5" customHeight="1" x14ac:dyDescent="0.2">
      <c r="A35" s="1102"/>
      <c r="B35" s="279"/>
      <c r="C35" s="279"/>
      <c r="D35" s="456"/>
      <c r="E35" s="279"/>
      <c r="F35" s="457"/>
      <c r="G35" s="279"/>
      <c r="H35" s="279"/>
      <c r="I35" s="279"/>
      <c r="J35" s="1716"/>
      <c r="K35" s="1698"/>
      <c r="L35" s="1700"/>
      <c r="M35" s="1700"/>
      <c r="N35" s="1705"/>
      <c r="O35" s="1716"/>
      <c r="P35" s="1698"/>
      <c r="Q35" s="1702"/>
      <c r="R35" s="1704"/>
      <c r="S35" s="1724"/>
      <c r="T35" s="1698"/>
      <c r="U35" s="1596" t="s">
        <v>927</v>
      </c>
      <c r="V35" s="1593">
        <v>3200000</v>
      </c>
      <c r="W35" s="1591">
        <v>20</v>
      </c>
      <c r="X35" s="1602" t="s">
        <v>220</v>
      </c>
      <c r="Y35" s="1703"/>
      <c r="Z35" s="1703"/>
      <c r="AA35" s="1703"/>
      <c r="AB35" s="1703"/>
      <c r="AC35" s="1703"/>
      <c r="AD35" s="1703"/>
      <c r="AE35" s="1703"/>
      <c r="AF35" s="1703"/>
      <c r="AG35" s="1703"/>
      <c r="AH35" s="1703"/>
      <c r="AI35" s="1703"/>
      <c r="AJ35" s="1703"/>
      <c r="AK35" s="1696"/>
      <c r="AL35" s="1696"/>
      <c r="AM35" s="1698"/>
    </row>
    <row r="36" spans="1:39" s="234" customFormat="1" ht="85.5" customHeight="1" x14ac:dyDescent="0.2">
      <c r="A36" s="1102"/>
      <c r="B36" s="279"/>
      <c r="C36" s="279"/>
      <c r="D36" s="456"/>
      <c r="E36" s="279"/>
      <c r="F36" s="457"/>
      <c r="G36" s="279"/>
      <c r="H36" s="279"/>
      <c r="I36" s="279"/>
      <c r="J36" s="1716"/>
      <c r="K36" s="1698"/>
      <c r="L36" s="1700"/>
      <c r="M36" s="1700"/>
      <c r="N36" s="1705"/>
      <c r="O36" s="1716"/>
      <c r="P36" s="1698"/>
      <c r="Q36" s="1702"/>
      <c r="R36" s="1704"/>
      <c r="S36" s="1724"/>
      <c r="T36" s="1698"/>
      <c r="U36" s="1596" t="s">
        <v>928</v>
      </c>
      <c r="V36" s="1593">
        <v>4800000</v>
      </c>
      <c r="W36" s="1591">
        <v>20</v>
      </c>
      <c r="X36" s="1602" t="s">
        <v>220</v>
      </c>
      <c r="Y36" s="1703"/>
      <c r="Z36" s="1703"/>
      <c r="AA36" s="1703"/>
      <c r="AB36" s="1703"/>
      <c r="AC36" s="1703"/>
      <c r="AD36" s="1703"/>
      <c r="AE36" s="1703"/>
      <c r="AF36" s="1703"/>
      <c r="AG36" s="1703"/>
      <c r="AH36" s="1703"/>
      <c r="AI36" s="1703"/>
      <c r="AJ36" s="1703"/>
      <c r="AK36" s="1696"/>
      <c r="AL36" s="1696"/>
      <c r="AM36" s="1698"/>
    </row>
    <row r="37" spans="1:39" s="234" customFormat="1" ht="160.5" customHeight="1" x14ac:dyDescent="0.2">
      <c r="A37" s="1102"/>
      <c r="B37" s="279"/>
      <c r="C37" s="279"/>
      <c r="D37" s="461"/>
      <c r="E37" s="455"/>
      <c r="F37" s="462"/>
      <c r="G37" s="461"/>
      <c r="H37" s="455"/>
      <c r="I37" s="462"/>
      <c r="J37" s="1716"/>
      <c r="K37" s="1698"/>
      <c r="L37" s="1700"/>
      <c r="M37" s="1700"/>
      <c r="N37" s="1705"/>
      <c r="O37" s="1716"/>
      <c r="P37" s="1698"/>
      <c r="Q37" s="1702"/>
      <c r="R37" s="1704"/>
      <c r="S37" s="1724"/>
      <c r="T37" s="1698"/>
      <c r="U37" s="1596" t="s">
        <v>929</v>
      </c>
      <c r="V37" s="1593">
        <v>7200000</v>
      </c>
      <c r="W37" s="1591">
        <v>20</v>
      </c>
      <c r="X37" s="1602" t="s">
        <v>220</v>
      </c>
      <c r="Y37" s="1703"/>
      <c r="Z37" s="1703"/>
      <c r="AA37" s="1703"/>
      <c r="AB37" s="1703"/>
      <c r="AC37" s="1703"/>
      <c r="AD37" s="1703"/>
      <c r="AE37" s="1703"/>
      <c r="AF37" s="1703"/>
      <c r="AG37" s="1703"/>
      <c r="AH37" s="1703"/>
      <c r="AI37" s="1703"/>
      <c r="AJ37" s="1703"/>
      <c r="AK37" s="1696"/>
      <c r="AL37" s="1696"/>
      <c r="AM37" s="1698"/>
    </row>
    <row r="38" spans="1:39" ht="38.25" customHeight="1" x14ac:dyDescent="0.2">
      <c r="A38" s="1102"/>
      <c r="B38" s="279"/>
      <c r="C38" s="457"/>
      <c r="D38" s="426">
        <v>27</v>
      </c>
      <c r="E38" s="427" t="s">
        <v>930</v>
      </c>
      <c r="F38" s="427"/>
      <c r="G38" s="428"/>
      <c r="H38" s="428"/>
      <c r="I38" s="428"/>
      <c r="J38" s="261"/>
      <c r="K38" s="262"/>
      <c r="L38" s="261"/>
      <c r="M38" s="261"/>
      <c r="N38" s="261"/>
      <c r="O38" s="263"/>
      <c r="P38" s="262"/>
      <c r="Q38" s="264"/>
      <c r="R38" s="265"/>
      <c r="S38" s="262"/>
      <c r="T38" s="1127"/>
      <c r="U38" s="1127"/>
      <c r="V38" s="265"/>
      <c r="W38" s="1128"/>
      <c r="X38" s="261"/>
      <c r="Y38" s="261"/>
      <c r="Z38" s="261"/>
      <c r="AA38" s="261"/>
      <c r="AB38" s="261"/>
      <c r="AC38" s="261"/>
      <c r="AD38" s="261"/>
      <c r="AE38" s="261"/>
      <c r="AF38" s="261"/>
      <c r="AG38" s="261"/>
      <c r="AH38" s="261"/>
      <c r="AI38" s="261"/>
      <c r="AJ38" s="261"/>
      <c r="AK38" s="267"/>
      <c r="AL38" s="267"/>
      <c r="AM38" s="262"/>
    </row>
    <row r="39" spans="1:39" ht="32.25" customHeight="1" x14ac:dyDescent="0.2">
      <c r="A39" s="1102"/>
      <c r="B39" s="279"/>
      <c r="C39" s="457"/>
      <c r="D39" s="1097"/>
      <c r="E39" s="1107"/>
      <c r="F39" s="1108"/>
      <c r="G39" s="1113">
        <v>85</v>
      </c>
      <c r="H39" s="847" t="s">
        <v>348</v>
      </c>
      <c r="I39" s="847"/>
      <c r="J39" s="1118"/>
      <c r="K39" s="1119"/>
      <c r="L39" s="1118"/>
      <c r="M39" s="1118"/>
      <c r="N39" s="1118"/>
      <c r="O39" s="1120"/>
      <c r="P39" s="1119"/>
      <c r="Q39" s="1121"/>
      <c r="R39" s="1122"/>
      <c r="S39" s="1119"/>
      <c r="T39" s="1123"/>
      <c r="U39" s="1123"/>
      <c r="V39" s="1124"/>
      <c r="W39" s="1125"/>
      <c r="X39" s="1120"/>
      <c r="Y39" s="1118"/>
      <c r="Z39" s="1118"/>
      <c r="AA39" s="1118"/>
      <c r="AB39" s="1118"/>
      <c r="AC39" s="1118"/>
      <c r="AD39" s="1118"/>
      <c r="AE39" s="1118"/>
      <c r="AF39" s="1118"/>
      <c r="AG39" s="1118"/>
      <c r="AH39" s="1118"/>
      <c r="AI39" s="1118"/>
      <c r="AJ39" s="1118"/>
      <c r="AK39" s="1126"/>
      <c r="AL39" s="1126"/>
      <c r="AM39" s="1119"/>
    </row>
    <row r="40" spans="1:39" s="1098" customFormat="1" ht="88.5" customHeight="1" x14ac:dyDescent="0.25">
      <c r="A40" s="1103"/>
      <c r="B40" s="273"/>
      <c r="C40" s="1104"/>
      <c r="D40" s="1109"/>
      <c r="E40" s="273"/>
      <c r="F40" s="273"/>
      <c r="G40" s="1114"/>
      <c r="H40" s="1112"/>
      <c r="I40" s="1112"/>
      <c r="J40" s="1716">
        <v>249</v>
      </c>
      <c r="K40" s="1698" t="s">
        <v>931</v>
      </c>
      <c r="L40" s="1699" t="s">
        <v>78</v>
      </c>
      <c r="M40" s="1700">
        <v>1</v>
      </c>
      <c r="N40" s="1705" t="s">
        <v>1808</v>
      </c>
      <c r="O40" s="1716">
        <v>7</v>
      </c>
      <c r="P40" s="1698" t="s">
        <v>932</v>
      </c>
      <c r="Q40" s="1702">
        <v>100</v>
      </c>
      <c r="R40" s="1704">
        <v>120000000</v>
      </c>
      <c r="S40" s="1711" t="s">
        <v>1802</v>
      </c>
      <c r="T40" s="1698" t="s">
        <v>933</v>
      </c>
      <c r="U40" s="3309" t="s">
        <v>934</v>
      </c>
      <c r="V40" s="1593">
        <v>7000000</v>
      </c>
      <c r="W40" s="1591">
        <v>20</v>
      </c>
      <c r="X40" s="1602" t="s">
        <v>220</v>
      </c>
      <c r="Y40" s="1723"/>
      <c r="Z40" s="1723"/>
      <c r="AA40" s="1723"/>
      <c r="AB40" s="1703">
        <v>20</v>
      </c>
      <c r="AC40" s="1703">
        <v>150</v>
      </c>
      <c r="AD40" s="1703">
        <v>10</v>
      </c>
      <c r="AE40" s="1723"/>
      <c r="AF40" s="1723"/>
      <c r="AG40" s="1723"/>
      <c r="AH40" s="1723"/>
      <c r="AI40" s="1723"/>
      <c r="AJ40" s="1723"/>
      <c r="AK40" s="1696">
        <v>42767</v>
      </c>
      <c r="AL40" s="1696">
        <v>43100</v>
      </c>
      <c r="AM40" s="1722" t="s">
        <v>83</v>
      </c>
    </row>
    <row r="41" spans="1:39" s="1098" customFormat="1" ht="54.75" customHeight="1" x14ac:dyDescent="0.25">
      <c r="A41" s="1103"/>
      <c r="B41" s="273"/>
      <c r="C41" s="1104"/>
      <c r="D41" s="1109"/>
      <c r="E41" s="273"/>
      <c r="F41" s="273"/>
      <c r="G41" s="1109"/>
      <c r="H41" s="273"/>
      <c r="I41" s="273"/>
      <c r="J41" s="1716"/>
      <c r="K41" s="1698"/>
      <c r="L41" s="1699"/>
      <c r="M41" s="1700"/>
      <c r="N41" s="1705"/>
      <c r="O41" s="1716"/>
      <c r="P41" s="1698"/>
      <c r="Q41" s="1702"/>
      <c r="R41" s="1704"/>
      <c r="S41" s="1711"/>
      <c r="T41" s="1698"/>
      <c r="U41" s="3309" t="s">
        <v>935</v>
      </c>
      <c r="V41" s="1593">
        <v>8000000</v>
      </c>
      <c r="W41" s="1591">
        <v>20</v>
      </c>
      <c r="X41" s="1602" t="s">
        <v>220</v>
      </c>
      <c r="Y41" s="1723"/>
      <c r="Z41" s="1723"/>
      <c r="AA41" s="1723"/>
      <c r="AB41" s="1703"/>
      <c r="AC41" s="1703"/>
      <c r="AD41" s="1703"/>
      <c r="AE41" s="1723"/>
      <c r="AF41" s="1723"/>
      <c r="AG41" s="1723"/>
      <c r="AH41" s="1723"/>
      <c r="AI41" s="1723"/>
      <c r="AJ41" s="1723"/>
      <c r="AK41" s="1696"/>
      <c r="AL41" s="1696"/>
      <c r="AM41" s="1722"/>
    </row>
    <row r="42" spans="1:39" s="1098" customFormat="1" ht="92.25" customHeight="1" x14ac:dyDescent="0.25">
      <c r="A42" s="1103"/>
      <c r="B42" s="273"/>
      <c r="C42" s="1104"/>
      <c r="D42" s="1109"/>
      <c r="E42" s="273"/>
      <c r="F42" s="273"/>
      <c r="G42" s="1109"/>
      <c r="H42" s="273"/>
      <c r="I42" s="273"/>
      <c r="J42" s="1716"/>
      <c r="K42" s="1698"/>
      <c r="L42" s="1699"/>
      <c r="M42" s="1700"/>
      <c r="N42" s="1705"/>
      <c r="O42" s="1716"/>
      <c r="P42" s="1698"/>
      <c r="Q42" s="1702"/>
      <c r="R42" s="1704"/>
      <c r="S42" s="1711"/>
      <c r="T42" s="1698"/>
      <c r="U42" s="3309" t="s">
        <v>936</v>
      </c>
      <c r="V42" s="1593">
        <v>29000000</v>
      </c>
      <c r="W42" s="1591">
        <v>20</v>
      </c>
      <c r="X42" s="1602" t="s">
        <v>220</v>
      </c>
      <c r="Y42" s="1723"/>
      <c r="Z42" s="1723"/>
      <c r="AA42" s="1723"/>
      <c r="AB42" s="1703"/>
      <c r="AC42" s="1703"/>
      <c r="AD42" s="1703"/>
      <c r="AE42" s="1723"/>
      <c r="AF42" s="1723"/>
      <c r="AG42" s="1723"/>
      <c r="AH42" s="1723"/>
      <c r="AI42" s="1723"/>
      <c r="AJ42" s="1723"/>
      <c r="AK42" s="1696"/>
      <c r="AL42" s="1696"/>
      <c r="AM42" s="1722"/>
    </row>
    <row r="43" spans="1:39" s="1098" customFormat="1" ht="58.5" customHeight="1" x14ac:dyDescent="0.25">
      <c r="A43" s="1103"/>
      <c r="B43" s="273"/>
      <c r="C43" s="1104"/>
      <c r="D43" s="1109"/>
      <c r="E43" s="273"/>
      <c r="F43" s="273"/>
      <c r="G43" s="1109"/>
      <c r="H43" s="273"/>
      <c r="I43" s="273"/>
      <c r="J43" s="1716"/>
      <c r="K43" s="1698"/>
      <c r="L43" s="1699"/>
      <c r="M43" s="1700"/>
      <c r="N43" s="1705"/>
      <c r="O43" s="1716"/>
      <c r="P43" s="1698"/>
      <c r="Q43" s="1702"/>
      <c r="R43" s="1704"/>
      <c r="S43" s="1711"/>
      <c r="T43" s="1698"/>
      <c r="U43" s="3309" t="s">
        <v>937</v>
      </c>
      <c r="V43" s="1593">
        <v>5000000</v>
      </c>
      <c r="W43" s="1591">
        <v>20</v>
      </c>
      <c r="X43" s="1602" t="s">
        <v>220</v>
      </c>
      <c r="Y43" s="1723"/>
      <c r="Z43" s="1723"/>
      <c r="AA43" s="1723"/>
      <c r="AB43" s="1703"/>
      <c r="AC43" s="1703"/>
      <c r="AD43" s="1703"/>
      <c r="AE43" s="1723"/>
      <c r="AF43" s="1723"/>
      <c r="AG43" s="1723"/>
      <c r="AH43" s="1723"/>
      <c r="AI43" s="1723"/>
      <c r="AJ43" s="1723"/>
      <c r="AK43" s="1696"/>
      <c r="AL43" s="1696"/>
      <c r="AM43" s="1722"/>
    </row>
    <row r="44" spans="1:39" s="1098" customFormat="1" ht="51" customHeight="1" x14ac:dyDescent="0.25">
      <c r="A44" s="1103"/>
      <c r="B44" s="273"/>
      <c r="C44" s="1104"/>
      <c r="D44" s="1109"/>
      <c r="E44" s="273"/>
      <c r="F44" s="273"/>
      <c r="G44" s="1109"/>
      <c r="H44" s="273"/>
      <c r="I44" s="273"/>
      <c r="J44" s="1716"/>
      <c r="K44" s="1698"/>
      <c r="L44" s="1699"/>
      <c r="M44" s="1700"/>
      <c r="N44" s="1705"/>
      <c r="O44" s="1716"/>
      <c r="P44" s="1698"/>
      <c r="Q44" s="1702"/>
      <c r="R44" s="1704"/>
      <c r="S44" s="1711"/>
      <c r="T44" s="1698"/>
      <c r="U44" s="3309" t="s">
        <v>938</v>
      </c>
      <c r="V44" s="1593">
        <v>2000000</v>
      </c>
      <c r="W44" s="1591">
        <v>20</v>
      </c>
      <c r="X44" s="1602" t="s">
        <v>220</v>
      </c>
      <c r="Y44" s="1723"/>
      <c r="Z44" s="1723"/>
      <c r="AA44" s="1723"/>
      <c r="AB44" s="1703"/>
      <c r="AC44" s="1703"/>
      <c r="AD44" s="1703"/>
      <c r="AE44" s="1723"/>
      <c r="AF44" s="1723"/>
      <c r="AG44" s="1723"/>
      <c r="AH44" s="1723"/>
      <c r="AI44" s="1723"/>
      <c r="AJ44" s="1723"/>
      <c r="AK44" s="1696"/>
      <c r="AL44" s="1696"/>
      <c r="AM44" s="1722"/>
    </row>
    <row r="45" spans="1:39" s="1098" customFormat="1" ht="45" customHeight="1" x14ac:dyDescent="0.25">
      <c r="A45" s="1103"/>
      <c r="B45" s="273"/>
      <c r="C45" s="1104"/>
      <c r="D45" s="1109"/>
      <c r="E45" s="273"/>
      <c r="F45" s="273"/>
      <c r="G45" s="1109"/>
      <c r="H45" s="273"/>
      <c r="I45" s="273"/>
      <c r="J45" s="1716"/>
      <c r="K45" s="1698"/>
      <c r="L45" s="1699"/>
      <c r="M45" s="1700"/>
      <c r="N45" s="1705"/>
      <c r="O45" s="1716"/>
      <c r="P45" s="1698"/>
      <c r="Q45" s="1702"/>
      <c r="R45" s="1704"/>
      <c r="S45" s="1711"/>
      <c r="T45" s="1698" t="s">
        <v>939</v>
      </c>
      <c r="U45" s="3309" t="s">
        <v>940</v>
      </c>
      <c r="V45" s="1593">
        <v>6000000</v>
      </c>
      <c r="W45" s="1591">
        <v>20</v>
      </c>
      <c r="X45" s="1602" t="s">
        <v>220</v>
      </c>
      <c r="Y45" s="1723"/>
      <c r="Z45" s="1723"/>
      <c r="AA45" s="1723"/>
      <c r="AB45" s="1703"/>
      <c r="AC45" s="1703"/>
      <c r="AD45" s="1703"/>
      <c r="AE45" s="1723"/>
      <c r="AF45" s="1723"/>
      <c r="AG45" s="1723"/>
      <c r="AH45" s="1723"/>
      <c r="AI45" s="1723"/>
      <c r="AJ45" s="1723"/>
      <c r="AK45" s="1696"/>
      <c r="AL45" s="1696"/>
      <c r="AM45" s="1722"/>
    </row>
    <row r="46" spans="1:39" s="1098" customFormat="1" ht="48.75" customHeight="1" x14ac:dyDescent="0.25">
      <c r="A46" s="1103"/>
      <c r="B46" s="273"/>
      <c r="C46" s="1104"/>
      <c r="D46" s="1109"/>
      <c r="E46" s="273"/>
      <c r="F46" s="273"/>
      <c r="G46" s="1109"/>
      <c r="H46" s="273"/>
      <c r="I46" s="273"/>
      <c r="J46" s="1716"/>
      <c r="K46" s="1698"/>
      <c r="L46" s="1699"/>
      <c r="M46" s="1700"/>
      <c r="N46" s="1705"/>
      <c r="O46" s="1716"/>
      <c r="P46" s="1698"/>
      <c r="Q46" s="1702"/>
      <c r="R46" s="1704"/>
      <c r="S46" s="1711"/>
      <c r="T46" s="1698"/>
      <c r="U46" s="3309" t="s">
        <v>941</v>
      </c>
      <c r="V46" s="1593">
        <v>5000000</v>
      </c>
      <c r="W46" s="1591">
        <v>20</v>
      </c>
      <c r="X46" s="1602" t="s">
        <v>220</v>
      </c>
      <c r="Y46" s="1723"/>
      <c r="Z46" s="1723"/>
      <c r="AA46" s="1723"/>
      <c r="AB46" s="1703"/>
      <c r="AC46" s="1703"/>
      <c r="AD46" s="1703"/>
      <c r="AE46" s="1723"/>
      <c r="AF46" s="1723"/>
      <c r="AG46" s="1723"/>
      <c r="AH46" s="1723"/>
      <c r="AI46" s="1723"/>
      <c r="AJ46" s="1723"/>
      <c r="AK46" s="1696"/>
      <c r="AL46" s="1696"/>
      <c r="AM46" s="1722"/>
    </row>
    <row r="47" spans="1:39" s="1098" customFormat="1" ht="54.75" customHeight="1" x14ac:dyDescent="0.25">
      <c r="A47" s="1103"/>
      <c r="B47" s="273"/>
      <c r="C47" s="1104"/>
      <c r="D47" s="1109"/>
      <c r="E47" s="273"/>
      <c r="F47" s="273"/>
      <c r="G47" s="1109"/>
      <c r="H47" s="273"/>
      <c r="I47" s="273"/>
      <c r="J47" s="1716"/>
      <c r="K47" s="1698"/>
      <c r="L47" s="1699"/>
      <c r="M47" s="1700"/>
      <c r="N47" s="1705"/>
      <c r="O47" s="1716"/>
      <c r="P47" s="1698"/>
      <c r="Q47" s="1702"/>
      <c r="R47" s="1704"/>
      <c r="S47" s="1711"/>
      <c r="T47" s="1698"/>
      <c r="U47" s="3309" t="s">
        <v>942</v>
      </c>
      <c r="V47" s="1593">
        <v>8000000</v>
      </c>
      <c r="W47" s="1591">
        <v>20</v>
      </c>
      <c r="X47" s="1602" t="s">
        <v>220</v>
      </c>
      <c r="Y47" s="1723"/>
      <c r="Z47" s="1723"/>
      <c r="AA47" s="1723"/>
      <c r="AB47" s="1703"/>
      <c r="AC47" s="1703"/>
      <c r="AD47" s="1703"/>
      <c r="AE47" s="1723"/>
      <c r="AF47" s="1723"/>
      <c r="AG47" s="1723"/>
      <c r="AH47" s="1723"/>
      <c r="AI47" s="1723"/>
      <c r="AJ47" s="1723"/>
      <c r="AK47" s="1696"/>
      <c r="AL47" s="1696"/>
      <c r="AM47" s="1722"/>
    </row>
    <row r="48" spans="1:39" s="1098" customFormat="1" ht="94.5" customHeight="1" x14ac:dyDescent="0.25">
      <c r="A48" s="1103"/>
      <c r="B48" s="273"/>
      <c r="C48" s="1104"/>
      <c r="D48" s="1109"/>
      <c r="E48" s="273"/>
      <c r="F48" s="273"/>
      <c r="G48" s="1109"/>
      <c r="H48" s="273"/>
      <c r="I48" s="273"/>
      <c r="J48" s="1716"/>
      <c r="K48" s="1698"/>
      <c r="L48" s="1699"/>
      <c r="M48" s="1700"/>
      <c r="N48" s="1705"/>
      <c r="O48" s="1716"/>
      <c r="P48" s="1698"/>
      <c r="Q48" s="1702"/>
      <c r="R48" s="1704"/>
      <c r="S48" s="1711"/>
      <c r="T48" s="1596" t="s">
        <v>943</v>
      </c>
      <c r="U48" s="1596" t="s">
        <v>944</v>
      </c>
      <c r="V48" s="1593">
        <v>40000000</v>
      </c>
      <c r="W48" s="1591">
        <v>20</v>
      </c>
      <c r="X48" s="1602" t="s">
        <v>220</v>
      </c>
      <c r="Y48" s="1723"/>
      <c r="Z48" s="1723"/>
      <c r="AA48" s="1723"/>
      <c r="AB48" s="1703"/>
      <c r="AC48" s="1703"/>
      <c r="AD48" s="1703"/>
      <c r="AE48" s="1723"/>
      <c r="AF48" s="1723"/>
      <c r="AG48" s="1723"/>
      <c r="AH48" s="1723"/>
      <c r="AI48" s="1723"/>
      <c r="AJ48" s="1723"/>
      <c r="AK48" s="1696"/>
      <c r="AL48" s="1696"/>
      <c r="AM48" s="1722"/>
    </row>
    <row r="49" spans="1:45" s="1098" customFormat="1" ht="128.25" customHeight="1" x14ac:dyDescent="0.25">
      <c r="A49" s="1103"/>
      <c r="B49" s="273"/>
      <c r="C49" s="1104"/>
      <c r="D49" s="1110"/>
      <c r="E49" s="1111"/>
      <c r="F49" s="1111"/>
      <c r="G49" s="1110"/>
      <c r="H49" s="1111"/>
      <c r="I49" s="1111"/>
      <c r="J49" s="1716"/>
      <c r="K49" s="1698"/>
      <c r="L49" s="1699"/>
      <c r="M49" s="1700"/>
      <c r="N49" s="1705"/>
      <c r="O49" s="1716"/>
      <c r="P49" s="1698"/>
      <c r="Q49" s="1702"/>
      <c r="R49" s="1704"/>
      <c r="S49" s="1711"/>
      <c r="T49" s="1596" t="s">
        <v>945</v>
      </c>
      <c r="U49" s="1596" t="s">
        <v>946</v>
      </c>
      <c r="V49" s="1593">
        <v>10000000</v>
      </c>
      <c r="W49" s="1591">
        <v>20</v>
      </c>
      <c r="X49" s="1602" t="s">
        <v>220</v>
      </c>
      <c r="Y49" s="1723"/>
      <c r="Z49" s="1723"/>
      <c r="AA49" s="1723"/>
      <c r="AB49" s="1703"/>
      <c r="AC49" s="1703"/>
      <c r="AD49" s="1703"/>
      <c r="AE49" s="1723"/>
      <c r="AF49" s="1723"/>
      <c r="AG49" s="1723"/>
      <c r="AH49" s="1723"/>
      <c r="AI49" s="1723"/>
      <c r="AJ49" s="1723"/>
      <c r="AK49" s="1696"/>
      <c r="AL49" s="1696"/>
      <c r="AM49" s="1722"/>
    </row>
    <row r="50" spans="1:45" ht="36.75" customHeight="1" x14ac:dyDescent="0.2">
      <c r="A50" s="1102"/>
      <c r="B50" s="279"/>
      <c r="C50" s="457"/>
      <c r="D50" s="1101">
        <v>28</v>
      </c>
      <c r="E50" s="1101"/>
      <c r="F50" s="1024" t="s">
        <v>947</v>
      </c>
      <c r="G50" s="428"/>
      <c r="H50" s="428"/>
      <c r="I50" s="428"/>
      <c r="J50" s="261"/>
      <c r="K50" s="262"/>
      <c r="L50" s="261"/>
      <c r="M50" s="261"/>
      <c r="N50" s="261"/>
      <c r="O50" s="263"/>
      <c r="P50" s="262"/>
      <c r="Q50" s="264"/>
      <c r="R50" s="265"/>
      <c r="S50" s="262"/>
      <c r="T50" s="1127"/>
      <c r="U50" s="1127"/>
      <c r="V50" s="265"/>
      <c r="W50" s="1128"/>
      <c r="X50" s="261"/>
      <c r="Y50" s="261"/>
      <c r="Z50" s="261"/>
      <c r="AA50" s="261"/>
      <c r="AB50" s="261"/>
      <c r="AC50" s="261"/>
      <c r="AD50" s="261"/>
      <c r="AE50" s="261"/>
      <c r="AF50" s="261"/>
      <c r="AG50" s="261"/>
      <c r="AH50" s="261"/>
      <c r="AI50" s="261"/>
      <c r="AJ50" s="261"/>
      <c r="AK50" s="267"/>
      <c r="AL50" s="267"/>
      <c r="AM50" s="262"/>
    </row>
    <row r="51" spans="1:45" ht="39" customHeight="1" x14ac:dyDescent="0.2">
      <c r="A51" s="1102"/>
      <c r="B51" s="279"/>
      <c r="C51" s="279"/>
      <c r="D51" s="1097"/>
      <c r="E51" s="1107"/>
      <c r="F51" s="1108"/>
      <c r="G51" s="1115">
        <v>87</v>
      </c>
      <c r="H51" s="1116" t="s">
        <v>76</v>
      </c>
      <c r="I51" s="1116"/>
      <c r="J51" s="1118"/>
      <c r="K51" s="1119"/>
      <c r="L51" s="1118"/>
      <c r="M51" s="1118"/>
      <c r="N51" s="1118"/>
      <c r="O51" s="1120"/>
      <c r="P51" s="1119"/>
      <c r="Q51" s="1121"/>
      <c r="R51" s="1122"/>
      <c r="S51" s="1119"/>
      <c r="T51" s="1123"/>
      <c r="U51" s="1123"/>
      <c r="V51" s="1122"/>
      <c r="W51" s="1129"/>
      <c r="X51" s="1118"/>
      <c r="Y51" s="1118"/>
      <c r="Z51" s="1118"/>
      <c r="AA51" s="1118"/>
      <c r="AB51" s="1118"/>
      <c r="AC51" s="1118"/>
      <c r="AD51" s="1118"/>
      <c r="AE51" s="1118"/>
      <c r="AF51" s="1118"/>
      <c r="AG51" s="1118"/>
      <c r="AH51" s="1118"/>
      <c r="AI51" s="1118"/>
      <c r="AJ51" s="1118"/>
      <c r="AK51" s="1126"/>
      <c r="AL51" s="1126"/>
      <c r="AM51" s="1119"/>
    </row>
    <row r="52" spans="1:45" ht="57.75" customHeight="1" x14ac:dyDescent="0.2">
      <c r="A52" s="1102"/>
      <c r="B52" s="279"/>
      <c r="C52" s="279"/>
      <c r="D52" s="456"/>
      <c r="E52" s="279"/>
      <c r="F52" s="279"/>
      <c r="G52" s="1097"/>
      <c r="H52" s="1107"/>
      <c r="I52" s="1107"/>
      <c r="J52" s="1699">
        <v>257</v>
      </c>
      <c r="K52" s="1698" t="s">
        <v>948</v>
      </c>
      <c r="L52" s="1700" t="s">
        <v>78</v>
      </c>
      <c r="M52" s="1699">
        <v>1</v>
      </c>
      <c r="N52" s="1705" t="s">
        <v>1809</v>
      </c>
      <c r="O52" s="1700">
        <v>9</v>
      </c>
      <c r="P52" s="1697" t="s">
        <v>949</v>
      </c>
      <c r="Q52" s="1702">
        <f>+R52/204700000*100</f>
        <v>56.521739130434781</v>
      </c>
      <c r="R52" s="1704">
        <f>+V52+V53+V54</f>
        <v>115700000</v>
      </c>
      <c r="S52" s="1711" t="s">
        <v>1803</v>
      </c>
      <c r="T52" s="1698" t="s">
        <v>950</v>
      </c>
      <c r="U52" s="1604" t="s">
        <v>951</v>
      </c>
      <c r="V52" s="3310">
        <v>7700000</v>
      </c>
      <c r="W52" s="1701">
        <v>20</v>
      </c>
      <c r="X52" s="1701" t="s">
        <v>220</v>
      </c>
      <c r="Y52" s="1703">
        <v>64149</v>
      </c>
      <c r="Z52" s="1703">
        <v>72224</v>
      </c>
      <c r="AA52" s="1703">
        <v>27477</v>
      </c>
      <c r="AB52" s="1703">
        <v>86843</v>
      </c>
      <c r="AC52" s="1703">
        <v>263429</v>
      </c>
      <c r="AD52" s="1703">
        <v>81384</v>
      </c>
      <c r="AE52" s="1703">
        <v>12718</v>
      </c>
      <c r="AF52" s="1703">
        <v>2145</v>
      </c>
      <c r="AG52" s="1703"/>
      <c r="AH52" s="1703">
        <v>491</v>
      </c>
      <c r="AI52" s="1703">
        <v>16892</v>
      </c>
      <c r="AJ52" s="1703"/>
      <c r="AK52" s="1696">
        <v>42737</v>
      </c>
      <c r="AL52" s="1696" t="s">
        <v>952</v>
      </c>
      <c r="AM52" s="1697" t="s">
        <v>83</v>
      </c>
    </row>
    <row r="53" spans="1:45" ht="57" customHeight="1" x14ac:dyDescent="0.2">
      <c r="A53" s="1102"/>
      <c r="B53" s="279"/>
      <c r="C53" s="279"/>
      <c r="D53" s="456"/>
      <c r="E53" s="279"/>
      <c r="F53" s="279"/>
      <c r="G53" s="456"/>
      <c r="H53" s="279"/>
      <c r="I53" s="279"/>
      <c r="J53" s="1699"/>
      <c r="K53" s="1698"/>
      <c r="L53" s="1700"/>
      <c r="M53" s="1699"/>
      <c r="N53" s="1705"/>
      <c r="O53" s="1700"/>
      <c r="P53" s="1697"/>
      <c r="Q53" s="1702"/>
      <c r="R53" s="1704"/>
      <c r="S53" s="1712"/>
      <c r="T53" s="1698"/>
      <c r="U53" s="1604" t="s">
        <v>953</v>
      </c>
      <c r="V53" s="3310">
        <v>54000000</v>
      </c>
      <c r="W53" s="1701"/>
      <c r="X53" s="1701"/>
      <c r="Y53" s="1703"/>
      <c r="Z53" s="1703"/>
      <c r="AA53" s="1703"/>
      <c r="AB53" s="1703"/>
      <c r="AC53" s="1703"/>
      <c r="AD53" s="1703"/>
      <c r="AE53" s="1703"/>
      <c r="AF53" s="1703"/>
      <c r="AG53" s="1703"/>
      <c r="AH53" s="1703"/>
      <c r="AI53" s="1703"/>
      <c r="AJ53" s="1703"/>
      <c r="AK53" s="1696"/>
      <c r="AL53" s="1696"/>
      <c r="AM53" s="1697"/>
    </row>
    <row r="54" spans="1:45" ht="78" customHeight="1" x14ac:dyDescent="0.2">
      <c r="A54" s="1102"/>
      <c r="B54" s="279"/>
      <c r="C54" s="279"/>
      <c r="D54" s="456"/>
      <c r="E54" s="279"/>
      <c r="F54" s="279"/>
      <c r="G54" s="456"/>
      <c r="H54" s="279"/>
      <c r="I54" s="1117"/>
      <c r="J54" s="1699"/>
      <c r="K54" s="1698"/>
      <c r="L54" s="1700"/>
      <c r="M54" s="1699"/>
      <c r="N54" s="1705"/>
      <c r="O54" s="1700"/>
      <c r="P54" s="1697"/>
      <c r="Q54" s="1702"/>
      <c r="R54" s="1704"/>
      <c r="S54" s="1712"/>
      <c r="T54" s="1698"/>
      <c r="U54" s="1604" t="s">
        <v>954</v>
      </c>
      <c r="V54" s="3310">
        <v>54000000</v>
      </c>
      <c r="W54" s="1701"/>
      <c r="X54" s="1701"/>
      <c r="Y54" s="1703"/>
      <c r="Z54" s="1703"/>
      <c r="AA54" s="1703"/>
      <c r="AB54" s="1703"/>
      <c r="AC54" s="1703"/>
      <c r="AD54" s="1703"/>
      <c r="AE54" s="1703"/>
      <c r="AF54" s="1703"/>
      <c r="AG54" s="1703"/>
      <c r="AH54" s="1703"/>
      <c r="AI54" s="1703"/>
      <c r="AJ54" s="1703"/>
      <c r="AK54" s="1696"/>
      <c r="AL54" s="1696"/>
      <c r="AM54" s="1697"/>
    </row>
    <row r="55" spans="1:45" ht="75.75" customHeight="1" x14ac:dyDescent="0.2">
      <c r="A55" s="1102"/>
      <c r="B55" s="279"/>
      <c r="C55" s="279"/>
      <c r="D55" s="456"/>
      <c r="E55" s="279"/>
      <c r="F55" s="279"/>
      <c r="G55" s="456"/>
      <c r="H55" s="279"/>
      <c r="I55" s="279"/>
      <c r="J55" s="1603">
        <v>259</v>
      </c>
      <c r="K55" s="1596" t="s">
        <v>955</v>
      </c>
      <c r="L55" s="1602" t="s">
        <v>78</v>
      </c>
      <c r="M55" s="1591">
        <v>1</v>
      </c>
      <c r="N55" s="1705"/>
      <c r="O55" s="1700"/>
      <c r="P55" s="1697"/>
      <c r="Q55" s="1592">
        <f>+R55/204700000*100</f>
        <v>4.3966780654616509</v>
      </c>
      <c r="R55" s="1593">
        <f>+V55</f>
        <v>9000000</v>
      </c>
      <c r="S55" s="1712"/>
      <c r="T55" s="1596" t="s">
        <v>956</v>
      </c>
      <c r="U55" s="1596" t="s">
        <v>957</v>
      </c>
      <c r="V55" s="3311">
        <v>9000000</v>
      </c>
      <c r="W55" s="1591">
        <v>20</v>
      </c>
      <c r="X55" s="1591" t="s">
        <v>220</v>
      </c>
      <c r="Y55" s="1703"/>
      <c r="Z55" s="1703"/>
      <c r="AA55" s="1703"/>
      <c r="AB55" s="1703"/>
      <c r="AC55" s="1703"/>
      <c r="AD55" s="1703"/>
      <c r="AE55" s="1703"/>
      <c r="AF55" s="1703"/>
      <c r="AG55" s="1703"/>
      <c r="AH55" s="1703"/>
      <c r="AI55" s="1703"/>
      <c r="AJ55" s="1703"/>
      <c r="AK55" s="1696"/>
      <c r="AL55" s="1696"/>
      <c r="AM55" s="1697"/>
    </row>
    <row r="56" spans="1:45" ht="75.75" customHeight="1" x14ac:dyDescent="0.2">
      <c r="A56" s="1102"/>
      <c r="B56" s="279"/>
      <c r="C56" s="279"/>
      <c r="D56" s="456"/>
      <c r="E56" s="279"/>
      <c r="F56" s="279"/>
      <c r="G56" s="456"/>
      <c r="H56" s="279"/>
      <c r="I56" s="279"/>
      <c r="J56" s="1603">
        <v>258</v>
      </c>
      <c r="K56" s="1596" t="s">
        <v>1798</v>
      </c>
      <c r="L56" s="1602" t="s">
        <v>44</v>
      </c>
      <c r="M56" s="1591">
        <v>1</v>
      </c>
      <c r="N56" s="1705"/>
      <c r="O56" s="1700"/>
      <c r="P56" s="1697"/>
      <c r="Q56" s="1592">
        <f>+R56/204700000*100</f>
        <v>9.7703957010258904</v>
      </c>
      <c r="R56" s="1593">
        <f>+V56</f>
        <v>20000000</v>
      </c>
      <c r="S56" s="1712"/>
      <c r="T56" s="1596" t="s">
        <v>958</v>
      </c>
      <c r="U56" s="1596" t="s">
        <v>959</v>
      </c>
      <c r="V56" s="3311">
        <v>20000000</v>
      </c>
      <c r="W56" s="1591">
        <v>20</v>
      </c>
      <c r="X56" s="1591" t="s">
        <v>220</v>
      </c>
      <c r="Y56" s="1703"/>
      <c r="Z56" s="1703"/>
      <c r="AA56" s="1703"/>
      <c r="AB56" s="1703"/>
      <c r="AC56" s="1703"/>
      <c r="AD56" s="1703"/>
      <c r="AE56" s="1703"/>
      <c r="AF56" s="1703"/>
      <c r="AG56" s="1703"/>
      <c r="AH56" s="1703"/>
      <c r="AI56" s="1703"/>
      <c r="AJ56" s="1703"/>
      <c r="AK56" s="1696"/>
      <c r="AL56" s="1696"/>
      <c r="AM56" s="1697"/>
    </row>
    <row r="57" spans="1:45" ht="42.75" customHeight="1" x14ac:dyDescent="0.2">
      <c r="A57" s="1102"/>
      <c r="B57" s="279"/>
      <c r="C57" s="279"/>
      <c r="D57" s="456"/>
      <c r="E57" s="279"/>
      <c r="F57" s="279"/>
      <c r="G57" s="456"/>
      <c r="H57" s="279"/>
      <c r="I57" s="279"/>
      <c r="J57" s="1603">
        <v>263</v>
      </c>
      <c r="K57" s="1596" t="s">
        <v>960</v>
      </c>
      <c r="L57" s="1602" t="s">
        <v>78</v>
      </c>
      <c r="M57" s="1591">
        <v>1</v>
      </c>
      <c r="N57" s="1705"/>
      <c r="O57" s="1700"/>
      <c r="P57" s="1697"/>
      <c r="Q57" s="1592">
        <f>+R57/204700000*100</f>
        <v>17.098192476795308</v>
      </c>
      <c r="R57" s="1593">
        <f>+V57</f>
        <v>35000000</v>
      </c>
      <c r="S57" s="1712"/>
      <c r="T57" s="1596" t="s">
        <v>961</v>
      </c>
      <c r="U57" s="1596" t="s">
        <v>962</v>
      </c>
      <c r="V57" s="3312">
        <v>35000000</v>
      </c>
      <c r="W57" s="1591">
        <v>20</v>
      </c>
      <c r="X57" s="1591" t="s">
        <v>220</v>
      </c>
      <c r="Y57" s="1703"/>
      <c r="Z57" s="1703"/>
      <c r="AA57" s="1703"/>
      <c r="AB57" s="1703"/>
      <c r="AC57" s="1703"/>
      <c r="AD57" s="1703"/>
      <c r="AE57" s="1703"/>
      <c r="AF57" s="1703"/>
      <c r="AG57" s="1703"/>
      <c r="AH57" s="1703"/>
      <c r="AI57" s="1703"/>
      <c r="AJ57" s="1703"/>
      <c r="AK57" s="1696"/>
      <c r="AL57" s="1696"/>
      <c r="AM57" s="1697"/>
    </row>
    <row r="58" spans="1:45" ht="70.5" customHeight="1" x14ac:dyDescent="0.2">
      <c r="A58" s="1102"/>
      <c r="B58" s="279"/>
      <c r="C58" s="279"/>
      <c r="D58" s="456"/>
      <c r="E58" s="279"/>
      <c r="F58" s="279"/>
      <c r="G58" s="456"/>
      <c r="H58" s="279"/>
      <c r="I58" s="279"/>
      <c r="J58" s="1699">
        <v>261</v>
      </c>
      <c r="K58" s="1698" t="s">
        <v>963</v>
      </c>
      <c r="L58" s="1700" t="s">
        <v>78</v>
      </c>
      <c r="M58" s="1701">
        <v>2</v>
      </c>
      <c r="N58" s="1705"/>
      <c r="O58" s="1700"/>
      <c r="P58" s="1697"/>
      <c r="Q58" s="1702">
        <f>+R58/204700000*100</f>
        <v>12.212994626282365</v>
      </c>
      <c r="R58" s="1704">
        <f>+V58+V59</f>
        <v>25000000</v>
      </c>
      <c r="S58" s="1712"/>
      <c r="T58" s="1698" t="s">
        <v>964</v>
      </c>
      <c r="U58" s="1604" t="s">
        <v>965</v>
      </c>
      <c r="V58" s="3312">
        <v>17600000</v>
      </c>
      <c r="W58" s="1701">
        <v>20</v>
      </c>
      <c r="X58" s="1701" t="s">
        <v>220</v>
      </c>
      <c r="Y58" s="1703"/>
      <c r="Z58" s="1703"/>
      <c r="AA58" s="1703"/>
      <c r="AB58" s="1703"/>
      <c r="AC58" s="1703"/>
      <c r="AD58" s="1703"/>
      <c r="AE58" s="1703"/>
      <c r="AF58" s="1703"/>
      <c r="AG58" s="1703"/>
      <c r="AH58" s="1703"/>
      <c r="AI58" s="1703"/>
      <c r="AJ58" s="1703"/>
      <c r="AK58" s="1696"/>
      <c r="AL58" s="1696"/>
      <c r="AM58" s="1697"/>
    </row>
    <row r="59" spans="1:45" ht="45" customHeight="1" x14ac:dyDescent="0.2">
      <c r="A59" s="1102"/>
      <c r="B59" s="279"/>
      <c r="C59" s="279"/>
      <c r="D59" s="456"/>
      <c r="E59" s="279"/>
      <c r="F59" s="279"/>
      <c r="G59" s="456"/>
      <c r="H59" s="279"/>
      <c r="I59" s="279"/>
      <c r="J59" s="1699"/>
      <c r="K59" s="1698"/>
      <c r="L59" s="1700"/>
      <c r="M59" s="1701"/>
      <c r="N59" s="1705"/>
      <c r="O59" s="1700"/>
      <c r="P59" s="1697"/>
      <c r="Q59" s="1702"/>
      <c r="R59" s="1704"/>
      <c r="S59" s="1712"/>
      <c r="T59" s="1698"/>
      <c r="U59" s="1604" t="s">
        <v>966</v>
      </c>
      <c r="V59" s="3312">
        <v>7400000</v>
      </c>
      <c r="W59" s="1701"/>
      <c r="X59" s="1701"/>
      <c r="Y59" s="1703"/>
      <c r="Z59" s="1703"/>
      <c r="AA59" s="1703"/>
      <c r="AB59" s="1703"/>
      <c r="AC59" s="1703"/>
      <c r="AD59" s="1703"/>
      <c r="AE59" s="1703"/>
      <c r="AF59" s="1703"/>
      <c r="AG59" s="1703"/>
      <c r="AH59" s="1703"/>
      <c r="AI59" s="1703"/>
      <c r="AJ59" s="1703"/>
      <c r="AK59" s="1696"/>
      <c r="AL59" s="1696"/>
      <c r="AM59" s="1697"/>
    </row>
    <row r="60" spans="1:45" ht="121.5" customHeight="1" x14ac:dyDescent="0.2">
      <c r="A60" s="446"/>
      <c r="B60" s="279"/>
      <c r="C60" s="279"/>
      <c r="D60" s="1605"/>
      <c r="E60" s="1720"/>
      <c r="F60" s="1720"/>
      <c r="G60" s="1721"/>
      <c r="H60" s="1720"/>
      <c r="I60" s="1720"/>
      <c r="J60" s="1716">
        <v>262</v>
      </c>
      <c r="K60" s="1698" t="s">
        <v>98</v>
      </c>
      <c r="L60" s="1716" t="s">
        <v>44</v>
      </c>
      <c r="M60" s="1716">
        <v>1</v>
      </c>
      <c r="N60" s="1716" t="s">
        <v>99</v>
      </c>
      <c r="O60" s="1716">
        <v>10</v>
      </c>
      <c r="P60" s="1698" t="s">
        <v>100</v>
      </c>
      <c r="Q60" s="1717">
        <v>100</v>
      </c>
      <c r="R60" s="1718">
        <v>25000000</v>
      </c>
      <c r="S60" s="1698" t="s">
        <v>101</v>
      </c>
      <c r="T60" s="1719" t="s">
        <v>102</v>
      </c>
      <c r="U60" s="1596" t="s">
        <v>103</v>
      </c>
      <c r="V60" s="1601">
        <v>2000000</v>
      </c>
      <c r="W60" s="1603">
        <v>20</v>
      </c>
      <c r="X60" s="1595" t="s">
        <v>104</v>
      </c>
      <c r="Y60" s="1714"/>
      <c r="Z60" s="1714"/>
      <c r="AA60" s="1714">
        <v>27081</v>
      </c>
      <c r="AB60" s="1714">
        <v>86191</v>
      </c>
      <c r="AC60" s="1714">
        <v>238241</v>
      </c>
      <c r="AD60" s="1714">
        <v>84106</v>
      </c>
      <c r="AE60" s="1713"/>
      <c r="AF60" s="1713">
        <v>2145</v>
      </c>
      <c r="AG60" s="1713">
        <v>413</v>
      </c>
      <c r="AH60" s="1713">
        <v>43029</v>
      </c>
      <c r="AI60" s="1713">
        <v>16897</v>
      </c>
      <c r="AJ60" s="1714">
        <v>84106</v>
      </c>
      <c r="AK60" s="1715">
        <v>42736</v>
      </c>
      <c r="AL60" s="1715">
        <v>43100</v>
      </c>
      <c r="AM60" s="1719" t="s">
        <v>83</v>
      </c>
      <c r="AN60" s="234"/>
      <c r="AO60" s="234"/>
      <c r="AP60" s="234"/>
      <c r="AQ60" s="234"/>
      <c r="AR60" s="234"/>
      <c r="AS60" s="234"/>
    </row>
    <row r="61" spans="1:45" ht="116.25" customHeight="1" x14ac:dyDescent="0.2">
      <c r="A61" s="446"/>
      <c r="B61" s="279"/>
      <c r="C61" s="279"/>
      <c r="D61" s="1605"/>
      <c r="E61" s="1720"/>
      <c r="F61" s="1720"/>
      <c r="G61" s="1721"/>
      <c r="H61" s="1720"/>
      <c r="I61" s="1720"/>
      <c r="J61" s="1716"/>
      <c r="K61" s="1698"/>
      <c r="L61" s="1716"/>
      <c r="M61" s="1716"/>
      <c r="N61" s="1716"/>
      <c r="O61" s="1716"/>
      <c r="P61" s="1698"/>
      <c r="Q61" s="1717"/>
      <c r="R61" s="1718"/>
      <c r="S61" s="1698"/>
      <c r="T61" s="1719"/>
      <c r="U61" s="1596" t="s">
        <v>105</v>
      </c>
      <c r="V61" s="1601">
        <v>2000000</v>
      </c>
      <c r="W61" s="1603">
        <v>20</v>
      </c>
      <c r="X61" s="1595" t="s">
        <v>104</v>
      </c>
      <c r="Y61" s="1714"/>
      <c r="Z61" s="1714"/>
      <c r="AA61" s="1714"/>
      <c r="AB61" s="1714"/>
      <c r="AC61" s="1714"/>
      <c r="AD61" s="1714"/>
      <c r="AE61" s="1713"/>
      <c r="AF61" s="1713"/>
      <c r="AG61" s="1713"/>
      <c r="AH61" s="1713"/>
      <c r="AI61" s="1713"/>
      <c r="AJ61" s="1714"/>
      <c r="AK61" s="1715"/>
      <c r="AL61" s="1715"/>
      <c r="AM61" s="1719"/>
      <c r="AN61" s="234"/>
      <c r="AO61" s="234"/>
      <c r="AP61" s="234"/>
      <c r="AQ61" s="234"/>
      <c r="AR61" s="234"/>
      <c r="AS61" s="234"/>
    </row>
    <row r="62" spans="1:45" ht="105" customHeight="1" x14ac:dyDescent="0.2">
      <c r="A62" s="446"/>
      <c r="B62" s="279"/>
      <c r="C62" s="279"/>
      <c r="D62" s="1605"/>
      <c r="E62" s="1720"/>
      <c r="F62" s="1720"/>
      <c r="G62" s="1721"/>
      <c r="H62" s="1720"/>
      <c r="I62" s="1720"/>
      <c r="J62" s="1716"/>
      <c r="K62" s="1698"/>
      <c r="L62" s="1716"/>
      <c r="M62" s="1716"/>
      <c r="N62" s="1716"/>
      <c r="O62" s="1716"/>
      <c r="P62" s="1698"/>
      <c r="Q62" s="1717"/>
      <c r="R62" s="1718"/>
      <c r="S62" s="1698"/>
      <c r="T62" s="1719"/>
      <c r="U62" s="1596" t="s">
        <v>106</v>
      </c>
      <c r="V62" s="1601">
        <v>3100000</v>
      </c>
      <c r="W62" s="1603">
        <v>20</v>
      </c>
      <c r="X62" s="1595" t="s">
        <v>104</v>
      </c>
      <c r="Y62" s="1714"/>
      <c r="Z62" s="1714"/>
      <c r="AA62" s="1714"/>
      <c r="AB62" s="1714"/>
      <c r="AC62" s="1714"/>
      <c r="AD62" s="1714"/>
      <c r="AE62" s="1713"/>
      <c r="AF62" s="1713"/>
      <c r="AG62" s="1713"/>
      <c r="AH62" s="1713"/>
      <c r="AI62" s="1713"/>
      <c r="AJ62" s="1714"/>
      <c r="AK62" s="1715"/>
      <c r="AL62" s="1715"/>
      <c r="AM62" s="1719"/>
      <c r="AN62" s="234"/>
      <c r="AO62" s="234"/>
      <c r="AP62" s="234"/>
      <c r="AQ62" s="234"/>
      <c r="AR62" s="234"/>
      <c r="AS62" s="234"/>
    </row>
    <row r="63" spans="1:45" ht="98.25" customHeight="1" x14ac:dyDescent="0.2">
      <c r="A63" s="446"/>
      <c r="B63" s="279"/>
      <c r="C63" s="279"/>
      <c r="D63" s="1605"/>
      <c r="E63" s="1720"/>
      <c r="F63" s="1720"/>
      <c r="G63" s="1721"/>
      <c r="H63" s="1720"/>
      <c r="I63" s="1720"/>
      <c r="J63" s="1716"/>
      <c r="K63" s="1698"/>
      <c r="L63" s="1716"/>
      <c r="M63" s="1716"/>
      <c r="N63" s="1716"/>
      <c r="O63" s="1716"/>
      <c r="P63" s="1698"/>
      <c r="Q63" s="1717"/>
      <c r="R63" s="1718"/>
      <c r="S63" s="1698"/>
      <c r="T63" s="1698" t="s">
        <v>107</v>
      </c>
      <c r="U63" s="1596" t="s">
        <v>108</v>
      </c>
      <c r="V63" s="1601">
        <v>1200000</v>
      </c>
      <c r="W63" s="1603">
        <v>20</v>
      </c>
      <c r="X63" s="1595" t="s">
        <v>104</v>
      </c>
      <c r="Y63" s="1714"/>
      <c r="Z63" s="1714"/>
      <c r="AA63" s="1714"/>
      <c r="AB63" s="1714"/>
      <c r="AC63" s="1714"/>
      <c r="AD63" s="1714"/>
      <c r="AE63" s="1713"/>
      <c r="AF63" s="1713"/>
      <c r="AG63" s="1713"/>
      <c r="AH63" s="1713"/>
      <c r="AI63" s="1713"/>
      <c r="AJ63" s="1714"/>
      <c r="AK63" s="1715"/>
      <c r="AL63" s="1715"/>
      <c r="AM63" s="1719"/>
      <c r="AN63" s="234"/>
      <c r="AO63" s="234"/>
      <c r="AP63" s="234"/>
      <c r="AQ63" s="234"/>
      <c r="AR63" s="234"/>
      <c r="AS63" s="234"/>
    </row>
    <row r="64" spans="1:45" ht="45" customHeight="1" x14ac:dyDescent="0.2">
      <c r="A64" s="446"/>
      <c r="B64" s="279"/>
      <c r="C64" s="279"/>
      <c r="D64" s="1605"/>
      <c r="E64" s="1720"/>
      <c r="F64" s="1720"/>
      <c r="G64" s="1721"/>
      <c r="H64" s="1720"/>
      <c r="I64" s="1720"/>
      <c r="J64" s="1716"/>
      <c r="K64" s="1698"/>
      <c r="L64" s="1716"/>
      <c r="M64" s="1716"/>
      <c r="N64" s="1716"/>
      <c r="O64" s="1716"/>
      <c r="P64" s="1698"/>
      <c r="Q64" s="1717"/>
      <c r="R64" s="1718"/>
      <c r="S64" s="1698"/>
      <c r="T64" s="1698"/>
      <c r="U64" s="1596" t="s">
        <v>109</v>
      </c>
      <c r="V64" s="1601">
        <v>500000</v>
      </c>
      <c r="W64" s="1603">
        <v>20</v>
      </c>
      <c r="X64" s="1595" t="s">
        <v>104</v>
      </c>
      <c r="Y64" s="1714"/>
      <c r="Z64" s="1714"/>
      <c r="AA64" s="1714"/>
      <c r="AB64" s="1714"/>
      <c r="AC64" s="1714"/>
      <c r="AD64" s="1714"/>
      <c r="AE64" s="1713"/>
      <c r="AF64" s="1713"/>
      <c r="AG64" s="1713"/>
      <c r="AH64" s="1713"/>
      <c r="AI64" s="1713"/>
      <c r="AJ64" s="1714"/>
      <c r="AK64" s="1715"/>
      <c r="AL64" s="1715"/>
      <c r="AM64" s="1719"/>
      <c r="AN64" s="234"/>
      <c r="AO64" s="234"/>
      <c r="AP64" s="234"/>
      <c r="AQ64" s="234"/>
      <c r="AR64" s="234"/>
      <c r="AS64" s="234"/>
    </row>
    <row r="65" spans="1:43" ht="54" customHeight="1" x14ac:dyDescent="0.2">
      <c r="A65" s="446"/>
      <c r="B65" s="279"/>
      <c r="C65" s="279"/>
      <c r="D65" s="1605"/>
      <c r="E65" s="1720"/>
      <c r="F65" s="1720"/>
      <c r="G65" s="1721"/>
      <c r="H65" s="1720"/>
      <c r="I65" s="1720"/>
      <c r="J65" s="1716"/>
      <c r="K65" s="1698"/>
      <c r="L65" s="1716"/>
      <c r="M65" s="1716"/>
      <c r="N65" s="1716"/>
      <c r="O65" s="1716"/>
      <c r="P65" s="1698"/>
      <c r="Q65" s="1717"/>
      <c r="R65" s="1718"/>
      <c r="S65" s="1698"/>
      <c r="T65" s="1698"/>
      <c r="U65" s="1596" t="s">
        <v>110</v>
      </c>
      <c r="V65" s="1601">
        <v>6600000</v>
      </c>
      <c r="W65" s="1603">
        <v>20</v>
      </c>
      <c r="X65" s="1595" t="s">
        <v>104</v>
      </c>
      <c r="Y65" s="1714"/>
      <c r="Z65" s="1714"/>
      <c r="AA65" s="1714"/>
      <c r="AB65" s="1714"/>
      <c r="AC65" s="1714"/>
      <c r="AD65" s="1714"/>
      <c r="AE65" s="1713"/>
      <c r="AF65" s="1713"/>
      <c r="AG65" s="1713"/>
      <c r="AH65" s="1713"/>
      <c r="AI65" s="1713"/>
      <c r="AJ65" s="1714"/>
      <c r="AK65" s="1715"/>
      <c r="AL65" s="1715"/>
      <c r="AM65" s="1719"/>
      <c r="AN65" s="282"/>
      <c r="AO65" s="282"/>
      <c r="AP65" s="282"/>
      <c r="AQ65" s="282"/>
    </row>
    <row r="66" spans="1:43" ht="62.25" customHeight="1" x14ac:dyDescent="0.2">
      <c r="A66" s="446"/>
      <c r="B66" s="279"/>
      <c r="C66" s="279"/>
      <c r="D66" s="1605"/>
      <c r="E66" s="1720"/>
      <c r="F66" s="1720"/>
      <c r="G66" s="1721"/>
      <c r="H66" s="1720"/>
      <c r="I66" s="1720"/>
      <c r="J66" s="1716"/>
      <c r="K66" s="1698"/>
      <c r="L66" s="1716"/>
      <c r="M66" s="1716"/>
      <c r="N66" s="1716"/>
      <c r="O66" s="1716"/>
      <c r="P66" s="1698"/>
      <c r="Q66" s="1717"/>
      <c r="R66" s="1718"/>
      <c r="S66" s="1698"/>
      <c r="T66" s="1698"/>
      <c r="U66" s="1596" t="s">
        <v>111</v>
      </c>
      <c r="V66" s="1601">
        <v>9600000</v>
      </c>
      <c r="W66" s="1603">
        <v>20</v>
      </c>
      <c r="X66" s="1595" t="s">
        <v>104</v>
      </c>
      <c r="Y66" s="1714"/>
      <c r="Z66" s="1714"/>
      <c r="AA66" s="1714"/>
      <c r="AB66" s="1714"/>
      <c r="AC66" s="1714"/>
      <c r="AD66" s="1714"/>
      <c r="AE66" s="1713"/>
      <c r="AF66" s="1713"/>
      <c r="AG66" s="1713"/>
      <c r="AH66" s="1713"/>
      <c r="AI66" s="1713"/>
      <c r="AJ66" s="1714"/>
      <c r="AK66" s="1715"/>
      <c r="AL66" s="1715"/>
      <c r="AM66" s="1719"/>
      <c r="AN66" s="282"/>
      <c r="AO66" s="282"/>
      <c r="AP66" s="282"/>
      <c r="AQ66" s="282"/>
    </row>
    <row r="67" spans="1:43" ht="138" customHeight="1" x14ac:dyDescent="0.2">
      <c r="A67" s="446"/>
      <c r="B67" s="279"/>
      <c r="C67" s="279"/>
      <c r="D67" s="1605"/>
      <c r="E67" s="1599"/>
      <c r="F67" s="1599"/>
      <c r="G67" s="1605"/>
      <c r="H67" s="1599"/>
      <c r="I67" s="1599"/>
      <c r="J67" s="1625">
        <v>264</v>
      </c>
      <c r="K67" s="1622" t="s">
        <v>1813</v>
      </c>
      <c r="L67" s="1777" t="s">
        <v>44</v>
      </c>
      <c r="M67" s="1777">
        <v>1</v>
      </c>
      <c r="N67" s="3313" t="s">
        <v>1814</v>
      </c>
      <c r="O67" s="1777">
        <v>11</v>
      </c>
      <c r="P67" s="1780" t="s">
        <v>1815</v>
      </c>
      <c r="Q67" s="1783">
        <v>100</v>
      </c>
      <c r="R67" s="1786">
        <v>175000000</v>
      </c>
      <c r="S67" s="1780" t="s">
        <v>1840</v>
      </c>
      <c r="T67" s="1610" t="s">
        <v>1841</v>
      </c>
      <c r="U67" s="1596" t="s">
        <v>1844</v>
      </c>
      <c r="V67" s="1601">
        <v>15000000</v>
      </c>
      <c r="W67" s="1603"/>
      <c r="X67" s="1595"/>
      <c r="Y67" s="1606"/>
      <c r="Z67" s="1606"/>
      <c r="AA67" s="1606"/>
      <c r="AB67" s="1606"/>
      <c r="AC67" s="1606"/>
      <c r="AD67" s="1606"/>
      <c r="AE67" s="1607"/>
      <c r="AF67" s="1607"/>
      <c r="AG67" s="1607"/>
      <c r="AH67" s="1607"/>
      <c r="AI67" s="1607"/>
      <c r="AJ67" s="1606"/>
      <c r="AK67" s="1597"/>
      <c r="AL67" s="1597"/>
      <c r="AM67" s="1598"/>
      <c r="AN67" s="282"/>
      <c r="AO67" s="282"/>
      <c r="AP67" s="282"/>
      <c r="AQ67" s="282"/>
    </row>
    <row r="68" spans="1:43" ht="114" x14ac:dyDescent="0.2">
      <c r="A68" s="446"/>
      <c r="B68" s="279"/>
      <c r="C68" s="279"/>
      <c r="D68" s="1605"/>
      <c r="E68" s="1599"/>
      <c r="F68" s="1599"/>
      <c r="G68" s="1605"/>
      <c r="H68" s="1599"/>
      <c r="I68" s="1599"/>
      <c r="J68" s="1626"/>
      <c r="K68" s="1623"/>
      <c r="L68" s="1778"/>
      <c r="M68" s="1778"/>
      <c r="N68" s="3314"/>
      <c r="O68" s="1778"/>
      <c r="P68" s="1781"/>
      <c r="Q68" s="1784"/>
      <c r="R68" s="1787"/>
      <c r="S68" s="1781"/>
      <c r="T68" s="1590" t="s">
        <v>1842</v>
      </c>
      <c r="U68" s="1596" t="s">
        <v>1845</v>
      </c>
      <c r="V68" s="1601">
        <v>138000000</v>
      </c>
      <c r="W68" s="1603"/>
      <c r="X68" s="1595"/>
      <c r="Y68" s="1606"/>
      <c r="Z68" s="1606"/>
      <c r="AA68" s="1606"/>
      <c r="AB68" s="1606"/>
      <c r="AC68" s="1606"/>
      <c r="AD68" s="1606"/>
      <c r="AE68" s="1607"/>
      <c r="AF68" s="1607"/>
      <c r="AG68" s="1607"/>
      <c r="AH68" s="1607"/>
      <c r="AI68" s="1607"/>
      <c r="AJ68" s="1606"/>
      <c r="AK68" s="1597"/>
      <c r="AL68" s="1597"/>
      <c r="AM68" s="1598"/>
      <c r="AN68" s="282"/>
      <c r="AO68" s="282"/>
      <c r="AP68" s="282"/>
      <c r="AQ68" s="282"/>
    </row>
    <row r="69" spans="1:43" ht="128.25" x14ac:dyDescent="0.2">
      <c r="A69" s="446"/>
      <c r="B69" s="279"/>
      <c r="C69" s="279"/>
      <c r="D69" s="1605"/>
      <c r="E69" s="1599"/>
      <c r="F69" s="1599"/>
      <c r="G69" s="1605"/>
      <c r="H69" s="1599"/>
      <c r="I69" s="1599"/>
      <c r="J69" s="1627"/>
      <c r="K69" s="1624"/>
      <c r="L69" s="1779"/>
      <c r="M69" s="1779"/>
      <c r="N69" s="3315"/>
      <c r="O69" s="1779"/>
      <c r="P69" s="1782"/>
      <c r="Q69" s="1785"/>
      <c r="R69" s="1788"/>
      <c r="S69" s="1782"/>
      <c r="T69" s="1610" t="s">
        <v>1843</v>
      </c>
      <c r="U69" s="1596" t="s">
        <v>1846</v>
      </c>
      <c r="V69" s="1601">
        <v>22000000</v>
      </c>
      <c r="W69" s="1603">
        <v>20</v>
      </c>
      <c r="X69" s="1595" t="s">
        <v>104</v>
      </c>
      <c r="Y69" s="3316"/>
      <c r="Z69" s="3316"/>
      <c r="AA69" s="3316"/>
      <c r="AB69" s="3316"/>
      <c r="AC69" s="3316"/>
      <c r="AD69" s="3316"/>
      <c r="AE69" s="3317"/>
      <c r="AF69" s="3317"/>
      <c r="AG69" s="3317"/>
      <c r="AH69" s="3317"/>
      <c r="AI69" s="3317"/>
      <c r="AJ69" s="3316"/>
      <c r="AK69" s="1597">
        <v>42736</v>
      </c>
      <c r="AL69" s="1597">
        <v>43100</v>
      </c>
      <c r="AM69" s="1598" t="s">
        <v>83</v>
      </c>
      <c r="AN69" s="282"/>
      <c r="AO69" s="282"/>
      <c r="AP69" s="282"/>
      <c r="AQ69" s="282"/>
    </row>
    <row r="70" spans="1:43" ht="90.75" customHeight="1" x14ac:dyDescent="0.2">
      <c r="A70" s="1706"/>
      <c r="B70" s="1707"/>
      <c r="C70" s="1707"/>
      <c r="D70" s="1708"/>
      <c r="E70" s="1707"/>
      <c r="F70" s="1707"/>
      <c r="G70" s="1708"/>
      <c r="H70" s="1709"/>
      <c r="I70" s="1709"/>
      <c r="J70" s="1699">
        <v>265</v>
      </c>
      <c r="K70" s="1698" t="s">
        <v>77</v>
      </c>
      <c r="L70" s="1700" t="s">
        <v>78</v>
      </c>
      <c r="M70" s="1701">
        <v>1</v>
      </c>
      <c r="N70" s="1705" t="s">
        <v>1810</v>
      </c>
      <c r="O70" s="1700">
        <v>12</v>
      </c>
      <c r="P70" s="1697" t="s">
        <v>79</v>
      </c>
      <c r="Q70" s="1702">
        <v>100</v>
      </c>
      <c r="R70" s="1704">
        <v>600000000</v>
      </c>
      <c r="S70" s="1697" t="s">
        <v>80</v>
      </c>
      <c r="T70" s="1711" t="s">
        <v>967</v>
      </c>
      <c r="U70" s="1594" t="s">
        <v>81</v>
      </c>
      <c r="V70" s="1593">
        <v>18000000</v>
      </c>
      <c r="W70" s="1701">
        <v>20</v>
      </c>
      <c r="X70" s="1716" t="s">
        <v>82</v>
      </c>
      <c r="Y70" s="1703">
        <v>64149</v>
      </c>
      <c r="Z70" s="1703">
        <v>72224</v>
      </c>
      <c r="AA70" s="1703">
        <v>27477</v>
      </c>
      <c r="AB70" s="1703">
        <v>86843</v>
      </c>
      <c r="AC70" s="1703">
        <v>236429</v>
      </c>
      <c r="AD70" s="1703">
        <v>81384</v>
      </c>
      <c r="AE70" s="1703">
        <v>12718</v>
      </c>
      <c r="AF70" s="1703">
        <v>2145</v>
      </c>
      <c r="AG70" s="1703"/>
      <c r="AH70" s="1703">
        <v>43029</v>
      </c>
      <c r="AI70" s="1703">
        <v>16879</v>
      </c>
      <c r="AJ70" s="1703"/>
      <c r="AK70" s="1696">
        <v>42737</v>
      </c>
      <c r="AL70" s="1696">
        <v>43100</v>
      </c>
      <c r="AM70" s="1697" t="s">
        <v>83</v>
      </c>
    </row>
    <row r="71" spans="1:43" ht="158.25" customHeight="1" x14ac:dyDescent="0.2">
      <c r="A71" s="1706"/>
      <c r="B71" s="1707"/>
      <c r="C71" s="1707"/>
      <c r="D71" s="1708"/>
      <c r="E71" s="1707"/>
      <c r="F71" s="1707"/>
      <c r="G71" s="1708"/>
      <c r="H71" s="1709"/>
      <c r="I71" s="1709"/>
      <c r="J71" s="1699"/>
      <c r="K71" s="1698"/>
      <c r="L71" s="1700"/>
      <c r="M71" s="1701"/>
      <c r="N71" s="1705"/>
      <c r="O71" s="1700"/>
      <c r="P71" s="1697"/>
      <c r="Q71" s="1702"/>
      <c r="R71" s="1704"/>
      <c r="S71" s="1697"/>
      <c r="T71" s="1711"/>
      <c r="U71" s="1057" t="s">
        <v>84</v>
      </c>
      <c r="V71" s="1593">
        <v>58000000</v>
      </c>
      <c r="W71" s="1701"/>
      <c r="X71" s="1716"/>
      <c r="Y71" s="1703"/>
      <c r="Z71" s="1703"/>
      <c r="AA71" s="1703"/>
      <c r="AB71" s="1703"/>
      <c r="AC71" s="1703"/>
      <c r="AD71" s="1703"/>
      <c r="AE71" s="1703"/>
      <c r="AF71" s="1703"/>
      <c r="AG71" s="1703"/>
      <c r="AH71" s="1703"/>
      <c r="AI71" s="1703"/>
      <c r="AJ71" s="1703"/>
      <c r="AK71" s="1696"/>
      <c r="AL71" s="1696"/>
      <c r="AM71" s="1697"/>
    </row>
    <row r="72" spans="1:43" ht="90.75" customHeight="1" x14ac:dyDescent="0.2">
      <c r="A72" s="1706"/>
      <c r="B72" s="1707"/>
      <c r="C72" s="1707"/>
      <c r="D72" s="1708"/>
      <c r="E72" s="1707"/>
      <c r="F72" s="1707"/>
      <c r="G72" s="1708"/>
      <c r="H72" s="1709"/>
      <c r="I72" s="1709"/>
      <c r="J72" s="1699"/>
      <c r="K72" s="1698"/>
      <c r="L72" s="1700"/>
      <c r="M72" s="1701"/>
      <c r="N72" s="1705"/>
      <c r="O72" s="1700"/>
      <c r="P72" s="1697"/>
      <c r="Q72" s="1702"/>
      <c r="R72" s="1704"/>
      <c r="S72" s="1697"/>
      <c r="T72" s="1711"/>
      <c r="U72" s="1057" t="s">
        <v>85</v>
      </c>
      <c r="V72" s="1593">
        <v>29700000</v>
      </c>
      <c r="W72" s="1701"/>
      <c r="X72" s="1716"/>
      <c r="Y72" s="1703"/>
      <c r="Z72" s="1703"/>
      <c r="AA72" s="1703"/>
      <c r="AB72" s="1703"/>
      <c r="AC72" s="1703"/>
      <c r="AD72" s="1703"/>
      <c r="AE72" s="1703"/>
      <c r="AF72" s="1703"/>
      <c r="AG72" s="1703"/>
      <c r="AH72" s="1703"/>
      <c r="AI72" s="1703"/>
      <c r="AJ72" s="1703"/>
      <c r="AK72" s="1696"/>
      <c r="AL72" s="1696"/>
      <c r="AM72" s="1697"/>
    </row>
    <row r="73" spans="1:43" ht="90.75" customHeight="1" x14ac:dyDescent="0.2">
      <c r="A73" s="1706"/>
      <c r="B73" s="1707"/>
      <c r="C73" s="1707"/>
      <c r="D73" s="1708"/>
      <c r="E73" s="1707"/>
      <c r="F73" s="1707"/>
      <c r="G73" s="1708"/>
      <c r="H73" s="1709"/>
      <c r="I73" s="1709"/>
      <c r="J73" s="1699"/>
      <c r="K73" s="1698"/>
      <c r="L73" s="1700"/>
      <c r="M73" s="1701"/>
      <c r="N73" s="1705"/>
      <c r="O73" s="1700"/>
      <c r="P73" s="1697"/>
      <c r="Q73" s="1702"/>
      <c r="R73" s="1704"/>
      <c r="S73" s="1697"/>
      <c r="T73" s="1711"/>
      <c r="U73" s="1057" t="s">
        <v>86</v>
      </c>
      <c r="V73" s="1593">
        <v>29700000</v>
      </c>
      <c r="W73" s="1701"/>
      <c r="X73" s="1716"/>
      <c r="Y73" s="1703"/>
      <c r="Z73" s="1703"/>
      <c r="AA73" s="1703"/>
      <c r="AB73" s="1703"/>
      <c r="AC73" s="1703"/>
      <c r="AD73" s="1703"/>
      <c r="AE73" s="1703"/>
      <c r="AF73" s="1703"/>
      <c r="AG73" s="1703"/>
      <c r="AH73" s="1703"/>
      <c r="AI73" s="1703"/>
      <c r="AJ73" s="1703"/>
      <c r="AK73" s="1696"/>
      <c r="AL73" s="1696"/>
      <c r="AM73" s="1697"/>
    </row>
    <row r="74" spans="1:43" ht="90.75" customHeight="1" x14ac:dyDescent="0.2">
      <c r="A74" s="1706"/>
      <c r="B74" s="1707"/>
      <c r="C74" s="1707"/>
      <c r="D74" s="1708"/>
      <c r="E74" s="1707"/>
      <c r="F74" s="1707"/>
      <c r="G74" s="1708"/>
      <c r="H74" s="1709"/>
      <c r="I74" s="1709"/>
      <c r="J74" s="1699"/>
      <c r="K74" s="1698"/>
      <c r="L74" s="1700"/>
      <c r="M74" s="1701"/>
      <c r="N74" s="1705"/>
      <c r="O74" s="1700"/>
      <c r="P74" s="1697"/>
      <c r="Q74" s="1702"/>
      <c r="R74" s="1704"/>
      <c r="S74" s="1697"/>
      <c r="T74" s="1711"/>
      <c r="U74" s="1057" t="s">
        <v>87</v>
      </c>
      <c r="V74" s="1593">
        <v>29700000</v>
      </c>
      <c r="W74" s="1701"/>
      <c r="X74" s="1716"/>
      <c r="Y74" s="1703"/>
      <c r="Z74" s="1703"/>
      <c r="AA74" s="1703"/>
      <c r="AB74" s="1703"/>
      <c r="AC74" s="1703"/>
      <c r="AD74" s="1703"/>
      <c r="AE74" s="1703"/>
      <c r="AF74" s="1703"/>
      <c r="AG74" s="1703"/>
      <c r="AH74" s="1703"/>
      <c r="AI74" s="1703"/>
      <c r="AJ74" s="1703"/>
      <c r="AK74" s="1696"/>
      <c r="AL74" s="1696"/>
      <c r="AM74" s="1697"/>
    </row>
    <row r="75" spans="1:43" ht="38.25" x14ac:dyDescent="0.2">
      <c r="A75" s="1706"/>
      <c r="B75" s="1707"/>
      <c r="C75" s="1707"/>
      <c r="D75" s="1708"/>
      <c r="E75" s="1707"/>
      <c r="F75" s="1707"/>
      <c r="G75" s="1708"/>
      <c r="H75" s="1709"/>
      <c r="I75" s="1709"/>
      <c r="J75" s="1699"/>
      <c r="K75" s="1698"/>
      <c r="L75" s="1700"/>
      <c r="M75" s="1701"/>
      <c r="N75" s="1705"/>
      <c r="O75" s="1700"/>
      <c r="P75" s="1697"/>
      <c r="Q75" s="1702"/>
      <c r="R75" s="1704"/>
      <c r="S75" s="1697"/>
      <c r="T75" s="1711"/>
      <c r="U75" s="1057" t="s">
        <v>88</v>
      </c>
      <c r="V75" s="1033">
        <v>30000000</v>
      </c>
      <c r="W75" s="1701"/>
      <c r="X75" s="1716"/>
      <c r="Y75" s="1703"/>
      <c r="Z75" s="1703"/>
      <c r="AA75" s="1703"/>
      <c r="AB75" s="1703"/>
      <c r="AC75" s="1703"/>
      <c r="AD75" s="1703"/>
      <c r="AE75" s="1703"/>
      <c r="AF75" s="1703"/>
      <c r="AG75" s="1703"/>
      <c r="AH75" s="1703"/>
      <c r="AI75" s="1703"/>
      <c r="AJ75" s="1703"/>
      <c r="AK75" s="1696"/>
      <c r="AL75" s="1696"/>
      <c r="AM75" s="1697"/>
    </row>
    <row r="76" spans="1:43" x14ac:dyDescent="0.2">
      <c r="A76" s="1706"/>
      <c r="B76" s="1707"/>
      <c r="C76" s="1707"/>
      <c r="D76" s="1708"/>
      <c r="E76" s="1707"/>
      <c r="F76" s="1707"/>
      <c r="G76" s="1708"/>
      <c r="H76" s="1709"/>
      <c r="I76" s="1709"/>
      <c r="J76" s="1699"/>
      <c r="K76" s="1698"/>
      <c r="L76" s="1700"/>
      <c r="M76" s="1701"/>
      <c r="N76" s="1705"/>
      <c r="O76" s="1700"/>
      <c r="P76" s="1697"/>
      <c r="Q76" s="1702"/>
      <c r="R76" s="1704"/>
      <c r="S76" s="1697"/>
      <c r="T76" s="1711"/>
      <c r="U76" s="1057" t="s">
        <v>89</v>
      </c>
      <c r="V76" s="1033">
        <v>2500000</v>
      </c>
      <c r="W76" s="1701"/>
      <c r="X76" s="1716"/>
      <c r="Y76" s="1703"/>
      <c r="Z76" s="1703"/>
      <c r="AA76" s="1703"/>
      <c r="AB76" s="1703"/>
      <c r="AC76" s="1703"/>
      <c r="AD76" s="1703"/>
      <c r="AE76" s="1703"/>
      <c r="AF76" s="1703"/>
      <c r="AG76" s="1703"/>
      <c r="AH76" s="1703"/>
      <c r="AI76" s="1703"/>
      <c r="AJ76" s="1703"/>
      <c r="AK76" s="1696"/>
      <c r="AL76" s="1696"/>
      <c r="AM76" s="1697"/>
    </row>
    <row r="77" spans="1:43" x14ac:dyDescent="0.2">
      <c r="A77" s="1706"/>
      <c r="B77" s="1707"/>
      <c r="C77" s="1707"/>
      <c r="D77" s="1708"/>
      <c r="E77" s="1707"/>
      <c r="F77" s="1707"/>
      <c r="G77" s="1708"/>
      <c r="H77" s="1709"/>
      <c r="I77" s="1709"/>
      <c r="J77" s="1699"/>
      <c r="K77" s="1698"/>
      <c r="L77" s="1700"/>
      <c r="M77" s="1701"/>
      <c r="N77" s="1705"/>
      <c r="O77" s="1700"/>
      <c r="P77" s="1697"/>
      <c r="Q77" s="1702"/>
      <c r="R77" s="1704"/>
      <c r="S77" s="1697"/>
      <c r="T77" s="1711" t="s">
        <v>968</v>
      </c>
      <c r="U77" s="1057" t="s">
        <v>90</v>
      </c>
      <c r="V77" s="1593">
        <v>20800000</v>
      </c>
      <c r="W77" s="1701"/>
      <c r="X77" s="1716"/>
      <c r="Y77" s="1703"/>
      <c r="Z77" s="1703"/>
      <c r="AA77" s="1703"/>
      <c r="AB77" s="1703"/>
      <c r="AC77" s="1703"/>
      <c r="AD77" s="1703"/>
      <c r="AE77" s="1703"/>
      <c r="AF77" s="1703"/>
      <c r="AG77" s="1703"/>
      <c r="AH77" s="1703"/>
      <c r="AI77" s="1703"/>
      <c r="AJ77" s="1703"/>
      <c r="AK77" s="1696"/>
      <c r="AL77" s="1696"/>
      <c r="AM77" s="1697"/>
    </row>
    <row r="78" spans="1:43" x14ac:dyDescent="0.2">
      <c r="A78" s="1706"/>
      <c r="B78" s="1707"/>
      <c r="C78" s="1707"/>
      <c r="D78" s="1708"/>
      <c r="E78" s="1707"/>
      <c r="F78" s="1707"/>
      <c r="G78" s="1708"/>
      <c r="H78" s="1709"/>
      <c r="I78" s="1709"/>
      <c r="J78" s="1699"/>
      <c r="K78" s="1698"/>
      <c r="L78" s="1700"/>
      <c r="M78" s="1701"/>
      <c r="N78" s="1705"/>
      <c r="O78" s="1700"/>
      <c r="P78" s="1697"/>
      <c r="Q78" s="1702"/>
      <c r="R78" s="1704"/>
      <c r="S78" s="1697"/>
      <c r="T78" s="1711"/>
      <c r="U78" s="1057" t="s">
        <v>91</v>
      </c>
      <c r="V78" s="1593">
        <v>20800000</v>
      </c>
      <c r="W78" s="1701"/>
      <c r="X78" s="1716"/>
      <c r="Y78" s="1703"/>
      <c r="Z78" s="1703"/>
      <c r="AA78" s="1703"/>
      <c r="AB78" s="1703"/>
      <c r="AC78" s="1703"/>
      <c r="AD78" s="1703"/>
      <c r="AE78" s="1703"/>
      <c r="AF78" s="1703"/>
      <c r="AG78" s="1703"/>
      <c r="AH78" s="1703"/>
      <c r="AI78" s="1703"/>
      <c r="AJ78" s="1703"/>
      <c r="AK78" s="1696"/>
      <c r="AL78" s="1696"/>
      <c r="AM78" s="1697"/>
    </row>
    <row r="79" spans="1:43" ht="36" customHeight="1" x14ac:dyDescent="0.2">
      <c r="A79" s="1706"/>
      <c r="B79" s="1707"/>
      <c r="C79" s="1707"/>
      <c r="D79" s="1708"/>
      <c r="E79" s="1707"/>
      <c r="F79" s="1707"/>
      <c r="G79" s="1708"/>
      <c r="H79" s="1709"/>
      <c r="I79" s="1709"/>
      <c r="J79" s="1699"/>
      <c r="K79" s="1698"/>
      <c r="L79" s="1700"/>
      <c r="M79" s="1701"/>
      <c r="N79" s="1705"/>
      <c r="O79" s="1700"/>
      <c r="P79" s="1697"/>
      <c r="Q79" s="1702"/>
      <c r="R79" s="1704"/>
      <c r="S79" s="1697"/>
      <c r="T79" s="1711"/>
      <c r="U79" s="1057" t="s">
        <v>92</v>
      </c>
      <c r="V79" s="1593">
        <v>20800000</v>
      </c>
      <c r="W79" s="1701"/>
      <c r="X79" s="1716"/>
      <c r="Y79" s="1703"/>
      <c r="Z79" s="1703"/>
      <c r="AA79" s="1703"/>
      <c r="AB79" s="1703"/>
      <c r="AC79" s="1703"/>
      <c r="AD79" s="1703"/>
      <c r="AE79" s="1703"/>
      <c r="AF79" s="1703"/>
      <c r="AG79" s="1703"/>
      <c r="AH79" s="1703"/>
      <c r="AI79" s="1703"/>
      <c r="AJ79" s="1703"/>
      <c r="AK79" s="1696"/>
      <c r="AL79" s="1696"/>
      <c r="AM79" s="1697"/>
    </row>
    <row r="80" spans="1:43" ht="73.5" customHeight="1" x14ac:dyDescent="0.2">
      <c r="A80" s="1706"/>
      <c r="B80" s="1707"/>
      <c r="C80" s="1707"/>
      <c r="D80" s="1708"/>
      <c r="E80" s="1707"/>
      <c r="F80" s="1707"/>
      <c r="G80" s="1708"/>
      <c r="H80" s="1709"/>
      <c r="I80" s="1709"/>
      <c r="J80" s="1699"/>
      <c r="K80" s="1698"/>
      <c r="L80" s="1700"/>
      <c r="M80" s="1701"/>
      <c r="N80" s="1705"/>
      <c r="O80" s="1700"/>
      <c r="P80" s="1697"/>
      <c r="Q80" s="1702"/>
      <c r="R80" s="1704"/>
      <c r="S80" s="1697"/>
      <c r="T80" s="1711"/>
      <c r="U80" s="1057" t="s">
        <v>93</v>
      </c>
      <c r="V80" s="1593">
        <v>20800000</v>
      </c>
      <c r="W80" s="1701"/>
      <c r="X80" s="1716"/>
      <c r="Y80" s="1703"/>
      <c r="Z80" s="1703"/>
      <c r="AA80" s="1703"/>
      <c r="AB80" s="1703"/>
      <c r="AC80" s="1703"/>
      <c r="AD80" s="1703"/>
      <c r="AE80" s="1703"/>
      <c r="AF80" s="1703"/>
      <c r="AG80" s="1703"/>
      <c r="AH80" s="1703"/>
      <c r="AI80" s="1703"/>
      <c r="AJ80" s="1703"/>
      <c r="AK80" s="1696"/>
      <c r="AL80" s="1696"/>
      <c r="AM80" s="1697"/>
    </row>
    <row r="81" spans="1:39" ht="90.75" customHeight="1" x14ac:dyDescent="0.2">
      <c r="A81" s="1706"/>
      <c r="B81" s="1707"/>
      <c r="C81" s="1707"/>
      <c r="D81" s="1708"/>
      <c r="E81" s="1707"/>
      <c r="F81" s="1707"/>
      <c r="G81" s="1708"/>
      <c r="H81" s="1709"/>
      <c r="I81" s="1709"/>
      <c r="J81" s="1699"/>
      <c r="K81" s="1698"/>
      <c r="L81" s="1700"/>
      <c r="M81" s="1701"/>
      <c r="N81" s="1705"/>
      <c r="O81" s="1700"/>
      <c r="P81" s="1697"/>
      <c r="Q81" s="1702"/>
      <c r="R81" s="1704"/>
      <c r="S81" s="1697"/>
      <c r="T81" s="1099" t="s">
        <v>969</v>
      </c>
      <c r="U81" s="1057" t="s">
        <v>94</v>
      </c>
      <c r="V81" s="1593">
        <v>90000000</v>
      </c>
      <c r="W81" s="1701"/>
      <c r="X81" s="1716"/>
      <c r="Y81" s="1703"/>
      <c r="Z81" s="1703"/>
      <c r="AA81" s="1703"/>
      <c r="AB81" s="1703"/>
      <c r="AC81" s="1703"/>
      <c r="AD81" s="1703"/>
      <c r="AE81" s="1703"/>
      <c r="AF81" s="1703"/>
      <c r="AG81" s="1703"/>
      <c r="AH81" s="1703"/>
      <c r="AI81" s="1703"/>
      <c r="AJ81" s="1703"/>
      <c r="AK81" s="1696"/>
      <c r="AL81" s="1696"/>
      <c r="AM81" s="1697"/>
    </row>
    <row r="82" spans="1:39" ht="39" customHeight="1" x14ac:dyDescent="0.2">
      <c r="A82" s="1706"/>
      <c r="B82" s="1707"/>
      <c r="C82" s="1707"/>
      <c r="D82" s="1708"/>
      <c r="E82" s="1707"/>
      <c r="F82" s="1707"/>
      <c r="G82" s="1708"/>
      <c r="H82" s="1709"/>
      <c r="I82" s="1709"/>
      <c r="J82" s="1699"/>
      <c r="K82" s="1698"/>
      <c r="L82" s="1700"/>
      <c r="M82" s="1701"/>
      <c r="N82" s="1705"/>
      <c r="O82" s="1700"/>
      <c r="P82" s="1697"/>
      <c r="Q82" s="1702"/>
      <c r="R82" s="1704"/>
      <c r="S82" s="1697"/>
      <c r="T82" s="1099" t="s">
        <v>970</v>
      </c>
      <c r="U82" s="1057" t="s">
        <v>95</v>
      </c>
      <c r="V82" s="1593">
        <v>203200000</v>
      </c>
      <c r="W82" s="1701"/>
      <c r="X82" s="1716"/>
      <c r="Y82" s="1703"/>
      <c r="Z82" s="1703"/>
      <c r="AA82" s="1703"/>
      <c r="AB82" s="1703"/>
      <c r="AC82" s="1703"/>
      <c r="AD82" s="1703"/>
      <c r="AE82" s="1703"/>
      <c r="AF82" s="1703"/>
      <c r="AG82" s="1703"/>
      <c r="AH82" s="1703"/>
      <c r="AI82" s="1703"/>
      <c r="AJ82" s="1703"/>
      <c r="AK82" s="1696"/>
      <c r="AL82" s="1696"/>
      <c r="AM82" s="1697"/>
    </row>
    <row r="83" spans="1:39" ht="70.5" customHeight="1" x14ac:dyDescent="0.2">
      <c r="A83" s="1706"/>
      <c r="B83" s="1707"/>
      <c r="C83" s="1707"/>
      <c r="D83" s="1708"/>
      <c r="E83" s="1707"/>
      <c r="F83" s="1707"/>
      <c r="G83" s="1708"/>
      <c r="H83" s="1709"/>
      <c r="I83" s="1709"/>
      <c r="J83" s="1699"/>
      <c r="K83" s="1698"/>
      <c r="L83" s="1700"/>
      <c r="M83" s="1701"/>
      <c r="N83" s="1705"/>
      <c r="O83" s="1700"/>
      <c r="P83" s="1697"/>
      <c r="Q83" s="1702"/>
      <c r="R83" s="1704"/>
      <c r="S83" s="1697"/>
      <c r="T83" s="1099" t="s">
        <v>971</v>
      </c>
      <c r="U83" s="1057" t="s">
        <v>96</v>
      </c>
      <c r="V83" s="1593">
        <v>26000000</v>
      </c>
      <c r="W83" s="1701"/>
      <c r="X83" s="1716"/>
      <c r="Y83" s="1703"/>
      <c r="Z83" s="1703"/>
      <c r="AA83" s="1703"/>
      <c r="AB83" s="1703"/>
      <c r="AC83" s="1703"/>
      <c r="AD83" s="1703"/>
      <c r="AE83" s="1703"/>
      <c r="AF83" s="1703"/>
      <c r="AG83" s="1703"/>
      <c r="AH83" s="1703"/>
      <c r="AI83" s="1703"/>
      <c r="AJ83" s="1703"/>
      <c r="AK83" s="1696"/>
      <c r="AL83" s="1696"/>
      <c r="AM83" s="1697"/>
    </row>
    <row r="84" spans="1:39" ht="161.25" customHeight="1" x14ac:dyDescent="0.2">
      <c r="A84" s="1102"/>
      <c r="B84" s="279"/>
      <c r="C84" s="279"/>
      <c r="D84" s="456"/>
      <c r="E84" s="279"/>
      <c r="F84" s="279"/>
      <c r="G84" s="456"/>
      <c r="H84" s="279"/>
      <c r="I84" s="279"/>
      <c r="J84" s="1699">
        <v>266</v>
      </c>
      <c r="K84" s="1698" t="s">
        <v>972</v>
      </c>
      <c r="L84" s="1701" t="s">
        <v>44</v>
      </c>
      <c r="M84" s="1701">
        <v>1</v>
      </c>
      <c r="N84" s="1705" t="s">
        <v>1811</v>
      </c>
      <c r="O84" s="1700">
        <v>13</v>
      </c>
      <c r="P84" s="1697" t="s">
        <v>973</v>
      </c>
      <c r="Q84" s="1702">
        <v>100</v>
      </c>
      <c r="R84" s="1704">
        <v>16000000</v>
      </c>
      <c r="S84" s="1711" t="s">
        <v>1804</v>
      </c>
      <c r="T84" s="1596" t="s">
        <v>974</v>
      </c>
      <c r="U84" s="1596" t="s">
        <v>975</v>
      </c>
      <c r="V84" s="1593">
        <v>1750000</v>
      </c>
      <c r="W84" s="1701" t="s">
        <v>976</v>
      </c>
      <c r="X84" s="1700" t="s">
        <v>977</v>
      </c>
      <c r="Y84" s="1695"/>
      <c r="Z84" s="1695"/>
      <c r="AA84" s="1695"/>
      <c r="AB84" s="1703">
        <v>50</v>
      </c>
      <c r="AC84" s="1703">
        <v>220</v>
      </c>
      <c r="AD84" s="1703">
        <v>49</v>
      </c>
      <c r="AE84" s="1695"/>
      <c r="AF84" s="1703"/>
      <c r="AG84" s="1695"/>
      <c r="AH84" s="1695"/>
      <c r="AI84" s="1695"/>
      <c r="AJ84" s="1695"/>
      <c r="AK84" s="1710"/>
      <c r="AL84" s="1710"/>
      <c r="AM84" s="1697" t="s">
        <v>83</v>
      </c>
    </row>
    <row r="85" spans="1:39" ht="80.25" customHeight="1" x14ac:dyDescent="0.2">
      <c r="A85" s="1102"/>
      <c r="B85" s="279"/>
      <c r="C85" s="279"/>
      <c r="D85" s="456"/>
      <c r="E85" s="279"/>
      <c r="F85" s="279"/>
      <c r="G85" s="456"/>
      <c r="H85" s="279"/>
      <c r="I85" s="279"/>
      <c r="J85" s="1699"/>
      <c r="K85" s="1698"/>
      <c r="L85" s="1701"/>
      <c r="M85" s="1701"/>
      <c r="N85" s="1705"/>
      <c r="O85" s="1700"/>
      <c r="P85" s="1697"/>
      <c r="Q85" s="1702"/>
      <c r="R85" s="1704"/>
      <c r="S85" s="1712"/>
      <c r="T85" s="1698" t="s">
        <v>978</v>
      </c>
      <c r="U85" s="1596" t="s">
        <v>979</v>
      </c>
      <c r="V85" s="1593">
        <v>3680000</v>
      </c>
      <c r="W85" s="1701"/>
      <c r="X85" s="1700"/>
      <c r="Y85" s="1695"/>
      <c r="Z85" s="1695"/>
      <c r="AA85" s="1695"/>
      <c r="AB85" s="1703"/>
      <c r="AC85" s="1703"/>
      <c r="AD85" s="1703"/>
      <c r="AE85" s="1695"/>
      <c r="AF85" s="1703"/>
      <c r="AG85" s="1695"/>
      <c r="AH85" s="1695"/>
      <c r="AI85" s="1695"/>
      <c r="AJ85" s="1695"/>
      <c r="AK85" s="1710"/>
      <c r="AL85" s="1710"/>
      <c r="AM85" s="1697"/>
    </row>
    <row r="86" spans="1:39" ht="80.25" customHeight="1" x14ac:dyDescent="0.2">
      <c r="A86" s="1102"/>
      <c r="B86" s="279"/>
      <c r="C86" s="279"/>
      <c r="D86" s="456"/>
      <c r="E86" s="279"/>
      <c r="F86" s="279"/>
      <c r="G86" s="456"/>
      <c r="H86" s="279"/>
      <c r="I86" s="279"/>
      <c r="J86" s="1699"/>
      <c r="K86" s="1698"/>
      <c r="L86" s="1701"/>
      <c r="M86" s="1701"/>
      <c r="N86" s="1705"/>
      <c r="O86" s="1700"/>
      <c r="P86" s="1697"/>
      <c r="Q86" s="1702"/>
      <c r="R86" s="1704"/>
      <c r="S86" s="1712"/>
      <c r="T86" s="1698"/>
      <c r="U86" s="1596" t="s">
        <v>980</v>
      </c>
      <c r="V86" s="1593">
        <v>7120000</v>
      </c>
      <c r="W86" s="1701"/>
      <c r="X86" s="1700"/>
      <c r="Y86" s="1695"/>
      <c r="Z86" s="1695"/>
      <c r="AA86" s="1695"/>
      <c r="AB86" s="1703"/>
      <c r="AC86" s="1703"/>
      <c r="AD86" s="1703"/>
      <c r="AE86" s="1695"/>
      <c r="AF86" s="1703"/>
      <c r="AG86" s="1695"/>
      <c r="AH86" s="1695"/>
      <c r="AI86" s="1695"/>
      <c r="AJ86" s="1695"/>
      <c r="AK86" s="1710"/>
      <c r="AL86" s="1710"/>
      <c r="AM86" s="1697"/>
    </row>
    <row r="87" spans="1:39" ht="80.25" customHeight="1" x14ac:dyDescent="0.2">
      <c r="A87" s="1102"/>
      <c r="B87" s="279"/>
      <c r="C87" s="279"/>
      <c r="D87" s="456"/>
      <c r="E87" s="279"/>
      <c r="F87" s="279"/>
      <c r="G87" s="456"/>
      <c r="H87" s="279"/>
      <c r="I87" s="279"/>
      <c r="J87" s="1699"/>
      <c r="K87" s="1698"/>
      <c r="L87" s="1701"/>
      <c r="M87" s="1701"/>
      <c r="N87" s="1705"/>
      <c r="O87" s="1700"/>
      <c r="P87" s="1697"/>
      <c r="Q87" s="1702"/>
      <c r="R87" s="1704"/>
      <c r="S87" s="1712"/>
      <c r="T87" s="1698"/>
      <c r="U87" s="1596" t="s">
        <v>981</v>
      </c>
      <c r="V87" s="1021">
        <v>3375000</v>
      </c>
      <c r="W87" s="1701"/>
      <c r="X87" s="1700"/>
      <c r="Y87" s="1695"/>
      <c r="Z87" s="1695"/>
      <c r="AA87" s="1695"/>
      <c r="AB87" s="1703"/>
      <c r="AC87" s="1703"/>
      <c r="AD87" s="1703"/>
      <c r="AE87" s="1695"/>
      <c r="AF87" s="1703"/>
      <c r="AG87" s="1695"/>
      <c r="AH87" s="1695"/>
      <c r="AI87" s="1695"/>
      <c r="AJ87" s="1695"/>
      <c r="AK87" s="1710"/>
      <c r="AL87" s="1710"/>
      <c r="AM87" s="1697"/>
    </row>
    <row r="88" spans="1:39" ht="54" customHeight="1" x14ac:dyDescent="0.2">
      <c r="A88" s="1102"/>
      <c r="B88" s="279"/>
      <c r="C88" s="279"/>
      <c r="D88" s="456"/>
      <c r="E88" s="279"/>
      <c r="F88" s="279"/>
      <c r="G88" s="456"/>
      <c r="H88" s="279"/>
      <c r="I88" s="279"/>
      <c r="J88" s="1699"/>
      <c r="K88" s="1698"/>
      <c r="L88" s="1701"/>
      <c r="M88" s="1701"/>
      <c r="N88" s="1705"/>
      <c r="O88" s="1700"/>
      <c r="P88" s="1697"/>
      <c r="Q88" s="1702"/>
      <c r="R88" s="1704"/>
      <c r="S88" s="1712"/>
      <c r="T88" s="1698"/>
      <c r="U88" s="1130" t="s">
        <v>982</v>
      </c>
      <c r="V88" s="1021">
        <v>75000</v>
      </c>
      <c r="W88" s="1701"/>
      <c r="X88" s="1700"/>
      <c r="Y88" s="1695"/>
      <c r="Z88" s="1695"/>
      <c r="AA88" s="1695"/>
      <c r="AB88" s="1703"/>
      <c r="AC88" s="1703"/>
      <c r="AD88" s="1703"/>
      <c r="AE88" s="1695"/>
      <c r="AF88" s="1703"/>
      <c r="AG88" s="1695"/>
      <c r="AH88" s="1695"/>
      <c r="AI88" s="1695"/>
      <c r="AJ88" s="1695"/>
      <c r="AK88" s="1710"/>
      <c r="AL88" s="1710"/>
      <c r="AM88" s="1697"/>
    </row>
    <row r="89" spans="1:39" ht="117" customHeight="1" x14ac:dyDescent="0.2">
      <c r="A89" s="1102"/>
      <c r="B89" s="279"/>
      <c r="C89" s="279"/>
      <c r="D89" s="456"/>
      <c r="E89" s="279"/>
      <c r="F89" s="279"/>
      <c r="G89" s="456"/>
      <c r="H89" s="279"/>
      <c r="I89" s="457"/>
      <c r="J89" s="1603">
        <v>267</v>
      </c>
      <c r="K89" s="1596" t="s">
        <v>983</v>
      </c>
      <c r="L89" s="1602" t="s">
        <v>78</v>
      </c>
      <c r="M89" s="1591">
        <v>1</v>
      </c>
      <c r="N89" s="1705" t="s">
        <v>1812</v>
      </c>
      <c r="O89" s="1697">
        <v>14</v>
      </c>
      <c r="P89" s="1697" t="s">
        <v>984</v>
      </c>
      <c r="Q89" s="1592">
        <f>+R89/129300000*100</f>
        <v>9.2807424593967518</v>
      </c>
      <c r="R89" s="1022">
        <v>12000000</v>
      </c>
      <c r="S89" s="1711" t="s">
        <v>1805</v>
      </c>
      <c r="T89" s="1596" t="s">
        <v>985</v>
      </c>
      <c r="U89" s="1596" t="s">
        <v>986</v>
      </c>
      <c r="V89" s="1593">
        <v>12000000</v>
      </c>
      <c r="W89" s="1701" t="s">
        <v>976</v>
      </c>
      <c r="X89" s="1701" t="s">
        <v>220</v>
      </c>
      <c r="Y89" s="1703">
        <v>0</v>
      </c>
      <c r="Z89" s="1703">
        <v>0</v>
      </c>
      <c r="AA89" s="1703">
        <v>0</v>
      </c>
      <c r="AB89" s="1703">
        <v>100</v>
      </c>
      <c r="AC89" s="1703">
        <v>250</v>
      </c>
      <c r="AD89" s="1703">
        <v>41</v>
      </c>
      <c r="AE89" s="1694"/>
      <c r="AF89" s="1694"/>
      <c r="AG89" s="1694"/>
      <c r="AH89" s="1694"/>
      <c r="AI89" s="1694"/>
      <c r="AJ89" s="1694"/>
      <c r="AK89" s="1696">
        <v>42737</v>
      </c>
      <c r="AL89" s="1696">
        <v>43100</v>
      </c>
      <c r="AM89" s="1697" t="s">
        <v>83</v>
      </c>
    </row>
    <row r="90" spans="1:39" ht="173.25" customHeight="1" x14ac:dyDescent="0.2">
      <c r="A90" s="1102"/>
      <c r="B90" s="279"/>
      <c r="C90" s="279"/>
      <c r="D90" s="456"/>
      <c r="E90" s="279"/>
      <c r="F90" s="279"/>
      <c r="G90" s="456"/>
      <c r="H90" s="279"/>
      <c r="I90" s="457"/>
      <c r="J90" s="1603">
        <v>268</v>
      </c>
      <c r="K90" s="1596" t="s">
        <v>987</v>
      </c>
      <c r="L90" s="1602" t="s">
        <v>78</v>
      </c>
      <c r="M90" s="1591">
        <v>12</v>
      </c>
      <c r="N90" s="1705"/>
      <c r="O90" s="1697"/>
      <c r="P90" s="1697"/>
      <c r="Q90" s="1592">
        <f>+R90/129300000*100</f>
        <v>9.2807424593967518</v>
      </c>
      <c r="R90" s="1022">
        <v>12000000</v>
      </c>
      <c r="S90" s="1711"/>
      <c r="T90" s="1698" t="s">
        <v>988</v>
      </c>
      <c r="U90" s="1596" t="s">
        <v>989</v>
      </c>
      <c r="V90" s="1593">
        <v>12000000</v>
      </c>
      <c r="W90" s="1701"/>
      <c r="X90" s="1701"/>
      <c r="Y90" s="1703"/>
      <c r="Z90" s="1703"/>
      <c r="AA90" s="1703"/>
      <c r="AB90" s="1703"/>
      <c r="AC90" s="1703"/>
      <c r="AD90" s="1703"/>
      <c r="AE90" s="1694"/>
      <c r="AF90" s="1694"/>
      <c r="AG90" s="1694"/>
      <c r="AH90" s="1694"/>
      <c r="AI90" s="1694"/>
      <c r="AJ90" s="1694"/>
      <c r="AK90" s="1696"/>
      <c r="AL90" s="1696"/>
      <c r="AM90" s="1697"/>
    </row>
    <row r="91" spans="1:39" ht="170.25" customHeight="1" x14ac:dyDescent="0.2">
      <c r="A91" s="1102"/>
      <c r="B91" s="279"/>
      <c r="C91" s="279"/>
      <c r="D91" s="456"/>
      <c r="E91" s="279"/>
      <c r="F91" s="279"/>
      <c r="G91" s="456"/>
      <c r="H91" s="279"/>
      <c r="I91" s="457"/>
      <c r="J91" s="1603">
        <v>269</v>
      </c>
      <c r="K91" s="1596" t="s">
        <v>990</v>
      </c>
      <c r="L91" s="1602" t="s">
        <v>78</v>
      </c>
      <c r="M91" s="1591">
        <v>12</v>
      </c>
      <c r="N91" s="1705"/>
      <c r="O91" s="1697"/>
      <c r="P91" s="1697"/>
      <c r="Q91" s="1592">
        <f>+R91/129300000*100</f>
        <v>9.2807424593967518</v>
      </c>
      <c r="R91" s="1022">
        <v>12000000</v>
      </c>
      <c r="S91" s="1711"/>
      <c r="T91" s="1698"/>
      <c r="U91" s="1596" t="s">
        <v>991</v>
      </c>
      <c r="V91" s="1593">
        <v>12000000</v>
      </c>
      <c r="W91" s="1701"/>
      <c r="X91" s="1701"/>
      <c r="Y91" s="1703"/>
      <c r="Z91" s="1703"/>
      <c r="AA91" s="1703"/>
      <c r="AB91" s="1703"/>
      <c r="AC91" s="1703"/>
      <c r="AD91" s="1703"/>
      <c r="AE91" s="1694"/>
      <c r="AF91" s="1694"/>
      <c r="AG91" s="1694"/>
      <c r="AH91" s="1694"/>
      <c r="AI91" s="1694"/>
      <c r="AJ91" s="1694"/>
      <c r="AK91" s="1696"/>
      <c r="AL91" s="1696"/>
      <c r="AM91" s="1697"/>
    </row>
    <row r="92" spans="1:39" ht="186.75" customHeight="1" x14ac:dyDescent="0.2">
      <c r="A92" s="1102"/>
      <c r="B92" s="279"/>
      <c r="C92" s="279"/>
      <c r="D92" s="456"/>
      <c r="E92" s="279"/>
      <c r="F92" s="279"/>
      <c r="G92" s="456"/>
      <c r="H92" s="279"/>
      <c r="I92" s="457"/>
      <c r="J92" s="1603">
        <v>270</v>
      </c>
      <c r="K92" s="1596" t="s">
        <v>992</v>
      </c>
      <c r="L92" s="1602" t="s">
        <v>78</v>
      </c>
      <c r="M92" s="1591">
        <v>12</v>
      </c>
      <c r="N92" s="1705"/>
      <c r="O92" s="1697"/>
      <c r="P92" s="1697"/>
      <c r="Q92" s="1592">
        <f>+R92/129300000*100</f>
        <v>11.600928074245939</v>
      </c>
      <c r="R92" s="1022">
        <v>15000000</v>
      </c>
      <c r="S92" s="1711"/>
      <c r="T92" s="1698"/>
      <c r="U92" s="1596" t="s">
        <v>993</v>
      </c>
      <c r="V92" s="1593">
        <v>15000000</v>
      </c>
      <c r="W92" s="1701"/>
      <c r="X92" s="1701"/>
      <c r="Y92" s="1703"/>
      <c r="Z92" s="1703"/>
      <c r="AA92" s="1703"/>
      <c r="AB92" s="1703"/>
      <c r="AC92" s="1703"/>
      <c r="AD92" s="1703"/>
      <c r="AE92" s="1694"/>
      <c r="AF92" s="1694"/>
      <c r="AG92" s="1694"/>
      <c r="AH92" s="1694"/>
      <c r="AI92" s="1694"/>
      <c r="AJ92" s="1694"/>
      <c r="AK92" s="1696"/>
      <c r="AL92" s="1696"/>
      <c r="AM92" s="1697"/>
    </row>
    <row r="93" spans="1:39" ht="129" customHeight="1" x14ac:dyDescent="0.2">
      <c r="A93" s="1102"/>
      <c r="B93" s="279"/>
      <c r="C93" s="279"/>
      <c r="D93" s="456"/>
      <c r="E93" s="279"/>
      <c r="F93" s="279"/>
      <c r="G93" s="456"/>
      <c r="H93" s="279"/>
      <c r="I93" s="457"/>
      <c r="J93" s="1699">
        <v>271</v>
      </c>
      <c r="K93" s="1698" t="s">
        <v>994</v>
      </c>
      <c r="L93" s="1700" t="s">
        <v>78</v>
      </c>
      <c r="M93" s="1701">
        <v>12</v>
      </c>
      <c r="N93" s="1705"/>
      <c r="O93" s="1697"/>
      <c r="P93" s="1697"/>
      <c r="Q93" s="1702">
        <f>+R93/129300000*100</f>
        <v>22.035962877030162</v>
      </c>
      <c r="R93" s="1704">
        <v>28492500</v>
      </c>
      <c r="S93" s="1711"/>
      <c r="T93" s="1698"/>
      <c r="U93" s="1596" t="s">
        <v>995</v>
      </c>
      <c r="V93" s="1704">
        <v>28592500</v>
      </c>
      <c r="W93" s="1701"/>
      <c r="X93" s="1701"/>
      <c r="Y93" s="1703"/>
      <c r="Z93" s="1703"/>
      <c r="AA93" s="1703"/>
      <c r="AB93" s="1703"/>
      <c r="AC93" s="1703"/>
      <c r="AD93" s="1703"/>
      <c r="AE93" s="1694"/>
      <c r="AF93" s="1694"/>
      <c r="AG93" s="1694"/>
      <c r="AH93" s="1694"/>
      <c r="AI93" s="1694"/>
      <c r="AJ93" s="1694"/>
      <c r="AK93" s="1696"/>
      <c r="AL93" s="1696"/>
      <c r="AM93" s="1697"/>
    </row>
    <row r="94" spans="1:39" ht="159" customHeight="1" x14ac:dyDescent="0.2">
      <c r="A94" s="1102"/>
      <c r="B94" s="279"/>
      <c r="C94" s="279"/>
      <c r="D94" s="456"/>
      <c r="E94" s="279"/>
      <c r="F94" s="279"/>
      <c r="G94" s="456"/>
      <c r="H94" s="279"/>
      <c r="I94" s="457"/>
      <c r="J94" s="1699"/>
      <c r="K94" s="1698"/>
      <c r="L94" s="1700"/>
      <c r="M94" s="1701"/>
      <c r="N94" s="1705"/>
      <c r="O94" s="1697"/>
      <c r="P94" s="1697"/>
      <c r="Q94" s="1702"/>
      <c r="R94" s="1704"/>
      <c r="S94" s="1711"/>
      <c r="T94" s="1698"/>
      <c r="U94" s="1596" t="s">
        <v>996</v>
      </c>
      <c r="V94" s="1704"/>
      <c r="W94" s="1701"/>
      <c r="X94" s="1701"/>
      <c r="Y94" s="1703"/>
      <c r="Z94" s="1703"/>
      <c r="AA94" s="1703"/>
      <c r="AB94" s="1703"/>
      <c r="AC94" s="1703"/>
      <c r="AD94" s="1703"/>
      <c r="AE94" s="1694"/>
      <c r="AF94" s="1694"/>
      <c r="AG94" s="1694"/>
      <c r="AH94" s="1694"/>
      <c r="AI94" s="1694"/>
      <c r="AJ94" s="1694"/>
      <c r="AK94" s="1696"/>
      <c r="AL94" s="1696"/>
      <c r="AM94" s="1697"/>
    </row>
    <row r="95" spans="1:39" ht="168" customHeight="1" x14ac:dyDescent="0.2">
      <c r="A95" s="1102"/>
      <c r="B95" s="279"/>
      <c r="C95" s="279"/>
      <c r="D95" s="456"/>
      <c r="E95" s="279"/>
      <c r="F95" s="279"/>
      <c r="G95" s="456"/>
      <c r="H95" s="279"/>
      <c r="I95" s="457"/>
      <c r="J95" s="1603">
        <v>272</v>
      </c>
      <c r="K95" s="1596" t="s">
        <v>997</v>
      </c>
      <c r="L95" s="1602" t="s">
        <v>78</v>
      </c>
      <c r="M95" s="1591">
        <v>12</v>
      </c>
      <c r="N95" s="1705"/>
      <c r="O95" s="1697"/>
      <c r="P95" s="1697"/>
      <c r="Q95" s="1592">
        <f>+R95/129300000*100</f>
        <v>11.600928074245939</v>
      </c>
      <c r="R95" s="1022">
        <v>15000000</v>
      </c>
      <c r="S95" s="1711"/>
      <c r="T95" s="1698"/>
      <c r="U95" s="1596" t="s">
        <v>998</v>
      </c>
      <c r="V95" s="1593">
        <v>15000000</v>
      </c>
      <c r="W95" s="1701"/>
      <c r="X95" s="1701"/>
      <c r="Y95" s="1703"/>
      <c r="Z95" s="1703"/>
      <c r="AA95" s="1703"/>
      <c r="AB95" s="1703"/>
      <c r="AC95" s="1703"/>
      <c r="AD95" s="1703"/>
      <c r="AE95" s="1694"/>
      <c r="AF95" s="1694"/>
      <c r="AG95" s="1694"/>
      <c r="AH95" s="1694"/>
      <c r="AI95" s="1694"/>
      <c r="AJ95" s="1694"/>
      <c r="AK95" s="1696"/>
      <c r="AL95" s="1696"/>
      <c r="AM95" s="1697"/>
    </row>
    <row r="96" spans="1:39" ht="158.25" customHeight="1" x14ac:dyDescent="0.2">
      <c r="A96" s="1102"/>
      <c r="B96" s="279"/>
      <c r="C96" s="279"/>
      <c r="D96" s="456"/>
      <c r="E96" s="279"/>
      <c r="F96" s="279"/>
      <c r="G96" s="456"/>
      <c r="H96" s="279"/>
      <c r="I96" s="457"/>
      <c r="J96" s="1603">
        <v>273</v>
      </c>
      <c r="K96" s="1596" t="s">
        <v>999</v>
      </c>
      <c r="L96" s="1602" t="s">
        <v>78</v>
      </c>
      <c r="M96" s="1591">
        <v>12</v>
      </c>
      <c r="N96" s="1705"/>
      <c r="O96" s="1697"/>
      <c r="P96" s="1697"/>
      <c r="Q96" s="1592">
        <f>+R96/129300000*100</f>
        <v>2.0668986852281517</v>
      </c>
      <c r="R96" s="1022">
        <v>2672500</v>
      </c>
      <c r="S96" s="1711"/>
      <c r="T96" s="1698"/>
      <c r="U96" s="1596" t="s">
        <v>1000</v>
      </c>
      <c r="V96" s="1593">
        <v>2672500</v>
      </c>
      <c r="W96" s="1701"/>
      <c r="X96" s="1701"/>
      <c r="Y96" s="1703"/>
      <c r="Z96" s="1703"/>
      <c r="AA96" s="1703"/>
      <c r="AB96" s="1703"/>
      <c r="AC96" s="1703"/>
      <c r="AD96" s="1703"/>
      <c r="AE96" s="1694"/>
      <c r="AF96" s="1694"/>
      <c r="AG96" s="1694"/>
      <c r="AH96" s="1694"/>
      <c r="AI96" s="1694"/>
      <c r="AJ96" s="1694"/>
      <c r="AK96" s="1696"/>
      <c r="AL96" s="1696"/>
      <c r="AM96" s="1697"/>
    </row>
    <row r="97" spans="1:62" ht="118.5" customHeight="1" x14ac:dyDescent="0.2">
      <c r="A97" s="1102"/>
      <c r="B97" s="279"/>
      <c r="C97" s="279"/>
      <c r="D97" s="456"/>
      <c r="E97" s="279"/>
      <c r="F97" s="279"/>
      <c r="G97" s="456"/>
      <c r="H97" s="279"/>
      <c r="I97" s="457"/>
      <c r="J97" s="1603">
        <v>274</v>
      </c>
      <c r="K97" s="1596" t="s">
        <v>1001</v>
      </c>
      <c r="L97" s="1602" t="s">
        <v>78</v>
      </c>
      <c r="M97" s="1591">
        <v>12</v>
      </c>
      <c r="N97" s="1705"/>
      <c r="O97" s="1697"/>
      <c r="P97" s="1697"/>
      <c r="Q97" s="1592">
        <f>+R97/129300000*100</f>
        <v>10.931941221964424</v>
      </c>
      <c r="R97" s="1022">
        <v>14135000</v>
      </c>
      <c r="S97" s="1711"/>
      <c r="T97" s="1698"/>
      <c r="U97" s="1596" t="s">
        <v>1002</v>
      </c>
      <c r="V97" s="1593">
        <v>14135000</v>
      </c>
      <c r="W97" s="1701"/>
      <c r="X97" s="1701"/>
      <c r="Y97" s="1703"/>
      <c r="Z97" s="1703"/>
      <c r="AA97" s="1703"/>
      <c r="AB97" s="1703"/>
      <c r="AC97" s="1703"/>
      <c r="AD97" s="1703"/>
      <c r="AE97" s="1694"/>
      <c r="AF97" s="1694"/>
      <c r="AG97" s="1694"/>
      <c r="AH97" s="1694"/>
      <c r="AI97" s="1694"/>
      <c r="AJ97" s="1694"/>
      <c r="AK97" s="1696"/>
      <c r="AL97" s="1696"/>
      <c r="AM97" s="1697"/>
    </row>
    <row r="98" spans="1:62" ht="162" customHeight="1" x14ac:dyDescent="0.2">
      <c r="A98" s="1105"/>
      <c r="B98" s="455"/>
      <c r="C98" s="455"/>
      <c r="D98" s="461"/>
      <c r="E98" s="455"/>
      <c r="F98" s="455"/>
      <c r="G98" s="461"/>
      <c r="H98" s="455"/>
      <c r="I98" s="462"/>
      <c r="J98" s="1603">
        <v>260</v>
      </c>
      <c r="K98" s="1596" t="s">
        <v>1003</v>
      </c>
      <c r="L98" s="1602" t="s">
        <v>78</v>
      </c>
      <c r="M98" s="1591">
        <v>12</v>
      </c>
      <c r="N98" s="1705"/>
      <c r="O98" s="1697"/>
      <c r="P98" s="1697"/>
      <c r="Q98" s="1592">
        <f>+R98/129300000*100</f>
        <v>13.921113689095128</v>
      </c>
      <c r="R98" s="1022">
        <v>18000000</v>
      </c>
      <c r="S98" s="1711"/>
      <c r="T98" s="1698"/>
      <c r="U98" s="1596" t="s">
        <v>1004</v>
      </c>
      <c r="V98" s="1593">
        <v>18000000</v>
      </c>
      <c r="W98" s="1701"/>
      <c r="X98" s="1701"/>
      <c r="Y98" s="1703"/>
      <c r="Z98" s="1703"/>
      <c r="AA98" s="1703"/>
      <c r="AB98" s="1703"/>
      <c r="AC98" s="1703"/>
      <c r="AD98" s="1703"/>
      <c r="AE98" s="1694"/>
      <c r="AF98" s="1694"/>
      <c r="AG98" s="1694"/>
      <c r="AH98" s="1694"/>
      <c r="AI98" s="1694"/>
      <c r="AJ98" s="1694"/>
      <c r="AK98" s="1696"/>
      <c r="AL98" s="1696"/>
      <c r="AM98" s="1697"/>
    </row>
    <row r="99" spans="1:62" x14ac:dyDescent="0.2">
      <c r="R99" s="284">
        <f>SUM(R19:R98)</f>
        <v>1340000000</v>
      </c>
      <c r="V99" s="284">
        <f>SUM(V19:V98)</f>
        <v>1340100000</v>
      </c>
    </row>
    <row r="103" spans="1:62" s="111" customFormat="1" ht="15" x14ac:dyDescent="0.25">
      <c r="A103" s="147"/>
      <c r="D103" s="3318" t="s">
        <v>1849</v>
      </c>
      <c r="E103" s="3318"/>
      <c r="F103" s="3318"/>
      <c r="G103" s="3318"/>
      <c r="H103" s="3318"/>
      <c r="I103" s="3318"/>
      <c r="K103" s="151"/>
      <c r="L103" s="135"/>
      <c r="M103" s="135"/>
      <c r="N103" s="135"/>
      <c r="O103" s="135"/>
      <c r="P103" s="1609"/>
      <c r="Q103" s="151"/>
      <c r="R103" s="153"/>
      <c r="S103" s="154"/>
      <c r="T103" s="151"/>
      <c r="U103" s="151"/>
      <c r="V103" s="151"/>
      <c r="W103" s="155"/>
      <c r="X103" s="155"/>
      <c r="Y103" s="155"/>
      <c r="Z103" s="156"/>
      <c r="AA103" s="157"/>
      <c r="BA103" s="3319"/>
      <c r="BB103" s="3319"/>
      <c r="BE103" s="1589"/>
      <c r="BF103" s="158"/>
      <c r="BG103" s="158"/>
      <c r="BH103" s="159"/>
      <c r="BI103" s="159"/>
      <c r="BJ103" s="160"/>
    </row>
    <row r="104" spans="1:62" s="111" customFormat="1" ht="15" x14ac:dyDescent="0.25">
      <c r="A104" s="147"/>
      <c r="D104" s="3318" t="s">
        <v>1850</v>
      </c>
      <c r="E104" s="3318"/>
      <c r="F104" s="3318"/>
      <c r="G104" s="3318"/>
      <c r="H104" s="3318"/>
      <c r="I104" s="3318"/>
      <c r="K104" s="151"/>
      <c r="L104" s="135"/>
      <c r="M104" s="135"/>
      <c r="N104" s="135"/>
      <c r="O104" s="135"/>
      <c r="P104" s="1609"/>
      <c r="Q104" s="151"/>
      <c r="R104" s="153"/>
      <c r="S104" s="154"/>
      <c r="T104" s="151"/>
      <c r="U104" s="151"/>
      <c r="V104" s="151"/>
      <c r="W104" s="155"/>
      <c r="X104" s="155"/>
      <c r="Y104" s="155"/>
      <c r="Z104" s="156"/>
      <c r="AA104" s="157"/>
      <c r="BA104" s="3319"/>
      <c r="BB104" s="3319"/>
      <c r="BE104" s="1589"/>
      <c r="BF104" s="158"/>
      <c r="BG104" s="158"/>
      <c r="BH104" s="159"/>
      <c r="BI104" s="159"/>
      <c r="BJ104" s="160"/>
    </row>
  </sheetData>
  <mergeCells count="297">
    <mergeCell ref="D104:I104"/>
    <mergeCell ref="L67:L69"/>
    <mergeCell ref="M67:M69"/>
    <mergeCell ref="N67:N69"/>
    <mergeCell ref="O67:O69"/>
    <mergeCell ref="P67:P69"/>
    <mergeCell ref="Q67:Q69"/>
    <mergeCell ref="R67:R69"/>
    <mergeCell ref="S67:S69"/>
    <mergeCell ref="D103:I103"/>
    <mergeCell ref="J67:J69"/>
    <mergeCell ref="K67:K69"/>
    <mergeCell ref="M70:M83"/>
    <mergeCell ref="N70:N83"/>
    <mergeCell ref="O70:O83"/>
    <mergeCell ref="M84:M88"/>
    <mergeCell ref="N84:N88"/>
    <mergeCell ref="P70:P83"/>
    <mergeCell ref="Q70:Q83"/>
    <mergeCell ref="R70:R83"/>
    <mergeCell ref="S70:S83"/>
    <mergeCell ref="R93:R94"/>
    <mergeCell ref="P89:P98"/>
    <mergeCell ref="S89:S98"/>
    <mergeCell ref="A1:AK4"/>
    <mergeCell ref="A5:M6"/>
    <mergeCell ref="N5:AM5"/>
    <mergeCell ref="Y6:AJ6"/>
    <mergeCell ref="A7:A15"/>
    <mergeCell ref="B7:C15"/>
    <mergeCell ref="D7:D15"/>
    <mergeCell ref="E7:F15"/>
    <mergeCell ref="G7:G15"/>
    <mergeCell ref="H7:I15"/>
    <mergeCell ref="AI8:AI15"/>
    <mergeCell ref="AJ8:AJ15"/>
    <mergeCell ref="P7:P15"/>
    <mergeCell ref="Q7:Q15"/>
    <mergeCell ref="R7:R15"/>
    <mergeCell ref="S7:S15"/>
    <mergeCell ref="T7:T15"/>
    <mergeCell ref="U7:U15"/>
    <mergeCell ref="J7:J15"/>
    <mergeCell ref="K7:K15"/>
    <mergeCell ref="L7:L15"/>
    <mergeCell ref="M7:M15"/>
    <mergeCell ref="N7:N15"/>
    <mergeCell ref="O7:O15"/>
    <mergeCell ref="J19:J30"/>
    <mergeCell ref="K19:K30"/>
    <mergeCell ref="L19:L30"/>
    <mergeCell ref="M19:M30"/>
    <mergeCell ref="N19:N30"/>
    <mergeCell ref="O19:O30"/>
    <mergeCell ref="AM7:AM15"/>
    <mergeCell ref="W8:W15"/>
    <mergeCell ref="Y8:Y15"/>
    <mergeCell ref="Z8:Z15"/>
    <mergeCell ref="AA8:AA15"/>
    <mergeCell ref="AB8:AB15"/>
    <mergeCell ref="AC8:AC15"/>
    <mergeCell ref="AD8:AD15"/>
    <mergeCell ref="AE8:AE15"/>
    <mergeCell ref="AF8:AF15"/>
    <mergeCell ref="V7:V15"/>
    <mergeCell ref="X7:X15"/>
    <mergeCell ref="Y7:AD7"/>
    <mergeCell ref="AE7:AJ7"/>
    <mergeCell ref="AK7:AK15"/>
    <mergeCell ref="AL7:AL15"/>
    <mergeCell ref="AG8:AG15"/>
    <mergeCell ref="AH8:AH15"/>
    <mergeCell ref="AL19:AL30"/>
    <mergeCell ref="AM19:AM30"/>
    <mergeCell ref="B23:C23"/>
    <mergeCell ref="E23:F23"/>
    <mergeCell ref="H23:I23"/>
    <mergeCell ref="T24:T28"/>
    <mergeCell ref="AF19:AF30"/>
    <mergeCell ref="AG19:AG30"/>
    <mergeCell ref="AH19:AH30"/>
    <mergeCell ref="AI19:AI30"/>
    <mergeCell ref="AJ19:AJ30"/>
    <mergeCell ref="AK19:AK30"/>
    <mergeCell ref="Z19:Z30"/>
    <mergeCell ref="AA19:AA30"/>
    <mergeCell ref="AB19:AB30"/>
    <mergeCell ref="AC19:AC30"/>
    <mergeCell ref="AD19:AD30"/>
    <mergeCell ref="AE19:AE30"/>
    <mergeCell ref="P19:P30"/>
    <mergeCell ref="Q19:Q30"/>
    <mergeCell ref="R19:R30"/>
    <mergeCell ref="S19:S30"/>
    <mergeCell ref="T19:T23"/>
    <mergeCell ref="Y19:Y30"/>
    <mergeCell ref="AD32:AD37"/>
    <mergeCell ref="AE32:AE37"/>
    <mergeCell ref="P32:P37"/>
    <mergeCell ref="Q32:Q37"/>
    <mergeCell ref="R32:R37"/>
    <mergeCell ref="S32:S37"/>
    <mergeCell ref="T32:T33"/>
    <mergeCell ref="Y32:Y37"/>
    <mergeCell ref="J32:J37"/>
    <mergeCell ref="K32:K37"/>
    <mergeCell ref="L32:L37"/>
    <mergeCell ref="M32:M37"/>
    <mergeCell ref="N32:N37"/>
    <mergeCell ref="O32:O37"/>
    <mergeCell ref="S40:S49"/>
    <mergeCell ref="T40:T44"/>
    <mergeCell ref="Y40:Y49"/>
    <mergeCell ref="Z40:Z49"/>
    <mergeCell ref="AL32:AL37"/>
    <mergeCell ref="AM32:AM37"/>
    <mergeCell ref="T34:T37"/>
    <mergeCell ref="J40:J49"/>
    <mergeCell ref="K40:K49"/>
    <mergeCell ref="L40:L49"/>
    <mergeCell ref="M40:M49"/>
    <mergeCell ref="N40:N49"/>
    <mergeCell ref="O40:O49"/>
    <mergeCell ref="P40:P49"/>
    <mergeCell ref="AF32:AF37"/>
    <mergeCell ref="AG32:AG37"/>
    <mergeCell ref="AH32:AH37"/>
    <mergeCell ref="AI32:AI37"/>
    <mergeCell ref="AJ32:AJ37"/>
    <mergeCell ref="AK32:AK37"/>
    <mergeCell ref="Z32:Z37"/>
    <mergeCell ref="AA32:AA37"/>
    <mergeCell ref="AB32:AB37"/>
    <mergeCell ref="AC32:AC37"/>
    <mergeCell ref="AM40:AM49"/>
    <mergeCell ref="T45:T47"/>
    <mergeCell ref="J52:J54"/>
    <mergeCell ref="K52:K54"/>
    <mergeCell ref="L52:L54"/>
    <mergeCell ref="M52:M54"/>
    <mergeCell ref="N52:N59"/>
    <mergeCell ref="O52:O59"/>
    <mergeCell ref="P52:P59"/>
    <mergeCell ref="Q52:Q54"/>
    <mergeCell ref="AG40:AG49"/>
    <mergeCell ref="AH40:AH49"/>
    <mergeCell ref="AI40:AI49"/>
    <mergeCell ref="AJ40:AJ49"/>
    <mergeCell ref="AK40:AK49"/>
    <mergeCell ref="AL40:AL49"/>
    <mergeCell ref="AA40:AA49"/>
    <mergeCell ref="AB40:AB49"/>
    <mergeCell ref="AC40:AC49"/>
    <mergeCell ref="AD40:AD49"/>
    <mergeCell ref="AE40:AE49"/>
    <mergeCell ref="AF40:AF49"/>
    <mergeCell ref="Q40:Q49"/>
    <mergeCell ref="R40:R49"/>
    <mergeCell ref="AB52:AB59"/>
    <mergeCell ref="AC52:AC59"/>
    <mergeCell ref="AD52:AD59"/>
    <mergeCell ref="AE52:AE59"/>
    <mergeCell ref="R52:R54"/>
    <mergeCell ref="S52:S59"/>
    <mergeCell ref="T52:T54"/>
    <mergeCell ref="W52:W54"/>
    <mergeCell ref="X52:X54"/>
    <mergeCell ref="Y52:Y59"/>
    <mergeCell ref="X58:X59"/>
    <mergeCell ref="E60:F66"/>
    <mergeCell ref="G60:G66"/>
    <mergeCell ref="H60:I66"/>
    <mergeCell ref="J60:J66"/>
    <mergeCell ref="K60:K66"/>
    <mergeCell ref="L60:L66"/>
    <mergeCell ref="AL52:AL59"/>
    <mergeCell ref="AM52:AM59"/>
    <mergeCell ref="J58:J59"/>
    <mergeCell ref="K58:K59"/>
    <mergeCell ref="L58:L59"/>
    <mergeCell ref="M58:M59"/>
    <mergeCell ref="Q58:Q59"/>
    <mergeCell ref="R58:R59"/>
    <mergeCell ref="T58:T59"/>
    <mergeCell ref="W58:W59"/>
    <mergeCell ref="AF52:AF59"/>
    <mergeCell ref="AG52:AG59"/>
    <mergeCell ref="AH52:AH59"/>
    <mergeCell ref="AI52:AI59"/>
    <mergeCell ref="AJ52:AJ59"/>
    <mergeCell ref="AK52:AK59"/>
    <mergeCell ref="Z52:Z59"/>
    <mergeCell ref="AA52:AA59"/>
    <mergeCell ref="AL60:AL66"/>
    <mergeCell ref="AM60:AM66"/>
    <mergeCell ref="T63:T66"/>
    <mergeCell ref="AC60:AC66"/>
    <mergeCell ref="AD60:AD66"/>
    <mergeCell ref="AE60:AE66"/>
    <mergeCell ref="AF60:AF66"/>
    <mergeCell ref="AG60:AG66"/>
    <mergeCell ref="AH60:AH66"/>
    <mergeCell ref="T60:T62"/>
    <mergeCell ref="Y60:Y66"/>
    <mergeCell ref="Z60:Z66"/>
    <mergeCell ref="AA60:AA66"/>
    <mergeCell ref="AB60:AB66"/>
    <mergeCell ref="L84:L88"/>
    <mergeCell ref="J70:J83"/>
    <mergeCell ref="K70:K83"/>
    <mergeCell ref="L70:L83"/>
    <mergeCell ref="AI60:AI66"/>
    <mergeCell ref="AJ60:AJ66"/>
    <mergeCell ref="AK60:AK66"/>
    <mergeCell ref="S60:S66"/>
    <mergeCell ref="M60:M66"/>
    <mergeCell ref="N60:N66"/>
    <mergeCell ref="O60:O66"/>
    <mergeCell ref="P60:P66"/>
    <mergeCell ref="Q60:Q66"/>
    <mergeCell ref="R60:R66"/>
    <mergeCell ref="AG70:AG83"/>
    <mergeCell ref="X70:X83"/>
    <mergeCell ref="Y70:Y83"/>
    <mergeCell ref="Z70:Z83"/>
    <mergeCell ref="AA70:AA83"/>
    <mergeCell ref="AB70:AB83"/>
    <mergeCell ref="AC70:AC83"/>
    <mergeCell ref="T77:T80"/>
    <mergeCell ref="AH70:AH83"/>
    <mergeCell ref="AI70:AI83"/>
    <mergeCell ref="A70:A83"/>
    <mergeCell ref="B70:C83"/>
    <mergeCell ref="D70:D83"/>
    <mergeCell ref="E70:F83"/>
    <mergeCell ref="G70:G83"/>
    <mergeCell ref="H70:I83"/>
    <mergeCell ref="AK84:AK88"/>
    <mergeCell ref="AL84:AL88"/>
    <mergeCell ref="AM84:AM88"/>
    <mergeCell ref="T85:T88"/>
    <mergeCell ref="AH84:AH88"/>
    <mergeCell ref="AI84:AI88"/>
    <mergeCell ref="O84:O88"/>
    <mergeCell ref="P84:P88"/>
    <mergeCell ref="T70:T76"/>
    <mergeCell ref="W70:W83"/>
    <mergeCell ref="Q84:Q88"/>
    <mergeCell ref="R84:R88"/>
    <mergeCell ref="S84:S88"/>
    <mergeCell ref="W84:W88"/>
    <mergeCell ref="AJ70:AJ83"/>
    <mergeCell ref="AK70:AK83"/>
    <mergeCell ref="AL70:AL83"/>
    <mergeCell ref="AM70:AM83"/>
    <mergeCell ref="AD70:AD83"/>
    <mergeCell ref="AE70:AE83"/>
    <mergeCell ref="AF70:AF83"/>
    <mergeCell ref="AC89:AC98"/>
    <mergeCell ref="N89:N98"/>
    <mergeCell ref="W89:W98"/>
    <mergeCell ref="AD84:AD88"/>
    <mergeCell ref="AE84:AE88"/>
    <mergeCell ref="AF84:AF88"/>
    <mergeCell ref="AG84:AG88"/>
    <mergeCell ref="X84:X88"/>
    <mergeCell ref="Y84:Y88"/>
    <mergeCell ref="Z84:Z88"/>
    <mergeCell ref="AA84:AA88"/>
    <mergeCell ref="AB84:AB88"/>
    <mergeCell ref="AC84:AC88"/>
    <mergeCell ref="O89:O98"/>
    <mergeCell ref="V93:V94"/>
    <mergeCell ref="AJ89:AJ98"/>
    <mergeCell ref="AJ84:AJ88"/>
    <mergeCell ref="AK89:AK98"/>
    <mergeCell ref="AL89:AL98"/>
    <mergeCell ref="AM89:AM98"/>
    <mergeCell ref="T90:T98"/>
    <mergeCell ref="J93:J94"/>
    <mergeCell ref="K93:K94"/>
    <mergeCell ref="L93:L94"/>
    <mergeCell ref="M93:M94"/>
    <mergeCell ref="Q93:Q94"/>
    <mergeCell ref="AD89:AD98"/>
    <mergeCell ref="AE89:AE98"/>
    <mergeCell ref="AF89:AF98"/>
    <mergeCell ref="AG89:AG98"/>
    <mergeCell ref="AH89:AH98"/>
    <mergeCell ref="AI89:AI98"/>
    <mergeCell ref="X89:X98"/>
    <mergeCell ref="Y89:Y98"/>
    <mergeCell ref="Z89:Z98"/>
    <mergeCell ref="AA89:AA98"/>
    <mergeCell ref="AB89:AB98"/>
    <mergeCell ref="J84:J88"/>
    <mergeCell ref="K84:K8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topLeftCell="A23" zoomScale="66" zoomScaleNormal="66" workbookViewId="0">
      <selection activeCell="A37" sqref="A37"/>
    </sheetView>
  </sheetViews>
  <sheetFormatPr baseColWidth="10" defaultColWidth="11.42578125" defaultRowHeight="12.75" x14ac:dyDescent="0.2"/>
  <cols>
    <col min="1" max="1" width="12.85546875" style="197" customWidth="1"/>
    <col min="2" max="2" width="4" style="197" customWidth="1"/>
    <col min="3" max="3" width="16.85546875" style="197" customWidth="1"/>
    <col min="4" max="4" width="12.5703125" style="197" customWidth="1"/>
    <col min="5" max="5" width="7.42578125" style="197" customWidth="1"/>
    <col min="6" max="6" width="10.7109375" style="197" customWidth="1"/>
    <col min="7" max="7" width="11.85546875" style="197" bestFit="1" customWidth="1"/>
    <col min="8" max="8" width="8.5703125" style="197" customWidth="1"/>
    <col min="9" max="9" width="14.85546875" style="197" customWidth="1"/>
    <col min="10" max="10" width="13" style="197" customWidth="1"/>
    <col min="11" max="11" width="22.7109375" style="234" customWidth="1"/>
    <col min="12" max="12" width="18.7109375" style="235" customWidth="1"/>
    <col min="13" max="13" width="13.85546875" style="235" customWidth="1"/>
    <col min="14" max="14" width="22.85546875" style="234" customWidth="1"/>
    <col min="15" max="15" width="13.28515625" style="235" customWidth="1"/>
    <col min="16" max="16" width="21.42578125" style="236" customWidth="1"/>
    <col min="17" max="17" width="15.85546875" style="237" customWidth="1"/>
    <col min="18" max="18" width="23.28515625" style="234" customWidth="1"/>
    <col min="19" max="19" width="32.7109375" style="234" customWidth="1"/>
    <col min="20" max="20" width="34.42578125" style="234" customWidth="1"/>
    <col min="21" max="21" width="25" style="239" customWidth="1"/>
    <col min="22" max="22" width="28.140625" style="240" customWidth="1"/>
    <col min="23" max="23" width="17.85546875" style="399" customWidth="1"/>
    <col min="24" max="24" width="16.28515625" style="239" customWidth="1"/>
    <col min="25" max="25" width="7.28515625" style="197" customWidth="1"/>
    <col min="26" max="26" width="9" style="197" customWidth="1"/>
    <col min="27" max="27" width="10.5703125" style="197" customWidth="1"/>
    <col min="28" max="29" width="9.28515625" style="197" customWidth="1"/>
    <col min="30" max="36" width="7.28515625" style="197" customWidth="1"/>
    <col min="37" max="39" width="20.85546875" style="197" customWidth="1"/>
    <col min="40" max="40" width="22.7109375" style="242" customWidth="1"/>
    <col min="41" max="41" width="28.7109375" style="243" customWidth="1"/>
    <col min="42" max="42" width="21.42578125" style="196" customWidth="1"/>
    <col min="43" max="43" width="15.7109375" style="196" bestFit="1" customWidth="1"/>
    <col min="44" max="16384" width="11.42578125" style="197"/>
  </cols>
  <sheetData>
    <row r="1" spans="1:40" ht="15" customHeight="1" x14ac:dyDescent="0.2">
      <c r="A1" s="1750" t="s">
        <v>0</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1"/>
      <c r="AL1" s="194" t="s">
        <v>66</v>
      </c>
      <c r="AM1" s="195" t="s">
        <v>1835</v>
      </c>
    </row>
    <row r="2" spans="1:40"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1"/>
      <c r="AL2" s="198" t="s">
        <v>68</v>
      </c>
      <c r="AM2" s="199">
        <v>5</v>
      </c>
    </row>
    <row r="3" spans="1:40"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1"/>
      <c r="AL3" s="200" t="s">
        <v>70</v>
      </c>
      <c r="AM3" s="201">
        <v>42583</v>
      </c>
    </row>
    <row r="4" spans="1:40"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3"/>
      <c r="AL4" s="203" t="s">
        <v>72</v>
      </c>
      <c r="AM4" s="205" t="s">
        <v>112</v>
      </c>
    </row>
    <row r="5" spans="1:40" x14ac:dyDescent="0.2">
      <c r="A5" s="1754" t="s">
        <v>1</v>
      </c>
      <c r="B5" s="1754"/>
      <c r="C5" s="1754"/>
      <c r="D5" s="1754"/>
      <c r="E5" s="1754"/>
      <c r="F5" s="1754"/>
      <c r="G5" s="1754"/>
      <c r="H5" s="1754"/>
      <c r="I5" s="1754"/>
      <c r="J5" s="1754"/>
      <c r="K5" s="1754"/>
      <c r="L5" s="1754"/>
      <c r="M5" s="1754"/>
      <c r="N5" s="206"/>
      <c r="O5" s="206"/>
      <c r="P5" s="1755" t="s">
        <v>2</v>
      </c>
      <c r="Q5" s="1756"/>
      <c r="R5" s="1756"/>
      <c r="S5" s="1756"/>
      <c r="T5" s="1756"/>
      <c r="U5" s="1756"/>
      <c r="V5" s="1756"/>
      <c r="W5" s="1756"/>
      <c r="X5" s="1756"/>
      <c r="Y5" s="1756"/>
      <c r="Z5" s="1756"/>
      <c r="AA5" s="1756"/>
      <c r="AB5" s="1756"/>
      <c r="AC5" s="1756"/>
      <c r="AD5" s="1756"/>
      <c r="AE5" s="1756"/>
      <c r="AF5" s="1756"/>
      <c r="AG5" s="1756"/>
      <c r="AH5" s="1756"/>
      <c r="AI5" s="1756"/>
      <c r="AJ5" s="1756"/>
      <c r="AK5" s="1756"/>
      <c r="AL5" s="1756"/>
      <c r="AM5" s="1757"/>
    </row>
    <row r="6" spans="1:40" x14ac:dyDescent="0.2">
      <c r="A6" s="1752"/>
      <c r="B6" s="1752"/>
      <c r="C6" s="1752"/>
      <c r="D6" s="1752"/>
      <c r="E6" s="1752"/>
      <c r="F6" s="1752"/>
      <c r="G6" s="1752"/>
      <c r="H6" s="1752"/>
      <c r="I6" s="1752"/>
      <c r="J6" s="1752"/>
      <c r="K6" s="1752"/>
      <c r="L6" s="1752"/>
      <c r="M6" s="1752"/>
      <c r="N6" s="202"/>
      <c r="O6" s="202"/>
      <c r="P6" s="1755"/>
      <c r="Q6" s="1756"/>
      <c r="R6" s="1756"/>
      <c r="S6" s="1756"/>
      <c r="T6" s="1756"/>
      <c r="U6" s="1756"/>
      <c r="V6" s="1756"/>
      <c r="W6" s="1756"/>
      <c r="X6" s="1757"/>
      <c r="Y6" s="1755" t="s">
        <v>3</v>
      </c>
      <c r="Z6" s="1756"/>
      <c r="AA6" s="1756"/>
      <c r="AB6" s="1756"/>
      <c r="AC6" s="1756"/>
      <c r="AD6" s="1756"/>
      <c r="AE6" s="1756"/>
      <c r="AF6" s="1756"/>
      <c r="AG6" s="1756"/>
      <c r="AH6" s="1756"/>
      <c r="AI6" s="1756"/>
      <c r="AJ6" s="1756"/>
      <c r="AK6" s="207"/>
      <c r="AL6" s="1756"/>
      <c r="AM6" s="1757"/>
    </row>
    <row r="7" spans="1:40" s="111" customFormat="1" ht="13.5" customHeight="1" x14ac:dyDescent="0.2">
      <c r="A7" s="1835" t="s">
        <v>4</v>
      </c>
      <c r="B7" s="1829" t="s">
        <v>5</v>
      </c>
      <c r="C7" s="1838"/>
      <c r="D7" s="1838" t="s">
        <v>4</v>
      </c>
      <c r="E7" s="1829" t="s">
        <v>6</v>
      </c>
      <c r="F7" s="1838"/>
      <c r="G7" s="1838" t="s">
        <v>4</v>
      </c>
      <c r="H7" s="1829" t="s">
        <v>7</v>
      </c>
      <c r="I7" s="1838"/>
      <c r="J7" s="1838" t="s">
        <v>4</v>
      </c>
      <c r="K7" s="1826" t="s">
        <v>8</v>
      </c>
      <c r="L7" s="1832" t="s">
        <v>9</v>
      </c>
      <c r="M7" s="1832" t="s">
        <v>10</v>
      </c>
      <c r="N7" s="1832" t="s">
        <v>11</v>
      </c>
      <c r="O7" s="1832" t="s">
        <v>74</v>
      </c>
      <c r="P7" s="1832" t="s">
        <v>2</v>
      </c>
      <c r="Q7" s="1841" t="s">
        <v>12</v>
      </c>
      <c r="R7" s="1823" t="s">
        <v>13</v>
      </c>
      <c r="S7" s="1826" t="s">
        <v>14</v>
      </c>
      <c r="T7" s="1829" t="s">
        <v>15</v>
      </c>
      <c r="U7" s="1832" t="s">
        <v>16</v>
      </c>
      <c r="V7" s="1863" t="s">
        <v>13</v>
      </c>
      <c r="W7" s="394"/>
      <c r="X7" s="1832" t="s">
        <v>17</v>
      </c>
      <c r="Y7" s="1866" t="s">
        <v>18</v>
      </c>
      <c r="Z7" s="1867"/>
      <c r="AA7" s="1867"/>
      <c r="AB7" s="1867"/>
      <c r="AC7" s="1867"/>
      <c r="AD7" s="1868"/>
      <c r="AE7" s="1866" t="s">
        <v>19</v>
      </c>
      <c r="AF7" s="1867"/>
      <c r="AG7" s="1867"/>
      <c r="AH7" s="1867"/>
      <c r="AI7" s="1867"/>
      <c r="AJ7" s="1868"/>
      <c r="AK7" s="1844" t="s">
        <v>20</v>
      </c>
      <c r="AL7" s="1844" t="s">
        <v>21</v>
      </c>
      <c r="AM7" s="1847" t="s">
        <v>22</v>
      </c>
    </row>
    <row r="8" spans="1:40" s="111" customFormat="1" ht="18" customHeight="1" x14ac:dyDescent="0.2">
      <c r="A8" s="1836"/>
      <c r="B8" s="1830"/>
      <c r="C8" s="1839"/>
      <c r="D8" s="1839"/>
      <c r="E8" s="1830"/>
      <c r="F8" s="1839"/>
      <c r="G8" s="1839"/>
      <c r="H8" s="1830"/>
      <c r="I8" s="1839"/>
      <c r="J8" s="1839"/>
      <c r="K8" s="1827"/>
      <c r="L8" s="1833"/>
      <c r="M8" s="1833"/>
      <c r="N8" s="1833"/>
      <c r="O8" s="1833"/>
      <c r="P8" s="1833"/>
      <c r="Q8" s="1842"/>
      <c r="R8" s="1824"/>
      <c r="S8" s="1827"/>
      <c r="T8" s="1830"/>
      <c r="U8" s="1833"/>
      <c r="V8" s="1864"/>
      <c r="W8" s="1850" t="s">
        <v>4</v>
      </c>
      <c r="X8" s="1833"/>
      <c r="Y8" s="1852" t="s">
        <v>23</v>
      </c>
      <c r="Z8" s="1855" t="s">
        <v>24</v>
      </c>
      <c r="AA8" s="1852" t="s">
        <v>25</v>
      </c>
      <c r="AB8" s="1852" t="s">
        <v>26</v>
      </c>
      <c r="AC8" s="1852" t="s">
        <v>27</v>
      </c>
      <c r="AD8" s="1852" t="s">
        <v>28</v>
      </c>
      <c r="AE8" s="1852" t="s">
        <v>29</v>
      </c>
      <c r="AF8" s="1852" t="s">
        <v>30</v>
      </c>
      <c r="AG8" s="1852" t="s">
        <v>31</v>
      </c>
      <c r="AH8" s="1852" t="s">
        <v>32</v>
      </c>
      <c r="AI8" s="1852" t="s">
        <v>33</v>
      </c>
      <c r="AJ8" s="1852" t="s">
        <v>34</v>
      </c>
      <c r="AK8" s="1845"/>
      <c r="AL8" s="1845"/>
      <c r="AM8" s="1848"/>
    </row>
    <row r="9" spans="1:40" s="111" customFormat="1" ht="14.25" customHeight="1" x14ac:dyDescent="0.2">
      <c r="A9" s="1836"/>
      <c r="B9" s="1830"/>
      <c r="C9" s="1839"/>
      <c r="D9" s="1839"/>
      <c r="E9" s="1830"/>
      <c r="F9" s="1839"/>
      <c r="G9" s="1839"/>
      <c r="H9" s="1830"/>
      <c r="I9" s="1839"/>
      <c r="J9" s="1839"/>
      <c r="K9" s="1827"/>
      <c r="L9" s="1833"/>
      <c r="M9" s="1833"/>
      <c r="N9" s="1833"/>
      <c r="O9" s="1833"/>
      <c r="P9" s="1833"/>
      <c r="Q9" s="1842"/>
      <c r="R9" s="1824"/>
      <c r="S9" s="1827"/>
      <c r="T9" s="1830"/>
      <c r="U9" s="1833"/>
      <c r="V9" s="1864"/>
      <c r="W9" s="1850"/>
      <c r="X9" s="1833"/>
      <c r="Y9" s="1853"/>
      <c r="Z9" s="1856"/>
      <c r="AA9" s="1853"/>
      <c r="AB9" s="1853"/>
      <c r="AC9" s="1853"/>
      <c r="AD9" s="1853"/>
      <c r="AE9" s="1853"/>
      <c r="AF9" s="1853"/>
      <c r="AG9" s="1853"/>
      <c r="AH9" s="1853"/>
      <c r="AI9" s="1853"/>
      <c r="AJ9" s="1853"/>
      <c r="AK9" s="1845"/>
      <c r="AL9" s="1845"/>
      <c r="AM9" s="1848"/>
    </row>
    <row r="10" spans="1:40" s="111" customFormat="1" ht="14.25" customHeight="1" x14ac:dyDescent="0.2">
      <c r="A10" s="1836"/>
      <c r="B10" s="1830"/>
      <c r="C10" s="1839"/>
      <c r="D10" s="1839"/>
      <c r="E10" s="1830"/>
      <c r="F10" s="1839"/>
      <c r="G10" s="1839"/>
      <c r="H10" s="1830"/>
      <c r="I10" s="1839"/>
      <c r="J10" s="1839"/>
      <c r="K10" s="1827"/>
      <c r="L10" s="1833"/>
      <c r="M10" s="1833"/>
      <c r="N10" s="1833"/>
      <c r="O10" s="1833"/>
      <c r="P10" s="1833"/>
      <c r="Q10" s="1842"/>
      <c r="R10" s="1824"/>
      <c r="S10" s="1827"/>
      <c r="T10" s="1830"/>
      <c r="U10" s="1833"/>
      <c r="V10" s="1864"/>
      <c r="W10" s="1850"/>
      <c r="X10" s="1833"/>
      <c r="Y10" s="1853"/>
      <c r="Z10" s="1856"/>
      <c r="AA10" s="1853"/>
      <c r="AB10" s="1853"/>
      <c r="AC10" s="1853"/>
      <c r="AD10" s="1853"/>
      <c r="AE10" s="1853"/>
      <c r="AF10" s="1853"/>
      <c r="AG10" s="1853"/>
      <c r="AH10" s="1853"/>
      <c r="AI10" s="1853"/>
      <c r="AJ10" s="1853"/>
      <c r="AK10" s="1845"/>
      <c r="AL10" s="1845"/>
      <c r="AM10" s="1848"/>
    </row>
    <row r="11" spans="1:40" s="111" customFormat="1" ht="15" customHeight="1" x14ac:dyDescent="0.2">
      <c r="A11" s="1836"/>
      <c r="B11" s="1830"/>
      <c r="C11" s="1839"/>
      <c r="D11" s="1839"/>
      <c r="E11" s="1830"/>
      <c r="F11" s="1839"/>
      <c r="G11" s="1839"/>
      <c r="H11" s="1830"/>
      <c r="I11" s="1839"/>
      <c r="J11" s="1839"/>
      <c r="K11" s="1827"/>
      <c r="L11" s="1833"/>
      <c r="M11" s="1833"/>
      <c r="N11" s="1833"/>
      <c r="O11" s="1833"/>
      <c r="P11" s="1833"/>
      <c r="Q11" s="1842"/>
      <c r="R11" s="1824"/>
      <c r="S11" s="1827"/>
      <c r="T11" s="1830"/>
      <c r="U11" s="1833"/>
      <c r="V11" s="1864"/>
      <c r="W11" s="1850"/>
      <c r="X11" s="1833"/>
      <c r="Y11" s="1853"/>
      <c r="Z11" s="1856"/>
      <c r="AA11" s="1853"/>
      <c r="AB11" s="1853"/>
      <c r="AC11" s="1853"/>
      <c r="AD11" s="1853"/>
      <c r="AE11" s="1853"/>
      <c r="AF11" s="1853"/>
      <c r="AG11" s="1853"/>
      <c r="AH11" s="1853"/>
      <c r="AI11" s="1853"/>
      <c r="AJ11" s="1853"/>
      <c r="AK11" s="1845"/>
      <c r="AL11" s="1845"/>
      <c r="AM11" s="1848"/>
    </row>
    <row r="12" spans="1:40" s="111" customFormat="1" ht="15" customHeight="1" x14ac:dyDescent="0.2">
      <c r="A12" s="1836"/>
      <c r="B12" s="1830"/>
      <c r="C12" s="1839"/>
      <c r="D12" s="1839"/>
      <c r="E12" s="1830"/>
      <c r="F12" s="1839"/>
      <c r="G12" s="1839"/>
      <c r="H12" s="1830"/>
      <c r="I12" s="1839"/>
      <c r="J12" s="1839"/>
      <c r="K12" s="1827"/>
      <c r="L12" s="1833"/>
      <c r="M12" s="1833"/>
      <c r="N12" s="1833"/>
      <c r="O12" s="1833"/>
      <c r="P12" s="1833"/>
      <c r="Q12" s="1842"/>
      <c r="R12" s="1824"/>
      <c r="S12" s="1827"/>
      <c r="T12" s="1830"/>
      <c r="U12" s="1833"/>
      <c r="V12" s="1864"/>
      <c r="W12" s="1850"/>
      <c r="X12" s="1833"/>
      <c r="Y12" s="1853"/>
      <c r="Z12" s="1856"/>
      <c r="AA12" s="1853"/>
      <c r="AB12" s="1853"/>
      <c r="AC12" s="1853"/>
      <c r="AD12" s="1853"/>
      <c r="AE12" s="1853"/>
      <c r="AF12" s="1853"/>
      <c r="AG12" s="1853"/>
      <c r="AH12" s="1853"/>
      <c r="AI12" s="1853"/>
      <c r="AJ12" s="1853"/>
      <c r="AK12" s="1845"/>
      <c r="AL12" s="1845"/>
      <c r="AM12" s="1848"/>
    </row>
    <row r="13" spans="1:40" s="111" customFormat="1" ht="15" customHeight="1" x14ac:dyDescent="0.2">
      <c r="A13" s="1836"/>
      <c r="B13" s="1830"/>
      <c r="C13" s="1839"/>
      <c r="D13" s="1839"/>
      <c r="E13" s="1830"/>
      <c r="F13" s="1839"/>
      <c r="G13" s="1839"/>
      <c r="H13" s="1830"/>
      <c r="I13" s="1839"/>
      <c r="J13" s="1839"/>
      <c r="K13" s="1827"/>
      <c r="L13" s="1833"/>
      <c r="M13" s="1833"/>
      <c r="N13" s="1833"/>
      <c r="O13" s="1833"/>
      <c r="P13" s="1833"/>
      <c r="Q13" s="1842"/>
      <c r="R13" s="1824"/>
      <c r="S13" s="1827"/>
      <c r="T13" s="1830"/>
      <c r="U13" s="1833"/>
      <c r="V13" s="1864"/>
      <c r="W13" s="1850"/>
      <c r="X13" s="1833"/>
      <c r="Y13" s="1853"/>
      <c r="Z13" s="1856"/>
      <c r="AA13" s="1853"/>
      <c r="AB13" s="1853"/>
      <c r="AC13" s="1853"/>
      <c r="AD13" s="1853"/>
      <c r="AE13" s="1853"/>
      <c r="AF13" s="1853"/>
      <c r="AG13" s="1853"/>
      <c r="AH13" s="1853"/>
      <c r="AI13" s="1853"/>
      <c r="AJ13" s="1853"/>
      <c r="AK13" s="1845"/>
      <c r="AL13" s="1845"/>
      <c r="AM13" s="1848"/>
    </row>
    <row r="14" spans="1:40" s="111" customFormat="1" ht="15" customHeight="1" x14ac:dyDescent="0.2">
      <c r="A14" s="1836"/>
      <c r="B14" s="1830"/>
      <c r="C14" s="1839"/>
      <c r="D14" s="1839"/>
      <c r="E14" s="1830"/>
      <c r="F14" s="1839"/>
      <c r="G14" s="1839"/>
      <c r="H14" s="1830"/>
      <c r="I14" s="1839"/>
      <c r="J14" s="1839"/>
      <c r="K14" s="1827"/>
      <c r="L14" s="1833"/>
      <c r="M14" s="1833"/>
      <c r="N14" s="1833"/>
      <c r="O14" s="1833"/>
      <c r="P14" s="1833"/>
      <c r="Q14" s="1842"/>
      <c r="R14" s="1824"/>
      <c r="S14" s="1827"/>
      <c r="T14" s="1830"/>
      <c r="U14" s="1833"/>
      <c r="V14" s="1864"/>
      <c r="W14" s="1850"/>
      <c r="X14" s="1833"/>
      <c r="Y14" s="1853"/>
      <c r="Z14" s="1856"/>
      <c r="AA14" s="1853"/>
      <c r="AB14" s="1853"/>
      <c r="AC14" s="1853"/>
      <c r="AD14" s="1853"/>
      <c r="AE14" s="1853"/>
      <c r="AF14" s="1853"/>
      <c r="AG14" s="1853"/>
      <c r="AH14" s="1853"/>
      <c r="AI14" s="1853"/>
      <c r="AJ14" s="1853"/>
      <c r="AK14" s="1845"/>
      <c r="AL14" s="1845"/>
      <c r="AM14" s="1848"/>
    </row>
    <row r="15" spans="1:40" s="111" customFormat="1" ht="15" customHeight="1" x14ac:dyDescent="0.2">
      <c r="A15" s="1837"/>
      <c r="B15" s="1831"/>
      <c r="C15" s="1840"/>
      <c r="D15" s="1840"/>
      <c r="E15" s="1831"/>
      <c r="F15" s="1840"/>
      <c r="G15" s="1840"/>
      <c r="H15" s="1831"/>
      <c r="I15" s="1840"/>
      <c r="J15" s="1840"/>
      <c r="K15" s="1828"/>
      <c r="L15" s="1834"/>
      <c r="M15" s="1834"/>
      <c r="N15" s="1834"/>
      <c r="O15" s="1834"/>
      <c r="P15" s="1834"/>
      <c r="Q15" s="1843"/>
      <c r="R15" s="1825"/>
      <c r="S15" s="1828"/>
      <c r="T15" s="1831"/>
      <c r="U15" s="1834"/>
      <c r="V15" s="1865"/>
      <c r="W15" s="1851"/>
      <c r="X15" s="1834"/>
      <c r="Y15" s="1854"/>
      <c r="Z15" s="1857"/>
      <c r="AA15" s="1854"/>
      <c r="AB15" s="1854"/>
      <c r="AC15" s="1854"/>
      <c r="AD15" s="1854"/>
      <c r="AE15" s="1854"/>
      <c r="AF15" s="1854"/>
      <c r="AG15" s="1854"/>
      <c r="AH15" s="1854"/>
      <c r="AI15" s="1854"/>
      <c r="AJ15" s="1854"/>
      <c r="AK15" s="1846"/>
      <c r="AL15" s="1846"/>
      <c r="AM15" s="1849"/>
    </row>
    <row r="16" spans="1:40" s="217" customFormat="1" ht="12.75" customHeight="1" x14ac:dyDescent="0.2">
      <c r="A16" s="210" t="s">
        <v>114</v>
      </c>
      <c r="B16" s="211" t="s">
        <v>115</v>
      </c>
      <c r="C16" s="212"/>
      <c r="D16" s="211"/>
      <c r="E16" s="211"/>
      <c r="F16" s="211"/>
      <c r="G16" s="211"/>
      <c r="H16" s="211"/>
      <c r="I16" s="211"/>
      <c r="J16" s="211"/>
      <c r="K16" s="211"/>
      <c r="L16" s="211"/>
      <c r="M16" s="211"/>
      <c r="N16" s="211"/>
      <c r="O16" s="211"/>
      <c r="P16" s="213"/>
      <c r="Q16" s="391"/>
      <c r="R16" s="211"/>
      <c r="S16" s="213"/>
      <c r="T16" s="213"/>
      <c r="U16" s="213"/>
      <c r="V16" s="211"/>
      <c r="W16" s="395"/>
      <c r="X16" s="214"/>
      <c r="Y16" s="211"/>
      <c r="Z16" s="211"/>
      <c r="AA16" s="211"/>
      <c r="AB16" s="211"/>
      <c r="AC16" s="211"/>
      <c r="AD16" s="211"/>
      <c r="AE16" s="211"/>
      <c r="AF16" s="211"/>
      <c r="AG16" s="211"/>
      <c r="AH16" s="211"/>
      <c r="AI16" s="211"/>
      <c r="AJ16" s="211"/>
      <c r="AK16" s="214"/>
      <c r="AL16" s="214"/>
      <c r="AM16" s="215"/>
      <c r="AN16" s="216"/>
    </row>
    <row r="17" spans="1:43" s="217" customFormat="1" x14ac:dyDescent="0.2">
      <c r="A17" s="1808"/>
      <c r="B17" s="1811"/>
      <c r="C17" s="1811"/>
      <c r="D17" s="218" t="s">
        <v>116</v>
      </c>
      <c r="E17" s="219" t="s">
        <v>117</v>
      </c>
      <c r="F17" s="220"/>
      <c r="G17" s="220"/>
      <c r="H17" s="220"/>
      <c r="I17" s="220"/>
      <c r="J17" s="220"/>
      <c r="K17" s="220"/>
      <c r="L17" s="220"/>
      <c r="M17" s="220"/>
      <c r="N17" s="220"/>
      <c r="O17" s="220"/>
      <c r="P17" s="221"/>
      <c r="Q17" s="392"/>
      <c r="R17" s="220"/>
      <c r="S17" s="221"/>
      <c r="T17" s="221"/>
      <c r="U17" s="221"/>
      <c r="V17" s="220"/>
      <c r="W17" s="396"/>
      <c r="X17" s="222"/>
      <c r="Y17" s="220"/>
      <c r="Z17" s="220"/>
      <c r="AA17" s="220"/>
      <c r="AB17" s="220"/>
      <c r="AC17" s="220"/>
      <c r="AD17" s="220"/>
      <c r="AE17" s="220"/>
      <c r="AF17" s="220"/>
      <c r="AG17" s="220"/>
      <c r="AH17" s="220"/>
      <c r="AI17" s="220"/>
      <c r="AJ17" s="220"/>
      <c r="AK17" s="222"/>
      <c r="AL17" s="222"/>
      <c r="AM17" s="223"/>
      <c r="AN17" s="216"/>
    </row>
    <row r="18" spans="1:43" s="217" customFormat="1" ht="13.5" thickBot="1" x14ac:dyDescent="0.25">
      <c r="A18" s="1809"/>
      <c r="B18" s="1812"/>
      <c r="C18" s="1812"/>
      <c r="D18" s="1808"/>
      <c r="E18" s="1808"/>
      <c r="F18" s="1814"/>
      <c r="G18" s="224" t="s">
        <v>118</v>
      </c>
      <c r="H18" s="1817" t="s">
        <v>119</v>
      </c>
      <c r="I18" s="1818"/>
      <c r="J18" s="1818"/>
      <c r="K18" s="1818"/>
      <c r="L18" s="225"/>
      <c r="M18" s="226"/>
      <c r="N18" s="226"/>
      <c r="O18" s="226"/>
      <c r="P18" s="227"/>
      <c r="Q18" s="393"/>
      <c r="R18" s="226"/>
      <c r="S18" s="227"/>
      <c r="T18" s="227"/>
      <c r="U18" s="227"/>
      <c r="V18" s="226"/>
      <c r="W18" s="397"/>
      <c r="X18" s="228"/>
      <c r="Y18" s="226"/>
      <c r="Z18" s="226"/>
      <c r="AA18" s="226"/>
      <c r="AB18" s="226"/>
      <c r="AC18" s="226"/>
      <c r="AD18" s="226"/>
      <c r="AE18" s="226"/>
      <c r="AF18" s="226"/>
      <c r="AG18" s="226"/>
      <c r="AH18" s="226"/>
      <c r="AI18" s="226"/>
      <c r="AJ18" s="226"/>
      <c r="AK18" s="228"/>
      <c r="AL18" s="228"/>
      <c r="AM18" s="229"/>
      <c r="AN18" s="216"/>
    </row>
    <row r="19" spans="1:43" s="234" customFormat="1" ht="198" customHeight="1" x14ac:dyDescent="0.2">
      <c r="A19" s="1809"/>
      <c r="B19" s="1812"/>
      <c r="C19" s="1812"/>
      <c r="D19" s="1809"/>
      <c r="E19" s="1809"/>
      <c r="F19" s="1815"/>
      <c r="G19" s="1705"/>
      <c r="H19" s="1705"/>
      <c r="I19" s="1705"/>
      <c r="J19" s="167">
        <v>275</v>
      </c>
      <c r="K19" s="168" t="s">
        <v>120</v>
      </c>
      <c r="L19" s="167" t="s">
        <v>1028</v>
      </c>
      <c r="M19" s="167">
        <v>4</v>
      </c>
      <c r="N19" s="1792" t="s">
        <v>1026</v>
      </c>
      <c r="O19" s="1792">
        <v>16</v>
      </c>
      <c r="P19" s="1792" t="s">
        <v>121</v>
      </c>
      <c r="Q19" s="246">
        <f>+V19/$R$19</f>
        <v>0.75725626395435375</v>
      </c>
      <c r="R19" s="1799">
        <v>1612400000</v>
      </c>
      <c r="S19" s="1797" t="s">
        <v>1027</v>
      </c>
      <c r="T19" s="168" t="s">
        <v>1034</v>
      </c>
      <c r="U19" s="230" t="s">
        <v>1025</v>
      </c>
      <c r="V19" s="231">
        <v>1221000000</v>
      </c>
      <c r="W19" s="398">
        <v>20</v>
      </c>
      <c r="X19" s="168" t="s">
        <v>82</v>
      </c>
      <c r="Y19" s="1789">
        <v>64149</v>
      </c>
      <c r="Z19" s="1789">
        <v>72224</v>
      </c>
      <c r="AA19" s="1789">
        <v>27477</v>
      </c>
      <c r="AB19" s="1789">
        <v>86843</v>
      </c>
      <c r="AC19" s="1789">
        <v>236429</v>
      </c>
      <c r="AD19" s="1789">
        <v>81384</v>
      </c>
      <c r="AE19" s="1789">
        <v>13208</v>
      </c>
      <c r="AF19" s="1789">
        <v>1817</v>
      </c>
      <c r="AG19" s="1789"/>
      <c r="AH19" s="1789"/>
      <c r="AI19" s="1789">
        <v>16897</v>
      </c>
      <c r="AJ19" s="1789">
        <v>81384</v>
      </c>
      <c r="AK19" s="232">
        <v>42740</v>
      </c>
      <c r="AL19" s="232">
        <v>43089</v>
      </c>
      <c r="AM19" s="233" t="s">
        <v>122</v>
      </c>
    </row>
    <row r="20" spans="1:43" s="234" customFormat="1" ht="73.5" customHeight="1" x14ac:dyDescent="0.2">
      <c r="A20" s="1809"/>
      <c r="B20" s="1812"/>
      <c r="C20" s="1812"/>
      <c r="D20" s="1809"/>
      <c r="E20" s="1809"/>
      <c r="F20" s="1815"/>
      <c r="G20" s="1705"/>
      <c r="H20" s="1705"/>
      <c r="I20" s="1705"/>
      <c r="J20" s="1792">
        <v>276</v>
      </c>
      <c r="K20" s="1792" t="s">
        <v>123</v>
      </c>
      <c r="L20" s="1792" t="s">
        <v>1028</v>
      </c>
      <c r="M20" s="1792">
        <v>1</v>
      </c>
      <c r="N20" s="1794"/>
      <c r="O20" s="1794"/>
      <c r="P20" s="1794"/>
      <c r="Q20" s="1795">
        <f>+(V20+V21)/$R$19</f>
        <v>2.7784668816670802E-2</v>
      </c>
      <c r="R20" s="1800"/>
      <c r="S20" s="1802"/>
      <c r="T20" s="1797" t="s">
        <v>124</v>
      </c>
      <c r="U20" s="1797" t="s">
        <v>125</v>
      </c>
      <c r="V20" s="231">
        <v>3600000</v>
      </c>
      <c r="W20" s="398">
        <v>20</v>
      </c>
      <c r="X20" s="168" t="s">
        <v>82</v>
      </c>
      <c r="Y20" s="1790"/>
      <c r="Z20" s="1790"/>
      <c r="AA20" s="1790"/>
      <c r="AB20" s="1790"/>
      <c r="AC20" s="1790"/>
      <c r="AD20" s="1790"/>
      <c r="AE20" s="1790"/>
      <c r="AF20" s="1790"/>
      <c r="AG20" s="1790"/>
      <c r="AH20" s="1790"/>
      <c r="AI20" s="1790"/>
      <c r="AJ20" s="1790"/>
      <c r="AK20" s="232">
        <v>42740</v>
      </c>
      <c r="AL20" s="232">
        <v>43089</v>
      </c>
      <c r="AM20" s="1858" t="s">
        <v>122</v>
      </c>
    </row>
    <row r="21" spans="1:43" s="234" customFormat="1" ht="78.75" customHeight="1" x14ac:dyDescent="0.2">
      <c r="A21" s="1809"/>
      <c r="B21" s="1812"/>
      <c r="C21" s="1812"/>
      <c r="D21" s="1809"/>
      <c r="E21" s="1809"/>
      <c r="F21" s="1815"/>
      <c r="G21" s="1705"/>
      <c r="H21" s="1705"/>
      <c r="I21" s="1705"/>
      <c r="J21" s="1793"/>
      <c r="K21" s="1793"/>
      <c r="L21" s="1793"/>
      <c r="M21" s="1793"/>
      <c r="N21" s="1794"/>
      <c r="O21" s="1794"/>
      <c r="P21" s="1794"/>
      <c r="Q21" s="1796"/>
      <c r="R21" s="1800"/>
      <c r="S21" s="1802"/>
      <c r="T21" s="1798"/>
      <c r="U21" s="1798"/>
      <c r="V21" s="231">
        <v>41200000</v>
      </c>
      <c r="W21" s="398">
        <v>15</v>
      </c>
      <c r="X21" s="171" t="s">
        <v>1088</v>
      </c>
      <c r="Y21" s="1790"/>
      <c r="Z21" s="1790"/>
      <c r="AA21" s="1790"/>
      <c r="AB21" s="1790"/>
      <c r="AC21" s="1790"/>
      <c r="AD21" s="1790"/>
      <c r="AE21" s="1790"/>
      <c r="AF21" s="1790"/>
      <c r="AG21" s="1790"/>
      <c r="AH21" s="1790"/>
      <c r="AI21" s="1790"/>
      <c r="AJ21" s="1790"/>
      <c r="AK21" s="232">
        <v>42740</v>
      </c>
      <c r="AL21" s="232">
        <v>43089</v>
      </c>
      <c r="AM21" s="1859"/>
    </row>
    <row r="22" spans="1:43" s="234" customFormat="1" ht="72.75" customHeight="1" x14ac:dyDescent="0.2">
      <c r="A22" s="1809"/>
      <c r="B22" s="1812"/>
      <c r="C22" s="1812"/>
      <c r="D22" s="1809"/>
      <c r="E22" s="1809"/>
      <c r="F22" s="1815"/>
      <c r="G22" s="1705"/>
      <c r="H22" s="1705"/>
      <c r="I22" s="1705"/>
      <c r="J22" s="1792">
        <v>277</v>
      </c>
      <c r="K22" s="1792" t="s">
        <v>126</v>
      </c>
      <c r="L22" s="1792" t="s">
        <v>1028</v>
      </c>
      <c r="M22" s="1792">
        <v>1</v>
      </c>
      <c r="N22" s="1794"/>
      <c r="O22" s="1794"/>
      <c r="P22" s="1794"/>
      <c r="Q22" s="1795">
        <f>+(+V22)/$R$19</f>
        <v>9.092036715455222E-2</v>
      </c>
      <c r="R22" s="1800"/>
      <c r="S22" s="1802"/>
      <c r="T22" s="1797" t="s">
        <v>127</v>
      </c>
      <c r="U22" s="1797" t="s">
        <v>128</v>
      </c>
      <c r="V22" s="1143">
        <v>146600000</v>
      </c>
      <c r="W22" s="1819">
        <v>56</v>
      </c>
      <c r="X22" s="1797" t="s">
        <v>1089</v>
      </c>
      <c r="Y22" s="1790"/>
      <c r="Z22" s="1790"/>
      <c r="AA22" s="1790"/>
      <c r="AB22" s="1790"/>
      <c r="AC22" s="1790"/>
      <c r="AD22" s="1790"/>
      <c r="AE22" s="1790"/>
      <c r="AF22" s="1790"/>
      <c r="AG22" s="1790"/>
      <c r="AH22" s="1790"/>
      <c r="AI22" s="1790"/>
      <c r="AJ22" s="1790"/>
      <c r="AK22" s="1860">
        <v>42740</v>
      </c>
      <c r="AL22" s="1860">
        <v>43089</v>
      </c>
      <c r="AM22" s="1858" t="s">
        <v>122</v>
      </c>
    </row>
    <row r="23" spans="1:43" s="234" customFormat="1" ht="103.5" customHeight="1" x14ac:dyDescent="0.2">
      <c r="A23" s="1809"/>
      <c r="B23" s="1812"/>
      <c r="C23" s="1812"/>
      <c r="D23" s="1809"/>
      <c r="E23" s="1809"/>
      <c r="F23" s="1815"/>
      <c r="G23" s="1705"/>
      <c r="H23" s="1705"/>
      <c r="I23" s="1705"/>
      <c r="J23" s="1793"/>
      <c r="K23" s="1793"/>
      <c r="L23" s="1793"/>
      <c r="M23" s="1793"/>
      <c r="N23" s="1793"/>
      <c r="O23" s="1793"/>
      <c r="P23" s="1793"/>
      <c r="Q23" s="1796"/>
      <c r="R23" s="1801"/>
      <c r="S23" s="1798"/>
      <c r="T23" s="1798"/>
      <c r="U23" s="1798"/>
      <c r="V23" s="1143">
        <v>200000000</v>
      </c>
      <c r="W23" s="1820"/>
      <c r="X23" s="1798"/>
      <c r="Y23" s="1791"/>
      <c r="Z23" s="1791"/>
      <c r="AA23" s="1791"/>
      <c r="AB23" s="1791"/>
      <c r="AC23" s="1791"/>
      <c r="AD23" s="1791"/>
      <c r="AE23" s="1791"/>
      <c r="AF23" s="1791"/>
      <c r="AG23" s="1791"/>
      <c r="AH23" s="1791"/>
      <c r="AI23" s="1791"/>
      <c r="AJ23" s="1791"/>
      <c r="AK23" s="1861"/>
      <c r="AL23" s="1861"/>
      <c r="AM23" s="1859"/>
    </row>
    <row r="24" spans="1:43" s="234" customFormat="1" ht="76.5" x14ac:dyDescent="0.2">
      <c r="A24" s="1809"/>
      <c r="B24" s="1812"/>
      <c r="C24" s="1812"/>
      <c r="D24" s="1809"/>
      <c r="E24" s="1809"/>
      <c r="F24" s="1815"/>
      <c r="G24" s="1705"/>
      <c r="H24" s="1705"/>
      <c r="I24" s="1705"/>
      <c r="J24" s="167">
        <v>278</v>
      </c>
      <c r="K24" s="168" t="s">
        <v>129</v>
      </c>
      <c r="L24" s="167" t="s">
        <v>1028</v>
      </c>
      <c r="M24" s="167">
        <v>1</v>
      </c>
      <c r="N24" s="1792" t="s">
        <v>130</v>
      </c>
      <c r="O24" s="1792">
        <v>17</v>
      </c>
      <c r="P24" s="1711" t="s">
        <v>131</v>
      </c>
      <c r="Q24" s="246">
        <f>+V24/R24</f>
        <v>0.8704663212435233</v>
      </c>
      <c r="R24" s="1807">
        <v>308800000</v>
      </c>
      <c r="S24" s="1711" t="s">
        <v>1029</v>
      </c>
      <c r="T24" s="168" t="s">
        <v>1030</v>
      </c>
      <c r="U24" s="168" t="s">
        <v>1031</v>
      </c>
      <c r="V24" s="1143">
        <v>268800000</v>
      </c>
      <c r="W24" s="398">
        <v>20</v>
      </c>
      <c r="X24" s="168" t="s">
        <v>82</v>
      </c>
      <c r="Y24" s="1862">
        <v>64149</v>
      </c>
      <c r="Z24" s="1862">
        <v>72224</v>
      </c>
      <c r="AA24" s="1862">
        <v>27477</v>
      </c>
      <c r="AB24" s="1862">
        <v>86843</v>
      </c>
      <c r="AC24" s="1862">
        <v>236429</v>
      </c>
      <c r="AD24" s="1862">
        <v>81384</v>
      </c>
      <c r="AE24" s="1862">
        <v>13208</v>
      </c>
      <c r="AF24" s="1862">
        <v>1817</v>
      </c>
      <c r="AG24" s="1862"/>
      <c r="AH24" s="1862"/>
      <c r="AI24" s="1862">
        <v>16897</v>
      </c>
      <c r="AJ24" s="1862">
        <v>81384</v>
      </c>
      <c r="AK24" s="232">
        <v>42740</v>
      </c>
      <c r="AL24" s="232">
        <v>43089</v>
      </c>
      <c r="AM24" s="233" t="s">
        <v>122</v>
      </c>
    </row>
    <row r="25" spans="1:43" s="234" customFormat="1" ht="76.5" customHeight="1" x14ac:dyDescent="0.2">
      <c r="A25" s="1810"/>
      <c r="B25" s="1813"/>
      <c r="C25" s="1813"/>
      <c r="D25" s="1810"/>
      <c r="E25" s="1810"/>
      <c r="F25" s="1816"/>
      <c r="G25" s="1705"/>
      <c r="H25" s="1705"/>
      <c r="I25" s="1705"/>
      <c r="J25" s="167">
        <v>279</v>
      </c>
      <c r="K25" s="168" t="s">
        <v>132</v>
      </c>
      <c r="L25" s="167" t="s">
        <v>1028</v>
      </c>
      <c r="M25" s="167">
        <v>1</v>
      </c>
      <c r="N25" s="1793"/>
      <c r="O25" s="1793"/>
      <c r="P25" s="1711"/>
      <c r="Q25" s="246">
        <f>+V25/R24</f>
        <v>0.12953367875647667</v>
      </c>
      <c r="R25" s="1807"/>
      <c r="S25" s="1711"/>
      <c r="T25" s="168" t="s">
        <v>1033</v>
      </c>
      <c r="U25" s="168" t="s">
        <v>1032</v>
      </c>
      <c r="V25" s="1143">
        <v>40000000</v>
      </c>
      <c r="W25" s="398">
        <v>20</v>
      </c>
      <c r="X25" s="168" t="s">
        <v>82</v>
      </c>
      <c r="Y25" s="1862"/>
      <c r="Z25" s="1862"/>
      <c r="AA25" s="1862"/>
      <c r="AB25" s="1862"/>
      <c r="AC25" s="1862"/>
      <c r="AD25" s="1862"/>
      <c r="AE25" s="1862"/>
      <c r="AF25" s="1862"/>
      <c r="AG25" s="1862"/>
      <c r="AH25" s="1862"/>
      <c r="AI25" s="1862"/>
      <c r="AJ25" s="1862"/>
      <c r="AK25" s="232">
        <v>42740</v>
      </c>
      <c r="AL25" s="232">
        <v>43089</v>
      </c>
      <c r="AM25" s="233" t="s">
        <v>122</v>
      </c>
    </row>
    <row r="26" spans="1:43" x14ac:dyDescent="0.2">
      <c r="R26" s="238" t="s">
        <v>51</v>
      </c>
      <c r="AK26" s="241"/>
      <c r="AL26" s="242"/>
      <c r="AM26" s="243"/>
      <c r="AN26" s="197"/>
      <c r="AO26" s="197"/>
      <c r="AP26" s="197"/>
      <c r="AQ26" s="197"/>
    </row>
    <row r="27" spans="1:43" s="217" customFormat="1" ht="29.25" customHeight="1" x14ac:dyDescent="0.2">
      <c r="A27" s="1803" t="s">
        <v>133</v>
      </c>
      <c r="B27" s="1803"/>
      <c r="C27" s="1803"/>
      <c r="D27" s="1803"/>
      <c r="E27" s="1803"/>
      <c r="F27" s="1803"/>
      <c r="G27" s="1803"/>
      <c r="H27" s="1803"/>
      <c r="I27" s="1803"/>
      <c r="J27" s="1803"/>
      <c r="K27" s="1803"/>
      <c r="L27" s="1803"/>
      <c r="M27" s="1803"/>
      <c r="N27" s="1803"/>
      <c r="O27" s="1803"/>
      <c r="P27" s="1803"/>
      <c r="Q27" s="1803"/>
      <c r="R27" s="474">
        <f>SUM(R19:R25)</f>
        <v>1921200000</v>
      </c>
      <c r="S27" s="475"/>
      <c r="T27" s="475"/>
      <c r="U27" s="331"/>
      <c r="V27" s="476">
        <f>SUM(V19:V25)</f>
        <v>1921200000</v>
      </c>
      <c r="W27" s="1821"/>
      <c r="X27" s="1822"/>
      <c r="Y27" s="1822"/>
      <c r="Z27" s="1822"/>
      <c r="AA27" s="1822"/>
      <c r="AB27" s="1822"/>
      <c r="AC27" s="1822"/>
      <c r="AD27" s="1822"/>
      <c r="AE27" s="1822"/>
      <c r="AF27" s="1822"/>
      <c r="AG27" s="1822"/>
      <c r="AH27" s="1822"/>
      <c r="AI27" s="1822"/>
      <c r="AJ27" s="1822"/>
      <c r="AK27" s="1822"/>
      <c r="AL27" s="1822"/>
      <c r="AM27" s="1822"/>
    </row>
    <row r="28" spans="1:43" x14ac:dyDescent="0.2">
      <c r="AK28" s="241"/>
      <c r="AL28" s="242"/>
      <c r="AM28" s="243"/>
      <c r="AN28" s="197"/>
      <c r="AO28" s="197"/>
      <c r="AP28" s="197"/>
      <c r="AQ28" s="197"/>
    </row>
    <row r="29" spans="1:43" x14ac:dyDescent="0.2">
      <c r="R29" s="197"/>
      <c r="AK29" s="241"/>
      <c r="AL29" s="242"/>
      <c r="AM29" s="243"/>
      <c r="AN29" s="197"/>
      <c r="AO29" s="197"/>
      <c r="AP29" s="197"/>
      <c r="AQ29" s="197"/>
    </row>
    <row r="30" spans="1:43" x14ac:dyDescent="0.2">
      <c r="AK30" s="241"/>
      <c r="AL30" s="242"/>
      <c r="AM30" s="243"/>
      <c r="AN30" s="197"/>
      <c r="AO30" s="197"/>
      <c r="AP30" s="197"/>
      <c r="AQ30" s="197"/>
    </row>
    <row r="31" spans="1:43" x14ac:dyDescent="0.2">
      <c r="E31" s="1804" t="s">
        <v>134</v>
      </c>
      <c r="F31" s="1804"/>
      <c r="G31" s="1804"/>
      <c r="H31" s="1804"/>
      <c r="I31" s="1804"/>
      <c r="J31" s="1804"/>
      <c r="K31" s="1804"/>
      <c r="R31" s="244"/>
      <c r="AK31" s="241"/>
      <c r="AL31" s="242"/>
      <c r="AM31" s="243"/>
      <c r="AN31" s="197"/>
      <c r="AO31" s="197"/>
      <c r="AP31" s="197"/>
      <c r="AQ31" s="197"/>
    </row>
    <row r="32" spans="1:43" x14ac:dyDescent="0.2">
      <c r="E32" s="1805" t="s">
        <v>135</v>
      </c>
      <c r="F32" s="1805"/>
      <c r="G32" s="1805"/>
      <c r="H32" s="1805"/>
      <c r="I32" s="1805"/>
      <c r="J32" s="1805"/>
      <c r="K32" s="1805"/>
      <c r="W32" s="1806"/>
      <c r="X32" s="1806"/>
      <c r="AK32" s="241"/>
      <c r="AL32" s="242"/>
      <c r="AM32" s="243"/>
      <c r="AN32" s="197"/>
      <c r="AO32" s="197"/>
      <c r="AP32" s="197"/>
      <c r="AQ32" s="197"/>
    </row>
    <row r="33" spans="37:43" x14ac:dyDescent="0.2">
      <c r="AK33" s="241"/>
      <c r="AL33" s="242"/>
      <c r="AM33" s="243"/>
      <c r="AN33" s="197"/>
      <c r="AO33" s="197"/>
      <c r="AP33" s="197"/>
      <c r="AQ33" s="197"/>
    </row>
    <row r="34" spans="37:43" x14ac:dyDescent="0.2">
      <c r="AK34" s="241"/>
      <c r="AL34" s="242"/>
      <c r="AM34" s="243"/>
      <c r="AN34" s="197"/>
      <c r="AO34" s="197"/>
      <c r="AP34" s="197"/>
      <c r="AQ34" s="197"/>
    </row>
    <row r="35" spans="37:43" x14ac:dyDescent="0.2">
      <c r="AK35" s="241"/>
      <c r="AL35" s="242"/>
      <c r="AM35" s="243"/>
      <c r="AN35" s="197"/>
      <c r="AO35" s="197"/>
      <c r="AP35" s="197"/>
      <c r="AQ35" s="197"/>
    </row>
    <row r="36" spans="37:43" x14ac:dyDescent="0.2">
      <c r="AK36" s="241"/>
      <c r="AL36" s="242"/>
      <c r="AM36" s="243"/>
      <c r="AN36" s="197"/>
      <c r="AO36" s="197"/>
      <c r="AP36" s="197"/>
      <c r="AQ36" s="197"/>
    </row>
    <row r="37" spans="37:43" x14ac:dyDescent="0.2">
      <c r="AK37" s="241"/>
      <c r="AL37" s="242"/>
      <c r="AM37" s="243"/>
      <c r="AN37" s="197"/>
      <c r="AO37" s="197"/>
      <c r="AP37" s="197"/>
      <c r="AQ37" s="197"/>
    </row>
    <row r="38" spans="37:43" x14ac:dyDescent="0.2">
      <c r="AK38" s="241"/>
      <c r="AL38" s="242"/>
      <c r="AM38" s="243"/>
      <c r="AN38" s="197"/>
      <c r="AO38" s="197"/>
      <c r="AP38" s="197"/>
      <c r="AQ38" s="197"/>
    </row>
  </sheetData>
  <mergeCells count="110">
    <mergeCell ref="AM20:AM21"/>
    <mergeCell ref="AK22:AK23"/>
    <mergeCell ref="AL22:AL23"/>
    <mergeCell ref="AM22:AM23"/>
    <mergeCell ref="AI19:AI23"/>
    <mergeCell ref="A1:AK4"/>
    <mergeCell ref="P5:AM5"/>
    <mergeCell ref="AI24:AI25"/>
    <mergeCell ref="AJ24:AJ25"/>
    <mergeCell ref="V7:V15"/>
    <mergeCell ref="X7:X15"/>
    <mergeCell ref="Y7:AD7"/>
    <mergeCell ref="AE7:AJ7"/>
    <mergeCell ref="Y24:Y25"/>
    <mergeCell ref="Z24:Z25"/>
    <mergeCell ref="AA24:AA25"/>
    <mergeCell ref="AB24:AB25"/>
    <mergeCell ref="AC24:AC25"/>
    <mergeCell ref="AD24:AD25"/>
    <mergeCell ref="AE24:AE25"/>
    <mergeCell ref="AF24:AF25"/>
    <mergeCell ref="AG24:AG25"/>
    <mergeCell ref="AH24:AH25"/>
    <mergeCell ref="AD19:AD23"/>
    <mergeCell ref="AM7:AM15"/>
    <mergeCell ref="W8:W15"/>
    <mergeCell ref="Y8:Y15"/>
    <mergeCell ref="Z8:Z15"/>
    <mergeCell ref="AA8:AA15"/>
    <mergeCell ref="AB8:AB15"/>
    <mergeCell ref="AC8:AC15"/>
    <mergeCell ref="AD8:AD15"/>
    <mergeCell ref="AE8:AE15"/>
    <mergeCell ref="AF8:AF15"/>
    <mergeCell ref="AG8:AG15"/>
    <mergeCell ref="AH8:AH15"/>
    <mergeCell ref="AI8:AI15"/>
    <mergeCell ref="AJ8:AJ15"/>
    <mergeCell ref="A5:M6"/>
    <mergeCell ref="P6:X6"/>
    <mergeCell ref="Y6:AJ6"/>
    <mergeCell ref="AL6:AM6"/>
    <mergeCell ref="R7:R15"/>
    <mergeCell ref="S7:S15"/>
    <mergeCell ref="T7:T15"/>
    <mergeCell ref="U7:U15"/>
    <mergeCell ref="A7:A15"/>
    <mergeCell ref="B7:C15"/>
    <mergeCell ref="D7:D15"/>
    <mergeCell ref="E7:F15"/>
    <mergeCell ref="G7:G15"/>
    <mergeCell ref="H7:I15"/>
    <mergeCell ref="J7:J15"/>
    <mergeCell ref="K7:K15"/>
    <mergeCell ref="L7:L15"/>
    <mergeCell ref="M7:M15"/>
    <mergeCell ref="N7:N15"/>
    <mergeCell ref="O7:O15"/>
    <mergeCell ref="P7:P15"/>
    <mergeCell ref="Q7:Q15"/>
    <mergeCell ref="AK7:AK15"/>
    <mergeCell ref="AL7:AL15"/>
    <mergeCell ref="A27:Q27"/>
    <mergeCell ref="E31:K31"/>
    <mergeCell ref="E32:K32"/>
    <mergeCell ref="W32:X32"/>
    <mergeCell ref="N24:N25"/>
    <mergeCell ref="O24:O25"/>
    <mergeCell ref="P24:P25"/>
    <mergeCell ref="R24:R25"/>
    <mergeCell ref="S24:S25"/>
    <mergeCell ref="A17:A25"/>
    <mergeCell ref="B17:C25"/>
    <mergeCell ref="D18:D25"/>
    <mergeCell ref="E18:F25"/>
    <mergeCell ref="H18:K18"/>
    <mergeCell ref="G19:G25"/>
    <mergeCell ref="H19:I25"/>
    <mergeCell ref="J20:J21"/>
    <mergeCell ref="K20:K21"/>
    <mergeCell ref="J22:J23"/>
    <mergeCell ref="K22:K23"/>
    <mergeCell ref="W22:W23"/>
    <mergeCell ref="X22:X23"/>
    <mergeCell ref="W27:AM27"/>
    <mergeCell ref="AB19:AB23"/>
    <mergeCell ref="AJ19:AJ23"/>
    <mergeCell ref="L22:L23"/>
    <mergeCell ref="M22:M23"/>
    <mergeCell ref="N19:N23"/>
    <mergeCell ref="O19:O23"/>
    <mergeCell ref="P19:P23"/>
    <mergeCell ref="L20:L21"/>
    <mergeCell ref="M20:M21"/>
    <mergeCell ref="Q20:Q21"/>
    <mergeCell ref="T20:T21"/>
    <mergeCell ref="U20:U21"/>
    <mergeCell ref="R19:R23"/>
    <mergeCell ref="S19:S23"/>
    <mergeCell ref="T22:T23"/>
    <mergeCell ref="U22:U23"/>
    <mergeCell ref="Q22:Q23"/>
    <mergeCell ref="Z19:Z23"/>
    <mergeCell ref="AA19:AA23"/>
    <mergeCell ref="AC19:AC23"/>
    <mergeCell ref="AE19:AE23"/>
    <mergeCell ref="AF19:AF23"/>
    <mergeCell ref="AG19:AG23"/>
    <mergeCell ref="AH19:AH23"/>
    <mergeCell ref="Y19:Y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V181"/>
  <sheetViews>
    <sheetView showGridLines="0" topLeftCell="A95" zoomScale="55" zoomScaleNormal="55" workbookViewId="0">
      <selection activeCell="H66" sqref="A66:I66"/>
    </sheetView>
  </sheetViews>
  <sheetFormatPr baseColWidth="10" defaultColWidth="11.42578125" defaultRowHeight="27" customHeight="1" x14ac:dyDescent="0.2"/>
  <cols>
    <col min="1" max="1" width="13.140625" style="67" customWidth="1"/>
    <col min="2" max="2" width="4" style="7" customWidth="1"/>
    <col min="3" max="3" width="14.5703125" style="7" customWidth="1"/>
    <col min="4" max="4" width="14.7109375" style="7" customWidth="1"/>
    <col min="5" max="5" width="10" style="7" customWidth="1"/>
    <col min="6" max="6" width="7.42578125" style="7" customWidth="1"/>
    <col min="7" max="7" width="14.42578125" style="7" customWidth="1"/>
    <col min="8" max="8" width="8.5703125" style="7" customWidth="1"/>
    <col min="9" max="9" width="13.7109375" style="7" customWidth="1"/>
    <col min="10" max="10" width="11.5703125" style="7" customWidth="1"/>
    <col min="11" max="11" width="39.85546875" style="83" customWidth="1"/>
    <col min="12" max="12" width="22.7109375" style="57" customWidth="1"/>
    <col min="13" max="13" width="26.28515625" style="57" customWidth="1"/>
    <col min="14" max="14" width="30.28515625" style="37" customWidth="1"/>
    <col min="15" max="15" width="19.42578125" style="37" customWidth="1"/>
    <col min="16" max="16" width="23.85546875" style="83" customWidth="1"/>
    <col min="17" max="17" width="12.7109375" style="58" customWidth="1"/>
    <col min="18" max="18" width="27.140625" style="62" bestFit="1" customWidth="1"/>
    <col min="19" max="19" width="37" style="83" customWidth="1"/>
    <col min="20" max="20" width="41.140625" style="83" customWidth="1"/>
    <col min="21" max="21" width="54" style="83" customWidth="1"/>
    <col min="22" max="22" width="21.85546875" style="59" customWidth="1"/>
    <col min="23" max="23" width="22.42578125" style="60" customWidth="1"/>
    <col min="24" max="24" width="19" style="83" customWidth="1"/>
    <col min="25" max="25" width="10" style="7" customWidth="1"/>
    <col min="26" max="26" width="10.5703125" style="7" customWidth="1"/>
    <col min="27" max="27" width="11.7109375" style="7" customWidth="1"/>
    <col min="28" max="28" width="11.42578125" style="7" customWidth="1"/>
    <col min="29" max="29" width="11.7109375" style="7" customWidth="1"/>
    <col min="30" max="30" width="9.42578125" style="7" customWidth="1"/>
    <col min="31" max="31" width="8.42578125" style="7" customWidth="1"/>
    <col min="32" max="35" width="7.28515625" style="7" customWidth="1"/>
    <col min="36" max="36" width="10.7109375" style="7" customWidth="1"/>
    <col min="37" max="37" width="20.5703125" style="65" customWidth="1"/>
    <col min="38" max="38" width="20" style="66" customWidth="1"/>
    <col min="39" max="39" width="26" style="489" customWidth="1"/>
    <col min="40" max="16384" width="11.42578125" style="7"/>
  </cols>
  <sheetData>
    <row r="1" spans="1:72" ht="27" customHeight="1" x14ac:dyDescent="0.2">
      <c r="A1" s="1869" t="s">
        <v>65</v>
      </c>
      <c r="B1" s="1869"/>
      <c r="C1" s="1869"/>
      <c r="D1" s="1869"/>
      <c r="E1" s="1869"/>
      <c r="F1" s="1869"/>
      <c r="G1" s="1869"/>
      <c r="H1" s="1869"/>
      <c r="I1" s="1869"/>
      <c r="J1" s="1869"/>
      <c r="K1" s="1869"/>
      <c r="L1" s="1869"/>
      <c r="M1" s="1869"/>
      <c r="N1" s="1869"/>
      <c r="O1" s="1869"/>
      <c r="P1" s="1869"/>
      <c r="Q1" s="1869"/>
      <c r="R1" s="1869"/>
      <c r="S1" s="1869"/>
      <c r="T1" s="1869"/>
      <c r="U1" s="1869"/>
      <c r="V1" s="1869"/>
      <c r="W1" s="1869"/>
      <c r="X1" s="1869"/>
      <c r="Y1" s="1869"/>
      <c r="Z1" s="1869"/>
      <c r="AA1" s="1869"/>
      <c r="AB1" s="1869"/>
      <c r="AC1" s="1869"/>
      <c r="AD1" s="1869"/>
      <c r="AE1" s="1869"/>
      <c r="AF1" s="1869"/>
      <c r="AG1" s="1869"/>
      <c r="AH1" s="1869"/>
      <c r="AI1" s="1869"/>
      <c r="AJ1" s="1869"/>
      <c r="AK1" s="1870"/>
      <c r="AL1" s="5" t="s">
        <v>66</v>
      </c>
      <c r="AM1" s="6" t="s">
        <v>67</v>
      </c>
      <c r="AN1" s="3"/>
      <c r="AO1" s="3"/>
    </row>
    <row r="2" spans="1:72" ht="27" customHeight="1" x14ac:dyDescent="0.2">
      <c r="A2" s="1869"/>
      <c r="B2" s="1869"/>
      <c r="C2" s="1869"/>
      <c r="D2" s="1869"/>
      <c r="E2" s="1869"/>
      <c r="F2" s="1869"/>
      <c r="G2" s="1869"/>
      <c r="H2" s="1869"/>
      <c r="I2" s="1869"/>
      <c r="J2" s="1869"/>
      <c r="K2" s="1869"/>
      <c r="L2" s="1869"/>
      <c r="M2" s="1869"/>
      <c r="N2" s="1869"/>
      <c r="O2" s="1869"/>
      <c r="P2" s="1869"/>
      <c r="Q2" s="1869"/>
      <c r="R2" s="1869"/>
      <c r="S2" s="1869"/>
      <c r="T2" s="1869"/>
      <c r="U2" s="1869"/>
      <c r="V2" s="1869"/>
      <c r="W2" s="1869"/>
      <c r="X2" s="1869"/>
      <c r="Y2" s="1869"/>
      <c r="Z2" s="1869"/>
      <c r="AA2" s="1869"/>
      <c r="AB2" s="1869"/>
      <c r="AC2" s="1869"/>
      <c r="AD2" s="1869"/>
      <c r="AE2" s="1869"/>
      <c r="AF2" s="1869"/>
      <c r="AG2" s="1869"/>
      <c r="AH2" s="1869"/>
      <c r="AI2" s="1869"/>
      <c r="AJ2" s="1869"/>
      <c r="AK2" s="1870"/>
      <c r="AL2" s="8" t="s">
        <v>68</v>
      </c>
      <c r="AM2" s="6" t="s">
        <v>69</v>
      </c>
      <c r="AN2" s="3"/>
      <c r="AO2" s="3"/>
    </row>
    <row r="3" spans="1:72" ht="20.25" customHeight="1" x14ac:dyDescent="0.2">
      <c r="A3" s="1869"/>
      <c r="B3" s="1869"/>
      <c r="C3" s="1869"/>
      <c r="D3" s="1869"/>
      <c r="E3" s="1869"/>
      <c r="F3" s="1869"/>
      <c r="G3" s="1869"/>
      <c r="H3" s="1869"/>
      <c r="I3" s="1869"/>
      <c r="J3" s="1869"/>
      <c r="K3" s="1869"/>
      <c r="L3" s="1869"/>
      <c r="M3" s="1869"/>
      <c r="N3" s="1869"/>
      <c r="O3" s="1869"/>
      <c r="P3" s="1869"/>
      <c r="Q3" s="1869"/>
      <c r="R3" s="1869"/>
      <c r="S3" s="1869"/>
      <c r="T3" s="1869"/>
      <c r="U3" s="1869"/>
      <c r="V3" s="1869"/>
      <c r="W3" s="1869"/>
      <c r="X3" s="1869"/>
      <c r="Y3" s="1869"/>
      <c r="Z3" s="1869"/>
      <c r="AA3" s="1869"/>
      <c r="AB3" s="1869"/>
      <c r="AC3" s="1869"/>
      <c r="AD3" s="1869"/>
      <c r="AE3" s="1869"/>
      <c r="AF3" s="1869"/>
      <c r="AG3" s="1869"/>
      <c r="AH3" s="1869"/>
      <c r="AI3" s="1869"/>
      <c r="AJ3" s="1869"/>
      <c r="AK3" s="1870"/>
      <c r="AL3" s="5" t="s">
        <v>70</v>
      </c>
      <c r="AM3" s="6" t="s">
        <v>71</v>
      </c>
      <c r="AN3" s="3"/>
      <c r="AO3" s="3"/>
    </row>
    <row r="4" spans="1:72" ht="33.75" customHeight="1" x14ac:dyDescent="0.2">
      <c r="A4" s="1641"/>
      <c r="B4" s="1641"/>
      <c r="C4" s="1641"/>
      <c r="D4" s="1641"/>
      <c r="E4" s="1641"/>
      <c r="F4" s="1641"/>
      <c r="G4" s="1641"/>
      <c r="H4" s="1641"/>
      <c r="I4" s="1641"/>
      <c r="J4" s="1641"/>
      <c r="K4" s="1641"/>
      <c r="L4" s="1641"/>
      <c r="M4" s="1641"/>
      <c r="N4" s="1641"/>
      <c r="O4" s="1641"/>
      <c r="P4" s="1641"/>
      <c r="Q4" s="1641"/>
      <c r="R4" s="1641"/>
      <c r="S4" s="1641"/>
      <c r="T4" s="1641"/>
      <c r="U4" s="1641"/>
      <c r="V4" s="1641"/>
      <c r="W4" s="1641"/>
      <c r="X4" s="1641"/>
      <c r="Y4" s="1641"/>
      <c r="Z4" s="1641"/>
      <c r="AA4" s="1641"/>
      <c r="AB4" s="1641"/>
      <c r="AC4" s="1641"/>
      <c r="AD4" s="1641"/>
      <c r="AE4" s="1641"/>
      <c r="AF4" s="1641"/>
      <c r="AG4" s="1641"/>
      <c r="AH4" s="1641"/>
      <c r="AI4" s="1641"/>
      <c r="AJ4" s="1641"/>
      <c r="AK4" s="1642"/>
      <c r="AL4" s="5" t="s">
        <v>72</v>
      </c>
      <c r="AM4" s="9" t="s">
        <v>73</v>
      </c>
      <c r="AN4" s="3"/>
      <c r="AO4" s="3"/>
    </row>
    <row r="5" spans="1:72" ht="27" customHeight="1" x14ac:dyDescent="0.2">
      <c r="A5" s="1638" t="s">
        <v>1</v>
      </c>
      <c r="B5" s="1638"/>
      <c r="C5" s="1638"/>
      <c r="D5" s="1638"/>
      <c r="E5" s="1638"/>
      <c r="F5" s="1638"/>
      <c r="G5" s="1638"/>
      <c r="H5" s="1638"/>
      <c r="I5" s="1638"/>
      <c r="J5" s="1638"/>
      <c r="K5" s="1638"/>
      <c r="L5" s="1638"/>
      <c r="M5" s="1638"/>
      <c r="N5" s="1679" t="s">
        <v>2</v>
      </c>
      <c r="O5" s="1679"/>
      <c r="P5" s="1679"/>
      <c r="Q5" s="1679"/>
      <c r="R5" s="1679"/>
      <c r="S5" s="1679"/>
      <c r="T5" s="1679"/>
      <c r="U5" s="1679"/>
      <c r="V5" s="1679"/>
      <c r="W5" s="1679"/>
      <c r="X5" s="1679"/>
      <c r="Y5" s="1679"/>
      <c r="Z5" s="1679"/>
      <c r="AA5" s="1679"/>
      <c r="AB5" s="1679"/>
      <c r="AC5" s="1679"/>
      <c r="AD5" s="1679"/>
      <c r="AE5" s="1679"/>
      <c r="AF5" s="1679"/>
      <c r="AG5" s="1679"/>
      <c r="AH5" s="1679"/>
      <c r="AI5" s="1679"/>
      <c r="AJ5" s="1679"/>
      <c r="AK5" s="1679"/>
      <c r="AL5" s="1679"/>
      <c r="AM5" s="1679"/>
      <c r="AN5" s="3"/>
      <c r="AO5" s="3"/>
    </row>
    <row r="6" spans="1:72" ht="23.25" customHeight="1" x14ac:dyDescent="0.2">
      <c r="A6" s="1641"/>
      <c r="B6" s="1641"/>
      <c r="C6" s="1641"/>
      <c r="D6" s="1641"/>
      <c r="E6" s="1641"/>
      <c r="F6" s="1641"/>
      <c r="G6" s="1641"/>
      <c r="H6" s="1641"/>
      <c r="I6" s="1641"/>
      <c r="J6" s="1641"/>
      <c r="K6" s="1641"/>
      <c r="L6" s="1641"/>
      <c r="M6" s="1641"/>
      <c r="N6" s="84"/>
      <c r="O6" s="87"/>
      <c r="P6" s="87"/>
      <c r="Q6" s="507"/>
      <c r="R6" s="477"/>
      <c r="S6" s="87"/>
      <c r="T6" s="87"/>
      <c r="U6" s="87"/>
      <c r="V6" s="11"/>
      <c r="W6" s="477"/>
      <c r="X6" s="87"/>
      <c r="Y6" s="1640" t="s">
        <v>3</v>
      </c>
      <c r="Z6" s="1641"/>
      <c r="AA6" s="1641"/>
      <c r="AB6" s="1641"/>
      <c r="AC6" s="1641"/>
      <c r="AD6" s="1641"/>
      <c r="AE6" s="1641"/>
      <c r="AF6" s="1641"/>
      <c r="AG6" s="1641"/>
      <c r="AH6" s="1641"/>
      <c r="AI6" s="1641"/>
      <c r="AJ6" s="1642"/>
      <c r="AK6" s="10"/>
      <c r="AL6" s="10"/>
      <c r="AM6" s="478"/>
      <c r="AN6" s="3"/>
      <c r="AO6" s="3"/>
    </row>
    <row r="7" spans="1:72" ht="27" customHeight="1" x14ac:dyDescent="0.2">
      <c r="A7" s="1871" t="s">
        <v>4</v>
      </c>
      <c r="B7" s="1874" t="s">
        <v>5</v>
      </c>
      <c r="C7" s="1875"/>
      <c r="D7" s="1875" t="s">
        <v>4</v>
      </c>
      <c r="E7" s="1874" t="s">
        <v>6</v>
      </c>
      <c r="F7" s="1875"/>
      <c r="G7" s="1875" t="s">
        <v>4</v>
      </c>
      <c r="H7" s="1874" t="s">
        <v>7</v>
      </c>
      <c r="I7" s="1875"/>
      <c r="J7" s="1875" t="s">
        <v>4</v>
      </c>
      <c r="K7" s="1889" t="s">
        <v>8</v>
      </c>
      <c r="L7" s="1892" t="s">
        <v>9</v>
      </c>
      <c r="M7" s="1892" t="s">
        <v>10</v>
      </c>
      <c r="N7" s="1880" t="s">
        <v>11</v>
      </c>
      <c r="O7" s="1880" t="s">
        <v>74</v>
      </c>
      <c r="P7" s="1880" t="s">
        <v>2</v>
      </c>
      <c r="Q7" s="1883" t="s">
        <v>12</v>
      </c>
      <c r="R7" s="1886" t="s">
        <v>13</v>
      </c>
      <c r="S7" s="1889" t="s">
        <v>14</v>
      </c>
      <c r="T7" s="1889" t="s">
        <v>15</v>
      </c>
      <c r="U7" s="1880" t="s">
        <v>16</v>
      </c>
      <c r="V7" s="1895" t="s">
        <v>13</v>
      </c>
      <c r="W7" s="12"/>
      <c r="X7" s="1880" t="s">
        <v>17</v>
      </c>
      <c r="Y7" s="1898" t="s">
        <v>18</v>
      </c>
      <c r="Z7" s="1899"/>
      <c r="AA7" s="1899"/>
      <c r="AB7" s="1899"/>
      <c r="AC7" s="1899"/>
      <c r="AD7" s="1900"/>
      <c r="AE7" s="1898" t="s">
        <v>19</v>
      </c>
      <c r="AF7" s="1899"/>
      <c r="AG7" s="1899"/>
      <c r="AH7" s="1899"/>
      <c r="AI7" s="1899"/>
      <c r="AJ7" s="1900"/>
      <c r="AK7" s="1901" t="s">
        <v>20</v>
      </c>
      <c r="AL7" s="1901" t="s">
        <v>21</v>
      </c>
      <c r="AM7" s="1895" t="s">
        <v>22</v>
      </c>
      <c r="AN7" s="3"/>
      <c r="AO7" s="3"/>
    </row>
    <row r="8" spans="1:72" ht="27" customHeight="1" x14ac:dyDescent="0.2">
      <c r="A8" s="1872"/>
      <c r="B8" s="1876"/>
      <c r="C8" s="1877"/>
      <c r="D8" s="1877"/>
      <c r="E8" s="1876"/>
      <c r="F8" s="1877"/>
      <c r="G8" s="1877"/>
      <c r="H8" s="1876"/>
      <c r="I8" s="1877"/>
      <c r="J8" s="1877"/>
      <c r="K8" s="1890"/>
      <c r="L8" s="1893"/>
      <c r="M8" s="1893"/>
      <c r="N8" s="1881"/>
      <c r="O8" s="1881"/>
      <c r="P8" s="1881"/>
      <c r="Q8" s="1884"/>
      <c r="R8" s="1887"/>
      <c r="S8" s="1890"/>
      <c r="T8" s="1890"/>
      <c r="U8" s="1881"/>
      <c r="V8" s="1896"/>
      <c r="W8" s="1907" t="s">
        <v>4</v>
      </c>
      <c r="X8" s="1881"/>
      <c r="Y8" s="1904" t="s">
        <v>23</v>
      </c>
      <c r="Z8" s="1909" t="s">
        <v>24</v>
      </c>
      <c r="AA8" s="1904" t="s">
        <v>25</v>
      </c>
      <c r="AB8" s="1904" t="s">
        <v>26</v>
      </c>
      <c r="AC8" s="1904" t="s">
        <v>27</v>
      </c>
      <c r="AD8" s="1904" t="s">
        <v>28</v>
      </c>
      <c r="AE8" s="1904" t="s">
        <v>29</v>
      </c>
      <c r="AF8" s="1904" t="s">
        <v>30</v>
      </c>
      <c r="AG8" s="1904" t="s">
        <v>31</v>
      </c>
      <c r="AH8" s="1904" t="s">
        <v>32</v>
      </c>
      <c r="AI8" s="1904" t="s">
        <v>33</v>
      </c>
      <c r="AJ8" s="1904" t="s">
        <v>34</v>
      </c>
      <c r="AK8" s="1902"/>
      <c r="AL8" s="1902"/>
      <c r="AM8" s="1896"/>
      <c r="AN8" s="3"/>
      <c r="AO8" s="3"/>
    </row>
    <row r="9" spans="1:72" ht="27" customHeight="1" x14ac:dyDescent="0.2">
      <c r="A9" s="1872"/>
      <c r="B9" s="1876"/>
      <c r="C9" s="1877"/>
      <c r="D9" s="1877"/>
      <c r="E9" s="1876"/>
      <c r="F9" s="1877"/>
      <c r="G9" s="1877"/>
      <c r="H9" s="1876"/>
      <c r="I9" s="1877"/>
      <c r="J9" s="1877"/>
      <c r="K9" s="1890"/>
      <c r="L9" s="1893"/>
      <c r="M9" s="1893"/>
      <c r="N9" s="1881"/>
      <c r="O9" s="1881"/>
      <c r="P9" s="1881"/>
      <c r="Q9" s="1884"/>
      <c r="R9" s="1887"/>
      <c r="S9" s="1890"/>
      <c r="T9" s="1890"/>
      <c r="U9" s="1881"/>
      <c r="V9" s="1896"/>
      <c r="W9" s="1907"/>
      <c r="X9" s="1881"/>
      <c r="Y9" s="1905"/>
      <c r="Z9" s="1910"/>
      <c r="AA9" s="1905"/>
      <c r="AB9" s="1905"/>
      <c r="AC9" s="1905"/>
      <c r="AD9" s="1905"/>
      <c r="AE9" s="1905"/>
      <c r="AF9" s="1905"/>
      <c r="AG9" s="1905"/>
      <c r="AH9" s="1905"/>
      <c r="AI9" s="1905"/>
      <c r="AJ9" s="1905"/>
      <c r="AK9" s="1902"/>
      <c r="AL9" s="1902"/>
      <c r="AM9" s="1896"/>
      <c r="AN9" s="3"/>
      <c r="AO9" s="3"/>
    </row>
    <row r="10" spans="1:72" ht="14.25" customHeight="1" x14ac:dyDescent="0.2">
      <c r="A10" s="1872"/>
      <c r="B10" s="1876"/>
      <c r="C10" s="1877"/>
      <c r="D10" s="1877"/>
      <c r="E10" s="1876"/>
      <c r="F10" s="1877"/>
      <c r="G10" s="1877"/>
      <c r="H10" s="1876"/>
      <c r="I10" s="1877"/>
      <c r="J10" s="1877"/>
      <c r="K10" s="1890"/>
      <c r="L10" s="1893"/>
      <c r="M10" s="1893"/>
      <c r="N10" s="1881"/>
      <c r="O10" s="1881"/>
      <c r="P10" s="1881"/>
      <c r="Q10" s="1884"/>
      <c r="R10" s="1887"/>
      <c r="S10" s="1890"/>
      <c r="T10" s="1890"/>
      <c r="U10" s="1881"/>
      <c r="V10" s="1896"/>
      <c r="W10" s="1907"/>
      <c r="X10" s="1881"/>
      <c r="Y10" s="1905"/>
      <c r="Z10" s="1910"/>
      <c r="AA10" s="1905"/>
      <c r="AB10" s="1905"/>
      <c r="AC10" s="1905"/>
      <c r="AD10" s="1905"/>
      <c r="AE10" s="1905"/>
      <c r="AF10" s="1905"/>
      <c r="AG10" s="1905"/>
      <c r="AH10" s="1905"/>
      <c r="AI10" s="1905"/>
      <c r="AJ10" s="1905"/>
      <c r="AK10" s="1902"/>
      <c r="AL10" s="1902"/>
      <c r="AM10" s="1896"/>
      <c r="AN10" s="3"/>
      <c r="AO10" s="3"/>
    </row>
    <row r="11" spans="1:72" ht="27" hidden="1" customHeight="1" x14ac:dyDescent="0.2">
      <c r="A11" s="1872"/>
      <c r="B11" s="1876"/>
      <c r="C11" s="1877"/>
      <c r="D11" s="1877"/>
      <c r="E11" s="1876"/>
      <c r="F11" s="1877"/>
      <c r="G11" s="1877"/>
      <c r="H11" s="1876"/>
      <c r="I11" s="1877"/>
      <c r="J11" s="1877"/>
      <c r="K11" s="1890"/>
      <c r="L11" s="1893"/>
      <c r="M11" s="1893"/>
      <c r="N11" s="1881"/>
      <c r="O11" s="1881"/>
      <c r="P11" s="1881"/>
      <c r="Q11" s="1884"/>
      <c r="R11" s="1887"/>
      <c r="S11" s="1890"/>
      <c r="T11" s="1890"/>
      <c r="U11" s="1881"/>
      <c r="V11" s="1896"/>
      <c r="W11" s="1907"/>
      <c r="X11" s="1881"/>
      <c r="Y11" s="1905"/>
      <c r="Z11" s="1910"/>
      <c r="AA11" s="1905"/>
      <c r="AB11" s="1905"/>
      <c r="AC11" s="1905"/>
      <c r="AD11" s="1905"/>
      <c r="AE11" s="1905"/>
      <c r="AF11" s="1905"/>
      <c r="AG11" s="1905"/>
      <c r="AH11" s="1905"/>
      <c r="AI11" s="1905"/>
      <c r="AJ11" s="1905"/>
      <c r="AK11" s="1902"/>
      <c r="AL11" s="1902"/>
      <c r="AM11" s="1896"/>
      <c r="AN11" s="3"/>
      <c r="AO11" s="3"/>
    </row>
    <row r="12" spans="1:72" ht="27" hidden="1" customHeight="1" x14ac:dyDescent="0.2">
      <c r="A12" s="1872"/>
      <c r="B12" s="1876"/>
      <c r="C12" s="1877"/>
      <c r="D12" s="1877"/>
      <c r="E12" s="1876"/>
      <c r="F12" s="1877"/>
      <c r="G12" s="1877"/>
      <c r="H12" s="1876"/>
      <c r="I12" s="1877"/>
      <c r="J12" s="1877"/>
      <c r="K12" s="1890"/>
      <c r="L12" s="1893"/>
      <c r="M12" s="1893"/>
      <c r="N12" s="1881"/>
      <c r="O12" s="1881"/>
      <c r="P12" s="1881"/>
      <c r="Q12" s="1884"/>
      <c r="R12" s="1887"/>
      <c r="S12" s="1890"/>
      <c r="T12" s="1890"/>
      <c r="U12" s="1881"/>
      <c r="V12" s="1896"/>
      <c r="W12" s="1907"/>
      <c r="X12" s="1881"/>
      <c r="Y12" s="1905"/>
      <c r="Z12" s="1910"/>
      <c r="AA12" s="1905"/>
      <c r="AB12" s="1905"/>
      <c r="AC12" s="1905"/>
      <c r="AD12" s="1905"/>
      <c r="AE12" s="1905"/>
      <c r="AF12" s="1905"/>
      <c r="AG12" s="1905"/>
      <c r="AH12" s="1905"/>
      <c r="AI12" s="1905"/>
      <c r="AJ12" s="1905"/>
      <c r="AK12" s="1902"/>
      <c r="AL12" s="1902"/>
      <c r="AM12" s="1896"/>
      <c r="AN12" s="3"/>
      <c r="AO12" s="3"/>
    </row>
    <row r="13" spans="1:72" ht="27" hidden="1" customHeight="1" x14ac:dyDescent="0.2">
      <c r="A13" s="1872"/>
      <c r="B13" s="1876"/>
      <c r="C13" s="1877"/>
      <c r="D13" s="1877"/>
      <c r="E13" s="1876"/>
      <c r="F13" s="1877"/>
      <c r="G13" s="1877"/>
      <c r="H13" s="1876"/>
      <c r="I13" s="1877"/>
      <c r="J13" s="1877"/>
      <c r="K13" s="1890"/>
      <c r="L13" s="1893"/>
      <c r="M13" s="1893"/>
      <c r="N13" s="1881"/>
      <c r="O13" s="1881"/>
      <c r="P13" s="1881"/>
      <c r="Q13" s="1884"/>
      <c r="R13" s="1887"/>
      <c r="S13" s="1890"/>
      <c r="T13" s="1890"/>
      <c r="U13" s="1881"/>
      <c r="V13" s="1896"/>
      <c r="W13" s="1907"/>
      <c r="X13" s="1881"/>
      <c r="Y13" s="1905"/>
      <c r="Z13" s="1910"/>
      <c r="AA13" s="1905"/>
      <c r="AB13" s="1905"/>
      <c r="AC13" s="1905"/>
      <c r="AD13" s="1905"/>
      <c r="AE13" s="1905"/>
      <c r="AF13" s="1905"/>
      <c r="AG13" s="1905"/>
      <c r="AH13" s="1905"/>
      <c r="AI13" s="1905"/>
      <c r="AJ13" s="1905"/>
      <c r="AK13" s="1902"/>
      <c r="AL13" s="1902"/>
      <c r="AM13" s="1896"/>
      <c r="AN13" s="3"/>
      <c r="AO13" s="3"/>
    </row>
    <row r="14" spans="1:72" ht="27" hidden="1" customHeight="1" x14ac:dyDescent="0.2">
      <c r="A14" s="1872"/>
      <c r="B14" s="1876"/>
      <c r="C14" s="1877"/>
      <c r="D14" s="1877"/>
      <c r="E14" s="1876"/>
      <c r="F14" s="1877"/>
      <c r="G14" s="1877"/>
      <c r="H14" s="1876"/>
      <c r="I14" s="1877"/>
      <c r="J14" s="1877"/>
      <c r="K14" s="1890"/>
      <c r="L14" s="1893"/>
      <c r="M14" s="1893"/>
      <c r="N14" s="1881"/>
      <c r="O14" s="1881"/>
      <c r="P14" s="1881"/>
      <c r="Q14" s="1884"/>
      <c r="R14" s="1887"/>
      <c r="S14" s="1890"/>
      <c r="T14" s="1890"/>
      <c r="U14" s="1881"/>
      <c r="V14" s="1896"/>
      <c r="W14" s="1907"/>
      <c r="X14" s="1881"/>
      <c r="Y14" s="1905"/>
      <c r="Z14" s="1910"/>
      <c r="AA14" s="1905"/>
      <c r="AB14" s="1905"/>
      <c r="AC14" s="1905"/>
      <c r="AD14" s="1905"/>
      <c r="AE14" s="1905"/>
      <c r="AF14" s="1905"/>
      <c r="AG14" s="1905"/>
      <c r="AH14" s="1905"/>
      <c r="AI14" s="1905"/>
      <c r="AJ14" s="1905"/>
      <c r="AK14" s="1902"/>
      <c r="AL14" s="1902"/>
      <c r="AM14" s="1896"/>
      <c r="AN14" s="3"/>
      <c r="AO14" s="3"/>
    </row>
    <row r="15" spans="1:72" ht="27" hidden="1" customHeight="1" x14ac:dyDescent="0.2">
      <c r="A15" s="1873"/>
      <c r="B15" s="1878"/>
      <c r="C15" s="1879"/>
      <c r="D15" s="1879"/>
      <c r="E15" s="1878"/>
      <c r="F15" s="1879"/>
      <c r="G15" s="1879"/>
      <c r="H15" s="1878"/>
      <c r="I15" s="1879"/>
      <c r="J15" s="1879"/>
      <c r="K15" s="1891"/>
      <c r="L15" s="1894"/>
      <c r="M15" s="1894"/>
      <c r="N15" s="1882"/>
      <c r="O15" s="1882"/>
      <c r="P15" s="1882"/>
      <c r="Q15" s="1885"/>
      <c r="R15" s="1888"/>
      <c r="S15" s="1891"/>
      <c r="T15" s="1891"/>
      <c r="U15" s="1882"/>
      <c r="V15" s="1897"/>
      <c r="W15" s="1908"/>
      <c r="X15" s="1882"/>
      <c r="Y15" s="1906"/>
      <c r="Z15" s="1911"/>
      <c r="AA15" s="1906"/>
      <c r="AB15" s="1906"/>
      <c r="AC15" s="1906"/>
      <c r="AD15" s="1906"/>
      <c r="AE15" s="1906"/>
      <c r="AF15" s="1906"/>
      <c r="AG15" s="1906"/>
      <c r="AH15" s="1906"/>
      <c r="AI15" s="1906"/>
      <c r="AJ15" s="1906"/>
      <c r="AK15" s="1903"/>
      <c r="AL15" s="1903"/>
      <c r="AM15" s="1897"/>
      <c r="AN15" s="3"/>
      <c r="AO15" s="3"/>
    </row>
    <row r="16" spans="1:72" s="20" customFormat="1" ht="27" customHeight="1" x14ac:dyDescent="0.2">
      <c r="A16" s="72">
        <v>1</v>
      </c>
      <c r="B16" s="13" t="s">
        <v>136</v>
      </c>
      <c r="C16" s="13"/>
      <c r="D16" s="13"/>
      <c r="E16" s="13"/>
      <c r="F16" s="13"/>
      <c r="G16" s="13"/>
      <c r="H16" s="13"/>
      <c r="I16" s="13"/>
      <c r="J16" s="13"/>
      <c r="K16" s="110"/>
      <c r="L16" s="14"/>
      <c r="M16" s="110"/>
      <c r="N16" s="14"/>
      <c r="O16" s="14"/>
      <c r="P16" s="110"/>
      <c r="Q16" s="15"/>
      <c r="R16" s="73"/>
      <c r="S16" s="110"/>
      <c r="T16" s="110"/>
      <c r="U16" s="14"/>
      <c r="V16" s="73"/>
      <c r="W16" s="17"/>
      <c r="X16" s="14"/>
      <c r="Y16" s="13"/>
      <c r="Z16" s="13"/>
      <c r="AA16" s="13"/>
      <c r="AB16" s="13"/>
      <c r="AC16" s="13"/>
      <c r="AD16" s="13"/>
      <c r="AE16" s="13"/>
      <c r="AF16" s="13"/>
      <c r="AG16" s="13"/>
      <c r="AH16" s="13"/>
      <c r="AI16" s="13"/>
      <c r="AJ16" s="13"/>
      <c r="AK16" s="18"/>
      <c r="AL16" s="18"/>
      <c r="AM16" s="74"/>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60" s="3" customFormat="1" ht="27" customHeight="1" x14ac:dyDescent="0.2">
      <c r="A17" s="21"/>
      <c r="B17" s="491"/>
      <c r="C17" s="491"/>
      <c r="D17" s="75">
        <v>1</v>
      </c>
      <c r="E17" s="23" t="s">
        <v>137</v>
      </c>
      <c r="F17" s="23"/>
      <c r="G17" s="23"/>
      <c r="H17" s="23"/>
      <c r="I17" s="23"/>
      <c r="J17" s="23"/>
      <c r="K17" s="85"/>
      <c r="L17" s="24"/>
      <c r="M17" s="85"/>
      <c r="N17" s="24"/>
      <c r="O17" s="24"/>
      <c r="P17" s="85"/>
      <c r="Q17" s="85"/>
      <c r="R17" s="76"/>
      <c r="S17" s="85"/>
      <c r="T17" s="85"/>
      <c r="U17" s="24"/>
      <c r="V17" s="76"/>
      <c r="W17" s="26"/>
      <c r="X17" s="24"/>
      <c r="Y17" s="23"/>
      <c r="Z17" s="23"/>
      <c r="AA17" s="23"/>
      <c r="AB17" s="23"/>
      <c r="AC17" s="23"/>
      <c r="AD17" s="23"/>
      <c r="AE17" s="23"/>
      <c r="AF17" s="23"/>
      <c r="AG17" s="23"/>
      <c r="AH17" s="23"/>
      <c r="AI17" s="23"/>
      <c r="AJ17" s="23"/>
      <c r="AK17" s="27"/>
      <c r="AL17" s="27"/>
      <c r="AM17" s="77"/>
    </row>
    <row r="18" spans="1:60" s="3" customFormat="1" ht="27" customHeight="1" x14ac:dyDescent="0.2">
      <c r="A18" s="21"/>
      <c r="B18" s="491"/>
      <c r="C18" s="491"/>
      <c r="D18" s="490"/>
      <c r="F18" s="491"/>
      <c r="G18" s="78">
        <v>2</v>
      </c>
      <c r="H18" s="31" t="s">
        <v>138</v>
      </c>
      <c r="I18" s="31"/>
      <c r="J18" s="31"/>
      <c r="K18" s="30"/>
      <c r="L18" s="91"/>
      <c r="M18" s="92"/>
      <c r="N18" s="485"/>
      <c r="O18" s="485"/>
      <c r="P18" s="30"/>
      <c r="Q18" s="30"/>
      <c r="R18" s="79"/>
      <c r="S18" s="30"/>
      <c r="T18" s="30"/>
      <c r="U18" s="485"/>
      <c r="V18" s="79"/>
      <c r="W18" s="33"/>
      <c r="X18" s="485"/>
      <c r="Y18" s="31"/>
      <c r="Z18" s="31"/>
      <c r="AA18" s="31"/>
      <c r="AB18" s="31"/>
      <c r="AC18" s="31"/>
      <c r="AD18" s="31"/>
      <c r="AE18" s="31"/>
      <c r="AF18" s="31"/>
      <c r="AG18" s="31"/>
      <c r="AH18" s="31"/>
      <c r="AI18" s="31"/>
      <c r="AJ18" s="31"/>
      <c r="AK18" s="34"/>
      <c r="AL18" s="34"/>
      <c r="AM18" s="80"/>
    </row>
    <row r="19" spans="1:60" s="3" customFormat="1" ht="21.75" customHeight="1" x14ac:dyDescent="0.2">
      <c r="A19" s="2"/>
      <c r="B19" s="479"/>
      <c r="C19" s="479"/>
      <c r="D19" s="481"/>
      <c r="E19" s="479"/>
      <c r="F19" s="479"/>
      <c r="G19" s="480"/>
      <c r="H19" s="1912"/>
      <c r="I19" s="1913"/>
      <c r="J19" s="1914">
        <v>9</v>
      </c>
      <c r="K19" s="1915" t="s">
        <v>139</v>
      </c>
      <c r="L19" s="1916" t="s">
        <v>1816</v>
      </c>
      <c r="M19" s="1916">
        <v>5</v>
      </c>
      <c r="N19" s="1916" t="s">
        <v>1354</v>
      </c>
      <c r="O19" s="1914">
        <v>22</v>
      </c>
      <c r="P19" s="1914" t="s">
        <v>140</v>
      </c>
      <c r="Q19" s="1930">
        <v>100</v>
      </c>
      <c r="R19" s="1933">
        <v>106758463</v>
      </c>
      <c r="S19" s="1915" t="s">
        <v>141</v>
      </c>
      <c r="T19" s="1934" t="s">
        <v>142</v>
      </c>
      <c r="U19" s="1916" t="s">
        <v>143</v>
      </c>
      <c r="V19" s="1947">
        <v>106758463</v>
      </c>
      <c r="W19" s="1921">
        <v>22</v>
      </c>
      <c r="X19" s="1924" t="s">
        <v>144</v>
      </c>
      <c r="Y19" s="1927">
        <v>55079</v>
      </c>
      <c r="Z19" s="1927">
        <v>63164</v>
      </c>
      <c r="AA19" s="1927">
        <v>45607</v>
      </c>
      <c r="AB19" s="1927">
        <v>140912</v>
      </c>
      <c r="AC19" s="1927">
        <v>365607</v>
      </c>
      <c r="AD19" s="1927">
        <v>75612</v>
      </c>
      <c r="AE19" s="1927">
        <v>12718</v>
      </c>
      <c r="AF19" s="1927">
        <v>2145</v>
      </c>
      <c r="AG19" s="1927">
        <v>413</v>
      </c>
      <c r="AH19" s="1927"/>
      <c r="AI19" s="1927">
        <v>2764</v>
      </c>
      <c r="AJ19" s="1927">
        <v>75612</v>
      </c>
      <c r="AK19" s="1943">
        <v>42736</v>
      </c>
      <c r="AL19" s="1943">
        <v>43100</v>
      </c>
      <c r="AM19" s="1937" t="s">
        <v>145</v>
      </c>
    </row>
    <row r="20" spans="1:60" s="3" customFormat="1" ht="62.25" customHeight="1" x14ac:dyDescent="0.2">
      <c r="A20" s="2"/>
      <c r="B20" s="1920"/>
      <c r="C20" s="1920"/>
      <c r="D20" s="481"/>
      <c r="E20" s="1920"/>
      <c r="F20" s="1920"/>
      <c r="G20" s="481"/>
      <c r="H20" s="1920"/>
      <c r="I20" s="1920"/>
      <c r="J20" s="1914"/>
      <c r="K20" s="1915"/>
      <c r="L20" s="1917"/>
      <c r="M20" s="1917"/>
      <c r="N20" s="1917"/>
      <c r="O20" s="1914"/>
      <c r="P20" s="1914"/>
      <c r="Q20" s="1931"/>
      <c r="R20" s="1933"/>
      <c r="S20" s="1915"/>
      <c r="T20" s="1935"/>
      <c r="U20" s="1917"/>
      <c r="V20" s="1948"/>
      <c r="W20" s="1922"/>
      <c r="X20" s="1925"/>
      <c r="Y20" s="1928"/>
      <c r="Z20" s="1928">
        <v>63164</v>
      </c>
      <c r="AA20" s="1928">
        <v>45607</v>
      </c>
      <c r="AB20" s="1928">
        <v>140912</v>
      </c>
      <c r="AC20" s="1928">
        <v>365607</v>
      </c>
      <c r="AD20" s="1928">
        <v>75612</v>
      </c>
      <c r="AE20" s="1928"/>
      <c r="AF20" s="1928"/>
      <c r="AG20" s="1928"/>
      <c r="AH20" s="1928"/>
      <c r="AI20" s="1928"/>
      <c r="AJ20" s="1928"/>
      <c r="AK20" s="1944"/>
      <c r="AL20" s="1944"/>
      <c r="AM20" s="1938"/>
    </row>
    <row r="21" spans="1:60" s="3" customFormat="1" ht="17.25" customHeight="1" x14ac:dyDescent="0.2">
      <c r="A21" s="2"/>
      <c r="B21" s="479"/>
      <c r="C21" s="479"/>
      <c r="D21" s="481"/>
      <c r="E21" s="479"/>
      <c r="F21" s="479"/>
      <c r="G21" s="481"/>
      <c r="H21" s="479"/>
      <c r="I21" s="479"/>
      <c r="J21" s="1914"/>
      <c r="K21" s="1915"/>
      <c r="L21" s="1917"/>
      <c r="M21" s="1917"/>
      <c r="N21" s="1917"/>
      <c r="O21" s="1914"/>
      <c r="P21" s="1914"/>
      <c r="Q21" s="1931"/>
      <c r="R21" s="1933"/>
      <c r="S21" s="1915"/>
      <c r="T21" s="1935"/>
      <c r="U21" s="1917"/>
      <c r="V21" s="1948"/>
      <c r="W21" s="1922"/>
      <c r="X21" s="1925"/>
      <c r="Y21" s="1928"/>
      <c r="Z21" s="1928">
        <v>63164</v>
      </c>
      <c r="AA21" s="1928">
        <v>45607</v>
      </c>
      <c r="AB21" s="1928">
        <v>140912</v>
      </c>
      <c r="AC21" s="1928">
        <v>365607</v>
      </c>
      <c r="AD21" s="1928">
        <v>75612</v>
      </c>
      <c r="AE21" s="1928"/>
      <c r="AF21" s="1928"/>
      <c r="AG21" s="1928"/>
      <c r="AH21" s="1928"/>
      <c r="AI21" s="1928"/>
      <c r="AJ21" s="1928"/>
      <c r="AK21" s="1944"/>
      <c r="AL21" s="1944"/>
      <c r="AM21" s="1938"/>
    </row>
    <row r="22" spans="1:60" s="3" customFormat="1" ht="14.25" customHeight="1" x14ac:dyDescent="0.2">
      <c r="A22" s="2"/>
      <c r="B22" s="479"/>
      <c r="C22" s="479"/>
      <c r="D22" s="481"/>
      <c r="E22" s="479"/>
      <c r="F22" s="479"/>
      <c r="G22" s="481"/>
      <c r="H22" s="479"/>
      <c r="I22" s="479"/>
      <c r="J22" s="1914"/>
      <c r="K22" s="1915"/>
      <c r="L22" s="1917"/>
      <c r="M22" s="1917"/>
      <c r="N22" s="1917"/>
      <c r="O22" s="1914"/>
      <c r="P22" s="1914"/>
      <c r="Q22" s="1931"/>
      <c r="R22" s="1933"/>
      <c r="S22" s="1915"/>
      <c r="T22" s="1936"/>
      <c r="U22" s="1917"/>
      <c r="V22" s="1948"/>
      <c r="W22" s="1922"/>
      <c r="X22" s="1925"/>
      <c r="Y22" s="1928"/>
      <c r="Z22" s="1928">
        <v>63164</v>
      </c>
      <c r="AA22" s="1928">
        <v>45607</v>
      </c>
      <c r="AB22" s="1928">
        <v>140912</v>
      </c>
      <c r="AC22" s="1928">
        <v>365607</v>
      </c>
      <c r="AD22" s="1928">
        <v>75612</v>
      </c>
      <c r="AE22" s="1928"/>
      <c r="AF22" s="1928"/>
      <c r="AG22" s="1928"/>
      <c r="AH22" s="1928"/>
      <c r="AI22" s="1928"/>
      <c r="AJ22" s="1928"/>
      <c r="AK22" s="1944"/>
      <c r="AL22" s="1944"/>
      <c r="AM22" s="1938"/>
    </row>
    <row r="23" spans="1:60" s="3" customFormat="1" ht="27" customHeight="1" x14ac:dyDescent="0.2">
      <c r="A23" s="2"/>
      <c r="B23" s="479"/>
      <c r="C23" s="479"/>
      <c r="D23" s="481"/>
      <c r="E23" s="479"/>
      <c r="F23" s="479"/>
      <c r="G23" s="481"/>
      <c r="H23" s="479"/>
      <c r="I23" s="479"/>
      <c r="J23" s="1914"/>
      <c r="K23" s="1915"/>
      <c r="L23" s="1917"/>
      <c r="M23" s="1917"/>
      <c r="N23" s="1917"/>
      <c r="O23" s="1914"/>
      <c r="P23" s="1914"/>
      <c r="Q23" s="1931"/>
      <c r="R23" s="1933"/>
      <c r="S23" s="1915"/>
      <c r="T23" s="1940" t="s">
        <v>146</v>
      </c>
      <c r="U23" s="1917"/>
      <c r="V23" s="1948"/>
      <c r="W23" s="1922"/>
      <c r="X23" s="1925"/>
      <c r="Y23" s="1928"/>
      <c r="Z23" s="1928">
        <v>63164</v>
      </c>
      <c r="AA23" s="1928">
        <v>45607</v>
      </c>
      <c r="AB23" s="1928">
        <v>140912</v>
      </c>
      <c r="AC23" s="1928">
        <v>365607</v>
      </c>
      <c r="AD23" s="1928">
        <v>75612</v>
      </c>
      <c r="AE23" s="1928"/>
      <c r="AF23" s="1928"/>
      <c r="AG23" s="1928"/>
      <c r="AH23" s="1928"/>
      <c r="AI23" s="1928"/>
      <c r="AJ23" s="1928"/>
      <c r="AK23" s="1944"/>
      <c r="AL23" s="1944"/>
      <c r="AM23" s="1938"/>
    </row>
    <row r="24" spans="1:60" s="3" customFormat="1" ht="27" customHeight="1" x14ac:dyDescent="0.2">
      <c r="A24" s="2"/>
      <c r="B24" s="479"/>
      <c r="C24" s="479"/>
      <c r="D24" s="481"/>
      <c r="E24" s="479"/>
      <c r="F24" s="479"/>
      <c r="G24" s="481"/>
      <c r="H24" s="479"/>
      <c r="I24" s="479"/>
      <c r="J24" s="1914"/>
      <c r="K24" s="1915"/>
      <c r="L24" s="1917"/>
      <c r="M24" s="1917"/>
      <c r="N24" s="1917"/>
      <c r="O24" s="1914"/>
      <c r="P24" s="1914"/>
      <c r="Q24" s="1931"/>
      <c r="R24" s="1933"/>
      <c r="S24" s="1915"/>
      <c r="T24" s="1941"/>
      <c r="U24" s="1917"/>
      <c r="V24" s="1948"/>
      <c r="W24" s="1922"/>
      <c r="X24" s="1925"/>
      <c r="Y24" s="1928"/>
      <c r="Z24" s="1928">
        <v>63164</v>
      </c>
      <c r="AA24" s="1928">
        <v>45607</v>
      </c>
      <c r="AB24" s="1928">
        <v>140912</v>
      </c>
      <c r="AC24" s="1928">
        <v>365607</v>
      </c>
      <c r="AD24" s="1928">
        <v>75612</v>
      </c>
      <c r="AE24" s="1928"/>
      <c r="AF24" s="1928"/>
      <c r="AG24" s="1928"/>
      <c r="AH24" s="1928"/>
      <c r="AI24" s="1928"/>
      <c r="AJ24" s="1928"/>
      <c r="AK24" s="1944"/>
      <c r="AL24" s="1944"/>
      <c r="AM24" s="1938"/>
    </row>
    <row r="25" spans="1:60" s="3" customFormat="1" ht="125.25" customHeight="1" x14ac:dyDescent="0.2">
      <c r="A25" s="2"/>
      <c r="B25" s="1920"/>
      <c r="C25" s="1920"/>
      <c r="D25" s="481"/>
      <c r="E25" s="1920"/>
      <c r="F25" s="1920"/>
      <c r="G25" s="481"/>
      <c r="H25" s="1920"/>
      <c r="I25" s="1920"/>
      <c r="J25" s="1914"/>
      <c r="K25" s="1915"/>
      <c r="L25" s="1917"/>
      <c r="M25" s="1917"/>
      <c r="N25" s="1917"/>
      <c r="O25" s="1914"/>
      <c r="P25" s="1914"/>
      <c r="Q25" s="1931"/>
      <c r="R25" s="1933"/>
      <c r="S25" s="1915"/>
      <c r="T25" s="1941"/>
      <c r="U25" s="1917"/>
      <c r="V25" s="1948"/>
      <c r="W25" s="1922"/>
      <c r="X25" s="1925"/>
      <c r="Y25" s="1928"/>
      <c r="Z25" s="1928">
        <v>63164</v>
      </c>
      <c r="AA25" s="1928">
        <v>45607</v>
      </c>
      <c r="AB25" s="1928">
        <v>140912</v>
      </c>
      <c r="AC25" s="1928">
        <v>365607</v>
      </c>
      <c r="AD25" s="1928">
        <v>75612</v>
      </c>
      <c r="AE25" s="1928"/>
      <c r="AF25" s="1928"/>
      <c r="AG25" s="1928"/>
      <c r="AH25" s="1928"/>
      <c r="AI25" s="1928"/>
      <c r="AJ25" s="1928"/>
      <c r="AK25" s="1944"/>
      <c r="AL25" s="1944"/>
      <c r="AM25" s="1938"/>
    </row>
    <row r="26" spans="1:60" s="3" customFormat="1" ht="87" customHeight="1" thickBot="1" x14ac:dyDescent="0.25">
      <c r="A26" s="81"/>
      <c r="B26" s="1919"/>
      <c r="C26" s="1919"/>
      <c r="D26" s="482"/>
      <c r="E26" s="1919"/>
      <c r="F26" s="1919"/>
      <c r="G26" s="482"/>
      <c r="H26" s="1919"/>
      <c r="I26" s="1919"/>
      <c r="J26" s="1914"/>
      <c r="K26" s="1915"/>
      <c r="L26" s="1917"/>
      <c r="M26" s="1918"/>
      <c r="N26" s="1917"/>
      <c r="O26" s="1914"/>
      <c r="P26" s="1914"/>
      <c r="Q26" s="1932"/>
      <c r="R26" s="1933"/>
      <c r="S26" s="1915"/>
      <c r="T26" s="1942"/>
      <c r="U26" s="1946"/>
      <c r="V26" s="1949"/>
      <c r="W26" s="1923"/>
      <c r="X26" s="1926"/>
      <c r="Y26" s="1929"/>
      <c r="Z26" s="1929">
        <v>63164</v>
      </c>
      <c r="AA26" s="1929">
        <v>45607</v>
      </c>
      <c r="AB26" s="1929">
        <v>140912</v>
      </c>
      <c r="AC26" s="1929">
        <v>365607</v>
      </c>
      <c r="AD26" s="1929">
        <v>75612</v>
      </c>
      <c r="AE26" s="1929"/>
      <c r="AF26" s="1929"/>
      <c r="AG26" s="1929"/>
      <c r="AH26" s="1929"/>
      <c r="AI26" s="1929"/>
      <c r="AJ26" s="1929"/>
      <c r="AK26" s="1945"/>
      <c r="AL26" s="1945"/>
      <c r="AM26" s="1939"/>
    </row>
    <row r="27" spans="1:60" ht="27" customHeight="1" thickTop="1" x14ac:dyDescent="0.2">
      <c r="A27" s="2"/>
      <c r="B27" s="479"/>
      <c r="C27" s="479"/>
      <c r="D27" s="481"/>
      <c r="E27" s="479"/>
      <c r="F27" s="479"/>
      <c r="G27" s="480"/>
      <c r="H27" s="1912"/>
      <c r="I27" s="1913"/>
      <c r="J27" s="1914">
        <v>9</v>
      </c>
      <c r="K27" s="1915" t="s">
        <v>139</v>
      </c>
      <c r="L27" s="1917"/>
      <c r="M27" s="1914">
        <v>5</v>
      </c>
      <c r="N27" s="1917"/>
      <c r="O27" s="1914">
        <v>23</v>
      </c>
      <c r="P27" s="1914" t="s">
        <v>147</v>
      </c>
      <c r="Q27" s="1958">
        <v>100</v>
      </c>
      <c r="R27" s="1933">
        <v>627641537</v>
      </c>
      <c r="S27" s="1915" t="s">
        <v>148</v>
      </c>
      <c r="T27" s="1934" t="s">
        <v>149</v>
      </c>
      <c r="U27" s="1916" t="s">
        <v>143</v>
      </c>
      <c r="V27" s="1950">
        <v>534400000</v>
      </c>
      <c r="W27" s="1952">
        <v>23</v>
      </c>
      <c r="X27" s="1955" t="s">
        <v>150</v>
      </c>
      <c r="Y27" s="1927">
        <v>55079</v>
      </c>
      <c r="Z27" s="1927">
        <v>63164</v>
      </c>
      <c r="AA27" s="1927">
        <v>45607</v>
      </c>
      <c r="AB27" s="1927">
        <v>140912</v>
      </c>
      <c r="AC27" s="1927">
        <v>365607</v>
      </c>
      <c r="AD27" s="1927">
        <v>75612</v>
      </c>
      <c r="AE27" s="1927">
        <v>12718</v>
      </c>
      <c r="AF27" s="1927">
        <v>2145</v>
      </c>
      <c r="AG27" s="1927">
        <v>413</v>
      </c>
      <c r="AH27" s="1927"/>
      <c r="AI27" s="1927">
        <v>16897</v>
      </c>
      <c r="AJ27" s="1927">
        <v>75612</v>
      </c>
      <c r="AK27" s="1943">
        <v>42736</v>
      </c>
      <c r="AL27" s="1943">
        <v>43100</v>
      </c>
      <c r="AM27" s="1937" t="s">
        <v>145</v>
      </c>
      <c r="AN27" s="3"/>
      <c r="AO27" s="3"/>
      <c r="AP27" s="3"/>
      <c r="AQ27" s="3"/>
      <c r="AR27" s="3"/>
      <c r="AS27" s="3"/>
      <c r="AT27" s="3"/>
      <c r="AU27" s="3"/>
      <c r="AV27" s="3"/>
      <c r="AW27" s="3"/>
      <c r="AX27" s="3"/>
      <c r="AY27" s="3"/>
      <c r="AZ27" s="3"/>
      <c r="BA27" s="3"/>
      <c r="BB27" s="3"/>
      <c r="BC27" s="3"/>
      <c r="BD27" s="3"/>
      <c r="BE27" s="3"/>
      <c r="BF27" s="3"/>
      <c r="BG27" s="3"/>
      <c r="BH27" s="3"/>
    </row>
    <row r="28" spans="1:60" ht="27" customHeight="1" x14ac:dyDescent="0.2">
      <c r="A28" s="2"/>
      <c r="B28" s="1920"/>
      <c r="C28" s="1920"/>
      <c r="D28" s="481"/>
      <c r="E28" s="1920"/>
      <c r="F28" s="1920"/>
      <c r="G28" s="481"/>
      <c r="H28" s="1920"/>
      <c r="I28" s="1920"/>
      <c r="J28" s="1914"/>
      <c r="K28" s="1915"/>
      <c r="L28" s="1917"/>
      <c r="M28" s="1914"/>
      <c r="N28" s="1917"/>
      <c r="O28" s="1914"/>
      <c r="P28" s="1914"/>
      <c r="Q28" s="1958"/>
      <c r="R28" s="1933"/>
      <c r="S28" s="1915"/>
      <c r="T28" s="1935"/>
      <c r="U28" s="1917"/>
      <c r="V28" s="1948"/>
      <c r="W28" s="1953"/>
      <c r="X28" s="1956"/>
      <c r="Y28" s="1928"/>
      <c r="Z28" s="1928">
        <v>63164</v>
      </c>
      <c r="AA28" s="1928">
        <v>45607</v>
      </c>
      <c r="AB28" s="1928">
        <v>140912</v>
      </c>
      <c r="AC28" s="1928">
        <v>365607</v>
      </c>
      <c r="AD28" s="1928">
        <v>75612</v>
      </c>
      <c r="AE28" s="1928"/>
      <c r="AF28" s="1928"/>
      <c r="AG28" s="1928"/>
      <c r="AH28" s="1928"/>
      <c r="AI28" s="1928"/>
      <c r="AJ28" s="1928"/>
      <c r="AK28" s="1944"/>
      <c r="AL28" s="1944"/>
      <c r="AM28" s="1938"/>
      <c r="AN28" s="3"/>
      <c r="AO28" s="3"/>
      <c r="AP28" s="3"/>
      <c r="AQ28" s="3"/>
      <c r="AR28" s="3"/>
      <c r="AS28" s="3"/>
      <c r="AT28" s="3"/>
      <c r="AU28" s="3"/>
      <c r="AV28" s="3"/>
      <c r="AW28" s="3"/>
      <c r="AX28" s="3"/>
      <c r="AY28" s="3"/>
      <c r="AZ28" s="3"/>
      <c r="BA28" s="3"/>
      <c r="BB28" s="3"/>
      <c r="BC28" s="3"/>
      <c r="BD28" s="3"/>
      <c r="BE28" s="3"/>
      <c r="BF28" s="3"/>
      <c r="BG28" s="3"/>
      <c r="BH28" s="3"/>
    </row>
    <row r="29" spans="1:60" ht="27" customHeight="1" x14ac:dyDescent="0.2">
      <c r="A29" s="2"/>
      <c r="B29" s="479"/>
      <c r="C29" s="479"/>
      <c r="D29" s="481"/>
      <c r="E29" s="479"/>
      <c r="F29" s="479"/>
      <c r="G29" s="481"/>
      <c r="H29" s="479"/>
      <c r="I29" s="479"/>
      <c r="J29" s="1914"/>
      <c r="K29" s="1915"/>
      <c r="L29" s="1917"/>
      <c r="M29" s="1914"/>
      <c r="N29" s="1917"/>
      <c r="O29" s="1914"/>
      <c r="P29" s="1914"/>
      <c r="Q29" s="1958"/>
      <c r="R29" s="1933"/>
      <c r="S29" s="1915"/>
      <c r="T29" s="1935"/>
      <c r="U29" s="1917"/>
      <c r="V29" s="1948"/>
      <c r="W29" s="1953"/>
      <c r="X29" s="1956"/>
      <c r="Y29" s="1928"/>
      <c r="Z29" s="1928">
        <v>63164</v>
      </c>
      <c r="AA29" s="1928">
        <v>45607</v>
      </c>
      <c r="AB29" s="1928">
        <v>140912</v>
      </c>
      <c r="AC29" s="1928">
        <v>365607</v>
      </c>
      <c r="AD29" s="1928">
        <v>75612</v>
      </c>
      <c r="AE29" s="1928"/>
      <c r="AF29" s="1928"/>
      <c r="AG29" s="1928"/>
      <c r="AH29" s="1928"/>
      <c r="AI29" s="1928"/>
      <c r="AJ29" s="1928"/>
      <c r="AK29" s="1944"/>
      <c r="AL29" s="1944"/>
      <c r="AM29" s="1938"/>
      <c r="AN29" s="3"/>
      <c r="AO29" s="3"/>
      <c r="AP29" s="3"/>
      <c r="AQ29" s="3"/>
      <c r="AR29" s="3"/>
      <c r="AS29" s="3"/>
      <c r="AT29" s="3"/>
      <c r="AU29" s="3"/>
      <c r="AV29" s="3"/>
      <c r="AW29" s="3"/>
      <c r="AX29" s="3"/>
      <c r="AY29" s="3"/>
      <c r="AZ29" s="3"/>
      <c r="BA29" s="3"/>
      <c r="BB29" s="3"/>
      <c r="BC29" s="3"/>
      <c r="BD29" s="3"/>
      <c r="BE29" s="3"/>
      <c r="BF29" s="3"/>
      <c r="BG29" s="3"/>
      <c r="BH29" s="3"/>
    </row>
    <row r="30" spans="1:60" ht="27" customHeight="1" x14ac:dyDescent="0.2">
      <c r="A30" s="2"/>
      <c r="B30" s="479"/>
      <c r="C30" s="479"/>
      <c r="D30" s="481"/>
      <c r="E30" s="479"/>
      <c r="F30" s="479"/>
      <c r="G30" s="481"/>
      <c r="H30" s="479"/>
      <c r="I30" s="479"/>
      <c r="J30" s="1914"/>
      <c r="K30" s="1915"/>
      <c r="L30" s="1917"/>
      <c r="M30" s="1914"/>
      <c r="N30" s="1917"/>
      <c r="O30" s="1914"/>
      <c r="P30" s="1914"/>
      <c r="Q30" s="1958"/>
      <c r="R30" s="1933"/>
      <c r="S30" s="1915"/>
      <c r="T30" s="1936"/>
      <c r="U30" s="1917"/>
      <c r="V30" s="1951"/>
      <c r="W30" s="1953"/>
      <c r="X30" s="1957"/>
      <c r="Y30" s="1928"/>
      <c r="Z30" s="1928">
        <v>63164</v>
      </c>
      <c r="AA30" s="1928">
        <v>45607</v>
      </c>
      <c r="AB30" s="1928">
        <v>140912</v>
      </c>
      <c r="AC30" s="1928">
        <v>365607</v>
      </c>
      <c r="AD30" s="1928">
        <v>75612</v>
      </c>
      <c r="AE30" s="1928"/>
      <c r="AF30" s="1928"/>
      <c r="AG30" s="1928"/>
      <c r="AH30" s="1928"/>
      <c r="AI30" s="1928"/>
      <c r="AJ30" s="1928"/>
      <c r="AK30" s="1944"/>
      <c r="AL30" s="1944"/>
      <c r="AM30" s="1938"/>
      <c r="AN30" s="3"/>
      <c r="AO30" s="3"/>
      <c r="AP30" s="3"/>
      <c r="AQ30" s="3"/>
      <c r="AR30" s="3"/>
      <c r="AS30" s="3"/>
      <c r="AT30" s="3"/>
      <c r="AU30" s="3"/>
      <c r="AV30" s="3"/>
      <c r="AW30" s="3"/>
      <c r="AX30" s="3"/>
      <c r="AY30" s="3"/>
      <c r="AZ30" s="3"/>
      <c r="BA30" s="3"/>
      <c r="BB30" s="3"/>
      <c r="BC30" s="3"/>
      <c r="BD30" s="3"/>
      <c r="BE30" s="3"/>
      <c r="BF30" s="3"/>
      <c r="BG30" s="3"/>
      <c r="BH30" s="3"/>
    </row>
    <row r="31" spans="1:60" ht="27" customHeight="1" x14ac:dyDescent="0.2">
      <c r="A31" s="2"/>
      <c r="B31" s="479"/>
      <c r="C31" s="479"/>
      <c r="D31" s="481"/>
      <c r="E31" s="479"/>
      <c r="F31" s="479"/>
      <c r="G31" s="481"/>
      <c r="H31" s="479"/>
      <c r="I31" s="479"/>
      <c r="J31" s="1914"/>
      <c r="K31" s="1915"/>
      <c r="L31" s="1917"/>
      <c r="M31" s="1914"/>
      <c r="N31" s="1917"/>
      <c r="O31" s="1914"/>
      <c r="P31" s="1914"/>
      <c r="Q31" s="1958"/>
      <c r="R31" s="1933"/>
      <c r="S31" s="1915"/>
      <c r="T31" s="1940" t="s">
        <v>151</v>
      </c>
      <c r="U31" s="1917"/>
      <c r="V31" s="1947">
        <v>93241537</v>
      </c>
      <c r="W31" s="1953"/>
      <c r="X31" s="1924" t="s">
        <v>144</v>
      </c>
      <c r="Y31" s="1928"/>
      <c r="Z31" s="1928">
        <v>63164</v>
      </c>
      <c r="AA31" s="1928">
        <v>45607</v>
      </c>
      <c r="AB31" s="1928">
        <v>140912</v>
      </c>
      <c r="AC31" s="1928">
        <v>365607</v>
      </c>
      <c r="AD31" s="1928">
        <v>75612</v>
      </c>
      <c r="AE31" s="1928"/>
      <c r="AF31" s="1928"/>
      <c r="AG31" s="1928"/>
      <c r="AH31" s="1928"/>
      <c r="AI31" s="1928"/>
      <c r="AJ31" s="1928"/>
      <c r="AK31" s="1944"/>
      <c r="AL31" s="1944"/>
      <c r="AM31" s="1938"/>
      <c r="AN31" s="3"/>
      <c r="AO31" s="3"/>
      <c r="AP31" s="3"/>
      <c r="AQ31" s="3"/>
      <c r="AR31" s="3"/>
      <c r="AS31" s="3"/>
      <c r="AT31" s="3"/>
      <c r="AU31" s="3"/>
      <c r="AV31" s="3"/>
      <c r="AW31" s="3"/>
      <c r="AX31" s="3"/>
      <c r="AY31" s="3"/>
      <c r="AZ31" s="3"/>
      <c r="BA31" s="3"/>
      <c r="BB31" s="3"/>
      <c r="BC31" s="3"/>
      <c r="BD31" s="3"/>
      <c r="BE31" s="3"/>
      <c r="BF31" s="3"/>
      <c r="BG31" s="3"/>
      <c r="BH31" s="3"/>
    </row>
    <row r="32" spans="1:60" ht="27" customHeight="1" x14ac:dyDescent="0.2">
      <c r="A32" s="2"/>
      <c r="B32" s="479"/>
      <c r="C32" s="479"/>
      <c r="D32" s="481"/>
      <c r="E32" s="479"/>
      <c r="F32" s="479"/>
      <c r="G32" s="481"/>
      <c r="H32" s="479"/>
      <c r="I32" s="479"/>
      <c r="J32" s="1914"/>
      <c r="K32" s="1915"/>
      <c r="L32" s="1917"/>
      <c r="M32" s="1914"/>
      <c r="N32" s="1917"/>
      <c r="O32" s="1914"/>
      <c r="P32" s="1914"/>
      <c r="Q32" s="1958"/>
      <c r="R32" s="1933"/>
      <c r="S32" s="1915"/>
      <c r="T32" s="1941"/>
      <c r="U32" s="1917"/>
      <c r="V32" s="1948"/>
      <c r="W32" s="1953"/>
      <c r="X32" s="1925"/>
      <c r="Y32" s="1928"/>
      <c r="Z32" s="1928">
        <v>63164</v>
      </c>
      <c r="AA32" s="1928">
        <v>45607</v>
      </c>
      <c r="AB32" s="1928">
        <v>140912</v>
      </c>
      <c r="AC32" s="1928">
        <v>365607</v>
      </c>
      <c r="AD32" s="1928">
        <v>75612</v>
      </c>
      <c r="AE32" s="1928"/>
      <c r="AF32" s="1928"/>
      <c r="AG32" s="1928"/>
      <c r="AH32" s="1928"/>
      <c r="AI32" s="1928"/>
      <c r="AJ32" s="1928"/>
      <c r="AK32" s="1944"/>
      <c r="AL32" s="1944"/>
      <c r="AM32" s="1938"/>
      <c r="AN32" s="3"/>
      <c r="AO32" s="3"/>
      <c r="AP32" s="3"/>
      <c r="AQ32" s="3"/>
      <c r="AR32" s="3"/>
      <c r="AS32" s="3"/>
      <c r="AT32" s="3"/>
      <c r="AU32" s="3"/>
      <c r="AV32" s="3"/>
      <c r="AW32" s="3"/>
      <c r="AX32" s="3"/>
      <c r="AY32" s="3"/>
      <c r="AZ32" s="3"/>
      <c r="BA32" s="3"/>
      <c r="BB32" s="3"/>
      <c r="BC32" s="3"/>
      <c r="BD32" s="3"/>
      <c r="BE32" s="3"/>
      <c r="BF32" s="3"/>
      <c r="BG32" s="3"/>
      <c r="BH32" s="3"/>
    </row>
    <row r="33" spans="1:60" ht="27" customHeight="1" x14ac:dyDescent="0.2">
      <c r="A33" s="2"/>
      <c r="B33" s="1920"/>
      <c r="C33" s="1920"/>
      <c r="D33" s="481"/>
      <c r="E33" s="1920"/>
      <c r="F33" s="1920"/>
      <c r="G33" s="481"/>
      <c r="H33" s="1920"/>
      <c r="I33" s="1920"/>
      <c r="J33" s="1914"/>
      <c r="K33" s="1915"/>
      <c r="L33" s="1917"/>
      <c r="M33" s="1914"/>
      <c r="N33" s="1917"/>
      <c r="O33" s="1914"/>
      <c r="P33" s="1914"/>
      <c r="Q33" s="1958"/>
      <c r="R33" s="1933"/>
      <c r="S33" s="1915"/>
      <c r="T33" s="1941"/>
      <c r="U33" s="1917"/>
      <c r="V33" s="1948"/>
      <c r="W33" s="1953"/>
      <c r="X33" s="1925"/>
      <c r="Y33" s="1928"/>
      <c r="Z33" s="1928">
        <v>63164</v>
      </c>
      <c r="AA33" s="1928">
        <v>45607</v>
      </c>
      <c r="AB33" s="1928">
        <v>140912</v>
      </c>
      <c r="AC33" s="1928">
        <v>365607</v>
      </c>
      <c r="AD33" s="1928">
        <v>75612</v>
      </c>
      <c r="AE33" s="1928"/>
      <c r="AF33" s="1928"/>
      <c r="AG33" s="1928"/>
      <c r="AH33" s="1928"/>
      <c r="AI33" s="1928"/>
      <c r="AJ33" s="1928"/>
      <c r="AK33" s="1944"/>
      <c r="AL33" s="1944"/>
      <c r="AM33" s="1938"/>
      <c r="AN33" s="3"/>
      <c r="AO33" s="3"/>
      <c r="AP33" s="3"/>
      <c r="AQ33" s="3"/>
      <c r="AR33" s="3"/>
      <c r="AS33" s="3"/>
      <c r="AT33" s="3"/>
      <c r="AU33" s="3"/>
      <c r="AV33" s="3"/>
      <c r="AW33" s="3"/>
      <c r="AX33" s="3"/>
      <c r="AY33" s="3"/>
      <c r="AZ33" s="3"/>
      <c r="BA33" s="3"/>
      <c r="BB33" s="3"/>
      <c r="BC33" s="3"/>
      <c r="BD33" s="3"/>
      <c r="BE33" s="3"/>
      <c r="BF33" s="3"/>
      <c r="BG33" s="3"/>
      <c r="BH33" s="3"/>
    </row>
    <row r="34" spans="1:60" ht="27" customHeight="1" thickBot="1" x14ac:dyDescent="0.25">
      <c r="A34" s="81"/>
      <c r="B34" s="1919"/>
      <c r="C34" s="1919"/>
      <c r="D34" s="482"/>
      <c r="E34" s="1919"/>
      <c r="F34" s="1919"/>
      <c r="G34" s="482"/>
      <c r="H34" s="1919"/>
      <c r="I34" s="1919"/>
      <c r="J34" s="1914"/>
      <c r="K34" s="1915"/>
      <c r="L34" s="1918"/>
      <c r="M34" s="1914"/>
      <c r="N34" s="1917"/>
      <c r="O34" s="1914"/>
      <c r="P34" s="1914"/>
      <c r="Q34" s="1958"/>
      <c r="R34" s="1933"/>
      <c r="S34" s="1915"/>
      <c r="T34" s="1942"/>
      <c r="U34" s="1946"/>
      <c r="V34" s="1949"/>
      <c r="W34" s="1954"/>
      <c r="X34" s="1959"/>
      <c r="Y34" s="1929"/>
      <c r="Z34" s="1929">
        <v>63164</v>
      </c>
      <c r="AA34" s="1929">
        <v>45607</v>
      </c>
      <c r="AB34" s="1929">
        <v>140912</v>
      </c>
      <c r="AC34" s="1929">
        <v>365607</v>
      </c>
      <c r="AD34" s="1929">
        <v>75612</v>
      </c>
      <c r="AE34" s="1929"/>
      <c r="AF34" s="1929"/>
      <c r="AG34" s="1929"/>
      <c r="AH34" s="1929"/>
      <c r="AI34" s="1929"/>
      <c r="AJ34" s="1929"/>
      <c r="AK34" s="1945"/>
      <c r="AL34" s="1945"/>
      <c r="AM34" s="1939"/>
      <c r="AN34" s="3"/>
      <c r="AO34" s="3"/>
      <c r="AP34" s="3"/>
      <c r="AQ34" s="3"/>
      <c r="AR34" s="3"/>
      <c r="AS34" s="3"/>
      <c r="AT34" s="3"/>
      <c r="AU34" s="3"/>
      <c r="AV34" s="3"/>
      <c r="AW34" s="3"/>
      <c r="AX34" s="3"/>
      <c r="AY34" s="3"/>
      <c r="AZ34" s="3"/>
      <c r="BA34" s="3"/>
      <c r="BB34" s="3"/>
      <c r="BC34" s="3"/>
      <c r="BD34" s="3"/>
      <c r="BE34" s="3"/>
      <c r="BF34" s="3"/>
      <c r="BG34" s="3"/>
      <c r="BH34" s="3"/>
    </row>
    <row r="35" spans="1:60" ht="27" customHeight="1" thickTop="1" x14ac:dyDescent="0.2">
      <c r="A35" s="2"/>
      <c r="B35" s="479"/>
      <c r="C35" s="479"/>
      <c r="D35" s="481"/>
      <c r="E35" s="479"/>
      <c r="F35" s="479"/>
      <c r="G35" s="480"/>
      <c r="H35" s="1912"/>
      <c r="I35" s="1913"/>
      <c r="J35" s="1914">
        <v>10</v>
      </c>
      <c r="K35" s="1915" t="s">
        <v>152</v>
      </c>
      <c r="L35" s="1914" t="s">
        <v>1817</v>
      </c>
      <c r="M35" s="1914">
        <v>5</v>
      </c>
      <c r="N35" s="1917"/>
      <c r="O35" s="1914">
        <v>24</v>
      </c>
      <c r="P35" s="1915" t="s">
        <v>153</v>
      </c>
      <c r="Q35" s="1962">
        <v>100</v>
      </c>
      <c r="R35" s="1933">
        <v>49717418</v>
      </c>
      <c r="S35" s="1915" t="s">
        <v>154</v>
      </c>
      <c r="T35" s="1934" t="s">
        <v>155</v>
      </c>
      <c r="U35" s="1960" t="s">
        <v>156</v>
      </c>
      <c r="V35" s="1947">
        <f>+R35</f>
        <v>49717418</v>
      </c>
      <c r="W35" s="1961">
        <v>24</v>
      </c>
      <c r="X35" s="1924" t="s">
        <v>150</v>
      </c>
      <c r="Y35" s="1963">
        <v>45983</v>
      </c>
      <c r="Z35" s="1963">
        <v>90390</v>
      </c>
      <c r="AA35" s="1963">
        <v>46444</v>
      </c>
      <c r="AB35" s="1963">
        <v>49316</v>
      </c>
      <c r="AC35" s="1963">
        <v>44436</v>
      </c>
      <c r="AD35" s="1963">
        <v>81384</v>
      </c>
      <c r="AE35" s="1963">
        <f>+'[1]P. 100'!$L$8</f>
        <v>12278</v>
      </c>
      <c r="AF35" s="1963">
        <f>+'[1]P. 100'!$K$8</f>
        <v>2145</v>
      </c>
      <c r="AG35" s="1963">
        <v>0</v>
      </c>
      <c r="AH35" s="1963">
        <v>0</v>
      </c>
      <c r="AI35" s="1963">
        <v>0</v>
      </c>
      <c r="AJ35" s="1963">
        <f>+AD35</f>
        <v>81384</v>
      </c>
      <c r="AK35" s="1943">
        <v>42736</v>
      </c>
      <c r="AL35" s="1943">
        <v>43100</v>
      </c>
      <c r="AM35" s="1937" t="s">
        <v>145</v>
      </c>
      <c r="AN35" s="3"/>
      <c r="AO35" s="3"/>
      <c r="AP35" s="3"/>
      <c r="AQ35" s="3"/>
      <c r="AR35" s="3"/>
      <c r="AS35" s="3"/>
      <c r="AT35" s="3"/>
      <c r="AU35" s="3"/>
      <c r="AV35" s="3"/>
      <c r="AW35" s="3"/>
      <c r="AX35" s="3"/>
      <c r="AY35" s="3"/>
      <c r="AZ35" s="3"/>
      <c r="BA35" s="3"/>
      <c r="BB35" s="3"/>
      <c r="BC35" s="3"/>
      <c r="BD35" s="3"/>
      <c r="BE35" s="3"/>
      <c r="BF35" s="3"/>
      <c r="BG35" s="3"/>
      <c r="BH35" s="3"/>
    </row>
    <row r="36" spans="1:60" ht="27" customHeight="1" x14ac:dyDescent="0.2">
      <c r="A36" s="2"/>
      <c r="B36" s="1920"/>
      <c r="C36" s="1920"/>
      <c r="D36" s="481"/>
      <c r="E36" s="1920"/>
      <c r="F36" s="1920"/>
      <c r="G36" s="481"/>
      <c r="H36" s="1920"/>
      <c r="I36" s="1920"/>
      <c r="J36" s="1914"/>
      <c r="K36" s="1915"/>
      <c r="L36" s="1914"/>
      <c r="M36" s="1914"/>
      <c r="N36" s="1917"/>
      <c r="O36" s="1914"/>
      <c r="P36" s="1915"/>
      <c r="Q36" s="1962"/>
      <c r="R36" s="1933"/>
      <c r="S36" s="1915"/>
      <c r="T36" s="1935"/>
      <c r="U36" s="1917"/>
      <c r="V36" s="1948"/>
      <c r="W36" s="1922"/>
      <c r="X36" s="1925"/>
      <c r="Y36" s="1964"/>
      <c r="Z36" s="1964">
        <v>90390</v>
      </c>
      <c r="AA36" s="1964">
        <v>46444</v>
      </c>
      <c r="AB36" s="1964">
        <v>49316</v>
      </c>
      <c r="AC36" s="1964">
        <v>44436</v>
      </c>
      <c r="AD36" s="1964">
        <v>81384</v>
      </c>
      <c r="AE36" s="1964">
        <v>2145</v>
      </c>
      <c r="AF36" s="1964"/>
      <c r="AG36" s="1964"/>
      <c r="AH36" s="1964"/>
      <c r="AI36" s="1964"/>
      <c r="AJ36" s="1964"/>
      <c r="AK36" s="1944"/>
      <c r="AL36" s="1944"/>
      <c r="AM36" s="1938"/>
      <c r="AN36" s="3"/>
      <c r="AO36" s="3"/>
      <c r="AP36" s="3"/>
      <c r="AQ36" s="3"/>
      <c r="AR36" s="3"/>
      <c r="AS36" s="3"/>
      <c r="AT36" s="3"/>
      <c r="AU36" s="3"/>
      <c r="AV36" s="3"/>
      <c r="AW36" s="3"/>
      <c r="AX36" s="3"/>
      <c r="AY36" s="3"/>
      <c r="AZ36" s="3"/>
      <c r="BA36" s="3"/>
      <c r="BB36" s="3"/>
      <c r="BC36" s="3"/>
      <c r="BD36" s="3"/>
      <c r="BE36" s="3"/>
      <c r="BF36" s="3"/>
      <c r="BG36" s="3"/>
      <c r="BH36" s="3"/>
    </row>
    <row r="37" spans="1:60" ht="27" customHeight="1" x14ac:dyDescent="0.2">
      <c r="A37" s="2"/>
      <c r="B37" s="479"/>
      <c r="C37" s="479"/>
      <c r="D37" s="481"/>
      <c r="E37" s="479"/>
      <c r="F37" s="479"/>
      <c r="G37" s="481"/>
      <c r="H37" s="479"/>
      <c r="I37" s="479"/>
      <c r="J37" s="1914"/>
      <c r="K37" s="1915"/>
      <c r="L37" s="1914"/>
      <c r="M37" s="1914"/>
      <c r="N37" s="1917"/>
      <c r="O37" s="1914"/>
      <c r="P37" s="1915"/>
      <c r="Q37" s="1962"/>
      <c r="R37" s="1933"/>
      <c r="S37" s="1915"/>
      <c r="T37" s="1935"/>
      <c r="U37" s="1917"/>
      <c r="V37" s="1948"/>
      <c r="W37" s="1922"/>
      <c r="X37" s="1925"/>
      <c r="Y37" s="1964"/>
      <c r="Z37" s="1964">
        <v>90390</v>
      </c>
      <c r="AA37" s="1964">
        <v>46444</v>
      </c>
      <c r="AB37" s="1964">
        <v>49316</v>
      </c>
      <c r="AC37" s="1964">
        <v>44436</v>
      </c>
      <c r="AD37" s="1964">
        <v>81384</v>
      </c>
      <c r="AE37" s="1964">
        <v>2145</v>
      </c>
      <c r="AF37" s="1964"/>
      <c r="AG37" s="1964"/>
      <c r="AH37" s="1964"/>
      <c r="AI37" s="1964"/>
      <c r="AJ37" s="1964"/>
      <c r="AK37" s="1944"/>
      <c r="AL37" s="1944"/>
      <c r="AM37" s="1938"/>
      <c r="AN37" s="3"/>
      <c r="AO37" s="3"/>
      <c r="AP37" s="3"/>
      <c r="AQ37" s="3"/>
      <c r="AR37" s="3"/>
      <c r="AS37" s="3"/>
      <c r="AT37" s="3"/>
      <c r="AU37" s="3"/>
      <c r="AV37" s="3"/>
      <c r="AW37" s="3"/>
      <c r="AX37" s="3"/>
      <c r="AY37" s="3"/>
      <c r="AZ37" s="3"/>
      <c r="BA37" s="3"/>
      <c r="BB37" s="3"/>
      <c r="BC37" s="3"/>
      <c r="BD37" s="3"/>
      <c r="BE37" s="3"/>
      <c r="BF37" s="3"/>
      <c r="BG37" s="3"/>
      <c r="BH37" s="3"/>
    </row>
    <row r="38" spans="1:60" ht="27" customHeight="1" x14ac:dyDescent="0.2">
      <c r="A38" s="2"/>
      <c r="B38" s="479"/>
      <c r="C38" s="479"/>
      <c r="D38" s="481"/>
      <c r="E38" s="479"/>
      <c r="F38" s="479"/>
      <c r="G38" s="481"/>
      <c r="H38" s="479"/>
      <c r="I38" s="479"/>
      <c r="J38" s="1914"/>
      <c r="K38" s="1915"/>
      <c r="L38" s="1914"/>
      <c r="M38" s="1914"/>
      <c r="N38" s="1917"/>
      <c r="O38" s="1914"/>
      <c r="P38" s="1915"/>
      <c r="Q38" s="1962"/>
      <c r="R38" s="1933"/>
      <c r="S38" s="1915"/>
      <c r="T38" s="1936"/>
      <c r="U38" s="1917"/>
      <c r="V38" s="1948"/>
      <c r="W38" s="1922"/>
      <c r="X38" s="1925"/>
      <c r="Y38" s="1964"/>
      <c r="Z38" s="1964">
        <v>90390</v>
      </c>
      <c r="AA38" s="1964">
        <v>46444</v>
      </c>
      <c r="AB38" s="1964">
        <v>49316</v>
      </c>
      <c r="AC38" s="1964">
        <v>44436</v>
      </c>
      <c r="AD38" s="1964">
        <v>81384</v>
      </c>
      <c r="AE38" s="1964">
        <v>2145</v>
      </c>
      <c r="AF38" s="1964"/>
      <c r="AG38" s="1964"/>
      <c r="AH38" s="1964"/>
      <c r="AI38" s="1964"/>
      <c r="AJ38" s="1964"/>
      <c r="AK38" s="1944"/>
      <c r="AL38" s="1944"/>
      <c r="AM38" s="1938"/>
      <c r="AN38" s="3"/>
      <c r="AO38" s="3"/>
      <c r="AP38" s="3"/>
      <c r="AQ38" s="3"/>
      <c r="AR38" s="3"/>
      <c r="AS38" s="3"/>
      <c r="AT38" s="3"/>
      <c r="AU38" s="3"/>
      <c r="AV38" s="3"/>
      <c r="AW38" s="3"/>
      <c r="AX38" s="3"/>
      <c r="AY38" s="3"/>
      <c r="AZ38" s="3"/>
      <c r="BA38" s="3"/>
      <c r="BB38" s="3"/>
      <c r="BC38" s="3"/>
      <c r="BD38" s="3"/>
      <c r="BE38" s="3"/>
      <c r="BF38" s="3"/>
      <c r="BG38" s="3"/>
      <c r="BH38" s="3"/>
    </row>
    <row r="39" spans="1:60" ht="27" customHeight="1" x14ac:dyDescent="0.2">
      <c r="A39" s="2"/>
      <c r="B39" s="479"/>
      <c r="C39" s="479"/>
      <c r="D39" s="481"/>
      <c r="E39" s="479"/>
      <c r="F39" s="479"/>
      <c r="G39" s="481"/>
      <c r="H39" s="479"/>
      <c r="I39" s="479"/>
      <c r="J39" s="1914"/>
      <c r="K39" s="1915"/>
      <c r="L39" s="1914"/>
      <c r="M39" s="1914"/>
      <c r="N39" s="1917"/>
      <c r="O39" s="1914"/>
      <c r="P39" s="1915"/>
      <c r="Q39" s="1962"/>
      <c r="R39" s="1933"/>
      <c r="S39" s="1915"/>
      <c r="T39" s="1940" t="s">
        <v>157</v>
      </c>
      <c r="U39" s="1917"/>
      <c r="V39" s="1948"/>
      <c r="W39" s="1922"/>
      <c r="X39" s="1925"/>
      <c r="Y39" s="1964"/>
      <c r="Z39" s="1964">
        <v>90390</v>
      </c>
      <c r="AA39" s="1964">
        <v>46444</v>
      </c>
      <c r="AB39" s="1964">
        <v>49316</v>
      </c>
      <c r="AC39" s="1964">
        <v>44436</v>
      </c>
      <c r="AD39" s="1964">
        <v>81384</v>
      </c>
      <c r="AE39" s="1964">
        <v>2145</v>
      </c>
      <c r="AF39" s="1964"/>
      <c r="AG39" s="1964"/>
      <c r="AH39" s="1964"/>
      <c r="AI39" s="1964"/>
      <c r="AJ39" s="1964"/>
      <c r="AK39" s="1944"/>
      <c r="AL39" s="1944"/>
      <c r="AM39" s="1938"/>
      <c r="AN39" s="3"/>
      <c r="AO39" s="3"/>
      <c r="AP39" s="3"/>
      <c r="AQ39" s="3"/>
      <c r="AR39" s="3"/>
      <c r="AS39" s="3"/>
      <c r="AT39" s="3"/>
      <c r="AU39" s="3"/>
      <c r="AV39" s="3"/>
      <c r="AW39" s="3"/>
      <c r="AX39" s="3"/>
      <c r="AY39" s="3"/>
      <c r="AZ39" s="3"/>
      <c r="BA39" s="3"/>
      <c r="BB39" s="3"/>
      <c r="BC39" s="3"/>
      <c r="BD39" s="3"/>
      <c r="BE39" s="3"/>
      <c r="BF39" s="3"/>
      <c r="BG39" s="3"/>
      <c r="BH39" s="3"/>
    </row>
    <row r="40" spans="1:60" ht="27" customHeight="1" x14ac:dyDescent="0.2">
      <c r="A40" s="2"/>
      <c r="B40" s="479"/>
      <c r="C40" s="479"/>
      <c r="D40" s="481"/>
      <c r="E40" s="479"/>
      <c r="F40" s="479"/>
      <c r="G40" s="481"/>
      <c r="H40" s="479"/>
      <c r="I40" s="479"/>
      <c r="J40" s="1914"/>
      <c r="K40" s="1915"/>
      <c r="L40" s="1914"/>
      <c r="M40" s="1914"/>
      <c r="N40" s="1917"/>
      <c r="O40" s="1914"/>
      <c r="P40" s="1915"/>
      <c r="Q40" s="1962"/>
      <c r="R40" s="1933"/>
      <c r="S40" s="1915"/>
      <c r="T40" s="1941"/>
      <c r="U40" s="1917"/>
      <c r="V40" s="1948"/>
      <c r="W40" s="1922"/>
      <c r="X40" s="1925"/>
      <c r="Y40" s="1964"/>
      <c r="Z40" s="1964">
        <v>90390</v>
      </c>
      <c r="AA40" s="1964">
        <v>46444</v>
      </c>
      <c r="AB40" s="1964">
        <v>49316</v>
      </c>
      <c r="AC40" s="1964">
        <v>44436</v>
      </c>
      <c r="AD40" s="1964">
        <v>81384</v>
      </c>
      <c r="AE40" s="1964">
        <v>2145</v>
      </c>
      <c r="AF40" s="1964"/>
      <c r="AG40" s="1964"/>
      <c r="AH40" s="1964"/>
      <c r="AI40" s="1964"/>
      <c r="AJ40" s="1964"/>
      <c r="AK40" s="1944"/>
      <c r="AL40" s="1944"/>
      <c r="AM40" s="1938"/>
      <c r="AN40" s="3"/>
      <c r="AO40" s="3"/>
      <c r="AP40" s="3"/>
      <c r="AQ40" s="3"/>
      <c r="AR40" s="3"/>
      <c r="AS40" s="3"/>
      <c r="AT40" s="3"/>
      <c r="AU40" s="3"/>
      <c r="AV40" s="3"/>
      <c r="AW40" s="3"/>
      <c r="AX40" s="3"/>
      <c r="AY40" s="3"/>
      <c r="AZ40" s="3"/>
      <c r="BA40" s="3"/>
      <c r="BB40" s="3"/>
      <c r="BC40" s="3"/>
      <c r="BD40" s="3"/>
      <c r="BE40" s="3"/>
      <c r="BF40" s="3"/>
      <c r="BG40" s="3"/>
      <c r="BH40" s="3"/>
    </row>
    <row r="41" spans="1:60" ht="27" customHeight="1" x14ac:dyDescent="0.2">
      <c r="A41" s="2"/>
      <c r="B41" s="1920"/>
      <c r="C41" s="1920"/>
      <c r="D41" s="481"/>
      <c r="E41" s="1920"/>
      <c r="F41" s="1920"/>
      <c r="G41" s="481"/>
      <c r="H41" s="1920"/>
      <c r="I41" s="1920"/>
      <c r="J41" s="1914"/>
      <c r="K41" s="1915"/>
      <c r="L41" s="1914"/>
      <c r="M41" s="1914"/>
      <c r="N41" s="1917"/>
      <c r="O41" s="1914"/>
      <c r="P41" s="1915"/>
      <c r="Q41" s="1962"/>
      <c r="R41" s="1933"/>
      <c r="S41" s="1915"/>
      <c r="T41" s="1941"/>
      <c r="U41" s="1917"/>
      <c r="V41" s="1948"/>
      <c r="W41" s="1922"/>
      <c r="X41" s="1925"/>
      <c r="Y41" s="1964"/>
      <c r="Z41" s="1964">
        <v>90390</v>
      </c>
      <c r="AA41" s="1964">
        <v>46444</v>
      </c>
      <c r="AB41" s="1964">
        <v>49316</v>
      </c>
      <c r="AC41" s="1964">
        <v>44436</v>
      </c>
      <c r="AD41" s="1964">
        <v>81384</v>
      </c>
      <c r="AE41" s="1964">
        <v>2145</v>
      </c>
      <c r="AF41" s="1964"/>
      <c r="AG41" s="1964"/>
      <c r="AH41" s="1964"/>
      <c r="AI41" s="1964"/>
      <c r="AJ41" s="1964"/>
      <c r="AK41" s="1944"/>
      <c r="AL41" s="1944"/>
      <c r="AM41" s="1938"/>
      <c r="AN41" s="3"/>
      <c r="AO41" s="3"/>
      <c r="AP41" s="3"/>
      <c r="AQ41" s="3"/>
      <c r="AR41" s="3"/>
      <c r="AS41" s="3"/>
      <c r="AT41" s="3"/>
      <c r="AU41" s="3"/>
      <c r="AV41" s="3"/>
      <c r="AW41" s="3"/>
      <c r="AX41" s="3"/>
      <c r="AY41" s="3"/>
      <c r="AZ41" s="3"/>
      <c r="BA41" s="3"/>
      <c r="BB41" s="3"/>
      <c r="BC41" s="3"/>
      <c r="BD41" s="3"/>
      <c r="BE41" s="3"/>
      <c r="BF41" s="3"/>
      <c r="BG41" s="3"/>
      <c r="BH41" s="3"/>
    </row>
    <row r="42" spans="1:60" ht="27" customHeight="1" thickBot="1" x14ac:dyDescent="0.25">
      <c r="A42" s="81"/>
      <c r="B42" s="1919"/>
      <c r="C42" s="1919"/>
      <c r="D42" s="482"/>
      <c r="E42" s="1919"/>
      <c r="F42" s="1919"/>
      <c r="G42" s="482"/>
      <c r="H42" s="1919"/>
      <c r="I42" s="1919"/>
      <c r="J42" s="1914"/>
      <c r="K42" s="1915"/>
      <c r="L42" s="1914"/>
      <c r="M42" s="1914"/>
      <c r="N42" s="1918"/>
      <c r="O42" s="1914"/>
      <c r="P42" s="1915"/>
      <c r="Q42" s="1962"/>
      <c r="R42" s="1933"/>
      <c r="S42" s="1915"/>
      <c r="T42" s="1941"/>
      <c r="U42" s="1946"/>
      <c r="V42" s="1949"/>
      <c r="W42" s="1923"/>
      <c r="X42" s="1926"/>
      <c r="Y42" s="1965"/>
      <c r="Z42" s="1965">
        <v>90390</v>
      </c>
      <c r="AA42" s="1965">
        <v>46444</v>
      </c>
      <c r="AB42" s="1965">
        <v>49316</v>
      </c>
      <c r="AC42" s="1965">
        <v>44436</v>
      </c>
      <c r="AD42" s="1965">
        <v>81384</v>
      </c>
      <c r="AE42" s="1965">
        <v>2145</v>
      </c>
      <c r="AF42" s="1965"/>
      <c r="AG42" s="1965"/>
      <c r="AH42" s="1965"/>
      <c r="AI42" s="1965"/>
      <c r="AJ42" s="1965"/>
      <c r="AK42" s="1945"/>
      <c r="AL42" s="1945"/>
      <c r="AM42" s="1939"/>
      <c r="AN42" s="3"/>
      <c r="AO42" s="3"/>
      <c r="AP42" s="3"/>
      <c r="AQ42" s="3"/>
      <c r="AR42" s="3"/>
      <c r="AS42" s="3"/>
      <c r="AT42" s="3"/>
      <c r="AU42" s="3"/>
      <c r="AV42" s="3"/>
      <c r="AW42" s="3"/>
      <c r="AX42" s="3"/>
      <c r="AY42" s="3"/>
      <c r="AZ42" s="3"/>
      <c r="BA42" s="3"/>
      <c r="BB42" s="3"/>
      <c r="BC42" s="3"/>
      <c r="BD42" s="3"/>
      <c r="BE42" s="3"/>
      <c r="BF42" s="3"/>
      <c r="BG42" s="3"/>
      <c r="BH42" s="3"/>
    </row>
    <row r="43" spans="1:60" ht="90.75" thickTop="1" x14ac:dyDescent="0.2">
      <c r="A43" s="2"/>
      <c r="B43" s="479"/>
      <c r="C43" s="479"/>
      <c r="D43" s="481"/>
      <c r="E43" s="479"/>
      <c r="F43" s="479"/>
      <c r="G43" s="480"/>
      <c r="H43" s="1912"/>
      <c r="I43" s="1913"/>
      <c r="J43" s="1914">
        <v>11</v>
      </c>
      <c r="K43" s="1915" t="s">
        <v>158</v>
      </c>
      <c r="L43" s="1914" t="s">
        <v>1818</v>
      </c>
      <c r="M43" s="1914">
        <v>1</v>
      </c>
      <c r="N43" s="1914" t="s">
        <v>1355</v>
      </c>
      <c r="O43" s="1914">
        <v>25</v>
      </c>
      <c r="P43" s="1915" t="s">
        <v>159</v>
      </c>
      <c r="Q43" s="1962">
        <v>100</v>
      </c>
      <c r="R43" s="1933">
        <v>324800000</v>
      </c>
      <c r="S43" s="1915" t="s">
        <v>160</v>
      </c>
      <c r="T43" s="93" t="s">
        <v>161</v>
      </c>
      <c r="U43" s="1960" t="s">
        <v>162</v>
      </c>
      <c r="V43" s="1947">
        <f>+R43</f>
        <v>324800000</v>
      </c>
      <c r="W43" s="1961">
        <v>25</v>
      </c>
      <c r="X43" s="1924" t="str">
        <f>+X35</f>
        <v>SGP AGUA POTABLE SSF 27</v>
      </c>
      <c r="Y43" s="1966">
        <v>45.982999999999997</v>
      </c>
      <c r="Z43" s="1966">
        <v>90.39</v>
      </c>
      <c r="AA43" s="1966">
        <v>46.444000000000003</v>
      </c>
      <c r="AB43" s="1966">
        <v>49.316000000000003</v>
      </c>
      <c r="AC43" s="1966">
        <v>44.436</v>
      </c>
      <c r="AD43" s="1966">
        <v>81.384</v>
      </c>
      <c r="AE43" s="1966">
        <f>+'[2]P. 100'!$L$8</f>
        <v>12.278</v>
      </c>
      <c r="AF43" s="1966">
        <f>+'[2]P. 100'!$K$8</f>
        <v>2.145</v>
      </c>
      <c r="AG43" s="1966"/>
      <c r="AH43" s="1966"/>
      <c r="AI43" s="1966"/>
      <c r="AJ43" s="1966">
        <f>+AD43</f>
        <v>81.384</v>
      </c>
      <c r="AK43" s="1943">
        <v>42736</v>
      </c>
      <c r="AL43" s="1943">
        <v>43100</v>
      </c>
      <c r="AM43" s="1937" t="s">
        <v>145</v>
      </c>
      <c r="AN43" s="3"/>
      <c r="AO43" s="3"/>
      <c r="AP43" s="3"/>
      <c r="AQ43" s="3"/>
      <c r="AR43" s="3"/>
      <c r="AS43" s="3"/>
      <c r="AT43" s="3"/>
      <c r="AU43" s="3"/>
      <c r="AV43" s="3"/>
      <c r="AW43" s="3"/>
      <c r="AX43" s="3"/>
      <c r="AY43" s="3"/>
      <c r="AZ43" s="3"/>
      <c r="BA43" s="3"/>
      <c r="BB43" s="3"/>
      <c r="BC43" s="3"/>
      <c r="BD43" s="3"/>
      <c r="BE43" s="3"/>
      <c r="BF43" s="3"/>
      <c r="BG43" s="3"/>
      <c r="BH43" s="3"/>
    </row>
    <row r="44" spans="1:60" ht="150" x14ac:dyDescent="0.2">
      <c r="A44" s="2"/>
      <c r="B44" s="1920"/>
      <c r="C44" s="1920"/>
      <c r="D44" s="481"/>
      <c r="E44" s="1920"/>
      <c r="F44" s="1920"/>
      <c r="G44" s="481"/>
      <c r="H44" s="1920"/>
      <c r="I44" s="1920"/>
      <c r="J44" s="1914"/>
      <c r="K44" s="1915"/>
      <c r="L44" s="1914"/>
      <c r="M44" s="1914"/>
      <c r="N44" s="1914"/>
      <c r="O44" s="1914"/>
      <c r="P44" s="1915"/>
      <c r="Q44" s="1962"/>
      <c r="R44" s="1933"/>
      <c r="S44" s="1915"/>
      <c r="T44" s="488" t="s">
        <v>163</v>
      </c>
      <c r="U44" s="1917"/>
      <c r="V44" s="1948"/>
      <c r="W44" s="1922"/>
      <c r="X44" s="1925"/>
      <c r="Y44" s="1967"/>
      <c r="Z44" s="1967">
        <v>90.39</v>
      </c>
      <c r="AA44" s="1967">
        <v>46.444000000000003</v>
      </c>
      <c r="AB44" s="1967">
        <v>49.316000000000003</v>
      </c>
      <c r="AC44" s="1967">
        <v>44.436</v>
      </c>
      <c r="AD44" s="1967">
        <v>81.384</v>
      </c>
      <c r="AE44" s="1967"/>
      <c r="AF44" s="1967"/>
      <c r="AG44" s="1967"/>
      <c r="AH44" s="1967"/>
      <c r="AI44" s="1967"/>
      <c r="AJ44" s="1967"/>
      <c r="AK44" s="1944"/>
      <c r="AL44" s="1944"/>
      <c r="AM44" s="1938"/>
      <c r="AN44" s="3"/>
      <c r="AO44" s="3"/>
      <c r="AP44" s="3"/>
      <c r="AQ44" s="3"/>
      <c r="AR44" s="3"/>
      <c r="AS44" s="3"/>
      <c r="AT44" s="3"/>
      <c r="AU44" s="3"/>
      <c r="AV44" s="3"/>
      <c r="AW44" s="3"/>
      <c r="AX44" s="3"/>
      <c r="AY44" s="3"/>
      <c r="AZ44" s="3"/>
      <c r="BA44" s="3"/>
      <c r="BB44" s="3"/>
      <c r="BC44" s="3"/>
      <c r="BD44" s="3"/>
      <c r="BE44" s="3"/>
      <c r="BF44" s="3"/>
      <c r="BG44" s="3"/>
      <c r="BH44" s="3"/>
    </row>
    <row r="45" spans="1:60" ht="15" customHeight="1" x14ac:dyDescent="0.2">
      <c r="A45" s="2"/>
      <c r="B45" s="479"/>
      <c r="C45" s="479"/>
      <c r="D45" s="481"/>
      <c r="E45" s="479"/>
      <c r="F45" s="479"/>
      <c r="G45" s="481"/>
      <c r="H45" s="479"/>
      <c r="I45" s="479"/>
      <c r="J45" s="1914"/>
      <c r="K45" s="1915"/>
      <c r="L45" s="1914"/>
      <c r="M45" s="1914"/>
      <c r="N45" s="1914"/>
      <c r="O45" s="1914"/>
      <c r="P45" s="1915"/>
      <c r="Q45" s="1962"/>
      <c r="R45" s="1933"/>
      <c r="S45" s="1915"/>
      <c r="T45" s="1969" t="s">
        <v>164</v>
      </c>
      <c r="U45" s="1917"/>
      <c r="V45" s="1948"/>
      <c r="W45" s="1922"/>
      <c r="X45" s="1925"/>
      <c r="Y45" s="1967"/>
      <c r="Z45" s="1967">
        <v>90.39</v>
      </c>
      <c r="AA45" s="1967">
        <v>46.444000000000003</v>
      </c>
      <c r="AB45" s="1967">
        <v>49.316000000000003</v>
      </c>
      <c r="AC45" s="1967">
        <v>44.436</v>
      </c>
      <c r="AD45" s="1967">
        <v>81.384</v>
      </c>
      <c r="AE45" s="1967"/>
      <c r="AF45" s="1967"/>
      <c r="AG45" s="1967"/>
      <c r="AH45" s="1967"/>
      <c r="AI45" s="1967"/>
      <c r="AJ45" s="1967"/>
      <c r="AK45" s="1944"/>
      <c r="AL45" s="1944"/>
      <c r="AM45" s="1938"/>
      <c r="AN45" s="3"/>
      <c r="AO45" s="3"/>
      <c r="AP45" s="3"/>
      <c r="AQ45" s="3"/>
      <c r="AR45" s="3"/>
      <c r="AS45" s="3"/>
      <c r="AT45" s="3"/>
      <c r="AU45" s="3"/>
      <c r="AV45" s="3"/>
      <c r="AW45" s="3"/>
      <c r="AX45" s="3"/>
      <c r="AY45" s="3"/>
      <c r="AZ45" s="3"/>
      <c r="BA45" s="3"/>
      <c r="BB45" s="3"/>
      <c r="BC45" s="3"/>
      <c r="BD45" s="3"/>
      <c r="BE45" s="3"/>
      <c r="BF45" s="3"/>
      <c r="BG45" s="3"/>
      <c r="BH45" s="3"/>
    </row>
    <row r="46" spans="1:60" ht="98.25" customHeight="1" x14ac:dyDescent="0.2">
      <c r="A46" s="2"/>
      <c r="B46" s="479"/>
      <c r="C46" s="479"/>
      <c r="D46" s="481"/>
      <c r="E46" s="479"/>
      <c r="F46" s="479"/>
      <c r="G46" s="481"/>
      <c r="H46" s="479"/>
      <c r="I46" s="479"/>
      <c r="J46" s="1914"/>
      <c r="K46" s="1915"/>
      <c r="L46" s="1914"/>
      <c r="M46" s="1914"/>
      <c r="N46" s="1914"/>
      <c r="O46" s="1914"/>
      <c r="P46" s="1915"/>
      <c r="Q46" s="1962"/>
      <c r="R46" s="1933"/>
      <c r="S46" s="1915"/>
      <c r="T46" s="1969"/>
      <c r="U46" s="1917"/>
      <c r="V46" s="1948"/>
      <c r="W46" s="1922"/>
      <c r="X46" s="1925"/>
      <c r="Y46" s="1967"/>
      <c r="Z46" s="1967">
        <v>90.39</v>
      </c>
      <c r="AA46" s="1967">
        <v>46.444000000000003</v>
      </c>
      <c r="AB46" s="1967">
        <v>49.316000000000003</v>
      </c>
      <c r="AC46" s="1967">
        <v>44.436</v>
      </c>
      <c r="AD46" s="1967">
        <v>81.384</v>
      </c>
      <c r="AE46" s="1967"/>
      <c r="AF46" s="1967"/>
      <c r="AG46" s="1967"/>
      <c r="AH46" s="1967"/>
      <c r="AI46" s="1967"/>
      <c r="AJ46" s="1967"/>
      <c r="AK46" s="1944"/>
      <c r="AL46" s="1944"/>
      <c r="AM46" s="1938"/>
      <c r="AN46" s="62"/>
      <c r="AO46" s="62"/>
      <c r="AP46" s="62"/>
      <c r="AQ46" s="62"/>
    </row>
    <row r="47" spans="1:60" ht="54.75" customHeight="1" x14ac:dyDescent="0.2">
      <c r="A47" s="2"/>
      <c r="B47" s="479"/>
      <c r="C47" s="479"/>
      <c r="D47" s="481"/>
      <c r="E47" s="479"/>
      <c r="F47" s="479"/>
      <c r="G47" s="481"/>
      <c r="H47" s="479"/>
      <c r="I47" s="479"/>
      <c r="J47" s="1914"/>
      <c r="K47" s="1915"/>
      <c r="L47" s="1914"/>
      <c r="M47" s="1914"/>
      <c r="N47" s="1914"/>
      <c r="O47" s="1914"/>
      <c r="P47" s="1915"/>
      <c r="Q47" s="1962"/>
      <c r="R47" s="1933"/>
      <c r="S47" s="1915"/>
      <c r="T47" s="1915" t="s">
        <v>165</v>
      </c>
      <c r="U47" s="1917"/>
      <c r="V47" s="1948"/>
      <c r="W47" s="1922"/>
      <c r="X47" s="1925"/>
      <c r="Y47" s="1967"/>
      <c r="Z47" s="1967">
        <v>90.39</v>
      </c>
      <c r="AA47" s="1967">
        <v>46.444000000000003</v>
      </c>
      <c r="AB47" s="1967">
        <v>49.316000000000003</v>
      </c>
      <c r="AC47" s="1967">
        <v>44.436</v>
      </c>
      <c r="AD47" s="1967">
        <v>81.384</v>
      </c>
      <c r="AE47" s="1967"/>
      <c r="AF47" s="1967"/>
      <c r="AG47" s="1967"/>
      <c r="AH47" s="1967"/>
      <c r="AI47" s="1967"/>
      <c r="AJ47" s="1967"/>
      <c r="AK47" s="1944"/>
      <c r="AL47" s="1944"/>
      <c r="AM47" s="1938"/>
      <c r="AN47" s="62"/>
      <c r="AO47" s="62"/>
      <c r="AP47" s="62"/>
      <c r="AQ47" s="62"/>
    </row>
    <row r="48" spans="1:60" ht="57" customHeight="1" x14ac:dyDescent="0.2">
      <c r="A48" s="2"/>
      <c r="B48" s="479"/>
      <c r="C48" s="479"/>
      <c r="D48" s="481"/>
      <c r="E48" s="479"/>
      <c r="F48" s="479"/>
      <c r="G48" s="481"/>
      <c r="H48" s="479"/>
      <c r="I48" s="479"/>
      <c r="J48" s="1914"/>
      <c r="K48" s="1915"/>
      <c r="L48" s="1914"/>
      <c r="M48" s="1914"/>
      <c r="N48" s="1914"/>
      <c r="O48" s="1914"/>
      <c r="P48" s="1915"/>
      <c r="Q48" s="1962"/>
      <c r="R48" s="1933"/>
      <c r="S48" s="1915"/>
      <c r="T48" s="1915"/>
      <c r="U48" s="1917"/>
      <c r="V48" s="1948"/>
      <c r="W48" s="1922"/>
      <c r="X48" s="1925"/>
      <c r="Y48" s="1967"/>
      <c r="Z48" s="1967">
        <v>90.39</v>
      </c>
      <c r="AA48" s="1967">
        <v>46.444000000000003</v>
      </c>
      <c r="AB48" s="1967">
        <v>49.316000000000003</v>
      </c>
      <c r="AC48" s="1967">
        <v>44.436</v>
      </c>
      <c r="AD48" s="1967">
        <v>81.384</v>
      </c>
      <c r="AE48" s="1967"/>
      <c r="AF48" s="1967"/>
      <c r="AG48" s="1967"/>
      <c r="AH48" s="1967"/>
      <c r="AI48" s="1967"/>
      <c r="AJ48" s="1967"/>
      <c r="AK48" s="1944"/>
      <c r="AL48" s="1944"/>
      <c r="AM48" s="1938"/>
      <c r="AN48" s="62"/>
      <c r="AO48" s="62"/>
      <c r="AP48" s="62"/>
      <c r="AQ48" s="62"/>
    </row>
    <row r="49" spans="1:43" ht="57" customHeight="1" x14ac:dyDescent="0.2">
      <c r="A49" s="2"/>
      <c r="B49" s="1920"/>
      <c r="C49" s="1920"/>
      <c r="D49" s="481"/>
      <c r="E49" s="1920"/>
      <c r="F49" s="1920"/>
      <c r="G49" s="481"/>
      <c r="H49" s="1920"/>
      <c r="I49" s="1920"/>
      <c r="J49" s="1914"/>
      <c r="K49" s="1915"/>
      <c r="L49" s="1914"/>
      <c r="M49" s="1914"/>
      <c r="N49" s="1914"/>
      <c r="O49" s="1914"/>
      <c r="P49" s="1915"/>
      <c r="Q49" s="1962"/>
      <c r="R49" s="1933"/>
      <c r="S49" s="1915"/>
      <c r="T49" s="1915" t="s">
        <v>166</v>
      </c>
      <c r="U49" s="1917"/>
      <c r="V49" s="1948"/>
      <c r="W49" s="1922"/>
      <c r="X49" s="1925"/>
      <c r="Y49" s="1967"/>
      <c r="Z49" s="1967">
        <v>90.39</v>
      </c>
      <c r="AA49" s="1967">
        <v>46.444000000000003</v>
      </c>
      <c r="AB49" s="1967">
        <v>49.316000000000003</v>
      </c>
      <c r="AC49" s="1967">
        <v>44.436</v>
      </c>
      <c r="AD49" s="1967">
        <v>81.384</v>
      </c>
      <c r="AE49" s="1967"/>
      <c r="AF49" s="1967"/>
      <c r="AG49" s="1967"/>
      <c r="AH49" s="1967"/>
      <c r="AI49" s="1967"/>
      <c r="AJ49" s="1967"/>
      <c r="AK49" s="1944"/>
      <c r="AL49" s="1944"/>
      <c r="AM49" s="1938"/>
      <c r="AN49" s="62"/>
      <c r="AO49" s="62"/>
      <c r="AP49" s="62"/>
      <c r="AQ49" s="62"/>
    </row>
    <row r="50" spans="1:43" ht="15" customHeight="1" thickBot="1" x14ac:dyDescent="0.25">
      <c r="A50" s="1585"/>
      <c r="B50" s="1970"/>
      <c r="C50" s="1970"/>
      <c r="D50" s="1561"/>
      <c r="E50" s="1970"/>
      <c r="F50" s="1970"/>
      <c r="G50" s="1561"/>
      <c r="H50" s="1970"/>
      <c r="I50" s="1971"/>
      <c r="J50" s="1914"/>
      <c r="K50" s="1915"/>
      <c r="L50" s="1914"/>
      <c r="M50" s="1914"/>
      <c r="N50" s="1914"/>
      <c r="O50" s="1914"/>
      <c r="P50" s="1915"/>
      <c r="Q50" s="1962"/>
      <c r="R50" s="1933"/>
      <c r="S50" s="1915"/>
      <c r="T50" s="1915"/>
      <c r="U50" s="1946"/>
      <c r="V50" s="1949"/>
      <c r="W50" s="1923"/>
      <c r="X50" s="1926"/>
      <c r="Y50" s="1968"/>
      <c r="Z50" s="1968">
        <v>90.39</v>
      </c>
      <c r="AA50" s="1968">
        <v>46.444000000000003</v>
      </c>
      <c r="AB50" s="1968">
        <v>49.316000000000003</v>
      </c>
      <c r="AC50" s="1968">
        <v>44.436</v>
      </c>
      <c r="AD50" s="1968">
        <v>81.384</v>
      </c>
      <c r="AE50" s="1968"/>
      <c r="AF50" s="1968"/>
      <c r="AG50" s="1968"/>
      <c r="AH50" s="1968"/>
      <c r="AI50" s="1968"/>
      <c r="AJ50" s="1968"/>
      <c r="AK50" s="1945"/>
      <c r="AL50" s="1945"/>
      <c r="AM50" s="1939"/>
      <c r="AN50" s="62"/>
      <c r="AO50" s="62"/>
      <c r="AP50" s="62"/>
      <c r="AQ50" s="62"/>
    </row>
    <row r="51" spans="1:43" ht="27" customHeight="1" thickTop="1" x14ac:dyDescent="0.2">
      <c r="A51" s="2"/>
      <c r="B51" s="479"/>
      <c r="C51" s="479"/>
      <c r="D51" s="481"/>
      <c r="E51" s="479"/>
      <c r="F51" s="479"/>
      <c r="G51" s="1560"/>
      <c r="H51" s="1920"/>
      <c r="I51" s="1972"/>
      <c r="J51" s="1916">
        <v>12</v>
      </c>
      <c r="K51" s="1940" t="s">
        <v>167</v>
      </c>
      <c r="L51" s="1625" t="s">
        <v>1819</v>
      </c>
      <c r="M51" s="1916">
        <v>3</v>
      </c>
      <c r="N51" s="1916" t="s">
        <v>1355</v>
      </c>
      <c r="O51" s="1916">
        <v>26</v>
      </c>
      <c r="P51" s="1940" t="s">
        <v>168</v>
      </c>
      <c r="Q51" s="1974">
        <v>100</v>
      </c>
      <c r="R51" s="1947">
        <f>+V51+V55</f>
        <v>1032300000</v>
      </c>
      <c r="S51" s="1940" t="s">
        <v>169</v>
      </c>
      <c r="T51" s="1934" t="s">
        <v>170</v>
      </c>
      <c r="U51" s="1960" t="s">
        <v>171</v>
      </c>
      <c r="V51" s="1947">
        <v>282300000</v>
      </c>
      <c r="W51" s="1961">
        <v>26</v>
      </c>
      <c r="X51" s="1924" t="str">
        <f>+X35</f>
        <v>SGP AGUA POTABLE SSF 27</v>
      </c>
      <c r="Y51" s="1927">
        <v>55079</v>
      </c>
      <c r="Z51" s="1927">
        <v>63164</v>
      </c>
      <c r="AA51" s="1927">
        <v>45607</v>
      </c>
      <c r="AB51" s="1927">
        <v>140912</v>
      </c>
      <c r="AC51" s="1927">
        <v>365607</v>
      </c>
      <c r="AD51" s="1927">
        <v>75612</v>
      </c>
      <c r="AE51" s="1927">
        <f>+'[3]P. 100'!$L$8</f>
        <v>12718</v>
      </c>
      <c r="AF51" s="1927">
        <f>+'[3]P. 100'!$K$8</f>
        <v>2145</v>
      </c>
      <c r="AG51" s="1927">
        <f>+'[3]P. 100'!$X$8</f>
        <v>413</v>
      </c>
      <c r="AH51" s="1927"/>
      <c r="AI51" s="1927">
        <f>+'[3]P. 100'!$U$8</f>
        <v>16897</v>
      </c>
      <c r="AJ51" s="1927">
        <f>+AD51</f>
        <v>75612</v>
      </c>
      <c r="AK51" s="1943">
        <v>42736</v>
      </c>
      <c r="AL51" s="1943">
        <v>43100</v>
      </c>
      <c r="AM51" s="1937" t="s">
        <v>145</v>
      </c>
      <c r="AN51" s="62"/>
      <c r="AO51" s="62"/>
      <c r="AP51" s="62"/>
      <c r="AQ51" s="62"/>
    </row>
    <row r="52" spans="1:43" ht="27" customHeight="1" x14ac:dyDescent="0.2">
      <c r="A52" s="2"/>
      <c r="B52" s="1920"/>
      <c r="C52" s="1972"/>
      <c r="D52" s="481"/>
      <c r="E52" s="1920"/>
      <c r="F52" s="1972"/>
      <c r="G52" s="481"/>
      <c r="H52" s="1920"/>
      <c r="I52" s="1972"/>
      <c r="J52" s="1917"/>
      <c r="K52" s="1941"/>
      <c r="L52" s="1626"/>
      <c r="M52" s="1917"/>
      <c r="N52" s="1917"/>
      <c r="O52" s="1917"/>
      <c r="P52" s="1941"/>
      <c r="Q52" s="1975"/>
      <c r="R52" s="1948"/>
      <c r="S52" s="1941"/>
      <c r="T52" s="1935"/>
      <c r="U52" s="1917"/>
      <c r="V52" s="1948"/>
      <c r="W52" s="1922"/>
      <c r="X52" s="1925"/>
      <c r="Y52" s="1928"/>
      <c r="Z52" s="1928">
        <v>63164</v>
      </c>
      <c r="AA52" s="1928">
        <v>45607</v>
      </c>
      <c r="AB52" s="1928">
        <v>140912</v>
      </c>
      <c r="AC52" s="1928">
        <v>365607</v>
      </c>
      <c r="AD52" s="1928">
        <v>75612</v>
      </c>
      <c r="AE52" s="1928"/>
      <c r="AF52" s="1928"/>
      <c r="AG52" s="1928"/>
      <c r="AH52" s="1928"/>
      <c r="AI52" s="1928"/>
      <c r="AJ52" s="1928"/>
      <c r="AK52" s="1944"/>
      <c r="AL52" s="1944"/>
      <c r="AM52" s="1938"/>
      <c r="AN52" s="62"/>
      <c r="AO52" s="62"/>
      <c r="AP52" s="62"/>
      <c r="AQ52" s="62"/>
    </row>
    <row r="53" spans="1:43" ht="27" customHeight="1" x14ac:dyDescent="0.2">
      <c r="A53" s="2"/>
      <c r="B53" s="479"/>
      <c r="C53" s="479"/>
      <c r="D53" s="481"/>
      <c r="E53" s="479"/>
      <c r="F53" s="479"/>
      <c r="G53" s="481"/>
      <c r="H53" s="479"/>
      <c r="I53" s="479"/>
      <c r="J53" s="1917"/>
      <c r="K53" s="1941"/>
      <c r="L53" s="1626"/>
      <c r="M53" s="1917"/>
      <c r="N53" s="1917"/>
      <c r="O53" s="1917"/>
      <c r="P53" s="1941"/>
      <c r="Q53" s="1975"/>
      <c r="R53" s="1948"/>
      <c r="S53" s="1941"/>
      <c r="T53" s="1935"/>
      <c r="U53" s="1917"/>
      <c r="V53" s="1948"/>
      <c r="W53" s="1922"/>
      <c r="X53" s="1925"/>
      <c r="Y53" s="1928"/>
      <c r="Z53" s="1928">
        <v>63164</v>
      </c>
      <c r="AA53" s="1928">
        <v>45607</v>
      </c>
      <c r="AB53" s="1928">
        <v>140912</v>
      </c>
      <c r="AC53" s="1928">
        <v>365607</v>
      </c>
      <c r="AD53" s="1928">
        <v>75612</v>
      </c>
      <c r="AE53" s="1928"/>
      <c r="AF53" s="1928"/>
      <c r="AG53" s="1928"/>
      <c r="AH53" s="1928"/>
      <c r="AI53" s="1928"/>
      <c r="AJ53" s="1928"/>
      <c r="AK53" s="1944"/>
      <c r="AL53" s="1944"/>
      <c r="AM53" s="1938"/>
      <c r="AN53" s="62"/>
      <c r="AO53" s="62"/>
      <c r="AP53" s="62"/>
      <c r="AQ53" s="62"/>
    </row>
    <row r="54" spans="1:43" ht="27" customHeight="1" x14ac:dyDescent="0.2">
      <c r="A54" s="2"/>
      <c r="B54" s="479"/>
      <c r="C54" s="479"/>
      <c r="D54" s="481"/>
      <c r="E54" s="479"/>
      <c r="F54" s="479"/>
      <c r="G54" s="481"/>
      <c r="H54" s="479"/>
      <c r="I54" s="479"/>
      <c r="J54" s="1917"/>
      <c r="K54" s="1941"/>
      <c r="L54" s="1626"/>
      <c r="M54" s="1917"/>
      <c r="N54" s="1917"/>
      <c r="O54" s="1917"/>
      <c r="P54" s="1941"/>
      <c r="Q54" s="1975"/>
      <c r="R54" s="1948"/>
      <c r="S54" s="1941"/>
      <c r="T54" s="1936"/>
      <c r="U54" s="1918"/>
      <c r="V54" s="1948"/>
      <c r="W54" s="1922"/>
      <c r="X54" s="1925"/>
      <c r="Y54" s="1928"/>
      <c r="Z54" s="1928">
        <v>63164</v>
      </c>
      <c r="AA54" s="1928">
        <v>45607</v>
      </c>
      <c r="AB54" s="1928">
        <v>140912</v>
      </c>
      <c r="AC54" s="1928">
        <v>365607</v>
      </c>
      <c r="AD54" s="1928">
        <v>75612</v>
      </c>
      <c r="AE54" s="1928"/>
      <c r="AF54" s="1928"/>
      <c r="AG54" s="1928"/>
      <c r="AH54" s="1928"/>
      <c r="AI54" s="1928"/>
      <c r="AJ54" s="1928"/>
      <c r="AK54" s="1944"/>
      <c r="AL54" s="1944"/>
      <c r="AM54" s="1938"/>
      <c r="AN54" s="62"/>
      <c r="AO54" s="62"/>
      <c r="AP54" s="62"/>
      <c r="AQ54" s="62"/>
    </row>
    <row r="55" spans="1:43" ht="27" customHeight="1" x14ac:dyDescent="0.2">
      <c r="A55" s="2"/>
      <c r="B55" s="479"/>
      <c r="C55" s="479"/>
      <c r="D55" s="481"/>
      <c r="E55" s="479"/>
      <c r="F55" s="479"/>
      <c r="G55" s="481"/>
      <c r="H55" s="479"/>
      <c r="I55" s="479"/>
      <c r="J55" s="1917"/>
      <c r="K55" s="1941"/>
      <c r="L55" s="1626"/>
      <c r="M55" s="1917"/>
      <c r="N55" s="1917"/>
      <c r="O55" s="1917"/>
      <c r="P55" s="1941"/>
      <c r="Q55" s="1975"/>
      <c r="R55" s="1948"/>
      <c r="S55" s="1941"/>
      <c r="T55" s="1940" t="s">
        <v>172</v>
      </c>
      <c r="U55" s="1916" t="s">
        <v>173</v>
      </c>
      <c r="V55" s="1947">
        <v>750000000</v>
      </c>
      <c r="W55" s="1922"/>
      <c r="X55" s="1925"/>
      <c r="Y55" s="1928"/>
      <c r="Z55" s="1928">
        <v>63164</v>
      </c>
      <c r="AA55" s="1928">
        <v>45607</v>
      </c>
      <c r="AB55" s="1928">
        <v>140912</v>
      </c>
      <c r="AC55" s="1928">
        <v>365607</v>
      </c>
      <c r="AD55" s="1928">
        <v>75612</v>
      </c>
      <c r="AE55" s="1928"/>
      <c r="AF55" s="1928"/>
      <c r="AG55" s="1928"/>
      <c r="AH55" s="1928"/>
      <c r="AI55" s="1928"/>
      <c r="AJ55" s="1928"/>
      <c r="AK55" s="1944"/>
      <c r="AL55" s="1944"/>
      <c r="AM55" s="1938"/>
      <c r="AN55" s="62"/>
      <c r="AO55" s="62"/>
      <c r="AP55" s="62"/>
      <c r="AQ55" s="62"/>
    </row>
    <row r="56" spans="1:43" ht="27" customHeight="1" x14ac:dyDescent="0.2">
      <c r="A56" s="2"/>
      <c r="B56" s="479"/>
      <c r="C56" s="479"/>
      <c r="D56" s="481"/>
      <c r="E56" s="479"/>
      <c r="F56" s="479"/>
      <c r="G56" s="481"/>
      <c r="H56" s="479"/>
      <c r="I56" s="479"/>
      <c r="J56" s="1917"/>
      <c r="K56" s="1941"/>
      <c r="L56" s="1626"/>
      <c r="M56" s="1917"/>
      <c r="N56" s="1917"/>
      <c r="O56" s="1917"/>
      <c r="P56" s="1941"/>
      <c r="Q56" s="1975"/>
      <c r="R56" s="1948"/>
      <c r="S56" s="1941"/>
      <c r="T56" s="1941"/>
      <c r="U56" s="1917"/>
      <c r="V56" s="1948"/>
      <c r="W56" s="1922"/>
      <c r="X56" s="1925"/>
      <c r="Y56" s="1928"/>
      <c r="Z56" s="1928">
        <v>63164</v>
      </c>
      <c r="AA56" s="1928">
        <v>45607</v>
      </c>
      <c r="AB56" s="1928">
        <v>140912</v>
      </c>
      <c r="AC56" s="1928">
        <v>365607</v>
      </c>
      <c r="AD56" s="1928">
        <v>75612</v>
      </c>
      <c r="AE56" s="1928"/>
      <c r="AF56" s="1928"/>
      <c r="AG56" s="1928"/>
      <c r="AH56" s="1928"/>
      <c r="AI56" s="1928"/>
      <c r="AJ56" s="1928"/>
      <c r="AK56" s="1944"/>
      <c r="AL56" s="1944"/>
      <c r="AM56" s="1938"/>
      <c r="AN56" s="62"/>
      <c r="AO56" s="62"/>
      <c r="AP56" s="62"/>
      <c r="AQ56" s="62"/>
    </row>
    <row r="57" spans="1:43" ht="27" customHeight="1" x14ac:dyDescent="0.2">
      <c r="A57" s="2"/>
      <c r="B57" s="1920"/>
      <c r="C57" s="1972"/>
      <c r="D57" s="481"/>
      <c r="E57" s="1920"/>
      <c r="F57" s="1972"/>
      <c r="G57" s="481"/>
      <c r="H57" s="1920"/>
      <c r="I57" s="1972"/>
      <c r="J57" s="1917"/>
      <c r="K57" s="1941"/>
      <c r="L57" s="1626"/>
      <c r="M57" s="1917"/>
      <c r="N57" s="1917"/>
      <c r="O57" s="1917"/>
      <c r="P57" s="1941"/>
      <c r="Q57" s="1975"/>
      <c r="R57" s="1948"/>
      <c r="S57" s="1941"/>
      <c r="T57" s="1941"/>
      <c r="U57" s="1917"/>
      <c r="V57" s="1948"/>
      <c r="W57" s="1922"/>
      <c r="X57" s="1925"/>
      <c r="Y57" s="1928"/>
      <c r="Z57" s="1928">
        <v>63164</v>
      </c>
      <c r="AA57" s="1928">
        <v>45607</v>
      </c>
      <c r="AB57" s="1928">
        <v>140912</v>
      </c>
      <c r="AC57" s="1928">
        <v>365607</v>
      </c>
      <c r="AD57" s="1928">
        <v>75612</v>
      </c>
      <c r="AE57" s="1928"/>
      <c r="AF57" s="1928"/>
      <c r="AG57" s="1928"/>
      <c r="AH57" s="1928"/>
      <c r="AI57" s="1928"/>
      <c r="AJ57" s="1928"/>
      <c r="AK57" s="1944"/>
      <c r="AL57" s="1944"/>
      <c r="AM57" s="1938"/>
      <c r="AN57" s="62"/>
      <c r="AO57" s="62"/>
      <c r="AP57" s="62"/>
      <c r="AQ57" s="62"/>
    </row>
    <row r="58" spans="1:43" ht="10.5" customHeight="1" thickBot="1" x14ac:dyDescent="0.25">
      <c r="A58" s="1585"/>
      <c r="B58" s="1970"/>
      <c r="C58" s="1971"/>
      <c r="D58" s="1561"/>
      <c r="E58" s="1970"/>
      <c r="F58" s="1971"/>
      <c r="G58" s="1561"/>
      <c r="H58" s="1970"/>
      <c r="I58" s="1971"/>
      <c r="J58" s="1918"/>
      <c r="K58" s="1973"/>
      <c r="L58" s="1627"/>
      <c r="M58" s="1918"/>
      <c r="N58" s="1918"/>
      <c r="O58" s="1918"/>
      <c r="P58" s="1973"/>
      <c r="Q58" s="1976"/>
      <c r="R58" s="1951"/>
      <c r="S58" s="1973"/>
      <c r="T58" s="1942"/>
      <c r="U58" s="1946"/>
      <c r="V58" s="1948"/>
      <c r="W58" s="1923"/>
      <c r="X58" s="1926"/>
      <c r="Y58" s="1929"/>
      <c r="Z58" s="1929">
        <v>63164</v>
      </c>
      <c r="AA58" s="1929">
        <v>45607</v>
      </c>
      <c r="AB58" s="1929">
        <v>140912</v>
      </c>
      <c r="AC58" s="1929">
        <v>365607</v>
      </c>
      <c r="AD58" s="1929">
        <v>75612</v>
      </c>
      <c r="AE58" s="1929"/>
      <c r="AF58" s="1929"/>
      <c r="AG58" s="1929"/>
      <c r="AH58" s="1929"/>
      <c r="AI58" s="1929"/>
      <c r="AJ58" s="1929"/>
      <c r="AK58" s="1945"/>
      <c r="AL58" s="1945"/>
      <c r="AM58" s="1939"/>
      <c r="AN58" s="62"/>
      <c r="AO58" s="62"/>
      <c r="AP58" s="62"/>
      <c r="AQ58" s="62"/>
    </row>
    <row r="59" spans="1:43" ht="27" customHeight="1" thickTop="1" x14ac:dyDescent="0.2">
      <c r="A59" s="2"/>
      <c r="B59" s="479"/>
      <c r="C59" s="479"/>
      <c r="D59" s="481"/>
      <c r="E59" s="479"/>
      <c r="F59" s="479"/>
      <c r="G59" s="1560"/>
      <c r="H59" s="1920"/>
      <c r="I59" s="1972"/>
      <c r="J59" s="1916">
        <v>13</v>
      </c>
      <c r="K59" s="1940" t="s">
        <v>174</v>
      </c>
      <c r="L59" s="1916" t="s">
        <v>1820</v>
      </c>
      <c r="M59" s="1916">
        <v>1</v>
      </c>
      <c r="N59" s="1916" t="s">
        <v>1356</v>
      </c>
      <c r="O59" s="1916">
        <v>27</v>
      </c>
      <c r="P59" s="1940" t="s">
        <v>175</v>
      </c>
      <c r="Q59" s="1974">
        <v>100</v>
      </c>
      <c r="R59" s="1947">
        <v>265000000</v>
      </c>
      <c r="S59" s="1940" t="s">
        <v>176</v>
      </c>
      <c r="T59" s="1934" t="s">
        <v>177</v>
      </c>
      <c r="U59" s="1960" t="s">
        <v>178</v>
      </c>
      <c r="V59" s="1947">
        <v>88333333</v>
      </c>
      <c r="W59" s="1961">
        <v>27</v>
      </c>
      <c r="X59" s="1924" t="str">
        <f>+X51</f>
        <v>SGP AGUA POTABLE SSF 27</v>
      </c>
      <c r="Y59" s="1927">
        <v>55079</v>
      </c>
      <c r="Z59" s="1927">
        <v>63164</v>
      </c>
      <c r="AA59" s="1927">
        <v>45607</v>
      </c>
      <c r="AB59" s="1927">
        <v>140912</v>
      </c>
      <c r="AC59" s="1927">
        <v>365607</v>
      </c>
      <c r="AD59" s="1927">
        <v>75612</v>
      </c>
      <c r="AE59" s="1927">
        <f>+'[4]P. 100'!$L$8</f>
        <v>12718</v>
      </c>
      <c r="AF59" s="1927">
        <v>2145</v>
      </c>
      <c r="AG59" s="1927">
        <v>413</v>
      </c>
      <c r="AH59" s="1927"/>
      <c r="AI59" s="1927">
        <v>16897</v>
      </c>
      <c r="AJ59" s="1927">
        <f>+AD59</f>
        <v>75612</v>
      </c>
      <c r="AK59" s="1943">
        <v>42736</v>
      </c>
      <c r="AL59" s="1943">
        <v>43100</v>
      </c>
      <c r="AM59" s="1937" t="s">
        <v>145</v>
      </c>
      <c r="AN59" s="62"/>
      <c r="AO59" s="62"/>
      <c r="AP59" s="62"/>
      <c r="AQ59" s="62"/>
    </row>
    <row r="60" spans="1:43" ht="27" customHeight="1" x14ac:dyDescent="0.2">
      <c r="A60" s="2"/>
      <c r="B60" s="1920"/>
      <c r="C60" s="1972"/>
      <c r="D60" s="481"/>
      <c r="E60" s="1920"/>
      <c r="F60" s="1972"/>
      <c r="G60" s="481"/>
      <c r="H60" s="1920"/>
      <c r="I60" s="1972"/>
      <c r="J60" s="1917"/>
      <c r="K60" s="1941"/>
      <c r="L60" s="1917"/>
      <c r="M60" s="1917"/>
      <c r="N60" s="1917"/>
      <c r="O60" s="1917"/>
      <c r="P60" s="1941"/>
      <c r="Q60" s="1975"/>
      <c r="R60" s="1948"/>
      <c r="S60" s="1941"/>
      <c r="T60" s="1935"/>
      <c r="U60" s="1917"/>
      <c r="V60" s="1948"/>
      <c r="W60" s="1922"/>
      <c r="X60" s="1925"/>
      <c r="Y60" s="1928"/>
      <c r="Z60" s="1928">
        <v>63164</v>
      </c>
      <c r="AA60" s="1928">
        <v>45607</v>
      </c>
      <c r="AB60" s="1928">
        <v>140912</v>
      </c>
      <c r="AC60" s="1928">
        <v>365607</v>
      </c>
      <c r="AD60" s="1928">
        <v>75612</v>
      </c>
      <c r="AE60" s="1928"/>
      <c r="AF60" s="1928"/>
      <c r="AG60" s="1928"/>
      <c r="AH60" s="1928"/>
      <c r="AI60" s="1928"/>
      <c r="AJ60" s="1928"/>
      <c r="AK60" s="1944"/>
      <c r="AL60" s="1944"/>
      <c r="AM60" s="1938"/>
      <c r="AN60" s="62"/>
      <c r="AO60" s="62"/>
      <c r="AP60" s="62"/>
      <c r="AQ60" s="62"/>
    </row>
    <row r="61" spans="1:43" ht="27" customHeight="1" x14ac:dyDescent="0.2">
      <c r="A61" s="2"/>
      <c r="B61" s="479"/>
      <c r="C61" s="479"/>
      <c r="D61" s="481"/>
      <c r="E61" s="479"/>
      <c r="F61" s="479"/>
      <c r="G61" s="481"/>
      <c r="H61" s="479"/>
      <c r="I61" s="479"/>
      <c r="J61" s="1917"/>
      <c r="K61" s="1941"/>
      <c r="L61" s="1917"/>
      <c r="M61" s="1917"/>
      <c r="N61" s="1917"/>
      <c r="O61" s="1917"/>
      <c r="P61" s="1941"/>
      <c r="Q61" s="1975"/>
      <c r="R61" s="1948"/>
      <c r="S61" s="1941"/>
      <c r="T61" s="1935"/>
      <c r="U61" s="1918"/>
      <c r="V61" s="1951"/>
      <c r="W61" s="1922"/>
      <c r="X61" s="1925"/>
      <c r="Y61" s="1928"/>
      <c r="Z61" s="1928">
        <v>63164</v>
      </c>
      <c r="AA61" s="1928">
        <v>45607</v>
      </c>
      <c r="AB61" s="1928">
        <v>140912</v>
      </c>
      <c r="AC61" s="1928">
        <v>365607</v>
      </c>
      <c r="AD61" s="1928">
        <v>75612</v>
      </c>
      <c r="AE61" s="1928"/>
      <c r="AF61" s="1928"/>
      <c r="AG61" s="1928"/>
      <c r="AH61" s="1928"/>
      <c r="AI61" s="1928"/>
      <c r="AJ61" s="1928"/>
      <c r="AK61" s="1944"/>
      <c r="AL61" s="1944"/>
      <c r="AM61" s="1938"/>
      <c r="AN61" s="62"/>
      <c r="AO61" s="62"/>
      <c r="AP61" s="62"/>
      <c r="AQ61" s="62"/>
    </row>
    <row r="62" spans="1:43" ht="27" customHeight="1" x14ac:dyDescent="0.2">
      <c r="A62" s="2"/>
      <c r="B62" s="479"/>
      <c r="C62" s="479"/>
      <c r="D62" s="481"/>
      <c r="E62" s="479"/>
      <c r="F62" s="479"/>
      <c r="G62" s="481"/>
      <c r="H62" s="479"/>
      <c r="I62" s="479"/>
      <c r="J62" s="1917"/>
      <c r="K62" s="1941"/>
      <c r="L62" s="1917"/>
      <c r="M62" s="1917"/>
      <c r="N62" s="1917"/>
      <c r="O62" s="1917"/>
      <c r="P62" s="1941"/>
      <c r="Q62" s="1975"/>
      <c r="R62" s="1948"/>
      <c r="S62" s="1941"/>
      <c r="T62" s="1936"/>
      <c r="U62" s="1916" t="s">
        <v>179</v>
      </c>
      <c r="V62" s="1947">
        <v>88333334</v>
      </c>
      <c r="W62" s="1922"/>
      <c r="X62" s="1925"/>
      <c r="Y62" s="1928"/>
      <c r="Z62" s="1928">
        <v>63164</v>
      </c>
      <c r="AA62" s="1928">
        <v>45607</v>
      </c>
      <c r="AB62" s="1928">
        <v>140912</v>
      </c>
      <c r="AC62" s="1928">
        <v>365607</v>
      </c>
      <c r="AD62" s="1928">
        <v>75612</v>
      </c>
      <c r="AE62" s="1928"/>
      <c r="AF62" s="1928"/>
      <c r="AG62" s="1928"/>
      <c r="AH62" s="1928"/>
      <c r="AI62" s="1928"/>
      <c r="AJ62" s="1928"/>
      <c r="AK62" s="1944"/>
      <c r="AL62" s="1944"/>
      <c r="AM62" s="1938"/>
      <c r="AN62" s="62"/>
      <c r="AO62" s="62"/>
      <c r="AP62" s="62"/>
      <c r="AQ62" s="62"/>
    </row>
    <row r="63" spans="1:43" ht="39" customHeight="1" x14ac:dyDescent="0.2">
      <c r="A63" s="2"/>
      <c r="B63" s="479"/>
      <c r="C63" s="479"/>
      <c r="D63" s="481"/>
      <c r="E63" s="479"/>
      <c r="F63" s="479"/>
      <c r="G63" s="481"/>
      <c r="H63" s="479"/>
      <c r="I63" s="479"/>
      <c r="J63" s="1917"/>
      <c r="K63" s="1941"/>
      <c r="L63" s="1917"/>
      <c r="M63" s="1917"/>
      <c r="N63" s="1917"/>
      <c r="O63" s="1917"/>
      <c r="P63" s="1941"/>
      <c r="Q63" s="1975"/>
      <c r="R63" s="1948"/>
      <c r="S63" s="1941"/>
      <c r="T63" s="1977" t="s">
        <v>180</v>
      </c>
      <c r="U63" s="1918"/>
      <c r="V63" s="1951"/>
      <c r="W63" s="1922"/>
      <c r="X63" s="1925"/>
      <c r="Y63" s="1928"/>
      <c r="Z63" s="1928">
        <v>63164</v>
      </c>
      <c r="AA63" s="1928">
        <v>45607</v>
      </c>
      <c r="AB63" s="1928">
        <v>140912</v>
      </c>
      <c r="AC63" s="1928">
        <v>365607</v>
      </c>
      <c r="AD63" s="1928">
        <v>75612</v>
      </c>
      <c r="AE63" s="1928"/>
      <c r="AF63" s="1928"/>
      <c r="AG63" s="1928"/>
      <c r="AH63" s="1928"/>
      <c r="AI63" s="1928"/>
      <c r="AJ63" s="1928"/>
      <c r="AK63" s="1944"/>
      <c r="AL63" s="1944"/>
      <c r="AM63" s="1938"/>
      <c r="AN63" s="62"/>
      <c r="AO63" s="62"/>
      <c r="AP63" s="62"/>
      <c r="AQ63" s="62"/>
    </row>
    <row r="64" spans="1:43" ht="27" customHeight="1" x14ac:dyDescent="0.2">
      <c r="A64" s="2"/>
      <c r="B64" s="479"/>
      <c r="C64" s="479"/>
      <c r="D64" s="481"/>
      <c r="E64" s="479"/>
      <c r="F64" s="479"/>
      <c r="G64" s="481"/>
      <c r="H64" s="479"/>
      <c r="I64" s="479"/>
      <c r="J64" s="1917"/>
      <c r="K64" s="1941"/>
      <c r="L64" s="1917"/>
      <c r="M64" s="1917"/>
      <c r="N64" s="1917"/>
      <c r="O64" s="1917"/>
      <c r="P64" s="1941"/>
      <c r="Q64" s="1975"/>
      <c r="R64" s="1948"/>
      <c r="S64" s="1941"/>
      <c r="T64" s="1978"/>
      <c r="U64" s="1916" t="s">
        <v>181</v>
      </c>
      <c r="V64" s="1947">
        <v>88333333</v>
      </c>
      <c r="W64" s="1922"/>
      <c r="X64" s="1925"/>
      <c r="Y64" s="1928"/>
      <c r="Z64" s="1928">
        <v>63164</v>
      </c>
      <c r="AA64" s="1928">
        <v>45607</v>
      </c>
      <c r="AB64" s="1928">
        <v>140912</v>
      </c>
      <c r="AC64" s="1928">
        <v>365607</v>
      </c>
      <c r="AD64" s="1928">
        <v>75612</v>
      </c>
      <c r="AE64" s="1928"/>
      <c r="AF64" s="1928"/>
      <c r="AG64" s="1928"/>
      <c r="AH64" s="1928"/>
      <c r="AI64" s="1928"/>
      <c r="AJ64" s="1928"/>
      <c r="AK64" s="1944"/>
      <c r="AL64" s="1944"/>
      <c r="AM64" s="1938"/>
      <c r="AN64" s="62"/>
      <c r="AO64" s="62"/>
      <c r="AP64" s="62"/>
      <c r="AQ64" s="62"/>
    </row>
    <row r="65" spans="1:371" ht="30" customHeight="1" x14ac:dyDescent="0.2">
      <c r="A65" s="2"/>
      <c r="B65" s="1920"/>
      <c r="C65" s="1972"/>
      <c r="D65" s="481"/>
      <c r="E65" s="1920"/>
      <c r="F65" s="1972"/>
      <c r="G65" s="481"/>
      <c r="H65" s="1920"/>
      <c r="I65" s="1972"/>
      <c r="J65" s="1917"/>
      <c r="K65" s="1941"/>
      <c r="L65" s="1917"/>
      <c r="M65" s="1917"/>
      <c r="N65" s="1917"/>
      <c r="O65" s="1917"/>
      <c r="P65" s="1941"/>
      <c r="Q65" s="1975"/>
      <c r="R65" s="1948"/>
      <c r="S65" s="1941"/>
      <c r="T65" s="1978"/>
      <c r="U65" s="1917"/>
      <c r="V65" s="1948"/>
      <c r="W65" s="1922"/>
      <c r="X65" s="1925"/>
      <c r="Y65" s="1928"/>
      <c r="Z65" s="1928">
        <v>63164</v>
      </c>
      <c r="AA65" s="1928">
        <v>45607</v>
      </c>
      <c r="AB65" s="1928">
        <v>140912</v>
      </c>
      <c r="AC65" s="1928">
        <v>365607</v>
      </c>
      <c r="AD65" s="1928">
        <v>75612</v>
      </c>
      <c r="AE65" s="1928"/>
      <c r="AF65" s="1928"/>
      <c r="AG65" s="1928"/>
      <c r="AH65" s="1928"/>
      <c r="AI65" s="1928"/>
      <c r="AJ65" s="1928"/>
      <c r="AK65" s="1944"/>
      <c r="AL65" s="1944"/>
      <c r="AM65" s="1938"/>
      <c r="AN65" s="62"/>
      <c r="AO65" s="62"/>
      <c r="AP65" s="62"/>
      <c r="AQ65" s="62"/>
    </row>
    <row r="66" spans="1:371" ht="30" customHeight="1" thickBot="1" x14ac:dyDescent="0.25">
      <c r="A66" s="1585"/>
      <c r="B66" s="1970"/>
      <c r="C66" s="1971"/>
      <c r="D66" s="1561"/>
      <c r="E66" s="1970"/>
      <c r="F66" s="1971"/>
      <c r="G66" s="1561"/>
      <c r="H66" s="1970"/>
      <c r="I66" s="1971"/>
      <c r="J66" s="1918"/>
      <c r="K66" s="1973"/>
      <c r="L66" s="1918"/>
      <c r="M66" s="1918"/>
      <c r="N66" s="1918"/>
      <c r="O66" s="1918"/>
      <c r="P66" s="1973"/>
      <c r="Q66" s="1976"/>
      <c r="R66" s="1951"/>
      <c r="S66" s="1973"/>
      <c r="T66" s="1979"/>
      <c r="U66" s="1946"/>
      <c r="V66" s="1951"/>
      <c r="W66" s="1923"/>
      <c r="X66" s="1926"/>
      <c r="Y66" s="1929"/>
      <c r="Z66" s="1929">
        <v>63164</v>
      </c>
      <c r="AA66" s="1929">
        <v>45607</v>
      </c>
      <c r="AB66" s="1929">
        <v>140912</v>
      </c>
      <c r="AC66" s="1929">
        <v>365607</v>
      </c>
      <c r="AD66" s="1929">
        <v>75612</v>
      </c>
      <c r="AE66" s="1929"/>
      <c r="AF66" s="1929"/>
      <c r="AG66" s="1929"/>
      <c r="AH66" s="1929"/>
      <c r="AI66" s="1929"/>
      <c r="AJ66" s="1929"/>
      <c r="AK66" s="1945"/>
      <c r="AL66" s="1945"/>
      <c r="AM66" s="1939"/>
      <c r="AN66" s="62"/>
      <c r="AO66" s="62"/>
      <c r="AP66" s="62"/>
      <c r="AQ66" s="62"/>
    </row>
    <row r="67" spans="1:371" s="20" customFormat="1" ht="27" customHeight="1" thickTop="1" x14ac:dyDescent="0.2">
      <c r="A67" s="1586" t="s">
        <v>182</v>
      </c>
      <c r="B67" s="1587"/>
      <c r="C67" s="1587" t="s">
        <v>183</v>
      </c>
      <c r="D67" s="1587"/>
      <c r="E67" s="1587"/>
      <c r="F67" s="1587"/>
      <c r="G67" s="1588"/>
      <c r="H67" s="1588"/>
      <c r="I67" s="1588"/>
      <c r="J67" s="13"/>
      <c r="K67" s="110"/>
      <c r="L67" s="14"/>
      <c r="M67" s="14"/>
      <c r="N67" s="110"/>
      <c r="O67" s="110"/>
      <c r="P67" s="110"/>
      <c r="Q67" s="110"/>
      <c r="R67" s="73"/>
      <c r="S67" s="110"/>
      <c r="T67" s="110"/>
      <c r="U67" s="110"/>
      <c r="V67" s="16"/>
      <c r="W67" s="17"/>
      <c r="X67" s="110"/>
      <c r="Y67" s="13"/>
      <c r="Z67" s="13"/>
      <c r="AA67" s="13"/>
      <c r="AB67" s="13"/>
      <c r="AC67" s="13"/>
      <c r="AD67" s="13"/>
      <c r="AE67" s="13"/>
      <c r="AF67" s="13"/>
      <c r="AG67" s="13"/>
      <c r="AH67" s="13"/>
      <c r="AI67" s="13"/>
      <c r="AJ67" s="13"/>
      <c r="AK67" s="18"/>
      <c r="AL67" s="18"/>
      <c r="AM67" s="19"/>
      <c r="AN67" s="3"/>
      <c r="AO67" s="3"/>
    </row>
    <row r="68" spans="1:371" s="3" customFormat="1" ht="27" customHeight="1" x14ac:dyDescent="0.2">
      <c r="A68" s="21"/>
      <c r="B68" s="491"/>
      <c r="C68" s="491"/>
      <c r="D68" s="22" t="s">
        <v>184</v>
      </c>
      <c r="E68" s="1980" t="s">
        <v>185</v>
      </c>
      <c r="F68" s="1980"/>
      <c r="G68" s="1980"/>
      <c r="H68" s="1980"/>
      <c r="I68" s="1980"/>
      <c r="J68" s="1980"/>
      <c r="K68" s="1980"/>
      <c r="L68" s="1980"/>
      <c r="M68" s="24"/>
      <c r="N68" s="85"/>
      <c r="O68" s="85"/>
      <c r="P68" s="85"/>
      <c r="Q68" s="85"/>
      <c r="R68" s="76"/>
      <c r="S68" s="85"/>
      <c r="T68" s="85"/>
      <c r="U68" s="85"/>
      <c r="V68" s="25"/>
      <c r="W68" s="26"/>
      <c r="X68" s="85"/>
      <c r="Y68" s="23"/>
      <c r="Z68" s="23"/>
      <c r="AA68" s="23"/>
      <c r="AB68" s="23"/>
      <c r="AC68" s="23"/>
      <c r="AD68" s="23"/>
      <c r="AE68" s="23"/>
      <c r="AF68" s="23"/>
      <c r="AG68" s="23"/>
      <c r="AH68" s="23"/>
      <c r="AI68" s="23"/>
      <c r="AJ68" s="23"/>
      <c r="AK68" s="27"/>
      <c r="AL68" s="27"/>
      <c r="AM68" s="28"/>
    </row>
    <row r="69" spans="1:371" s="3" customFormat="1" ht="27" customHeight="1" x14ac:dyDescent="0.2">
      <c r="A69" s="21"/>
      <c r="B69" s="491"/>
      <c r="C69" s="491"/>
      <c r="D69" s="490"/>
      <c r="E69" s="491"/>
      <c r="F69" s="491"/>
      <c r="G69" s="29" t="s">
        <v>186</v>
      </c>
      <c r="H69" s="30"/>
      <c r="I69" s="30" t="s">
        <v>187</v>
      </c>
      <c r="J69" s="31"/>
      <c r="K69" s="30"/>
      <c r="L69" s="485"/>
      <c r="M69" s="485"/>
      <c r="N69" s="30"/>
      <c r="O69" s="30"/>
      <c r="P69" s="30"/>
      <c r="Q69" s="30"/>
      <c r="R69" s="79"/>
      <c r="S69" s="30"/>
      <c r="T69" s="30"/>
      <c r="U69" s="30"/>
      <c r="V69" s="32"/>
      <c r="W69" s="33"/>
      <c r="X69" s="30"/>
      <c r="Y69" s="31"/>
      <c r="Z69" s="31"/>
      <c r="AA69" s="31"/>
      <c r="AB69" s="31"/>
      <c r="AC69" s="31"/>
      <c r="AD69" s="31"/>
      <c r="AE69" s="31"/>
      <c r="AF69" s="31"/>
      <c r="AG69" s="31"/>
      <c r="AH69" s="31"/>
      <c r="AI69" s="31"/>
      <c r="AJ69" s="31"/>
      <c r="AK69" s="34"/>
      <c r="AL69" s="34"/>
      <c r="AM69" s="486"/>
    </row>
    <row r="70" spans="1:371" s="35" customFormat="1" ht="30.75" customHeight="1" x14ac:dyDescent="0.2">
      <c r="A70" s="1916" t="s">
        <v>51</v>
      </c>
      <c r="B70" s="1981" t="s">
        <v>51</v>
      </c>
      <c r="C70" s="1913"/>
      <c r="D70" s="1916" t="s">
        <v>51</v>
      </c>
      <c r="E70" s="1981" t="s">
        <v>51</v>
      </c>
      <c r="F70" s="1913"/>
      <c r="G70" s="1914" t="s">
        <v>51</v>
      </c>
      <c r="H70" s="1984" t="s">
        <v>51</v>
      </c>
      <c r="I70" s="1984"/>
      <c r="J70" s="1921">
        <v>54</v>
      </c>
      <c r="K70" s="1940" t="s">
        <v>188</v>
      </c>
      <c r="L70" s="1916" t="s">
        <v>1357</v>
      </c>
      <c r="M70" s="1916">
        <v>130</v>
      </c>
      <c r="N70" s="1992" t="s">
        <v>189</v>
      </c>
      <c r="O70" s="1916">
        <v>19</v>
      </c>
      <c r="P70" s="1940" t="s">
        <v>190</v>
      </c>
      <c r="Q70" s="1995">
        <f>R70/621988727*100</f>
        <v>37.249666584391328</v>
      </c>
      <c r="R70" s="1997">
        <v>231688727</v>
      </c>
      <c r="S70" s="1915" t="s">
        <v>191</v>
      </c>
      <c r="T70" s="1940" t="s">
        <v>192</v>
      </c>
      <c r="U70" s="483" t="s">
        <v>193</v>
      </c>
      <c r="V70" s="1997">
        <f>SUM(R70:R79)</f>
        <v>621988727</v>
      </c>
      <c r="W70" s="1999" t="s">
        <v>194</v>
      </c>
      <c r="X70" s="1940" t="s">
        <v>195</v>
      </c>
      <c r="Y70" s="2001">
        <v>37199</v>
      </c>
      <c r="Z70" s="2001">
        <v>98821</v>
      </c>
      <c r="AA70" s="2001">
        <v>50922</v>
      </c>
      <c r="AB70" s="2001">
        <v>151591</v>
      </c>
      <c r="AC70" s="2001">
        <v>151591</v>
      </c>
      <c r="AD70" s="2001">
        <v>71991</v>
      </c>
      <c r="AE70" s="2001">
        <v>12718</v>
      </c>
      <c r="AF70" s="2001">
        <v>2145</v>
      </c>
      <c r="AG70" s="2001"/>
      <c r="AH70" s="2001">
        <v>39704</v>
      </c>
      <c r="AI70" s="2001">
        <v>41543</v>
      </c>
      <c r="AJ70" s="2001">
        <v>71991</v>
      </c>
      <c r="AK70" s="2003">
        <v>42737</v>
      </c>
      <c r="AL70" s="2003">
        <v>43100</v>
      </c>
      <c r="AM70" s="2001" t="s">
        <v>196</v>
      </c>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4"/>
      <c r="NG70" s="4"/>
    </row>
    <row r="71" spans="1:371" s="36" customFormat="1" ht="30.75" customHeight="1" x14ac:dyDescent="0.2">
      <c r="A71" s="1917"/>
      <c r="B71" s="1982"/>
      <c r="C71" s="1972"/>
      <c r="D71" s="1917"/>
      <c r="E71" s="1982"/>
      <c r="F71" s="1972"/>
      <c r="G71" s="1914"/>
      <c r="H71" s="1984"/>
      <c r="I71" s="1984"/>
      <c r="J71" s="1922"/>
      <c r="K71" s="1941"/>
      <c r="L71" s="1917"/>
      <c r="M71" s="1917"/>
      <c r="N71" s="1993"/>
      <c r="O71" s="1917"/>
      <c r="P71" s="1941"/>
      <c r="Q71" s="2005"/>
      <c r="R71" s="1998"/>
      <c r="S71" s="1915"/>
      <c r="T71" s="1941"/>
      <c r="U71" s="483" t="s">
        <v>197</v>
      </c>
      <c r="V71" s="1998"/>
      <c r="W71" s="2000"/>
      <c r="X71" s="1941"/>
      <c r="Y71" s="2002"/>
      <c r="Z71" s="2002"/>
      <c r="AA71" s="2002"/>
      <c r="AB71" s="2002"/>
      <c r="AC71" s="2002"/>
      <c r="AD71" s="2002"/>
      <c r="AE71" s="2002"/>
      <c r="AF71" s="2002"/>
      <c r="AG71" s="2002"/>
      <c r="AH71" s="2002"/>
      <c r="AI71" s="2002"/>
      <c r="AJ71" s="2002"/>
      <c r="AK71" s="2004"/>
      <c r="AL71" s="2004"/>
      <c r="AM71" s="2002"/>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4"/>
      <c r="NG71" s="4"/>
    </row>
    <row r="72" spans="1:371" s="36" customFormat="1" ht="30.75" customHeight="1" x14ac:dyDescent="0.2">
      <c r="A72" s="1917"/>
      <c r="B72" s="1982"/>
      <c r="C72" s="1972"/>
      <c r="D72" s="1917"/>
      <c r="E72" s="1982"/>
      <c r="F72" s="1972"/>
      <c r="G72" s="1914"/>
      <c r="H72" s="1984"/>
      <c r="I72" s="1984"/>
      <c r="J72" s="1922"/>
      <c r="K72" s="1941"/>
      <c r="L72" s="1917"/>
      <c r="M72" s="1917"/>
      <c r="N72" s="1993"/>
      <c r="O72" s="1917"/>
      <c r="P72" s="1941"/>
      <c r="Q72" s="2005"/>
      <c r="R72" s="1998"/>
      <c r="S72" s="1915"/>
      <c r="T72" s="1941"/>
      <c r="U72" s="483" t="s">
        <v>198</v>
      </c>
      <c r="V72" s="1998"/>
      <c r="W72" s="2000"/>
      <c r="X72" s="1941"/>
      <c r="Y72" s="2002"/>
      <c r="Z72" s="2002"/>
      <c r="AA72" s="2002"/>
      <c r="AB72" s="2002"/>
      <c r="AC72" s="2002"/>
      <c r="AD72" s="2002"/>
      <c r="AE72" s="2002"/>
      <c r="AF72" s="2002"/>
      <c r="AG72" s="2002"/>
      <c r="AH72" s="2002"/>
      <c r="AI72" s="2002"/>
      <c r="AJ72" s="2002"/>
      <c r="AK72" s="2004"/>
      <c r="AL72" s="2004"/>
      <c r="AM72" s="2002"/>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4"/>
      <c r="NG72" s="4"/>
    </row>
    <row r="73" spans="1:371" s="36" customFormat="1" ht="30.75" customHeight="1" x14ac:dyDescent="0.2">
      <c r="A73" s="1917"/>
      <c r="B73" s="1982"/>
      <c r="C73" s="1972"/>
      <c r="D73" s="1917"/>
      <c r="E73" s="1982"/>
      <c r="F73" s="1972"/>
      <c r="G73" s="1914"/>
      <c r="H73" s="1984"/>
      <c r="I73" s="1984"/>
      <c r="J73" s="1985"/>
      <c r="K73" s="1973"/>
      <c r="L73" s="1918"/>
      <c r="M73" s="1918"/>
      <c r="N73" s="1993"/>
      <c r="O73" s="1917"/>
      <c r="P73" s="1941"/>
      <c r="Q73" s="1996"/>
      <c r="R73" s="2006"/>
      <c r="S73" s="1915"/>
      <c r="T73" s="1973"/>
      <c r="U73" s="483" t="s">
        <v>199</v>
      </c>
      <c r="V73" s="1998"/>
      <c r="W73" s="2000"/>
      <c r="X73" s="1941"/>
      <c r="Y73" s="2002"/>
      <c r="Z73" s="2002"/>
      <c r="AA73" s="2002"/>
      <c r="AB73" s="2002"/>
      <c r="AC73" s="2002"/>
      <c r="AD73" s="2002"/>
      <c r="AE73" s="2002"/>
      <c r="AF73" s="2002"/>
      <c r="AG73" s="2002"/>
      <c r="AH73" s="2002"/>
      <c r="AI73" s="2002"/>
      <c r="AJ73" s="2002"/>
      <c r="AK73" s="2004"/>
      <c r="AL73" s="2004"/>
      <c r="AM73" s="2002"/>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4"/>
      <c r="NG73" s="4"/>
    </row>
    <row r="74" spans="1:371" s="36" customFormat="1" ht="33.75" customHeight="1" x14ac:dyDescent="0.2">
      <c r="A74" s="1917"/>
      <c r="B74" s="1982"/>
      <c r="C74" s="1972"/>
      <c r="D74" s="1917"/>
      <c r="E74" s="1982"/>
      <c r="F74" s="1972"/>
      <c r="G74" s="1914"/>
      <c r="H74" s="1984"/>
      <c r="I74" s="1984"/>
      <c r="J74" s="1921">
        <v>55</v>
      </c>
      <c r="K74" s="1940" t="s">
        <v>200</v>
      </c>
      <c r="L74" s="1916" t="s">
        <v>1358</v>
      </c>
      <c r="M74" s="1916">
        <v>12</v>
      </c>
      <c r="N74" s="1993"/>
      <c r="O74" s="1917"/>
      <c r="P74" s="1941"/>
      <c r="Q74" s="1995">
        <f>R74/621988727*100</f>
        <v>41.962175304826701</v>
      </c>
      <c r="R74" s="1997">
        <v>261000000</v>
      </c>
      <c r="S74" s="1915"/>
      <c r="T74" s="1940" t="s">
        <v>201</v>
      </c>
      <c r="U74" s="483" t="s">
        <v>193</v>
      </c>
      <c r="V74" s="1998"/>
      <c r="W74" s="2000"/>
      <c r="X74" s="1941"/>
      <c r="Y74" s="2002"/>
      <c r="Z74" s="2002"/>
      <c r="AA74" s="2002"/>
      <c r="AB74" s="2002"/>
      <c r="AC74" s="2002"/>
      <c r="AD74" s="2002"/>
      <c r="AE74" s="2002"/>
      <c r="AF74" s="2002"/>
      <c r="AG74" s="2002"/>
      <c r="AH74" s="2002"/>
      <c r="AI74" s="2002"/>
      <c r="AJ74" s="2002"/>
      <c r="AK74" s="2004"/>
      <c r="AL74" s="2004"/>
      <c r="AM74" s="2002"/>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4"/>
      <c r="NG74" s="4"/>
    </row>
    <row r="75" spans="1:371" s="36" customFormat="1" ht="33.75" customHeight="1" x14ac:dyDescent="0.2">
      <c r="A75" s="1917"/>
      <c r="B75" s="1982"/>
      <c r="C75" s="1972"/>
      <c r="D75" s="1917"/>
      <c r="E75" s="1982"/>
      <c r="F75" s="1972"/>
      <c r="G75" s="1914"/>
      <c r="H75" s="1984"/>
      <c r="I75" s="1984"/>
      <c r="J75" s="1922"/>
      <c r="K75" s="1941"/>
      <c r="L75" s="1917"/>
      <c r="M75" s="1917"/>
      <c r="N75" s="1993"/>
      <c r="O75" s="1917"/>
      <c r="P75" s="1941"/>
      <c r="Q75" s="2005"/>
      <c r="R75" s="1998"/>
      <c r="S75" s="1915"/>
      <c r="T75" s="1941"/>
      <c r="U75" s="483" t="s">
        <v>197</v>
      </c>
      <c r="V75" s="1998"/>
      <c r="W75" s="2000"/>
      <c r="X75" s="1941"/>
      <c r="Y75" s="2002"/>
      <c r="Z75" s="2002"/>
      <c r="AA75" s="2002"/>
      <c r="AB75" s="2002"/>
      <c r="AC75" s="2002"/>
      <c r="AD75" s="2002"/>
      <c r="AE75" s="2002"/>
      <c r="AF75" s="2002"/>
      <c r="AG75" s="2002"/>
      <c r="AH75" s="2002"/>
      <c r="AI75" s="2002"/>
      <c r="AJ75" s="2002"/>
      <c r="AK75" s="2004"/>
      <c r="AL75" s="2004"/>
      <c r="AM75" s="2002"/>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4"/>
      <c r="NG75" s="4"/>
    </row>
    <row r="76" spans="1:371" s="36" customFormat="1" ht="33.75" customHeight="1" x14ac:dyDescent="0.2">
      <c r="A76" s="1917"/>
      <c r="B76" s="1982"/>
      <c r="C76" s="1972"/>
      <c r="D76" s="1917"/>
      <c r="E76" s="1982"/>
      <c r="F76" s="1972"/>
      <c r="G76" s="1914"/>
      <c r="H76" s="1984"/>
      <c r="I76" s="1984"/>
      <c r="J76" s="1922"/>
      <c r="K76" s="1941"/>
      <c r="L76" s="1917"/>
      <c r="M76" s="1917"/>
      <c r="N76" s="1993"/>
      <c r="O76" s="1917"/>
      <c r="P76" s="1941"/>
      <c r="Q76" s="2005"/>
      <c r="R76" s="1998"/>
      <c r="S76" s="1915"/>
      <c r="T76" s="1941"/>
      <c r="U76" s="483" t="s">
        <v>198</v>
      </c>
      <c r="V76" s="1998"/>
      <c r="W76" s="2000"/>
      <c r="X76" s="1941"/>
      <c r="Y76" s="2002"/>
      <c r="Z76" s="2002"/>
      <c r="AA76" s="2002"/>
      <c r="AB76" s="2002"/>
      <c r="AC76" s="2002"/>
      <c r="AD76" s="2002"/>
      <c r="AE76" s="2002"/>
      <c r="AF76" s="2002"/>
      <c r="AG76" s="2002"/>
      <c r="AH76" s="2002"/>
      <c r="AI76" s="2002"/>
      <c r="AJ76" s="2002"/>
      <c r="AK76" s="2004"/>
      <c r="AL76" s="2004"/>
      <c r="AM76" s="2002"/>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c r="JS76" s="4"/>
      <c r="JT76" s="4"/>
      <c r="JU76" s="4"/>
      <c r="JV76" s="4"/>
      <c r="JW76" s="4"/>
      <c r="JX76" s="4"/>
      <c r="JY76" s="4"/>
      <c r="JZ76" s="4"/>
      <c r="KA76" s="4"/>
      <c r="KB76" s="4"/>
      <c r="KC76" s="4"/>
      <c r="KD76" s="4"/>
      <c r="KE76" s="4"/>
      <c r="KF76" s="4"/>
      <c r="KG76" s="4"/>
      <c r="KH76" s="4"/>
      <c r="KI76" s="4"/>
      <c r="KJ76" s="4"/>
      <c r="KK76" s="4"/>
      <c r="KL76" s="4"/>
      <c r="KM76" s="4"/>
      <c r="KN76" s="4"/>
      <c r="KO76" s="4"/>
      <c r="KP76" s="4"/>
      <c r="KQ76" s="4"/>
      <c r="KR76" s="4"/>
      <c r="KS76" s="4"/>
      <c r="KT76" s="4"/>
      <c r="KU76" s="4"/>
      <c r="KV76" s="4"/>
      <c r="KW76" s="4"/>
      <c r="KX76" s="4"/>
      <c r="KY76" s="4"/>
      <c r="KZ76" s="4"/>
      <c r="LA76" s="4"/>
      <c r="LB76" s="4"/>
      <c r="LC76" s="4"/>
      <c r="LD76" s="4"/>
      <c r="LE76" s="4"/>
      <c r="LF76" s="4"/>
      <c r="LG76" s="4"/>
      <c r="LH76" s="4"/>
      <c r="LI76" s="4"/>
      <c r="LJ76" s="4"/>
      <c r="LK76" s="4"/>
      <c r="LL76" s="4"/>
      <c r="LM76" s="4"/>
      <c r="LN76" s="4"/>
      <c r="LO76" s="4"/>
      <c r="LP76" s="4"/>
      <c r="LQ76" s="4"/>
      <c r="LR76" s="4"/>
      <c r="LS76" s="4"/>
      <c r="LT76" s="4"/>
      <c r="LU76" s="4"/>
      <c r="LV76" s="4"/>
      <c r="LW76" s="4"/>
      <c r="LX76" s="4"/>
      <c r="LY76" s="4"/>
      <c r="LZ76" s="4"/>
      <c r="MA76" s="4"/>
      <c r="MB76" s="4"/>
      <c r="MC76" s="4"/>
      <c r="MD76" s="4"/>
      <c r="ME76" s="4"/>
      <c r="MF76" s="4"/>
      <c r="MG76" s="4"/>
      <c r="MH76" s="4"/>
      <c r="MI76" s="4"/>
      <c r="MJ76" s="4"/>
      <c r="MK76" s="4"/>
      <c r="ML76" s="4"/>
      <c r="MM76" s="4"/>
      <c r="MN76" s="4"/>
      <c r="MO76" s="4"/>
      <c r="MP76" s="4"/>
      <c r="MQ76" s="4"/>
      <c r="MR76" s="4"/>
      <c r="MS76" s="4"/>
      <c r="MT76" s="4"/>
      <c r="MU76" s="4"/>
      <c r="MV76" s="4"/>
      <c r="MW76" s="4"/>
      <c r="MX76" s="4"/>
      <c r="MY76" s="4"/>
      <c r="MZ76" s="4"/>
      <c r="NA76" s="4"/>
      <c r="NB76" s="4"/>
      <c r="NC76" s="4"/>
      <c r="ND76" s="4"/>
      <c r="NE76" s="4"/>
      <c r="NF76" s="4"/>
      <c r="NG76" s="4"/>
    </row>
    <row r="77" spans="1:371" s="36" customFormat="1" ht="33.75" customHeight="1" x14ac:dyDescent="0.2">
      <c r="A77" s="1917"/>
      <c r="B77" s="1982"/>
      <c r="C77" s="1972"/>
      <c r="D77" s="1917"/>
      <c r="E77" s="1982"/>
      <c r="F77" s="1972"/>
      <c r="G77" s="1914"/>
      <c r="H77" s="1984"/>
      <c r="I77" s="1984"/>
      <c r="J77" s="1922"/>
      <c r="K77" s="1941"/>
      <c r="L77" s="1917"/>
      <c r="M77" s="1917"/>
      <c r="N77" s="1993"/>
      <c r="O77" s="1917"/>
      <c r="P77" s="1941"/>
      <c r="Q77" s="2005"/>
      <c r="R77" s="1998"/>
      <c r="S77" s="1915"/>
      <c r="T77" s="1941"/>
      <c r="U77" s="483" t="s">
        <v>202</v>
      </c>
      <c r="V77" s="1998"/>
      <c r="W77" s="2000"/>
      <c r="X77" s="1941"/>
      <c r="Y77" s="2002"/>
      <c r="Z77" s="2002"/>
      <c r="AA77" s="2002"/>
      <c r="AB77" s="2002"/>
      <c r="AC77" s="2002"/>
      <c r="AD77" s="2002"/>
      <c r="AE77" s="2002"/>
      <c r="AF77" s="2002"/>
      <c r="AG77" s="2002"/>
      <c r="AH77" s="2002"/>
      <c r="AI77" s="2002"/>
      <c r="AJ77" s="2002"/>
      <c r="AK77" s="2004"/>
      <c r="AL77" s="2004"/>
      <c r="AM77" s="2002"/>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row>
    <row r="78" spans="1:371" s="37" customFormat="1" ht="28.5" customHeight="1" x14ac:dyDescent="0.2">
      <c r="A78" s="1917"/>
      <c r="B78" s="1982"/>
      <c r="C78" s="1972"/>
      <c r="D78" s="1917"/>
      <c r="E78" s="1982"/>
      <c r="F78" s="1972"/>
      <c r="G78" s="1914"/>
      <c r="H78" s="1984"/>
      <c r="I78" s="1984"/>
      <c r="J78" s="1985"/>
      <c r="K78" s="1973"/>
      <c r="L78" s="1918"/>
      <c r="M78" s="1918"/>
      <c r="N78" s="1993"/>
      <c r="O78" s="1917"/>
      <c r="P78" s="1941"/>
      <c r="Q78" s="1996"/>
      <c r="R78" s="2006"/>
      <c r="S78" s="1915"/>
      <c r="T78" s="1973"/>
      <c r="U78" s="483" t="s">
        <v>199</v>
      </c>
      <c r="V78" s="1998"/>
      <c r="W78" s="2000"/>
      <c r="X78" s="1941"/>
      <c r="Y78" s="2002"/>
      <c r="Z78" s="2002"/>
      <c r="AA78" s="2002"/>
      <c r="AB78" s="2002"/>
      <c r="AC78" s="2002"/>
      <c r="AD78" s="2002"/>
      <c r="AE78" s="2002"/>
      <c r="AF78" s="2002"/>
      <c r="AG78" s="2002"/>
      <c r="AH78" s="2002"/>
      <c r="AI78" s="2002"/>
      <c r="AJ78" s="2002"/>
      <c r="AK78" s="2004"/>
      <c r="AL78" s="2004"/>
      <c r="AM78" s="2002"/>
    </row>
    <row r="79" spans="1:371" s="37" customFormat="1" ht="65.25" customHeight="1" x14ac:dyDescent="0.2">
      <c r="A79" s="1917"/>
      <c r="B79" s="1982"/>
      <c r="C79" s="1972"/>
      <c r="D79" s="1917"/>
      <c r="E79" s="1982"/>
      <c r="F79" s="1972"/>
      <c r="G79" s="1914"/>
      <c r="H79" s="1984"/>
      <c r="I79" s="1984"/>
      <c r="J79" s="494">
        <v>56</v>
      </c>
      <c r="K79" s="483" t="s">
        <v>203</v>
      </c>
      <c r="L79" s="487" t="s">
        <v>44</v>
      </c>
      <c r="M79" s="487">
        <v>3</v>
      </c>
      <c r="N79" s="1993"/>
      <c r="O79" s="1917"/>
      <c r="P79" s="1941"/>
      <c r="Q79" s="108">
        <f>R79/621988727*100</f>
        <v>20.788158110781964</v>
      </c>
      <c r="R79" s="107">
        <v>129300000</v>
      </c>
      <c r="S79" s="1915"/>
      <c r="T79" s="483" t="s">
        <v>204</v>
      </c>
      <c r="U79" s="483" t="s">
        <v>205</v>
      </c>
      <c r="V79" s="1998"/>
      <c r="W79" s="2000"/>
      <c r="X79" s="1941"/>
      <c r="Y79" s="2002"/>
      <c r="Z79" s="2002"/>
      <c r="AA79" s="2002"/>
      <c r="AB79" s="2002"/>
      <c r="AC79" s="2002"/>
      <c r="AD79" s="2002"/>
      <c r="AE79" s="2002"/>
      <c r="AF79" s="2002"/>
      <c r="AG79" s="2002"/>
      <c r="AH79" s="2002"/>
      <c r="AI79" s="2002"/>
      <c r="AJ79" s="2002"/>
      <c r="AK79" s="2004"/>
      <c r="AL79" s="2004"/>
      <c r="AM79" s="2002"/>
    </row>
    <row r="80" spans="1:371" s="42" customFormat="1" ht="29.25" customHeight="1" x14ac:dyDescent="0.2">
      <c r="A80" s="1917"/>
      <c r="B80" s="1982"/>
      <c r="C80" s="1972"/>
      <c r="D80" s="1917"/>
      <c r="E80" s="1982"/>
      <c r="F80" s="1972"/>
      <c r="G80" s="38" t="s">
        <v>206</v>
      </c>
      <c r="H80" s="1986" t="s">
        <v>207</v>
      </c>
      <c r="I80" s="1987"/>
      <c r="J80" s="1987"/>
      <c r="K80" s="1988"/>
      <c r="L80" s="41"/>
      <c r="M80" s="41"/>
      <c r="N80" s="38"/>
      <c r="O80" s="38"/>
      <c r="P80" s="38"/>
      <c r="Q80" s="38"/>
      <c r="R80" s="41"/>
      <c r="S80" s="38"/>
      <c r="T80" s="38"/>
      <c r="U80" s="38"/>
      <c r="V80" s="40"/>
      <c r="W80" s="41"/>
      <c r="X80" s="38"/>
      <c r="Y80" s="39"/>
      <c r="Z80" s="39"/>
      <c r="AA80" s="39"/>
      <c r="AB80" s="39"/>
      <c r="AC80" s="39"/>
      <c r="AD80" s="39"/>
      <c r="AE80" s="39"/>
      <c r="AF80" s="39"/>
      <c r="AG80" s="39"/>
      <c r="AH80" s="39"/>
      <c r="AI80" s="39"/>
      <c r="AJ80" s="39"/>
      <c r="AK80" s="39"/>
      <c r="AL80" s="39"/>
      <c r="AM80" s="41"/>
    </row>
    <row r="81" spans="1:386" s="45" customFormat="1" ht="37.5" customHeight="1" x14ac:dyDescent="0.2">
      <c r="A81" s="1917"/>
      <c r="B81" s="1982"/>
      <c r="C81" s="1972"/>
      <c r="D81" s="1917"/>
      <c r="E81" s="1982"/>
      <c r="F81" s="1972"/>
      <c r="G81" s="1916"/>
      <c r="H81" s="1981" t="s">
        <v>208</v>
      </c>
      <c r="I81" s="1913"/>
      <c r="J81" s="1921">
        <v>57</v>
      </c>
      <c r="K81" s="1940" t="s">
        <v>209</v>
      </c>
      <c r="L81" s="1916" t="s">
        <v>1359</v>
      </c>
      <c r="M81" s="1916">
        <v>12</v>
      </c>
      <c r="N81" s="1992" t="s">
        <v>210</v>
      </c>
      <c r="O81" s="1940">
        <v>21</v>
      </c>
      <c r="P81" s="1940" t="s">
        <v>211</v>
      </c>
      <c r="Q81" s="1995">
        <f>R81/7145000000*100</f>
        <v>62.839748075577326</v>
      </c>
      <c r="R81" s="1997">
        <v>4489900000</v>
      </c>
      <c r="S81" s="1940" t="s">
        <v>212</v>
      </c>
      <c r="T81" s="1940" t="s">
        <v>213</v>
      </c>
      <c r="U81" s="483" t="s">
        <v>193</v>
      </c>
      <c r="V81" s="1997">
        <f>SUM(R81:R97)</f>
        <v>7145000000</v>
      </c>
      <c r="W81" s="1999" t="s">
        <v>214</v>
      </c>
      <c r="X81" s="1940" t="s">
        <v>215</v>
      </c>
      <c r="Y81" s="2001">
        <v>37199</v>
      </c>
      <c r="Z81" s="2010">
        <v>98821</v>
      </c>
      <c r="AA81" s="2010">
        <v>50922</v>
      </c>
      <c r="AB81" s="2001">
        <v>151591</v>
      </c>
      <c r="AC81" s="2001">
        <v>151591</v>
      </c>
      <c r="AD81" s="2001">
        <v>71991</v>
      </c>
      <c r="AE81" s="2001">
        <v>12718</v>
      </c>
      <c r="AF81" s="2001">
        <v>2145</v>
      </c>
      <c r="AG81" s="2001"/>
      <c r="AH81" s="2001">
        <v>39704</v>
      </c>
      <c r="AI81" s="2001">
        <v>41543</v>
      </c>
      <c r="AJ81" s="2010">
        <v>71991</v>
      </c>
      <c r="AK81" s="2008">
        <v>42737</v>
      </c>
      <c r="AL81" s="2008">
        <v>43100</v>
      </c>
      <c r="AM81" s="2001" t="s">
        <v>196</v>
      </c>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c r="IU81" s="43"/>
      <c r="IV81" s="43"/>
      <c r="IW81" s="43"/>
      <c r="IX81" s="43"/>
      <c r="IY81" s="43"/>
      <c r="IZ81" s="43"/>
      <c r="JA81" s="43"/>
      <c r="JB81" s="43"/>
      <c r="JC81" s="43"/>
      <c r="JD81" s="43"/>
      <c r="JE81" s="43"/>
      <c r="JF81" s="43"/>
      <c r="JG81" s="43"/>
      <c r="JH81" s="43"/>
      <c r="JI81" s="43"/>
      <c r="JJ81" s="43"/>
      <c r="JK81" s="43"/>
      <c r="JL81" s="43"/>
      <c r="JM81" s="43"/>
      <c r="JN81" s="43"/>
      <c r="JO81" s="43"/>
      <c r="JP81" s="43"/>
      <c r="JQ81" s="43"/>
      <c r="JR81" s="43"/>
      <c r="JS81" s="43"/>
      <c r="JT81" s="43"/>
      <c r="JU81" s="43"/>
      <c r="JV81" s="43"/>
      <c r="JW81" s="43"/>
      <c r="JX81" s="43"/>
      <c r="JY81" s="43"/>
      <c r="JZ81" s="43"/>
      <c r="KA81" s="43"/>
      <c r="KB81" s="43"/>
      <c r="KC81" s="43"/>
      <c r="KD81" s="43"/>
      <c r="KE81" s="43"/>
      <c r="KF81" s="43"/>
      <c r="KG81" s="43"/>
      <c r="KH81" s="43"/>
      <c r="KI81" s="43"/>
      <c r="KJ81" s="43"/>
      <c r="KK81" s="43"/>
      <c r="KL81" s="43"/>
      <c r="KM81" s="43"/>
      <c r="KN81" s="43"/>
      <c r="KO81" s="43"/>
      <c r="KP81" s="43"/>
      <c r="KQ81" s="43"/>
      <c r="KR81" s="43"/>
      <c r="KS81" s="43"/>
      <c r="KT81" s="43"/>
      <c r="KU81" s="43"/>
      <c r="KV81" s="43"/>
      <c r="KW81" s="43"/>
      <c r="KX81" s="43"/>
      <c r="KY81" s="43"/>
      <c r="KZ81" s="43"/>
      <c r="LA81" s="43"/>
      <c r="LB81" s="43"/>
      <c r="LC81" s="43"/>
      <c r="LD81" s="43"/>
      <c r="LE81" s="43"/>
      <c r="LF81" s="43"/>
      <c r="LG81" s="43"/>
      <c r="LH81" s="43"/>
      <c r="LI81" s="43"/>
      <c r="LJ81" s="43"/>
      <c r="LK81" s="43"/>
      <c r="LL81" s="43"/>
      <c r="LM81" s="43"/>
      <c r="LN81" s="43"/>
      <c r="LO81" s="43"/>
      <c r="LP81" s="43"/>
      <c r="LQ81" s="43"/>
      <c r="LR81" s="43"/>
      <c r="LS81" s="43"/>
      <c r="LT81" s="43"/>
      <c r="LU81" s="43"/>
      <c r="LV81" s="43"/>
      <c r="LW81" s="43"/>
      <c r="LX81" s="43"/>
      <c r="LY81" s="43"/>
      <c r="LZ81" s="43"/>
      <c r="MA81" s="43"/>
      <c r="MB81" s="43"/>
      <c r="MC81" s="43"/>
      <c r="MD81" s="43"/>
      <c r="ME81" s="43"/>
      <c r="MF81" s="43"/>
      <c r="MG81" s="43"/>
      <c r="MH81" s="43"/>
      <c r="MI81" s="43"/>
      <c r="MJ81" s="43"/>
      <c r="MK81" s="43"/>
      <c r="ML81" s="43"/>
      <c r="MM81" s="43"/>
      <c r="MN81" s="43"/>
      <c r="MO81" s="43"/>
      <c r="MP81" s="43"/>
      <c r="MQ81" s="43"/>
      <c r="MR81" s="43"/>
      <c r="MS81" s="43"/>
      <c r="MT81" s="43"/>
      <c r="MU81" s="43"/>
      <c r="MV81" s="43"/>
      <c r="MW81" s="43"/>
      <c r="MX81" s="43"/>
      <c r="MY81" s="43"/>
      <c r="MZ81" s="43"/>
      <c r="NA81" s="43"/>
      <c r="NB81" s="43"/>
      <c r="NC81" s="43"/>
      <c r="ND81" s="43"/>
      <c r="NE81" s="43"/>
      <c r="NF81" s="43"/>
      <c r="NG81" s="43"/>
      <c r="NH81" s="43"/>
      <c r="NI81" s="43"/>
      <c r="NJ81" s="43"/>
      <c r="NK81" s="43"/>
      <c r="NL81" s="43"/>
      <c r="NM81" s="43"/>
      <c r="NN81" s="43"/>
      <c r="NO81" s="43"/>
      <c r="NP81" s="43"/>
      <c r="NQ81" s="43"/>
      <c r="NR81" s="43"/>
      <c r="NS81" s="43"/>
      <c r="NT81" s="43"/>
      <c r="NU81" s="43"/>
      <c r="NV81" s="44"/>
    </row>
    <row r="82" spans="1:386" s="46" customFormat="1" ht="37.5" customHeight="1" x14ac:dyDescent="0.2">
      <c r="A82" s="1917"/>
      <c r="B82" s="1982"/>
      <c r="C82" s="1972"/>
      <c r="D82" s="1917"/>
      <c r="E82" s="1982"/>
      <c r="F82" s="1972"/>
      <c r="G82" s="1917"/>
      <c r="H82" s="1982"/>
      <c r="I82" s="1972"/>
      <c r="J82" s="1922"/>
      <c r="K82" s="1941"/>
      <c r="L82" s="1917"/>
      <c r="M82" s="1917"/>
      <c r="N82" s="1993"/>
      <c r="O82" s="1941"/>
      <c r="P82" s="1941"/>
      <c r="Q82" s="2005"/>
      <c r="R82" s="1998"/>
      <c r="S82" s="1941"/>
      <c r="T82" s="1941"/>
      <c r="U82" s="483" t="s">
        <v>197</v>
      </c>
      <c r="V82" s="1998"/>
      <c r="W82" s="2000"/>
      <c r="X82" s="1941"/>
      <c r="Y82" s="2002"/>
      <c r="Z82" s="2010"/>
      <c r="AA82" s="2010"/>
      <c r="AB82" s="2002"/>
      <c r="AC82" s="2002"/>
      <c r="AD82" s="2002"/>
      <c r="AE82" s="2002"/>
      <c r="AF82" s="2002"/>
      <c r="AG82" s="2002"/>
      <c r="AH82" s="2002"/>
      <c r="AI82" s="2002"/>
      <c r="AJ82" s="2010"/>
      <c r="AK82" s="2008"/>
      <c r="AL82" s="2008"/>
      <c r="AM82" s="2002"/>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c r="IK82" s="43"/>
      <c r="IL82" s="43"/>
      <c r="IM82" s="43"/>
      <c r="IN82" s="43"/>
      <c r="IO82" s="43"/>
      <c r="IP82" s="43"/>
      <c r="IQ82" s="43"/>
      <c r="IR82" s="43"/>
      <c r="IS82" s="43"/>
      <c r="IT82" s="43"/>
      <c r="IU82" s="43"/>
      <c r="IV82" s="43"/>
      <c r="IW82" s="43"/>
      <c r="IX82" s="43"/>
      <c r="IY82" s="43"/>
      <c r="IZ82" s="43"/>
      <c r="JA82" s="43"/>
      <c r="JB82" s="43"/>
      <c r="JC82" s="43"/>
      <c r="JD82" s="43"/>
      <c r="JE82" s="43"/>
      <c r="JF82" s="43"/>
      <c r="JG82" s="43"/>
      <c r="JH82" s="43"/>
      <c r="JI82" s="43"/>
      <c r="JJ82" s="43"/>
      <c r="JK82" s="43"/>
      <c r="JL82" s="43"/>
      <c r="JM82" s="43"/>
      <c r="JN82" s="43"/>
      <c r="JO82" s="43"/>
      <c r="JP82" s="43"/>
      <c r="JQ82" s="43"/>
      <c r="JR82" s="43"/>
      <c r="JS82" s="43"/>
      <c r="JT82" s="43"/>
      <c r="JU82" s="43"/>
      <c r="JV82" s="43"/>
      <c r="JW82" s="43"/>
      <c r="JX82" s="43"/>
      <c r="JY82" s="43"/>
      <c r="JZ82" s="43"/>
      <c r="KA82" s="43"/>
      <c r="KB82" s="43"/>
      <c r="KC82" s="43"/>
      <c r="KD82" s="43"/>
      <c r="KE82" s="43"/>
      <c r="KF82" s="43"/>
      <c r="KG82" s="43"/>
      <c r="KH82" s="43"/>
      <c r="KI82" s="43"/>
      <c r="KJ82" s="43"/>
      <c r="KK82" s="43"/>
      <c r="KL82" s="43"/>
      <c r="KM82" s="43"/>
      <c r="KN82" s="43"/>
      <c r="KO82" s="43"/>
      <c r="KP82" s="43"/>
      <c r="KQ82" s="43"/>
      <c r="KR82" s="43"/>
      <c r="KS82" s="43"/>
      <c r="KT82" s="43"/>
      <c r="KU82" s="43"/>
      <c r="KV82" s="43"/>
      <c r="KW82" s="43"/>
      <c r="KX82" s="43"/>
      <c r="KY82" s="43"/>
      <c r="KZ82" s="43"/>
      <c r="LA82" s="43"/>
      <c r="LB82" s="43"/>
      <c r="LC82" s="43"/>
      <c r="LD82" s="43"/>
      <c r="LE82" s="43"/>
      <c r="LF82" s="43"/>
      <c r="LG82" s="43"/>
      <c r="LH82" s="43"/>
      <c r="LI82" s="43"/>
      <c r="LJ82" s="43"/>
      <c r="LK82" s="43"/>
      <c r="LL82" s="43"/>
      <c r="LM82" s="43"/>
      <c r="LN82" s="43"/>
      <c r="LO82" s="43"/>
      <c r="LP82" s="43"/>
      <c r="LQ82" s="43"/>
      <c r="LR82" s="43"/>
      <c r="LS82" s="43"/>
      <c r="LT82" s="43"/>
      <c r="LU82" s="43"/>
      <c r="LV82" s="43"/>
      <c r="LW82" s="43"/>
      <c r="LX82" s="43"/>
      <c r="LY82" s="43"/>
      <c r="LZ82" s="43"/>
      <c r="MA82" s="43"/>
      <c r="MB82" s="43"/>
      <c r="MC82" s="43"/>
      <c r="MD82" s="43"/>
      <c r="ME82" s="43"/>
      <c r="MF82" s="43"/>
      <c r="MG82" s="43"/>
      <c r="MH82" s="43"/>
      <c r="MI82" s="43"/>
      <c r="MJ82" s="43"/>
      <c r="MK82" s="43"/>
      <c r="ML82" s="43"/>
      <c r="MM82" s="43"/>
      <c r="MN82" s="43"/>
      <c r="MO82" s="43"/>
      <c r="MP82" s="43"/>
      <c r="MQ82" s="43"/>
      <c r="MR82" s="43"/>
      <c r="MS82" s="43"/>
      <c r="MT82" s="43"/>
      <c r="MU82" s="43"/>
      <c r="MV82" s="43"/>
      <c r="MW82" s="43"/>
      <c r="MX82" s="43"/>
      <c r="MY82" s="43"/>
      <c r="MZ82" s="43"/>
      <c r="NA82" s="43"/>
      <c r="NB82" s="43"/>
      <c r="NC82" s="43"/>
      <c r="ND82" s="43"/>
      <c r="NE82" s="43"/>
      <c r="NF82" s="43"/>
      <c r="NG82" s="43"/>
      <c r="NH82" s="43"/>
      <c r="NI82" s="43"/>
      <c r="NJ82" s="43"/>
      <c r="NK82" s="43"/>
      <c r="NL82" s="43"/>
      <c r="NM82" s="43"/>
      <c r="NN82" s="43"/>
      <c r="NO82" s="43"/>
      <c r="NP82" s="43"/>
      <c r="NQ82" s="43"/>
      <c r="NR82" s="43"/>
      <c r="NS82" s="43"/>
      <c r="NT82" s="43"/>
      <c r="NU82" s="43"/>
    </row>
    <row r="83" spans="1:386" s="46" customFormat="1" ht="37.5" customHeight="1" x14ac:dyDescent="0.2">
      <c r="A83" s="1917"/>
      <c r="B83" s="1982"/>
      <c r="C83" s="1972"/>
      <c r="D83" s="1917"/>
      <c r="E83" s="1982"/>
      <c r="F83" s="1972"/>
      <c r="G83" s="1917"/>
      <c r="H83" s="1982"/>
      <c r="I83" s="1972"/>
      <c r="J83" s="1922"/>
      <c r="K83" s="1941"/>
      <c r="L83" s="1917"/>
      <c r="M83" s="1917"/>
      <c r="N83" s="1993"/>
      <c r="O83" s="1941"/>
      <c r="P83" s="1941"/>
      <c r="Q83" s="2005"/>
      <c r="R83" s="1998"/>
      <c r="S83" s="1941"/>
      <c r="T83" s="1941"/>
      <c r="U83" s="483" t="s">
        <v>198</v>
      </c>
      <c r="V83" s="1998"/>
      <c r="W83" s="2000"/>
      <c r="X83" s="1941"/>
      <c r="Y83" s="2002"/>
      <c r="Z83" s="2010"/>
      <c r="AA83" s="2010"/>
      <c r="AB83" s="2002"/>
      <c r="AC83" s="2002"/>
      <c r="AD83" s="2002"/>
      <c r="AE83" s="2002"/>
      <c r="AF83" s="2002"/>
      <c r="AG83" s="2002"/>
      <c r="AH83" s="2002"/>
      <c r="AI83" s="2002"/>
      <c r="AJ83" s="2010"/>
      <c r="AK83" s="2008"/>
      <c r="AL83" s="2008"/>
      <c r="AM83" s="2002"/>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c r="IK83" s="43"/>
      <c r="IL83" s="43"/>
      <c r="IM83" s="43"/>
      <c r="IN83" s="43"/>
      <c r="IO83" s="43"/>
      <c r="IP83" s="43"/>
      <c r="IQ83" s="43"/>
      <c r="IR83" s="43"/>
      <c r="IS83" s="43"/>
      <c r="IT83" s="43"/>
      <c r="IU83" s="43"/>
      <c r="IV83" s="43"/>
      <c r="IW83" s="43"/>
      <c r="IX83" s="43"/>
      <c r="IY83" s="43"/>
      <c r="IZ83" s="43"/>
      <c r="JA83" s="43"/>
      <c r="JB83" s="43"/>
      <c r="JC83" s="43"/>
      <c r="JD83" s="43"/>
      <c r="JE83" s="43"/>
      <c r="JF83" s="43"/>
      <c r="JG83" s="43"/>
      <c r="JH83" s="43"/>
      <c r="JI83" s="43"/>
      <c r="JJ83" s="43"/>
      <c r="JK83" s="43"/>
      <c r="JL83" s="43"/>
      <c r="JM83" s="43"/>
      <c r="JN83" s="43"/>
      <c r="JO83" s="43"/>
      <c r="JP83" s="43"/>
      <c r="JQ83" s="43"/>
      <c r="JR83" s="43"/>
      <c r="JS83" s="43"/>
      <c r="JT83" s="43"/>
      <c r="JU83" s="43"/>
      <c r="JV83" s="43"/>
      <c r="JW83" s="43"/>
      <c r="JX83" s="43"/>
      <c r="JY83" s="43"/>
      <c r="JZ83" s="43"/>
      <c r="KA83" s="43"/>
      <c r="KB83" s="43"/>
      <c r="KC83" s="43"/>
      <c r="KD83" s="43"/>
      <c r="KE83" s="43"/>
      <c r="KF83" s="43"/>
      <c r="KG83" s="43"/>
      <c r="KH83" s="43"/>
      <c r="KI83" s="43"/>
      <c r="KJ83" s="43"/>
      <c r="KK83" s="43"/>
      <c r="KL83" s="43"/>
      <c r="KM83" s="43"/>
      <c r="KN83" s="43"/>
      <c r="KO83" s="43"/>
      <c r="KP83" s="43"/>
      <c r="KQ83" s="43"/>
      <c r="KR83" s="43"/>
      <c r="KS83" s="43"/>
      <c r="KT83" s="43"/>
      <c r="KU83" s="43"/>
      <c r="KV83" s="43"/>
      <c r="KW83" s="43"/>
      <c r="KX83" s="43"/>
      <c r="KY83" s="43"/>
      <c r="KZ83" s="43"/>
      <c r="LA83" s="43"/>
      <c r="LB83" s="43"/>
      <c r="LC83" s="43"/>
      <c r="LD83" s="43"/>
      <c r="LE83" s="43"/>
      <c r="LF83" s="43"/>
      <c r="LG83" s="43"/>
      <c r="LH83" s="43"/>
      <c r="LI83" s="43"/>
      <c r="LJ83" s="43"/>
      <c r="LK83" s="43"/>
      <c r="LL83" s="43"/>
      <c r="LM83" s="43"/>
      <c r="LN83" s="43"/>
      <c r="LO83" s="43"/>
      <c r="LP83" s="43"/>
      <c r="LQ83" s="43"/>
      <c r="LR83" s="43"/>
      <c r="LS83" s="43"/>
      <c r="LT83" s="43"/>
      <c r="LU83" s="43"/>
      <c r="LV83" s="43"/>
      <c r="LW83" s="43"/>
      <c r="LX83" s="43"/>
      <c r="LY83" s="43"/>
      <c r="LZ83" s="43"/>
      <c r="MA83" s="43"/>
      <c r="MB83" s="43"/>
      <c r="MC83" s="43"/>
      <c r="MD83" s="43"/>
      <c r="ME83" s="43"/>
      <c r="MF83" s="43"/>
      <c r="MG83" s="43"/>
      <c r="MH83" s="43"/>
      <c r="MI83" s="43"/>
      <c r="MJ83" s="43"/>
      <c r="MK83" s="43"/>
      <c r="ML83" s="43"/>
      <c r="MM83" s="43"/>
      <c r="MN83" s="43"/>
      <c r="MO83" s="43"/>
      <c r="MP83" s="43"/>
      <c r="MQ83" s="43"/>
      <c r="MR83" s="43"/>
      <c r="MS83" s="43"/>
      <c r="MT83" s="43"/>
      <c r="MU83" s="43"/>
      <c r="MV83" s="43"/>
      <c r="MW83" s="43"/>
      <c r="MX83" s="43"/>
      <c r="MY83" s="43"/>
      <c r="MZ83" s="43"/>
      <c r="NA83" s="43"/>
      <c r="NB83" s="43"/>
      <c r="NC83" s="43"/>
      <c r="ND83" s="43"/>
      <c r="NE83" s="43"/>
      <c r="NF83" s="43"/>
      <c r="NG83" s="43"/>
      <c r="NH83" s="43"/>
      <c r="NI83" s="43"/>
      <c r="NJ83" s="43"/>
      <c r="NK83" s="43"/>
      <c r="NL83" s="43"/>
      <c r="NM83" s="43"/>
      <c r="NN83" s="43"/>
      <c r="NO83" s="43"/>
      <c r="NP83" s="43"/>
      <c r="NQ83" s="43"/>
      <c r="NR83" s="43"/>
      <c r="NS83" s="43"/>
      <c r="NT83" s="43"/>
      <c r="NU83" s="43"/>
    </row>
    <row r="84" spans="1:386" s="46" customFormat="1" ht="37.5" customHeight="1" x14ac:dyDescent="0.2">
      <c r="A84" s="1917"/>
      <c r="B84" s="1982"/>
      <c r="C84" s="1972"/>
      <c r="D84" s="1917"/>
      <c r="E84" s="1982"/>
      <c r="F84" s="1972"/>
      <c r="G84" s="1917"/>
      <c r="H84" s="1982"/>
      <c r="I84" s="1972"/>
      <c r="J84" s="1922"/>
      <c r="K84" s="1941"/>
      <c r="L84" s="1917"/>
      <c r="M84" s="1917"/>
      <c r="N84" s="1993"/>
      <c r="O84" s="1941"/>
      <c r="P84" s="1941"/>
      <c r="Q84" s="2005"/>
      <c r="R84" s="1998"/>
      <c r="S84" s="1941"/>
      <c r="T84" s="1941"/>
      <c r="U84" s="483" t="s">
        <v>216</v>
      </c>
      <c r="V84" s="1998"/>
      <c r="W84" s="2000"/>
      <c r="X84" s="1941"/>
      <c r="Y84" s="2002"/>
      <c r="Z84" s="2010"/>
      <c r="AA84" s="2010"/>
      <c r="AB84" s="2002"/>
      <c r="AC84" s="2002"/>
      <c r="AD84" s="2002"/>
      <c r="AE84" s="2002"/>
      <c r="AF84" s="2002"/>
      <c r="AG84" s="2002"/>
      <c r="AH84" s="2002"/>
      <c r="AI84" s="2002"/>
      <c r="AJ84" s="2010"/>
      <c r="AK84" s="2008"/>
      <c r="AL84" s="2008"/>
      <c r="AM84" s="2002"/>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c r="IM84" s="43"/>
      <c r="IN84" s="43"/>
      <c r="IO84" s="43"/>
      <c r="IP84" s="43"/>
      <c r="IQ84" s="43"/>
      <c r="IR84" s="43"/>
      <c r="IS84" s="43"/>
      <c r="IT84" s="43"/>
      <c r="IU84" s="43"/>
      <c r="IV84" s="43"/>
      <c r="IW84" s="43"/>
      <c r="IX84" s="43"/>
      <c r="IY84" s="43"/>
      <c r="IZ84" s="43"/>
      <c r="JA84" s="43"/>
      <c r="JB84" s="43"/>
      <c r="JC84" s="43"/>
      <c r="JD84" s="43"/>
      <c r="JE84" s="43"/>
      <c r="JF84" s="43"/>
      <c r="JG84" s="43"/>
      <c r="JH84" s="43"/>
      <c r="JI84" s="43"/>
      <c r="JJ84" s="43"/>
      <c r="JK84" s="43"/>
      <c r="JL84" s="43"/>
      <c r="JM84" s="43"/>
      <c r="JN84" s="43"/>
      <c r="JO84" s="43"/>
      <c r="JP84" s="43"/>
      <c r="JQ84" s="43"/>
      <c r="JR84" s="43"/>
      <c r="JS84" s="43"/>
      <c r="JT84" s="43"/>
      <c r="JU84" s="43"/>
      <c r="JV84" s="43"/>
      <c r="JW84" s="43"/>
      <c r="JX84" s="43"/>
      <c r="JY84" s="43"/>
      <c r="JZ84" s="43"/>
      <c r="KA84" s="43"/>
      <c r="KB84" s="43"/>
      <c r="KC84" s="43"/>
      <c r="KD84" s="43"/>
      <c r="KE84" s="43"/>
      <c r="KF84" s="43"/>
      <c r="KG84" s="43"/>
      <c r="KH84" s="43"/>
      <c r="KI84" s="43"/>
      <c r="KJ84" s="43"/>
      <c r="KK84" s="43"/>
      <c r="KL84" s="43"/>
      <c r="KM84" s="43"/>
      <c r="KN84" s="43"/>
      <c r="KO84" s="43"/>
      <c r="KP84" s="43"/>
      <c r="KQ84" s="43"/>
      <c r="KR84" s="43"/>
      <c r="KS84" s="43"/>
      <c r="KT84" s="43"/>
      <c r="KU84" s="43"/>
      <c r="KV84" s="43"/>
      <c r="KW84" s="43"/>
      <c r="KX84" s="43"/>
      <c r="KY84" s="43"/>
      <c r="KZ84" s="43"/>
      <c r="LA84" s="43"/>
      <c r="LB84" s="43"/>
      <c r="LC84" s="43"/>
      <c r="LD84" s="43"/>
      <c r="LE84" s="43"/>
      <c r="LF84" s="43"/>
      <c r="LG84" s="43"/>
      <c r="LH84" s="43"/>
      <c r="LI84" s="43"/>
      <c r="LJ84" s="43"/>
      <c r="LK84" s="43"/>
      <c r="LL84" s="43"/>
      <c r="LM84" s="43"/>
      <c r="LN84" s="43"/>
      <c r="LO84" s="43"/>
      <c r="LP84" s="43"/>
      <c r="LQ84" s="43"/>
      <c r="LR84" s="43"/>
      <c r="LS84" s="43"/>
      <c r="LT84" s="43"/>
      <c r="LU84" s="43"/>
      <c r="LV84" s="43"/>
      <c r="LW84" s="43"/>
      <c r="LX84" s="43"/>
      <c r="LY84" s="43"/>
      <c r="LZ84" s="43"/>
      <c r="MA84" s="43"/>
      <c r="MB84" s="43"/>
      <c r="MC84" s="43"/>
      <c r="MD84" s="43"/>
      <c r="ME84" s="43"/>
      <c r="MF84" s="43"/>
      <c r="MG84" s="43"/>
      <c r="MH84" s="43"/>
      <c r="MI84" s="43"/>
      <c r="MJ84" s="43"/>
      <c r="MK84" s="43"/>
      <c r="ML84" s="43"/>
      <c r="MM84" s="43"/>
      <c r="MN84" s="43"/>
      <c r="MO84" s="43"/>
      <c r="MP84" s="43"/>
      <c r="MQ84" s="43"/>
      <c r="MR84" s="43"/>
      <c r="MS84" s="43"/>
      <c r="MT84" s="43"/>
      <c r="MU84" s="43"/>
      <c r="MV84" s="43"/>
      <c r="MW84" s="43"/>
      <c r="MX84" s="43"/>
      <c r="MY84" s="43"/>
      <c r="MZ84" s="43"/>
      <c r="NA84" s="43"/>
      <c r="NB84" s="43"/>
      <c r="NC84" s="43"/>
      <c r="ND84" s="43"/>
      <c r="NE84" s="43"/>
      <c r="NF84" s="43"/>
      <c r="NG84" s="43"/>
      <c r="NH84" s="43"/>
      <c r="NI84" s="43"/>
      <c r="NJ84" s="43"/>
      <c r="NK84" s="43"/>
      <c r="NL84" s="43"/>
      <c r="NM84" s="43"/>
      <c r="NN84" s="43"/>
      <c r="NO84" s="43"/>
      <c r="NP84" s="43"/>
      <c r="NQ84" s="43"/>
      <c r="NR84" s="43"/>
      <c r="NS84" s="43"/>
      <c r="NT84" s="43"/>
      <c r="NU84" s="43"/>
    </row>
    <row r="85" spans="1:386" s="46" customFormat="1" ht="37.5" customHeight="1" x14ac:dyDescent="0.2">
      <c r="A85" s="1917"/>
      <c r="B85" s="1982"/>
      <c r="C85" s="1972"/>
      <c r="D85" s="1917"/>
      <c r="E85" s="1982"/>
      <c r="F85" s="1972"/>
      <c r="G85" s="1917"/>
      <c r="H85" s="1982"/>
      <c r="I85" s="1972"/>
      <c r="J85" s="1985"/>
      <c r="K85" s="1973"/>
      <c r="L85" s="1918"/>
      <c r="M85" s="1918"/>
      <c r="N85" s="1993"/>
      <c r="O85" s="1941"/>
      <c r="P85" s="1941"/>
      <c r="Q85" s="2005"/>
      <c r="R85" s="1998"/>
      <c r="S85" s="1941"/>
      <c r="T85" s="1973"/>
      <c r="U85" s="483" t="s">
        <v>199</v>
      </c>
      <c r="V85" s="1998"/>
      <c r="W85" s="2000"/>
      <c r="X85" s="1973"/>
      <c r="Y85" s="2002"/>
      <c r="Z85" s="2010"/>
      <c r="AA85" s="2010"/>
      <c r="AB85" s="2002"/>
      <c r="AC85" s="2002"/>
      <c r="AD85" s="2002"/>
      <c r="AE85" s="2002"/>
      <c r="AF85" s="2002"/>
      <c r="AG85" s="2002"/>
      <c r="AH85" s="2002"/>
      <c r="AI85" s="2002"/>
      <c r="AJ85" s="2010"/>
      <c r="AK85" s="2008"/>
      <c r="AL85" s="2008"/>
      <c r="AM85" s="2002"/>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c r="IM85" s="43"/>
      <c r="IN85" s="43"/>
      <c r="IO85" s="43"/>
      <c r="IP85" s="43"/>
      <c r="IQ85" s="43"/>
      <c r="IR85" s="43"/>
      <c r="IS85" s="43"/>
      <c r="IT85" s="43"/>
      <c r="IU85" s="43"/>
      <c r="IV85" s="43"/>
      <c r="IW85" s="43"/>
      <c r="IX85" s="43"/>
      <c r="IY85" s="43"/>
      <c r="IZ85" s="43"/>
      <c r="JA85" s="43"/>
      <c r="JB85" s="43"/>
      <c r="JC85" s="43"/>
      <c r="JD85" s="43"/>
      <c r="JE85" s="43"/>
      <c r="JF85" s="43"/>
      <c r="JG85" s="43"/>
      <c r="JH85" s="43"/>
      <c r="JI85" s="43"/>
      <c r="JJ85" s="43"/>
      <c r="JK85" s="43"/>
      <c r="JL85" s="43"/>
      <c r="JM85" s="43"/>
      <c r="JN85" s="43"/>
      <c r="JO85" s="43"/>
      <c r="JP85" s="43"/>
      <c r="JQ85" s="43"/>
      <c r="JR85" s="43"/>
      <c r="JS85" s="43"/>
      <c r="JT85" s="43"/>
      <c r="JU85" s="43"/>
      <c r="JV85" s="43"/>
      <c r="JW85" s="43"/>
      <c r="JX85" s="43"/>
      <c r="JY85" s="43"/>
      <c r="JZ85" s="43"/>
      <c r="KA85" s="43"/>
      <c r="KB85" s="43"/>
      <c r="KC85" s="43"/>
      <c r="KD85" s="43"/>
      <c r="KE85" s="43"/>
      <c r="KF85" s="43"/>
      <c r="KG85" s="43"/>
      <c r="KH85" s="43"/>
      <c r="KI85" s="43"/>
      <c r="KJ85" s="43"/>
      <c r="KK85" s="43"/>
      <c r="KL85" s="43"/>
      <c r="KM85" s="43"/>
      <c r="KN85" s="43"/>
      <c r="KO85" s="43"/>
      <c r="KP85" s="43"/>
      <c r="KQ85" s="43"/>
      <c r="KR85" s="43"/>
      <c r="KS85" s="43"/>
      <c r="KT85" s="43"/>
      <c r="KU85" s="43"/>
      <c r="KV85" s="43"/>
      <c r="KW85" s="43"/>
      <c r="KX85" s="43"/>
      <c r="KY85" s="43"/>
      <c r="KZ85" s="43"/>
      <c r="LA85" s="43"/>
      <c r="LB85" s="43"/>
      <c r="LC85" s="43"/>
      <c r="LD85" s="43"/>
      <c r="LE85" s="43"/>
      <c r="LF85" s="43"/>
      <c r="LG85" s="43"/>
      <c r="LH85" s="43"/>
      <c r="LI85" s="43"/>
      <c r="LJ85" s="43"/>
      <c r="LK85" s="43"/>
      <c r="LL85" s="43"/>
      <c r="LM85" s="43"/>
      <c r="LN85" s="43"/>
      <c r="LO85" s="43"/>
      <c r="LP85" s="43"/>
      <c r="LQ85" s="43"/>
      <c r="LR85" s="43"/>
      <c r="LS85" s="43"/>
      <c r="LT85" s="43"/>
      <c r="LU85" s="43"/>
      <c r="LV85" s="43"/>
      <c r="LW85" s="43"/>
      <c r="LX85" s="43"/>
      <c r="LY85" s="43"/>
      <c r="LZ85" s="43"/>
      <c r="MA85" s="43"/>
      <c r="MB85" s="43"/>
      <c r="MC85" s="43"/>
      <c r="MD85" s="43"/>
      <c r="ME85" s="43"/>
      <c r="MF85" s="43"/>
      <c r="MG85" s="43"/>
      <c r="MH85" s="43"/>
      <c r="MI85" s="43"/>
      <c r="MJ85" s="43"/>
      <c r="MK85" s="43"/>
      <c r="ML85" s="43"/>
      <c r="MM85" s="43"/>
      <c r="MN85" s="43"/>
      <c r="MO85" s="43"/>
      <c r="MP85" s="43"/>
      <c r="MQ85" s="43"/>
      <c r="MR85" s="43"/>
      <c r="MS85" s="43"/>
      <c r="MT85" s="43"/>
      <c r="MU85" s="43"/>
      <c r="MV85" s="43"/>
      <c r="MW85" s="43"/>
      <c r="MX85" s="43"/>
      <c r="MY85" s="43"/>
      <c r="MZ85" s="43"/>
      <c r="NA85" s="43"/>
      <c r="NB85" s="43"/>
      <c r="NC85" s="43"/>
      <c r="ND85" s="43"/>
      <c r="NE85" s="43"/>
      <c r="NF85" s="43"/>
      <c r="NG85" s="43"/>
      <c r="NH85" s="43"/>
      <c r="NI85" s="43"/>
      <c r="NJ85" s="43"/>
      <c r="NK85" s="43"/>
      <c r="NL85" s="43"/>
      <c r="NM85" s="43"/>
      <c r="NN85" s="43"/>
      <c r="NO85" s="43"/>
      <c r="NP85" s="43"/>
      <c r="NQ85" s="43"/>
      <c r="NR85" s="43"/>
      <c r="NS85" s="43"/>
      <c r="NT85" s="43"/>
      <c r="NU85" s="43"/>
    </row>
    <row r="86" spans="1:386" s="37" customFormat="1" ht="35.25" customHeight="1" x14ac:dyDescent="0.2">
      <c r="A86" s="1917"/>
      <c r="B86" s="1982"/>
      <c r="C86" s="1972"/>
      <c r="D86" s="1917"/>
      <c r="E86" s="1982"/>
      <c r="F86" s="1972"/>
      <c r="G86" s="1917"/>
      <c r="H86" s="1982"/>
      <c r="I86" s="1972"/>
      <c r="J86" s="1989">
        <v>58</v>
      </c>
      <c r="K86" s="1992" t="s">
        <v>217</v>
      </c>
      <c r="L86" s="1916" t="s">
        <v>1360</v>
      </c>
      <c r="M86" s="1916">
        <v>1</v>
      </c>
      <c r="N86" s="1993"/>
      <c r="O86" s="1941"/>
      <c r="P86" s="1941"/>
      <c r="Q86" s="1995">
        <f t="shared" ref="Q86:Q96" si="0">R86/7145000000*100</f>
        <v>0.69979006298110569</v>
      </c>
      <c r="R86" s="1997">
        <v>50000000</v>
      </c>
      <c r="S86" s="1941"/>
      <c r="T86" s="1940" t="s">
        <v>218</v>
      </c>
      <c r="U86" s="483" t="s">
        <v>219</v>
      </c>
      <c r="V86" s="1998"/>
      <c r="W86" s="2000"/>
      <c r="X86" s="1940" t="s">
        <v>220</v>
      </c>
      <c r="Y86" s="2002"/>
      <c r="Z86" s="2010"/>
      <c r="AA86" s="2010"/>
      <c r="AB86" s="2002"/>
      <c r="AC86" s="2002"/>
      <c r="AD86" s="2002"/>
      <c r="AE86" s="2002"/>
      <c r="AF86" s="2002"/>
      <c r="AG86" s="2002"/>
      <c r="AH86" s="2002"/>
      <c r="AI86" s="2002"/>
      <c r="AJ86" s="2010"/>
      <c r="AK86" s="2008"/>
      <c r="AL86" s="2008"/>
      <c r="AM86" s="2002"/>
    </row>
    <row r="87" spans="1:386" s="37" customFormat="1" ht="35.25" customHeight="1" x14ac:dyDescent="0.2">
      <c r="A87" s="1917"/>
      <c r="B87" s="1982"/>
      <c r="C87" s="1972"/>
      <c r="D87" s="1917"/>
      <c r="E87" s="1982"/>
      <c r="F87" s="1972"/>
      <c r="G87" s="1917"/>
      <c r="H87" s="1982"/>
      <c r="I87" s="1972"/>
      <c r="J87" s="1991"/>
      <c r="K87" s="1994"/>
      <c r="L87" s="1918"/>
      <c r="M87" s="1918"/>
      <c r="N87" s="1993"/>
      <c r="O87" s="1941"/>
      <c r="P87" s="1941"/>
      <c r="Q87" s="1996"/>
      <c r="R87" s="2006"/>
      <c r="S87" s="1941"/>
      <c r="T87" s="1941"/>
      <c r="U87" s="483" t="s">
        <v>199</v>
      </c>
      <c r="V87" s="1998"/>
      <c r="W87" s="2000"/>
      <c r="X87" s="1973"/>
      <c r="Y87" s="2002"/>
      <c r="Z87" s="2010"/>
      <c r="AA87" s="2010"/>
      <c r="AB87" s="2002"/>
      <c r="AC87" s="2002"/>
      <c r="AD87" s="2002"/>
      <c r="AE87" s="2002"/>
      <c r="AF87" s="2002"/>
      <c r="AG87" s="2002"/>
      <c r="AH87" s="2002"/>
      <c r="AI87" s="2002"/>
      <c r="AJ87" s="2010"/>
      <c r="AK87" s="2008"/>
      <c r="AL87" s="2008"/>
      <c r="AM87" s="2002"/>
    </row>
    <row r="88" spans="1:386" s="37" customFormat="1" ht="47.25" customHeight="1" x14ac:dyDescent="0.2">
      <c r="A88" s="1917"/>
      <c r="B88" s="1982"/>
      <c r="C88" s="1972"/>
      <c r="D88" s="1917"/>
      <c r="E88" s="1982"/>
      <c r="F88" s="1972"/>
      <c r="G88" s="1917"/>
      <c r="H88" s="1982"/>
      <c r="I88" s="1972"/>
      <c r="J88" s="1989">
        <v>59</v>
      </c>
      <c r="K88" s="1992" t="s">
        <v>221</v>
      </c>
      <c r="L88" s="1916" t="s">
        <v>1361</v>
      </c>
      <c r="M88" s="1916">
        <v>12</v>
      </c>
      <c r="N88" s="1993"/>
      <c r="O88" s="1941"/>
      <c r="P88" s="1941"/>
      <c r="Q88" s="1995">
        <f t="shared" si="0"/>
        <v>28.0629811056683</v>
      </c>
      <c r="R88" s="1997">
        <v>2005100000</v>
      </c>
      <c r="S88" s="1941"/>
      <c r="T88" s="1941"/>
      <c r="U88" s="483" t="s">
        <v>193</v>
      </c>
      <c r="V88" s="1998"/>
      <c r="W88" s="2000"/>
      <c r="X88" s="1940" t="s">
        <v>215</v>
      </c>
      <c r="Y88" s="2002"/>
      <c r="Z88" s="2010"/>
      <c r="AA88" s="2010"/>
      <c r="AB88" s="2002"/>
      <c r="AC88" s="2002"/>
      <c r="AD88" s="2002"/>
      <c r="AE88" s="2002"/>
      <c r="AF88" s="2002"/>
      <c r="AG88" s="2002"/>
      <c r="AH88" s="2002"/>
      <c r="AI88" s="2002"/>
      <c r="AJ88" s="2010"/>
      <c r="AK88" s="2008"/>
      <c r="AL88" s="2008"/>
      <c r="AM88" s="2002"/>
    </row>
    <row r="89" spans="1:386" s="37" customFormat="1" ht="47.25" customHeight="1" x14ac:dyDescent="0.2">
      <c r="A89" s="1917"/>
      <c r="B89" s="1982"/>
      <c r="C89" s="1972"/>
      <c r="D89" s="1917"/>
      <c r="E89" s="1982"/>
      <c r="F89" s="1972"/>
      <c r="G89" s="1917"/>
      <c r="H89" s="1982"/>
      <c r="I89" s="1972"/>
      <c r="J89" s="1990"/>
      <c r="K89" s="1993"/>
      <c r="L89" s="1917"/>
      <c r="M89" s="1917"/>
      <c r="N89" s="1993"/>
      <c r="O89" s="1941"/>
      <c r="P89" s="1941"/>
      <c r="Q89" s="2005"/>
      <c r="R89" s="1998"/>
      <c r="S89" s="1941"/>
      <c r="T89" s="1941"/>
      <c r="U89" s="483" t="s">
        <v>198</v>
      </c>
      <c r="V89" s="1998"/>
      <c r="W89" s="2000"/>
      <c r="X89" s="1941"/>
      <c r="Y89" s="2002"/>
      <c r="Z89" s="2010"/>
      <c r="AA89" s="2010"/>
      <c r="AB89" s="2002"/>
      <c r="AC89" s="2002"/>
      <c r="AD89" s="2002"/>
      <c r="AE89" s="2002"/>
      <c r="AF89" s="2002"/>
      <c r="AG89" s="2002"/>
      <c r="AH89" s="2002"/>
      <c r="AI89" s="2002"/>
      <c r="AJ89" s="2010"/>
      <c r="AK89" s="2008"/>
      <c r="AL89" s="2008"/>
      <c r="AM89" s="2002"/>
    </row>
    <row r="90" spans="1:386" s="37" customFormat="1" ht="47.25" customHeight="1" x14ac:dyDescent="0.2">
      <c r="A90" s="1917"/>
      <c r="B90" s="1982"/>
      <c r="C90" s="1972"/>
      <c r="D90" s="1917"/>
      <c r="E90" s="1982"/>
      <c r="F90" s="1972"/>
      <c r="G90" s="1917"/>
      <c r="H90" s="1982"/>
      <c r="I90" s="1972"/>
      <c r="J90" s="1990"/>
      <c r="K90" s="1993"/>
      <c r="L90" s="1917"/>
      <c r="M90" s="1917"/>
      <c r="N90" s="1993"/>
      <c r="O90" s="1941"/>
      <c r="P90" s="1941"/>
      <c r="Q90" s="2005"/>
      <c r="R90" s="1998"/>
      <c r="S90" s="1941"/>
      <c r="T90" s="1941"/>
      <c r="U90" s="483" t="s">
        <v>219</v>
      </c>
      <c r="V90" s="1998"/>
      <c r="W90" s="2000"/>
      <c r="X90" s="1941"/>
      <c r="Y90" s="2002"/>
      <c r="Z90" s="2010"/>
      <c r="AA90" s="2010"/>
      <c r="AB90" s="2002"/>
      <c r="AC90" s="2002"/>
      <c r="AD90" s="2002"/>
      <c r="AE90" s="2002"/>
      <c r="AF90" s="2002"/>
      <c r="AG90" s="2002"/>
      <c r="AH90" s="2002"/>
      <c r="AI90" s="2002"/>
      <c r="AJ90" s="2010"/>
      <c r="AK90" s="2008"/>
      <c r="AL90" s="2008"/>
      <c r="AM90" s="2002"/>
    </row>
    <row r="91" spans="1:386" s="37" customFormat="1" ht="47.25" customHeight="1" x14ac:dyDescent="0.2">
      <c r="A91" s="1917"/>
      <c r="B91" s="1982"/>
      <c r="C91" s="1972"/>
      <c r="D91" s="1917"/>
      <c r="E91" s="1982"/>
      <c r="F91" s="1972"/>
      <c r="G91" s="1917"/>
      <c r="H91" s="1982"/>
      <c r="I91" s="1972"/>
      <c r="J91" s="1991"/>
      <c r="K91" s="1994"/>
      <c r="L91" s="1918"/>
      <c r="M91" s="1918"/>
      <c r="N91" s="1993"/>
      <c r="O91" s="1941"/>
      <c r="P91" s="1941"/>
      <c r="Q91" s="1996"/>
      <c r="R91" s="2006"/>
      <c r="S91" s="1941"/>
      <c r="T91" s="1941"/>
      <c r="U91" s="483" t="s">
        <v>199</v>
      </c>
      <c r="V91" s="1998"/>
      <c r="W91" s="2000"/>
      <c r="X91" s="1973"/>
      <c r="Y91" s="2002"/>
      <c r="Z91" s="2010"/>
      <c r="AA91" s="2010"/>
      <c r="AB91" s="2002"/>
      <c r="AC91" s="2002"/>
      <c r="AD91" s="2002"/>
      <c r="AE91" s="2002"/>
      <c r="AF91" s="2002"/>
      <c r="AG91" s="2002"/>
      <c r="AH91" s="2002"/>
      <c r="AI91" s="2002"/>
      <c r="AJ91" s="2010"/>
      <c r="AK91" s="2008"/>
      <c r="AL91" s="2008"/>
      <c r="AM91" s="2002"/>
    </row>
    <row r="92" spans="1:386" s="37" customFormat="1" ht="114" customHeight="1" x14ac:dyDescent="0.2">
      <c r="A92" s="1917"/>
      <c r="B92" s="1982"/>
      <c r="C92" s="1972"/>
      <c r="D92" s="1917"/>
      <c r="E92" s="1982"/>
      <c r="F92" s="1972"/>
      <c r="G92" s="1917"/>
      <c r="H92" s="1982"/>
      <c r="I92" s="1972"/>
      <c r="J92" s="105">
        <v>60</v>
      </c>
      <c r="K92" s="492" t="s">
        <v>222</v>
      </c>
      <c r="L92" s="487" t="s">
        <v>1362</v>
      </c>
      <c r="M92" s="487">
        <v>12</v>
      </c>
      <c r="N92" s="1993"/>
      <c r="O92" s="1941"/>
      <c r="P92" s="1941"/>
      <c r="Q92" s="108">
        <f t="shared" si="0"/>
        <v>0.69979006298110569</v>
      </c>
      <c r="R92" s="107">
        <v>50000000</v>
      </c>
      <c r="S92" s="1941"/>
      <c r="T92" s="1941"/>
      <c r="U92" s="483" t="s">
        <v>199</v>
      </c>
      <c r="V92" s="1998"/>
      <c r="W92" s="2000"/>
      <c r="X92" s="483" t="s">
        <v>220</v>
      </c>
      <c r="Y92" s="2002"/>
      <c r="Z92" s="2010"/>
      <c r="AA92" s="2010"/>
      <c r="AB92" s="2002"/>
      <c r="AC92" s="2002"/>
      <c r="AD92" s="2002"/>
      <c r="AE92" s="2002"/>
      <c r="AF92" s="2002"/>
      <c r="AG92" s="2002"/>
      <c r="AH92" s="2002"/>
      <c r="AI92" s="2002"/>
      <c r="AJ92" s="2010"/>
      <c r="AK92" s="2008"/>
      <c r="AL92" s="2008"/>
      <c r="AM92" s="2002"/>
    </row>
    <row r="93" spans="1:386" s="493" customFormat="1" ht="104.25" customHeight="1" x14ac:dyDescent="0.2">
      <c r="A93" s="1917"/>
      <c r="B93" s="1982"/>
      <c r="C93" s="1972"/>
      <c r="D93" s="1917"/>
      <c r="E93" s="1982"/>
      <c r="F93" s="1972"/>
      <c r="G93" s="1917"/>
      <c r="H93" s="1982"/>
      <c r="I93" s="1972"/>
      <c r="J93" s="494">
        <v>61</v>
      </c>
      <c r="K93" s="483" t="s">
        <v>223</v>
      </c>
      <c r="L93" s="487" t="s">
        <v>1363</v>
      </c>
      <c r="M93" s="109">
        <v>2</v>
      </c>
      <c r="N93" s="1993"/>
      <c r="O93" s="1941"/>
      <c r="P93" s="1941"/>
      <c r="Q93" s="108">
        <f t="shared" si="0"/>
        <v>0.69979006298110569</v>
      </c>
      <c r="R93" s="107">
        <v>50000000</v>
      </c>
      <c r="S93" s="1941"/>
      <c r="T93" s="1941"/>
      <c r="U93" s="483" t="s">
        <v>199</v>
      </c>
      <c r="V93" s="1998"/>
      <c r="W93" s="2000"/>
      <c r="X93" s="483" t="s">
        <v>220</v>
      </c>
      <c r="Y93" s="2002"/>
      <c r="Z93" s="2010"/>
      <c r="AA93" s="2010"/>
      <c r="AB93" s="2002"/>
      <c r="AC93" s="2002"/>
      <c r="AD93" s="2002"/>
      <c r="AE93" s="2002"/>
      <c r="AF93" s="2002"/>
      <c r="AG93" s="2002"/>
      <c r="AH93" s="2002"/>
      <c r="AI93" s="2002"/>
      <c r="AJ93" s="2010"/>
      <c r="AK93" s="2008"/>
      <c r="AL93" s="2008"/>
      <c r="AM93" s="2002"/>
    </row>
    <row r="94" spans="1:386" s="493" customFormat="1" ht="99.75" customHeight="1" x14ac:dyDescent="0.2">
      <c r="A94" s="1917"/>
      <c r="B94" s="1982"/>
      <c r="C94" s="1972"/>
      <c r="D94" s="1917"/>
      <c r="E94" s="1982"/>
      <c r="F94" s="1972"/>
      <c r="G94" s="1917"/>
      <c r="H94" s="1982"/>
      <c r="I94" s="1972"/>
      <c r="J94" s="494">
        <v>62</v>
      </c>
      <c r="K94" s="483" t="s">
        <v>224</v>
      </c>
      <c r="L94" s="487" t="s">
        <v>1364</v>
      </c>
      <c r="M94" s="487">
        <v>2</v>
      </c>
      <c r="N94" s="1993"/>
      <c r="O94" s="1941"/>
      <c r="P94" s="1941"/>
      <c r="Q94" s="108">
        <f t="shared" si="0"/>
        <v>0.97970608817354798</v>
      </c>
      <c r="R94" s="107">
        <v>70000000</v>
      </c>
      <c r="S94" s="1941"/>
      <c r="T94" s="1973"/>
      <c r="U94" s="483" t="s">
        <v>199</v>
      </c>
      <c r="V94" s="1998"/>
      <c r="W94" s="2000"/>
      <c r="X94" s="483" t="s">
        <v>220</v>
      </c>
      <c r="Y94" s="2002"/>
      <c r="Z94" s="2010"/>
      <c r="AA94" s="2010"/>
      <c r="AB94" s="2002"/>
      <c r="AC94" s="2002"/>
      <c r="AD94" s="2002"/>
      <c r="AE94" s="2002"/>
      <c r="AF94" s="2002"/>
      <c r="AG94" s="2002"/>
      <c r="AH94" s="2002"/>
      <c r="AI94" s="2002"/>
      <c r="AJ94" s="2010"/>
      <c r="AK94" s="2008"/>
      <c r="AL94" s="2008"/>
      <c r="AM94" s="2002"/>
    </row>
    <row r="95" spans="1:386" s="493" customFormat="1" ht="64.5" customHeight="1" x14ac:dyDescent="0.2">
      <c r="A95" s="1917"/>
      <c r="B95" s="1982"/>
      <c r="C95" s="1972"/>
      <c r="D95" s="1917"/>
      <c r="E95" s="1982"/>
      <c r="F95" s="1972"/>
      <c r="G95" s="1917"/>
      <c r="H95" s="1982"/>
      <c r="I95" s="1972"/>
      <c r="J95" s="105">
        <v>63</v>
      </c>
      <c r="K95" s="492" t="s">
        <v>225</v>
      </c>
      <c r="L95" s="487" t="s">
        <v>1365</v>
      </c>
      <c r="M95" s="487">
        <v>250</v>
      </c>
      <c r="N95" s="1993"/>
      <c r="O95" s="1941"/>
      <c r="P95" s="1941"/>
      <c r="Q95" s="108">
        <f t="shared" si="0"/>
        <v>5.5983205038488455</v>
      </c>
      <c r="R95" s="107">
        <v>400000000</v>
      </c>
      <c r="S95" s="1941"/>
      <c r="T95" s="483" t="s">
        <v>226</v>
      </c>
      <c r="U95" s="483" t="s">
        <v>199</v>
      </c>
      <c r="V95" s="1998"/>
      <c r="W95" s="2000"/>
      <c r="X95" s="483" t="s">
        <v>220</v>
      </c>
      <c r="Y95" s="2002"/>
      <c r="Z95" s="2010"/>
      <c r="AA95" s="2010"/>
      <c r="AB95" s="2002"/>
      <c r="AC95" s="2002"/>
      <c r="AD95" s="2002"/>
      <c r="AE95" s="2002"/>
      <c r="AF95" s="2002"/>
      <c r="AG95" s="2002"/>
      <c r="AH95" s="2002"/>
      <c r="AI95" s="2002"/>
      <c r="AJ95" s="2010"/>
      <c r="AK95" s="484">
        <v>42767</v>
      </c>
      <c r="AL95" s="484">
        <v>43100</v>
      </c>
      <c r="AM95" s="2002"/>
    </row>
    <row r="96" spans="1:386" s="493" customFormat="1" ht="41.25" customHeight="1" x14ac:dyDescent="0.2">
      <c r="A96" s="1917"/>
      <c r="B96" s="1982"/>
      <c r="C96" s="1972"/>
      <c r="D96" s="1917"/>
      <c r="E96" s="1982"/>
      <c r="F96" s="1972"/>
      <c r="G96" s="1917"/>
      <c r="H96" s="1982"/>
      <c r="I96" s="1972"/>
      <c r="J96" s="1989">
        <v>64</v>
      </c>
      <c r="K96" s="1992" t="s">
        <v>227</v>
      </c>
      <c r="L96" s="1916" t="s">
        <v>1366</v>
      </c>
      <c r="M96" s="1916">
        <v>1</v>
      </c>
      <c r="N96" s="1993"/>
      <c r="O96" s="1941"/>
      <c r="P96" s="1941"/>
      <c r="Q96" s="1995">
        <f t="shared" si="0"/>
        <v>0.41987403778866339</v>
      </c>
      <c r="R96" s="1997">
        <v>30000000</v>
      </c>
      <c r="S96" s="1941"/>
      <c r="T96" s="1940" t="s">
        <v>228</v>
      </c>
      <c r="U96" s="483" t="s">
        <v>193</v>
      </c>
      <c r="V96" s="1998"/>
      <c r="W96" s="2000"/>
      <c r="X96" s="483" t="s">
        <v>220</v>
      </c>
      <c r="Y96" s="2002"/>
      <c r="Z96" s="2010"/>
      <c r="AA96" s="2010"/>
      <c r="AB96" s="2002"/>
      <c r="AC96" s="2002"/>
      <c r="AD96" s="2002"/>
      <c r="AE96" s="2002"/>
      <c r="AF96" s="2002"/>
      <c r="AG96" s="2002"/>
      <c r="AH96" s="2002"/>
      <c r="AI96" s="2002"/>
      <c r="AJ96" s="2010"/>
      <c r="AK96" s="2003">
        <v>42826</v>
      </c>
      <c r="AL96" s="2003" t="s">
        <v>229</v>
      </c>
      <c r="AM96" s="2002"/>
    </row>
    <row r="97" spans="1:40" s="493" customFormat="1" ht="149.25" customHeight="1" x14ac:dyDescent="0.2">
      <c r="A97" s="1918"/>
      <c r="B97" s="1983"/>
      <c r="C97" s="1971"/>
      <c r="D97" s="1918"/>
      <c r="E97" s="1983"/>
      <c r="F97" s="1971"/>
      <c r="G97" s="1918"/>
      <c r="H97" s="1983"/>
      <c r="I97" s="1971"/>
      <c r="J97" s="1991"/>
      <c r="K97" s="1994"/>
      <c r="L97" s="1918"/>
      <c r="M97" s="1918"/>
      <c r="N97" s="1994"/>
      <c r="O97" s="1973"/>
      <c r="P97" s="1973"/>
      <c r="Q97" s="1996"/>
      <c r="R97" s="2006"/>
      <c r="S97" s="1973"/>
      <c r="T97" s="1973"/>
      <c r="U97" s="483" t="s">
        <v>198</v>
      </c>
      <c r="V97" s="2006"/>
      <c r="W97" s="2011"/>
      <c r="X97" s="483"/>
      <c r="Y97" s="2009"/>
      <c r="Z97" s="2010"/>
      <c r="AA97" s="2010"/>
      <c r="AB97" s="2009"/>
      <c r="AC97" s="2009"/>
      <c r="AD97" s="2009"/>
      <c r="AE97" s="2009"/>
      <c r="AF97" s="2009"/>
      <c r="AG97" s="2009"/>
      <c r="AH97" s="2009"/>
      <c r="AI97" s="2009"/>
      <c r="AJ97" s="2010"/>
      <c r="AK97" s="2007"/>
      <c r="AL97" s="2007"/>
      <c r="AM97" s="2009"/>
    </row>
    <row r="98" spans="1:40" s="493" customFormat="1" ht="31.5" customHeight="1" x14ac:dyDescent="0.2">
      <c r="A98" s="479"/>
      <c r="B98" s="479"/>
      <c r="C98" s="479"/>
      <c r="D98" s="479"/>
      <c r="E98" s="479"/>
      <c r="F98" s="479"/>
      <c r="G98" s="479"/>
      <c r="H98" s="479"/>
      <c r="I98" s="479"/>
      <c r="J98" s="47"/>
      <c r="K98" s="82"/>
      <c r="L98" s="479"/>
      <c r="M98" s="479"/>
      <c r="N98" s="86"/>
      <c r="O98" s="86"/>
      <c r="P98" s="86"/>
      <c r="Q98" s="479"/>
      <c r="R98" s="998">
        <f>SUM(R19:R97)</f>
        <v>10173206145</v>
      </c>
      <c r="S98" s="88"/>
      <c r="T98" s="86"/>
      <c r="U98" s="86"/>
      <c r="V98" s="998">
        <f>SUM(V19:V97)</f>
        <v>10173206145</v>
      </c>
      <c r="W98" s="89"/>
      <c r="X98" s="88"/>
      <c r="Y98" s="49"/>
      <c r="Z98" s="50"/>
      <c r="AA98" s="48"/>
      <c r="AB98" s="51"/>
      <c r="AC98" s="51"/>
      <c r="AD98" s="52"/>
      <c r="AE98" s="51"/>
      <c r="AF98" s="51"/>
      <c r="AG98" s="51"/>
      <c r="AH98" s="51"/>
      <c r="AI98" s="51"/>
      <c r="AJ98" s="51"/>
      <c r="AK98" s="51"/>
      <c r="AL98" s="53"/>
      <c r="AM98" s="54"/>
      <c r="AN98" s="55"/>
    </row>
    <row r="99" spans="1:40" ht="27" customHeight="1" x14ac:dyDescent="0.2">
      <c r="A99" s="3"/>
      <c r="B99" s="3"/>
      <c r="C99" s="3"/>
      <c r="D99" s="3"/>
      <c r="E99" s="3"/>
      <c r="F99" s="3"/>
      <c r="G99" s="3"/>
      <c r="H99" s="3"/>
      <c r="I99" s="3"/>
      <c r="J99" s="3"/>
      <c r="Y99" s="62"/>
      <c r="Z99" s="62"/>
      <c r="AA99" s="62"/>
      <c r="AB99" s="62"/>
      <c r="AC99" s="62"/>
      <c r="AD99" s="62"/>
      <c r="AE99" s="62"/>
      <c r="AF99" s="62"/>
      <c r="AG99" s="62"/>
      <c r="AH99" s="62"/>
      <c r="AI99" s="62"/>
      <c r="AJ99" s="62"/>
      <c r="AK99" s="63"/>
      <c r="AL99" s="53"/>
      <c r="AM99" s="54"/>
      <c r="AN99" s="20"/>
    </row>
    <row r="100" spans="1:40" ht="27" customHeight="1" x14ac:dyDescent="0.25">
      <c r="A100" s="1"/>
      <c r="B100" s="1" t="s">
        <v>196</v>
      </c>
      <c r="C100" s="1"/>
      <c r="D100" s="1"/>
      <c r="E100" s="1"/>
      <c r="F100" s="3"/>
      <c r="G100" s="3"/>
      <c r="H100" s="3"/>
      <c r="I100" s="3"/>
      <c r="J100" s="3"/>
      <c r="Y100" s="62"/>
      <c r="Z100" s="62"/>
      <c r="AA100" s="62"/>
      <c r="AB100" s="62"/>
      <c r="AC100" s="62"/>
      <c r="AD100" s="62"/>
      <c r="AE100" s="62"/>
      <c r="AF100" s="62"/>
      <c r="AG100" s="62"/>
      <c r="AH100" s="62"/>
      <c r="AI100" s="62"/>
      <c r="AJ100" s="62"/>
      <c r="AK100" s="63"/>
      <c r="AL100" s="53"/>
      <c r="AM100" s="64"/>
      <c r="AN100" s="20"/>
    </row>
    <row r="101" spans="1:40" ht="19.5" customHeight="1" x14ac:dyDescent="0.25">
      <c r="A101" s="1"/>
      <c r="B101" s="1" t="s">
        <v>230</v>
      </c>
      <c r="C101" s="1"/>
      <c r="D101" s="1"/>
      <c r="E101" s="1"/>
      <c r="F101" s="3"/>
      <c r="G101" s="3"/>
      <c r="H101" s="3"/>
      <c r="I101" s="3"/>
      <c r="J101" s="3"/>
      <c r="Y101" s="62"/>
      <c r="Z101" s="62"/>
      <c r="AA101" s="62"/>
      <c r="AB101" s="62"/>
      <c r="AC101" s="62"/>
      <c r="AD101" s="62"/>
      <c r="AE101" s="62"/>
      <c r="AF101" s="62"/>
      <c r="AG101" s="62"/>
      <c r="AH101" s="62"/>
      <c r="AI101" s="62"/>
      <c r="AJ101" s="62"/>
      <c r="AK101" s="62"/>
      <c r="AL101" s="63"/>
      <c r="AM101" s="54"/>
      <c r="AN101" s="20"/>
    </row>
    <row r="102" spans="1:40" ht="27" customHeight="1" x14ac:dyDescent="0.25">
      <c r="A102" s="1"/>
      <c r="B102" s="1"/>
      <c r="C102" s="1"/>
      <c r="D102" s="1"/>
      <c r="E102" s="1"/>
      <c r="F102" s="3"/>
      <c r="G102" s="3"/>
      <c r="H102" s="3"/>
      <c r="I102" s="3"/>
      <c r="J102" s="3"/>
      <c r="Y102" s="62"/>
      <c r="Z102" s="62"/>
      <c r="AA102" s="62"/>
      <c r="AB102" s="62"/>
      <c r="AC102" s="62"/>
      <c r="AD102" s="62"/>
      <c r="AE102" s="62"/>
      <c r="AF102" s="62"/>
      <c r="AG102" s="62"/>
      <c r="AH102" s="62"/>
      <c r="AI102" s="62"/>
      <c r="AJ102" s="62"/>
      <c r="AK102" s="62"/>
      <c r="AL102" s="63"/>
      <c r="AM102" s="63"/>
      <c r="AN102" s="20"/>
    </row>
    <row r="103" spans="1:40" ht="27" customHeight="1" x14ac:dyDescent="0.2">
      <c r="A103" s="3"/>
      <c r="B103" s="3"/>
      <c r="C103" s="3"/>
      <c r="D103" s="3"/>
      <c r="E103" s="3"/>
      <c r="F103" s="3"/>
      <c r="G103" s="3"/>
      <c r="H103" s="3"/>
      <c r="I103" s="3"/>
      <c r="J103" s="3"/>
      <c r="Y103" s="62"/>
      <c r="Z103" s="62"/>
      <c r="AA103" s="62"/>
      <c r="AB103" s="62"/>
      <c r="AC103" s="62"/>
      <c r="AD103" s="62"/>
      <c r="AE103" s="62"/>
      <c r="AF103" s="62"/>
      <c r="AG103" s="62"/>
      <c r="AH103" s="62"/>
      <c r="AI103" s="62"/>
      <c r="AJ103" s="62"/>
      <c r="AK103" s="62"/>
      <c r="AL103" s="62"/>
      <c r="AM103" s="62"/>
    </row>
    <row r="104" spans="1:40" ht="27" customHeight="1" x14ac:dyDescent="0.2">
      <c r="A104" s="3"/>
      <c r="B104" s="3"/>
      <c r="C104" s="3"/>
      <c r="D104" s="3"/>
      <c r="E104" s="3"/>
      <c r="F104" s="3"/>
      <c r="G104" s="3"/>
      <c r="H104" s="3"/>
      <c r="I104" s="3"/>
      <c r="J104" s="3"/>
      <c r="Y104" s="62"/>
      <c r="Z104" s="62"/>
      <c r="AA104" s="62"/>
      <c r="AB104" s="62"/>
      <c r="AC104" s="62"/>
      <c r="AD104" s="62"/>
      <c r="AE104" s="62"/>
      <c r="AF104" s="62"/>
      <c r="AG104" s="62"/>
      <c r="AH104" s="62"/>
      <c r="AI104" s="62"/>
      <c r="AJ104" s="62"/>
      <c r="AK104" s="62"/>
      <c r="AL104" s="62"/>
      <c r="AM104" s="62"/>
    </row>
    <row r="105" spans="1:40" ht="27" customHeight="1" x14ac:dyDescent="0.2">
      <c r="A105" s="3"/>
      <c r="B105" s="3"/>
      <c r="C105" s="3"/>
      <c r="D105" s="3"/>
      <c r="E105" s="3"/>
      <c r="F105" s="3"/>
      <c r="G105" s="3"/>
      <c r="H105" s="3"/>
      <c r="I105" s="3"/>
      <c r="J105" s="3"/>
      <c r="Y105" s="62"/>
      <c r="Z105" s="62"/>
      <c r="AA105" s="62"/>
      <c r="AB105" s="62"/>
      <c r="AC105" s="62"/>
      <c r="AD105" s="62"/>
      <c r="AE105" s="62"/>
      <c r="AF105" s="62"/>
      <c r="AG105" s="62"/>
      <c r="AH105" s="62"/>
      <c r="AI105" s="62"/>
      <c r="AJ105" s="62"/>
      <c r="AK105" s="62"/>
      <c r="AL105" s="62"/>
      <c r="AM105" s="62"/>
    </row>
    <row r="106" spans="1:40" ht="27" customHeight="1" x14ac:dyDescent="0.2">
      <c r="A106" s="3"/>
      <c r="B106" s="3"/>
      <c r="C106" s="3"/>
      <c r="D106" s="3"/>
      <c r="E106" s="3"/>
      <c r="F106" s="3"/>
      <c r="G106" s="3"/>
      <c r="H106" s="3"/>
      <c r="I106" s="3"/>
      <c r="J106" s="3"/>
      <c r="Y106" s="62"/>
      <c r="Z106" s="62"/>
      <c r="AA106" s="62"/>
      <c r="AB106" s="62"/>
      <c r="AC106" s="62"/>
      <c r="AD106" s="62"/>
      <c r="AE106" s="62"/>
      <c r="AF106" s="62"/>
      <c r="AG106" s="62"/>
      <c r="AH106" s="62"/>
      <c r="AI106" s="62"/>
      <c r="AJ106" s="62"/>
      <c r="AK106" s="62"/>
      <c r="AL106" s="62"/>
      <c r="AM106" s="62"/>
    </row>
    <row r="107" spans="1:40" ht="27" customHeight="1" x14ac:dyDescent="0.2">
      <c r="A107" s="3"/>
      <c r="B107" s="3"/>
      <c r="C107" s="3"/>
      <c r="D107" s="3"/>
      <c r="E107" s="3"/>
      <c r="F107" s="3"/>
      <c r="G107" s="3"/>
      <c r="H107" s="3"/>
      <c r="I107" s="3"/>
      <c r="J107" s="3"/>
      <c r="Y107" s="62"/>
      <c r="Z107" s="62"/>
      <c r="AA107" s="62"/>
      <c r="AB107" s="62"/>
      <c r="AC107" s="62"/>
      <c r="AD107" s="62"/>
      <c r="AE107" s="62"/>
      <c r="AF107" s="62"/>
      <c r="AG107" s="62"/>
      <c r="AH107" s="62"/>
      <c r="AI107" s="62"/>
      <c r="AJ107" s="62"/>
      <c r="AK107" s="62"/>
      <c r="AL107" s="62"/>
      <c r="AM107" s="62"/>
    </row>
    <row r="108" spans="1:40" ht="27" customHeight="1" x14ac:dyDescent="0.2">
      <c r="A108" s="3"/>
      <c r="B108" s="3"/>
      <c r="C108" s="3"/>
      <c r="D108" s="3"/>
      <c r="E108" s="3"/>
      <c r="F108" s="3"/>
      <c r="G108" s="3"/>
      <c r="H108" s="3"/>
      <c r="I108" s="3"/>
      <c r="J108" s="3"/>
      <c r="Y108" s="62"/>
      <c r="Z108" s="62"/>
      <c r="AA108" s="62"/>
      <c r="AB108" s="62"/>
      <c r="AC108" s="62"/>
      <c r="AD108" s="62"/>
      <c r="AE108" s="62"/>
      <c r="AF108" s="62"/>
      <c r="AG108" s="62"/>
      <c r="AH108" s="62"/>
      <c r="AI108" s="62"/>
      <c r="AJ108" s="62"/>
      <c r="AK108" s="62"/>
      <c r="AL108" s="62"/>
      <c r="AM108" s="62"/>
    </row>
    <row r="109" spans="1:40" ht="27" customHeight="1" x14ac:dyDescent="0.2">
      <c r="A109" s="3"/>
      <c r="B109" s="3"/>
      <c r="C109" s="3"/>
      <c r="D109" s="3"/>
      <c r="E109" s="3"/>
      <c r="F109" s="3"/>
      <c r="G109" s="3"/>
      <c r="H109" s="3"/>
      <c r="I109" s="3"/>
      <c r="J109" s="3"/>
      <c r="Y109" s="62"/>
      <c r="Z109" s="62"/>
      <c r="AA109" s="62"/>
      <c r="AB109" s="62"/>
      <c r="AC109" s="62"/>
      <c r="AD109" s="62"/>
      <c r="AE109" s="62"/>
      <c r="AF109" s="62"/>
      <c r="AG109" s="62"/>
      <c r="AH109" s="62"/>
      <c r="AI109" s="62"/>
      <c r="AJ109" s="62"/>
      <c r="AK109" s="62"/>
      <c r="AL109" s="62"/>
      <c r="AM109" s="62"/>
    </row>
    <row r="110" spans="1:40" ht="27" customHeight="1" x14ac:dyDescent="0.2">
      <c r="A110" s="56"/>
      <c r="B110" s="56"/>
      <c r="C110" s="56"/>
      <c r="D110" s="56"/>
      <c r="E110" s="56"/>
      <c r="F110" s="56"/>
      <c r="G110" s="56"/>
      <c r="H110" s="56"/>
      <c r="I110" s="56"/>
      <c r="J110" s="56"/>
      <c r="Y110" s="62"/>
      <c r="Z110" s="62"/>
      <c r="AA110" s="62"/>
      <c r="AB110" s="62"/>
      <c r="AC110" s="62"/>
      <c r="AD110" s="62"/>
      <c r="AE110" s="62"/>
      <c r="AF110" s="62"/>
      <c r="AG110" s="62"/>
      <c r="AH110" s="62"/>
      <c r="AI110" s="62"/>
      <c r="AJ110" s="62"/>
      <c r="AK110" s="62"/>
      <c r="AL110" s="62"/>
      <c r="AM110" s="62"/>
    </row>
    <row r="111" spans="1:40" ht="27" customHeight="1" x14ac:dyDescent="0.2">
      <c r="A111" s="56"/>
      <c r="B111" s="56"/>
      <c r="C111" s="56"/>
      <c r="D111" s="56"/>
      <c r="E111" s="56"/>
      <c r="F111" s="56"/>
      <c r="G111" s="56"/>
      <c r="H111" s="56"/>
      <c r="I111" s="56"/>
      <c r="J111" s="56"/>
      <c r="Y111" s="62"/>
      <c r="Z111" s="62"/>
      <c r="AA111" s="62"/>
      <c r="AB111" s="62"/>
      <c r="AC111" s="62"/>
      <c r="AD111" s="62"/>
      <c r="AE111" s="62"/>
      <c r="AF111" s="62"/>
      <c r="AG111" s="62"/>
      <c r="AH111" s="62"/>
      <c r="AI111" s="62"/>
      <c r="AJ111" s="62"/>
      <c r="AK111" s="62"/>
      <c r="AL111" s="62"/>
      <c r="AM111" s="62"/>
    </row>
    <row r="112" spans="1:40" ht="27" customHeight="1" x14ac:dyDescent="0.2">
      <c r="A112" s="56"/>
      <c r="B112" s="56"/>
      <c r="C112" s="56"/>
      <c r="D112" s="56"/>
      <c r="E112" s="56"/>
      <c r="F112" s="56"/>
      <c r="G112" s="56"/>
      <c r="H112" s="56"/>
      <c r="I112" s="56"/>
      <c r="J112" s="56"/>
      <c r="Y112" s="62"/>
      <c r="Z112" s="62"/>
      <c r="AA112" s="62"/>
      <c r="AB112" s="62"/>
      <c r="AC112" s="62"/>
      <c r="AD112" s="62"/>
      <c r="AE112" s="62"/>
      <c r="AF112" s="62"/>
      <c r="AG112" s="62"/>
      <c r="AH112" s="62"/>
      <c r="AI112" s="62"/>
      <c r="AJ112" s="62"/>
      <c r="AK112" s="62"/>
      <c r="AL112" s="62"/>
      <c r="AM112" s="62"/>
    </row>
    <row r="113" spans="1:39" ht="27" customHeight="1" x14ac:dyDescent="0.2">
      <c r="A113" s="56"/>
      <c r="B113" s="56"/>
      <c r="C113" s="56"/>
      <c r="D113" s="56"/>
      <c r="E113" s="56"/>
      <c r="F113" s="56"/>
      <c r="G113" s="56"/>
      <c r="H113" s="56"/>
      <c r="I113" s="56"/>
      <c r="J113" s="56"/>
      <c r="Y113" s="62"/>
      <c r="Z113" s="62"/>
      <c r="AA113" s="62"/>
      <c r="AB113" s="62"/>
      <c r="AC113" s="62"/>
      <c r="AD113" s="62"/>
      <c r="AE113" s="62"/>
      <c r="AF113" s="62"/>
      <c r="AG113" s="62"/>
      <c r="AH113" s="62"/>
      <c r="AI113" s="62"/>
      <c r="AJ113" s="62"/>
      <c r="AK113" s="62"/>
      <c r="AL113" s="62"/>
      <c r="AM113" s="62"/>
    </row>
    <row r="114" spans="1:39" ht="27" customHeight="1" x14ac:dyDescent="0.2">
      <c r="A114" s="56"/>
      <c r="B114" s="56"/>
      <c r="C114" s="56"/>
      <c r="D114" s="56"/>
      <c r="E114" s="56"/>
      <c r="F114" s="56"/>
      <c r="G114" s="56"/>
      <c r="H114" s="56"/>
      <c r="I114" s="56"/>
      <c r="J114" s="56"/>
      <c r="Y114" s="62"/>
      <c r="Z114" s="62"/>
      <c r="AA114" s="62"/>
      <c r="AB114" s="62"/>
      <c r="AC114" s="62"/>
      <c r="AD114" s="62"/>
      <c r="AE114" s="62"/>
      <c r="AF114" s="62"/>
      <c r="AG114" s="62"/>
      <c r="AH114" s="62"/>
      <c r="AI114" s="62"/>
      <c r="AJ114" s="62"/>
      <c r="AK114" s="62"/>
      <c r="AL114" s="62"/>
      <c r="AM114" s="62"/>
    </row>
    <row r="115" spans="1:39" ht="27" customHeight="1" x14ac:dyDescent="0.2">
      <c r="A115" s="56"/>
      <c r="B115" s="56"/>
      <c r="C115" s="56"/>
      <c r="D115" s="56"/>
      <c r="E115" s="56"/>
      <c r="F115" s="56"/>
      <c r="G115" s="56"/>
      <c r="H115" s="56"/>
      <c r="I115" s="56"/>
      <c r="J115" s="56"/>
      <c r="Y115" s="62"/>
      <c r="Z115" s="62"/>
      <c r="AA115" s="62"/>
      <c r="AB115" s="62"/>
      <c r="AC115" s="62"/>
      <c r="AD115" s="62"/>
      <c r="AE115" s="62"/>
      <c r="AF115" s="62"/>
      <c r="AG115" s="62"/>
      <c r="AH115" s="62"/>
      <c r="AI115" s="62"/>
      <c r="AJ115" s="62"/>
      <c r="AK115" s="62"/>
      <c r="AL115" s="62"/>
      <c r="AM115" s="62"/>
    </row>
    <row r="116" spans="1:39" ht="27" customHeight="1" x14ac:dyDescent="0.2">
      <c r="A116" s="56"/>
      <c r="B116" s="56"/>
      <c r="C116" s="56"/>
      <c r="D116" s="56"/>
      <c r="E116" s="56"/>
      <c r="F116" s="56"/>
      <c r="G116" s="56"/>
      <c r="H116" s="56"/>
      <c r="I116" s="56"/>
      <c r="J116" s="56"/>
      <c r="Y116" s="62"/>
      <c r="Z116" s="62"/>
      <c r="AA116" s="62"/>
      <c r="AB116" s="62"/>
      <c r="AC116" s="62"/>
      <c r="AD116" s="62"/>
      <c r="AE116" s="62"/>
      <c r="AF116" s="62"/>
      <c r="AG116" s="62"/>
      <c r="AH116" s="62"/>
      <c r="AI116" s="62"/>
      <c r="AJ116" s="62"/>
      <c r="AK116" s="62"/>
      <c r="AL116" s="62"/>
      <c r="AM116" s="62"/>
    </row>
    <row r="117" spans="1:39" ht="27" customHeight="1" x14ac:dyDescent="0.2">
      <c r="A117" s="56"/>
      <c r="B117" s="56"/>
      <c r="C117" s="56"/>
      <c r="D117" s="56"/>
      <c r="E117" s="56"/>
      <c r="F117" s="56"/>
      <c r="G117" s="56"/>
      <c r="H117" s="56"/>
      <c r="I117" s="56"/>
      <c r="J117" s="56"/>
      <c r="Y117" s="62"/>
      <c r="Z117" s="62"/>
      <c r="AA117" s="62"/>
      <c r="AB117" s="62"/>
      <c r="AC117" s="62"/>
      <c r="AD117" s="62"/>
      <c r="AE117" s="62"/>
      <c r="AF117" s="62"/>
      <c r="AG117" s="62"/>
      <c r="AH117" s="62"/>
      <c r="AI117" s="62"/>
      <c r="AJ117" s="62"/>
      <c r="AK117" s="62"/>
      <c r="AL117" s="62"/>
      <c r="AM117" s="62"/>
    </row>
    <row r="118" spans="1:39" ht="27" customHeight="1" x14ac:dyDescent="0.2">
      <c r="A118" s="56"/>
      <c r="B118" s="56"/>
      <c r="C118" s="56"/>
      <c r="D118" s="56"/>
      <c r="E118" s="56"/>
      <c r="F118" s="56"/>
      <c r="G118" s="56"/>
      <c r="H118" s="56"/>
      <c r="I118" s="56"/>
      <c r="J118" s="56"/>
      <c r="Y118" s="62"/>
      <c r="Z118" s="62"/>
      <c r="AA118" s="62"/>
      <c r="AB118" s="62"/>
      <c r="AC118" s="62"/>
      <c r="AD118" s="62"/>
      <c r="AE118" s="62"/>
      <c r="AF118" s="62"/>
      <c r="AG118" s="62"/>
      <c r="AH118" s="62"/>
      <c r="AI118" s="62"/>
      <c r="AJ118" s="62"/>
      <c r="AK118" s="62"/>
      <c r="AL118" s="62"/>
      <c r="AM118" s="62"/>
    </row>
    <row r="119" spans="1:39" ht="27" customHeight="1" x14ac:dyDescent="0.2">
      <c r="A119" s="56"/>
      <c r="B119" s="56"/>
      <c r="C119" s="56"/>
      <c r="D119" s="56"/>
      <c r="E119" s="56"/>
      <c r="F119" s="56"/>
      <c r="G119" s="56"/>
      <c r="H119" s="56"/>
      <c r="I119" s="56"/>
      <c r="J119" s="56"/>
      <c r="Y119" s="62"/>
      <c r="Z119" s="62"/>
      <c r="AA119" s="62"/>
      <c r="AB119" s="62"/>
      <c r="AC119" s="62"/>
      <c r="AD119" s="62"/>
      <c r="AE119" s="62"/>
      <c r="AF119" s="62"/>
      <c r="AG119" s="62"/>
      <c r="AH119" s="62"/>
      <c r="AI119" s="62"/>
      <c r="AJ119" s="62"/>
      <c r="AK119" s="62"/>
      <c r="AL119" s="62"/>
      <c r="AM119" s="62"/>
    </row>
    <row r="120" spans="1:39" ht="27" customHeight="1" x14ac:dyDescent="0.2">
      <c r="A120" s="56"/>
      <c r="B120" s="56"/>
      <c r="C120" s="56"/>
      <c r="D120" s="56"/>
      <c r="E120" s="56"/>
      <c r="F120" s="56"/>
      <c r="G120" s="56"/>
      <c r="H120" s="56"/>
      <c r="I120" s="56"/>
      <c r="J120" s="56"/>
      <c r="Y120" s="62"/>
      <c r="Z120" s="62"/>
      <c r="AA120" s="62"/>
      <c r="AB120" s="62"/>
      <c r="AC120" s="62"/>
      <c r="AD120" s="62"/>
      <c r="AE120" s="62"/>
      <c r="AF120" s="62"/>
      <c r="AG120" s="62"/>
      <c r="AH120" s="62"/>
      <c r="AI120" s="62"/>
      <c r="AJ120" s="62"/>
      <c r="AK120" s="62"/>
      <c r="AL120" s="62"/>
      <c r="AM120" s="62"/>
    </row>
    <row r="121" spans="1:39" ht="27" customHeight="1" x14ac:dyDescent="0.2">
      <c r="A121" s="56"/>
      <c r="B121" s="56"/>
      <c r="C121" s="56"/>
      <c r="D121" s="56"/>
      <c r="E121" s="56"/>
      <c r="F121" s="56"/>
      <c r="G121" s="56"/>
      <c r="H121" s="56"/>
      <c r="I121" s="56"/>
      <c r="J121" s="56"/>
      <c r="Y121" s="62"/>
      <c r="Z121" s="62"/>
      <c r="AA121" s="62"/>
      <c r="AB121" s="62"/>
      <c r="AC121" s="62"/>
      <c r="AD121" s="62"/>
      <c r="AE121" s="62"/>
      <c r="AF121" s="62"/>
      <c r="AG121" s="62"/>
      <c r="AH121" s="62"/>
      <c r="AI121" s="62"/>
      <c r="AJ121" s="62"/>
      <c r="AK121" s="62"/>
      <c r="AL121" s="62"/>
      <c r="AM121" s="62"/>
    </row>
    <row r="122" spans="1:39" ht="27" customHeight="1" x14ac:dyDescent="0.2">
      <c r="A122" s="56"/>
      <c r="B122" s="56"/>
      <c r="C122" s="56"/>
      <c r="D122" s="56"/>
      <c r="E122" s="56"/>
      <c r="F122" s="56"/>
      <c r="G122" s="56"/>
      <c r="H122" s="56"/>
      <c r="I122" s="56"/>
      <c r="J122" s="56"/>
      <c r="Y122" s="62"/>
      <c r="Z122" s="62"/>
      <c r="AA122" s="62"/>
      <c r="AB122" s="62"/>
      <c r="AC122" s="62"/>
      <c r="AD122" s="62"/>
      <c r="AE122" s="62"/>
      <c r="AF122" s="62"/>
      <c r="AG122" s="62"/>
      <c r="AH122" s="62"/>
      <c r="AI122" s="62"/>
      <c r="AJ122" s="62"/>
      <c r="AK122" s="62"/>
      <c r="AL122" s="62"/>
      <c r="AM122" s="62"/>
    </row>
    <row r="123" spans="1:39" ht="27" customHeight="1" x14ac:dyDescent="0.2">
      <c r="A123" s="56"/>
      <c r="B123" s="56"/>
      <c r="C123" s="56"/>
      <c r="D123" s="56"/>
      <c r="E123" s="56"/>
      <c r="F123" s="56"/>
      <c r="G123" s="56"/>
      <c r="H123" s="56"/>
      <c r="I123" s="56"/>
      <c r="J123" s="56"/>
      <c r="Y123" s="62"/>
      <c r="Z123" s="62"/>
      <c r="AA123" s="62"/>
      <c r="AB123" s="62"/>
      <c r="AC123" s="62"/>
      <c r="AD123" s="62"/>
      <c r="AE123" s="62"/>
      <c r="AF123" s="62"/>
      <c r="AG123" s="62"/>
      <c r="AH123" s="62"/>
      <c r="AI123" s="62"/>
      <c r="AJ123" s="62"/>
      <c r="AK123" s="62"/>
      <c r="AL123" s="62"/>
      <c r="AM123" s="62"/>
    </row>
    <row r="124" spans="1:39" ht="27" customHeight="1" x14ac:dyDescent="0.2">
      <c r="A124" s="56"/>
      <c r="B124" s="56"/>
      <c r="C124" s="56"/>
      <c r="D124" s="56"/>
      <c r="E124" s="56"/>
      <c r="F124" s="56"/>
      <c r="G124" s="56"/>
      <c r="H124" s="56"/>
      <c r="I124" s="56"/>
      <c r="J124" s="56"/>
      <c r="Y124" s="62"/>
      <c r="Z124" s="62"/>
      <c r="AA124" s="62"/>
      <c r="AB124" s="62"/>
      <c r="AC124" s="62"/>
      <c r="AD124" s="62"/>
      <c r="AE124" s="62"/>
      <c r="AF124" s="62"/>
      <c r="AG124" s="62"/>
      <c r="AH124" s="62"/>
      <c r="AI124" s="62"/>
      <c r="AJ124" s="62"/>
      <c r="AK124" s="62"/>
      <c r="AL124" s="62"/>
      <c r="AM124" s="62"/>
    </row>
    <row r="125" spans="1:39" ht="27" customHeight="1" x14ac:dyDescent="0.2">
      <c r="A125" s="56"/>
      <c r="B125" s="56"/>
      <c r="C125" s="56"/>
      <c r="D125" s="56"/>
      <c r="E125" s="56"/>
      <c r="F125" s="56"/>
      <c r="G125" s="56"/>
      <c r="H125" s="56"/>
      <c r="I125" s="56"/>
      <c r="J125" s="56"/>
      <c r="Y125" s="62"/>
      <c r="Z125" s="62"/>
      <c r="AA125" s="62"/>
      <c r="AB125" s="62"/>
      <c r="AC125" s="62"/>
      <c r="AD125" s="62"/>
      <c r="AE125" s="62"/>
      <c r="AF125" s="62"/>
      <c r="AG125" s="62"/>
      <c r="AH125" s="62"/>
      <c r="AI125" s="62"/>
      <c r="AJ125" s="62"/>
      <c r="AK125" s="62"/>
      <c r="AL125" s="62"/>
      <c r="AM125" s="62"/>
    </row>
    <row r="126" spans="1:39" ht="27" customHeight="1" x14ac:dyDescent="0.2">
      <c r="A126" s="56"/>
      <c r="B126" s="56"/>
      <c r="C126" s="56"/>
      <c r="D126" s="56"/>
      <c r="E126" s="56"/>
      <c r="F126" s="56"/>
      <c r="G126" s="56"/>
      <c r="H126" s="56"/>
      <c r="I126" s="56"/>
      <c r="J126" s="56"/>
      <c r="Y126" s="62"/>
      <c r="Z126" s="62"/>
      <c r="AA126" s="62"/>
      <c r="AB126" s="62"/>
      <c r="AC126" s="62"/>
      <c r="AD126" s="62"/>
      <c r="AE126" s="62"/>
      <c r="AF126" s="62"/>
      <c r="AG126" s="62"/>
      <c r="AH126" s="62"/>
      <c r="AI126" s="62"/>
      <c r="AJ126" s="62"/>
      <c r="AK126" s="62"/>
      <c r="AL126" s="62"/>
      <c r="AM126" s="62"/>
    </row>
    <row r="127" spans="1:39" ht="27" customHeight="1" x14ac:dyDescent="0.2">
      <c r="A127" s="56"/>
      <c r="B127" s="56"/>
      <c r="C127" s="56"/>
      <c r="D127" s="56"/>
      <c r="E127" s="56"/>
      <c r="F127" s="56"/>
      <c r="G127" s="56"/>
      <c r="H127" s="56"/>
      <c r="I127" s="56"/>
      <c r="J127" s="56"/>
      <c r="Y127" s="62"/>
      <c r="Z127" s="62"/>
      <c r="AA127" s="62"/>
      <c r="AB127" s="62"/>
      <c r="AC127" s="62"/>
      <c r="AD127" s="62"/>
      <c r="AE127" s="62"/>
      <c r="AF127" s="62"/>
      <c r="AG127" s="62"/>
      <c r="AH127" s="62"/>
      <c r="AI127" s="62"/>
      <c r="AJ127" s="62"/>
      <c r="AK127" s="62"/>
      <c r="AL127" s="62"/>
      <c r="AM127" s="62"/>
    </row>
    <row r="128" spans="1:39" ht="27" customHeight="1" x14ac:dyDescent="0.2">
      <c r="A128" s="56"/>
      <c r="B128" s="56"/>
      <c r="C128" s="56"/>
      <c r="D128" s="56"/>
      <c r="E128" s="56"/>
      <c r="F128" s="56"/>
      <c r="G128" s="56"/>
      <c r="H128" s="56"/>
      <c r="I128" s="56"/>
      <c r="J128" s="56"/>
      <c r="Y128" s="62"/>
      <c r="Z128" s="62"/>
      <c r="AA128" s="62"/>
      <c r="AB128" s="62"/>
      <c r="AC128" s="62"/>
      <c r="AD128" s="62"/>
      <c r="AE128" s="62"/>
      <c r="AF128" s="62"/>
      <c r="AG128" s="62"/>
      <c r="AH128" s="62"/>
      <c r="AI128" s="62"/>
      <c r="AJ128" s="62"/>
      <c r="AK128" s="62"/>
      <c r="AL128" s="62"/>
      <c r="AM128" s="62"/>
    </row>
    <row r="129" spans="1:39" ht="27" customHeight="1" x14ac:dyDescent="0.2">
      <c r="A129" s="56"/>
      <c r="B129" s="56"/>
      <c r="C129" s="56"/>
      <c r="D129" s="56"/>
      <c r="E129" s="56"/>
      <c r="F129" s="56"/>
      <c r="G129" s="56"/>
      <c r="H129" s="56"/>
      <c r="I129" s="56"/>
      <c r="J129" s="56"/>
      <c r="Y129" s="62"/>
      <c r="Z129" s="62"/>
      <c r="AA129" s="62"/>
      <c r="AB129" s="62"/>
      <c r="AC129" s="62"/>
      <c r="AD129" s="62"/>
      <c r="AE129" s="62"/>
      <c r="AF129" s="62"/>
      <c r="AG129" s="62"/>
      <c r="AH129" s="62"/>
      <c r="AI129" s="62"/>
      <c r="AJ129" s="62"/>
      <c r="AK129" s="62"/>
      <c r="AL129" s="62"/>
      <c r="AM129" s="62"/>
    </row>
    <row r="130" spans="1:39" ht="27" customHeight="1" x14ac:dyDescent="0.2">
      <c r="A130" s="56"/>
      <c r="B130" s="56"/>
      <c r="C130" s="56"/>
      <c r="D130" s="56"/>
      <c r="E130" s="56"/>
      <c r="F130" s="56"/>
      <c r="G130" s="56"/>
      <c r="H130" s="56"/>
      <c r="I130" s="56"/>
      <c r="J130" s="56"/>
      <c r="Y130" s="62"/>
      <c r="Z130" s="62"/>
      <c r="AA130" s="62"/>
      <c r="AB130" s="62"/>
      <c r="AC130" s="62"/>
      <c r="AD130" s="62"/>
      <c r="AE130" s="62"/>
      <c r="AF130" s="62"/>
      <c r="AG130" s="62"/>
      <c r="AH130" s="62"/>
      <c r="AI130" s="62"/>
      <c r="AJ130" s="62"/>
      <c r="AK130" s="62"/>
      <c r="AL130" s="62"/>
      <c r="AM130" s="62"/>
    </row>
    <row r="131" spans="1:39" ht="27" customHeight="1" x14ac:dyDescent="0.2">
      <c r="A131" s="56"/>
      <c r="B131" s="56"/>
      <c r="C131" s="56"/>
      <c r="D131" s="56"/>
      <c r="E131" s="56"/>
      <c r="F131" s="56"/>
      <c r="G131" s="56"/>
      <c r="H131" s="56"/>
      <c r="I131" s="56"/>
      <c r="J131" s="56"/>
      <c r="Y131" s="62"/>
      <c r="Z131" s="62"/>
      <c r="AA131" s="62"/>
      <c r="AB131" s="62"/>
      <c r="AC131" s="62"/>
      <c r="AD131" s="62"/>
      <c r="AE131" s="62"/>
      <c r="AF131" s="62"/>
      <c r="AG131" s="62"/>
      <c r="AH131" s="62"/>
      <c r="AI131" s="62"/>
      <c r="AJ131" s="62"/>
      <c r="AK131" s="62"/>
      <c r="AL131" s="62"/>
      <c r="AM131" s="62"/>
    </row>
    <row r="132" spans="1:39" ht="27" customHeight="1" x14ac:dyDescent="0.2">
      <c r="A132" s="56"/>
      <c r="B132" s="56"/>
      <c r="C132" s="56"/>
      <c r="D132" s="56"/>
      <c r="E132" s="56"/>
      <c r="F132" s="56"/>
      <c r="G132" s="56"/>
      <c r="H132" s="56"/>
      <c r="I132" s="56"/>
      <c r="J132" s="56"/>
      <c r="Y132" s="62"/>
      <c r="Z132" s="62"/>
      <c r="AA132" s="62"/>
      <c r="AB132" s="62"/>
      <c r="AC132" s="62"/>
      <c r="AD132" s="62"/>
      <c r="AE132" s="62"/>
      <c r="AF132" s="62"/>
      <c r="AG132" s="62"/>
      <c r="AH132" s="62"/>
      <c r="AI132" s="62"/>
      <c r="AJ132" s="62"/>
      <c r="AK132" s="62"/>
      <c r="AL132" s="62"/>
      <c r="AM132" s="62"/>
    </row>
    <row r="133" spans="1:39" ht="27" customHeight="1" x14ac:dyDescent="0.2">
      <c r="A133" s="56"/>
      <c r="B133" s="56"/>
      <c r="C133" s="56"/>
      <c r="D133" s="56"/>
      <c r="E133" s="56"/>
      <c r="F133" s="56"/>
      <c r="G133" s="56"/>
      <c r="H133" s="56"/>
      <c r="I133" s="56"/>
      <c r="J133" s="56"/>
      <c r="Y133" s="62"/>
      <c r="Z133" s="62"/>
      <c r="AA133" s="62"/>
      <c r="AB133" s="62"/>
      <c r="AC133" s="62"/>
      <c r="AD133" s="62"/>
      <c r="AE133" s="62"/>
      <c r="AF133" s="62"/>
      <c r="AG133" s="62"/>
      <c r="AH133" s="62"/>
      <c r="AI133" s="62"/>
      <c r="AJ133" s="62"/>
      <c r="AK133" s="62"/>
      <c r="AL133" s="62"/>
      <c r="AM133" s="62"/>
    </row>
    <row r="134" spans="1:39" ht="27" customHeight="1" x14ac:dyDescent="0.2">
      <c r="A134" s="56"/>
      <c r="B134" s="56"/>
      <c r="C134" s="56"/>
      <c r="D134" s="56"/>
      <c r="E134" s="56"/>
      <c r="F134" s="56"/>
      <c r="G134" s="56"/>
      <c r="H134" s="56"/>
      <c r="I134" s="56"/>
      <c r="J134" s="56"/>
      <c r="Y134" s="62"/>
      <c r="Z134" s="62"/>
      <c r="AA134" s="62"/>
      <c r="AB134" s="62"/>
      <c r="AC134" s="62"/>
      <c r="AD134" s="62"/>
      <c r="AE134" s="62"/>
      <c r="AF134" s="62"/>
      <c r="AG134" s="62"/>
      <c r="AH134" s="62"/>
      <c r="AI134" s="62"/>
      <c r="AJ134" s="62"/>
      <c r="AK134" s="62"/>
      <c r="AL134" s="62"/>
      <c r="AM134" s="62"/>
    </row>
    <row r="135" spans="1:39" ht="27" customHeight="1" x14ac:dyDescent="0.2">
      <c r="A135" s="56"/>
      <c r="B135" s="56"/>
      <c r="C135" s="56"/>
      <c r="D135" s="56"/>
      <c r="E135" s="56"/>
      <c r="F135" s="56"/>
      <c r="G135" s="56"/>
      <c r="H135" s="56"/>
      <c r="I135" s="56"/>
      <c r="J135" s="56"/>
      <c r="Y135" s="62"/>
      <c r="Z135" s="62"/>
      <c r="AA135" s="62"/>
      <c r="AB135" s="62"/>
      <c r="AC135" s="62"/>
      <c r="AD135" s="62"/>
      <c r="AE135" s="62"/>
      <c r="AF135" s="62"/>
      <c r="AG135" s="62"/>
      <c r="AH135" s="62"/>
      <c r="AI135" s="62"/>
      <c r="AJ135" s="62"/>
      <c r="AK135" s="62"/>
      <c r="AL135" s="62"/>
      <c r="AM135" s="62"/>
    </row>
    <row r="136" spans="1:39" ht="27" customHeight="1" x14ac:dyDescent="0.2">
      <c r="A136" s="56"/>
      <c r="B136" s="56"/>
      <c r="C136" s="56"/>
      <c r="D136" s="56"/>
      <c r="E136" s="56"/>
      <c r="F136" s="56"/>
      <c r="G136" s="56"/>
      <c r="H136" s="56"/>
      <c r="I136" s="56"/>
      <c r="J136" s="56"/>
      <c r="Y136" s="62"/>
      <c r="Z136" s="62"/>
      <c r="AA136" s="62"/>
      <c r="AB136" s="62"/>
      <c r="AC136" s="62"/>
      <c r="AD136" s="62"/>
      <c r="AE136" s="62"/>
      <c r="AF136" s="62"/>
      <c r="AG136" s="62"/>
      <c r="AH136" s="62"/>
      <c r="AI136" s="62"/>
      <c r="AJ136" s="62"/>
      <c r="AK136" s="62"/>
      <c r="AL136" s="62"/>
      <c r="AM136" s="62"/>
    </row>
    <row r="137" spans="1:39" ht="27" customHeight="1" x14ac:dyDescent="0.2">
      <c r="A137" s="56"/>
      <c r="B137" s="56"/>
      <c r="C137" s="56"/>
      <c r="D137" s="56"/>
      <c r="E137" s="56"/>
      <c r="F137" s="56"/>
      <c r="G137" s="56"/>
      <c r="H137" s="56"/>
      <c r="I137" s="56"/>
      <c r="J137" s="56"/>
      <c r="Y137" s="62"/>
      <c r="Z137" s="62"/>
      <c r="AA137" s="62"/>
      <c r="AB137" s="62"/>
      <c r="AC137" s="62"/>
      <c r="AD137" s="62"/>
      <c r="AE137" s="62"/>
      <c r="AF137" s="62"/>
      <c r="AG137" s="62"/>
      <c r="AH137" s="62"/>
      <c r="AI137" s="62"/>
      <c r="AJ137" s="62"/>
      <c r="AK137" s="62"/>
      <c r="AL137" s="62"/>
      <c r="AM137" s="62"/>
    </row>
    <row r="138" spans="1:39" ht="27" customHeight="1" x14ac:dyDescent="0.2">
      <c r="A138" s="56"/>
      <c r="B138" s="56"/>
      <c r="C138" s="56"/>
      <c r="D138" s="56"/>
      <c r="E138" s="56"/>
      <c r="F138" s="56"/>
      <c r="G138" s="56"/>
      <c r="H138" s="56"/>
      <c r="I138" s="56"/>
      <c r="J138" s="56"/>
      <c r="Y138" s="62"/>
      <c r="Z138" s="62"/>
      <c r="AA138" s="62"/>
      <c r="AB138" s="62"/>
      <c r="AC138" s="62"/>
      <c r="AD138" s="62"/>
      <c r="AE138" s="62"/>
      <c r="AF138" s="62"/>
      <c r="AG138" s="62"/>
      <c r="AH138" s="62"/>
      <c r="AI138" s="62"/>
      <c r="AJ138" s="62"/>
      <c r="AK138" s="62"/>
      <c r="AL138" s="62"/>
      <c r="AM138" s="62"/>
    </row>
    <row r="139" spans="1:39" ht="27" customHeight="1" x14ac:dyDescent="0.2">
      <c r="A139" s="56"/>
      <c r="B139" s="56"/>
      <c r="C139" s="56"/>
      <c r="D139" s="56"/>
      <c r="E139" s="56"/>
      <c r="F139" s="56"/>
      <c r="G139" s="56"/>
      <c r="H139" s="56"/>
      <c r="I139" s="56"/>
      <c r="J139" s="56"/>
      <c r="Y139" s="62"/>
      <c r="Z139" s="62"/>
      <c r="AA139" s="62"/>
      <c r="AB139" s="62"/>
      <c r="AC139" s="62"/>
      <c r="AD139" s="62"/>
      <c r="AE139" s="62"/>
      <c r="AF139" s="62"/>
      <c r="AG139" s="62"/>
      <c r="AH139" s="62"/>
      <c r="AI139" s="62"/>
      <c r="AJ139" s="62"/>
      <c r="AK139" s="62"/>
      <c r="AL139" s="62"/>
      <c r="AM139" s="62"/>
    </row>
    <row r="140" spans="1:39" ht="27" customHeight="1" x14ac:dyDescent="0.2">
      <c r="A140" s="56"/>
      <c r="B140" s="56"/>
      <c r="C140" s="56"/>
      <c r="D140" s="56"/>
      <c r="E140" s="56"/>
      <c r="F140" s="56"/>
      <c r="G140" s="56"/>
      <c r="H140" s="56"/>
      <c r="I140" s="56"/>
      <c r="J140" s="56"/>
      <c r="Y140" s="62"/>
      <c r="Z140" s="62"/>
      <c r="AA140" s="62"/>
      <c r="AB140" s="62"/>
      <c r="AC140" s="62"/>
      <c r="AD140" s="62"/>
      <c r="AE140" s="62"/>
      <c r="AF140" s="62"/>
      <c r="AG140" s="62"/>
      <c r="AH140" s="62"/>
      <c r="AI140" s="62"/>
      <c r="AJ140" s="62"/>
      <c r="AK140" s="62"/>
      <c r="AL140" s="62"/>
      <c r="AM140" s="62"/>
    </row>
    <row r="141" spans="1:39" ht="27" customHeight="1" x14ac:dyDescent="0.2">
      <c r="A141" s="56"/>
      <c r="B141" s="56"/>
      <c r="C141" s="56"/>
      <c r="D141" s="56"/>
      <c r="E141" s="56"/>
      <c r="F141" s="56"/>
      <c r="G141" s="56"/>
      <c r="H141" s="56"/>
      <c r="I141" s="56"/>
      <c r="J141" s="56"/>
      <c r="Y141" s="62"/>
      <c r="Z141" s="62"/>
      <c r="AA141" s="62"/>
      <c r="AB141" s="62"/>
      <c r="AC141" s="62"/>
      <c r="AD141" s="62"/>
      <c r="AE141" s="62"/>
      <c r="AF141" s="62"/>
      <c r="AG141" s="62"/>
      <c r="AH141" s="62"/>
      <c r="AI141" s="62"/>
      <c r="AJ141" s="62"/>
      <c r="AK141" s="62"/>
      <c r="AL141" s="62"/>
      <c r="AM141" s="62"/>
    </row>
    <row r="142" spans="1:39" ht="27" customHeight="1" x14ac:dyDescent="0.2">
      <c r="A142" s="56"/>
      <c r="B142" s="56"/>
      <c r="C142" s="56"/>
      <c r="D142" s="56"/>
      <c r="E142" s="56"/>
      <c r="F142" s="56"/>
      <c r="G142" s="56"/>
      <c r="H142" s="56"/>
      <c r="I142" s="56"/>
      <c r="J142" s="56"/>
      <c r="Y142" s="62"/>
      <c r="Z142" s="62"/>
      <c r="AA142" s="62"/>
      <c r="AB142" s="62"/>
      <c r="AC142" s="62"/>
      <c r="AD142" s="62"/>
      <c r="AE142" s="62"/>
      <c r="AF142" s="62"/>
      <c r="AG142" s="62"/>
      <c r="AH142" s="62"/>
      <c r="AI142" s="62"/>
      <c r="AJ142" s="62"/>
      <c r="AK142" s="62"/>
      <c r="AL142" s="62"/>
      <c r="AM142" s="62"/>
    </row>
    <row r="143" spans="1:39" ht="27" customHeight="1" x14ac:dyDescent="0.2">
      <c r="A143" s="56"/>
      <c r="B143" s="56"/>
      <c r="C143" s="56"/>
      <c r="D143" s="56"/>
      <c r="E143" s="56"/>
      <c r="F143" s="56"/>
      <c r="G143" s="56"/>
      <c r="H143" s="56"/>
      <c r="I143" s="56"/>
      <c r="J143" s="56"/>
      <c r="Y143" s="62"/>
      <c r="Z143" s="62"/>
      <c r="AA143" s="62"/>
      <c r="AB143" s="62"/>
      <c r="AC143" s="62"/>
      <c r="AD143" s="62"/>
      <c r="AE143" s="62"/>
      <c r="AF143" s="62"/>
      <c r="AG143" s="62"/>
      <c r="AH143" s="62"/>
      <c r="AI143" s="62"/>
      <c r="AJ143" s="62"/>
      <c r="AK143" s="62"/>
      <c r="AL143" s="62"/>
      <c r="AM143" s="62"/>
    </row>
    <row r="144" spans="1:39" ht="27" customHeight="1" x14ac:dyDescent="0.2">
      <c r="A144" s="56"/>
      <c r="B144" s="56"/>
      <c r="C144" s="56"/>
      <c r="D144" s="56"/>
      <c r="E144" s="56"/>
      <c r="F144" s="56"/>
      <c r="G144" s="56"/>
      <c r="H144" s="56"/>
      <c r="I144" s="56"/>
      <c r="J144" s="56"/>
      <c r="Y144" s="62"/>
      <c r="Z144" s="62"/>
      <c r="AA144" s="62"/>
      <c r="AB144" s="62"/>
      <c r="AC144" s="62"/>
      <c r="AD144" s="62"/>
      <c r="AE144" s="62"/>
      <c r="AF144" s="62"/>
      <c r="AG144" s="62"/>
      <c r="AH144" s="62"/>
      <c r="AI144" s="62"/>
      <c r="AJ144" s="62"/>
      <c r="AK144" s="62"/>
      <c r="AL144" s="62"/>
      <c r="AM144" s="62"/>
    </row>
    <row r="145" spans="1:39" ht="27" customHeight="1" x14ac:dyDescent="0.2">
      <c r="A145" s="56"/>
      <c r="B145" s="56"/>
      <c r="C145" s="56"/>
      <c r="D145" s="56"/>
      <c r="E145" s="56"/>
      <c r="F145" s="56"/>
      <c r="G145" s="56"/>
      <c r="H145" s="56"/>
      <c r="I145" s="56"/>
      <c r="J145" s="56"/>
      <c r="Y145" s="62"/>
      <c r="Z145" s="62"/>
      <c r="AA145" s="62"/>
      <c r="AB145" s="62"/>
      <c r="AC145" s="62"/>
      <c r="AD145" s="62"/>
      <c r="AE145" s="62"/>
      <c r="AF145" s="62"/>
      <c r="AG145" s="62"/>
      <c r="AH145" s="62"/>
      <c r="AI145" s="62"/>
      <c r="AJ145" s="62"/>
      <c r="AK145" s="62"/>
      <c r="AL145" s="62"/>
      <c r="AM145" s="62"/>
    </row>
    <row r="146" spans="1:39" ht="27" customHeight="1" x14ac:dyDescent="0.2">
      <c r="A146" s="56"/>
      <c r="B146" s="56"/>
      <c r="C146" s="56"/>
      <c r="D146" s="56"/>
      <c r="E146" s="56"/>
      <c r="F146" s="56"/>
      <c r="G146" s="56"/>
      <c r="H146" s="56"/>
      <c r="I146" s="56"/>
      <c r="J146" s="56"/>
      <c r="Y146" s="62"/>
      <c r="Z146" s="62"/>
      <c r="AA146" s="62"/>
      <c r="AB146" s="62"/>
      <c r="AC146" s="62"/>
      <c r="AD146" s="62"/>
      <c r="AE146" s="62"/>
      <c r="AF146" s="62"/>
      <c r="AG146" s="62"/>
      <c r="AH146" s="62"/>
      <c r="AI146" s="62"/>
      <c r="AJ146" s="62"/>
      <c r="AK146" s="62"/>
      <c r="AL146" s="62"/>
      <c r="AM146" s="62"/>
    </row>
    <row r="147" spans="1:39" ht="27" customHeight="1" x14ac:dyDescent="0.2">
      <c r="A147" s="56"/>
      <c r="B147" s="56"/>
      <c r="C147" s="56"/>
      <c r="D147" s="56"/>
      <c r="E147" s="56"/>
      <c r="F147" s="56"/>
      <c r="G147" s="56"/>
      <c r="H147" s="56"/>
      <c r="I147" s="56"/>
      <c r="J147" s="56"/>
      <c r="Y147" s="62"/>
      <c r="Z147" s="62"/>
      <c r="AA147" s="62"/>
      <c r="AB147" s="62"/>
      <c r="AC147" s="62"/>
      <c r="AD147" s="62"/>
      <c r="AE147" s="62"/>
      <c r="AF147" s="62"/>
      <c r="AG147" s="62"/>
      <c r="AH147" s="62"/>
      <c r="AI147" s="62"/>
      <c r="AJ147" s="62"/>
      <c r="AK147" s="62"/>
      <c r="AL147" s="62"/>
      <c r="AM147" s="62"/>
    </row>
    <row r="148" spans="1:39" ht="27" customHeight="1" x14ac:dyDescent="0.2">
      <c r="A148" s="56"/>
      <c r="B148" s="56"/>
      <c r="C148" s="56"/>
      <c r="D148" s="56"/>
      <c r="E148" s="56"/>
      <c r="F148" s="56"/>
      <c r="G148" s="56"/>
      <c r="H148" s="56"/>
      <c r="I148" s="56"/>
      <c r="J148" s="56"/>
      <c r="Y148" s="62"/>
      <c r="Z148" s="62"/>
      <c r="AA148" s="62"/>
      <c r="AB148" s="62"/>
      <c r="AC148" s="62"/>
      <c r="AD148" s="62"/>
      <c r="AE148" s="62"/>
      <c r="AF148" s="62"/>
      <c r="AG148" s="62"/>
      <c r="AH148" s="62"/>
      <c r="AI148" s="62"/>
      <c r="AJ148" s="62"/>
      <c r="AK148" s="62"/>
      <c r="AL148" s="62"/>
      <c r="AM148" s="62"/>
    </row>
    <row r="149" spans="1:39" ht="27" customHeight="1" x14ac:dyDescent="0.2">
      <c r="A149" s="56"/>
      <c r="B149" s="56"/>
      <c r="C149" s="56"/>
      <c r="D149" s="56"/>
      <c r="E149" s="56"/>
      <c r="F149" s="56"/>
      <c r="G149" s="56"/>
      <c r="H149" s="56"/>
      <c r="I149" s="56"/>
      <c r="J149" s="56"/>
      <c r="Y149" s="62"/>
      <c r="Z149" s="62"/>
      <c r="AA149" s="62"/>
      <c r="AB149" s="62"/>
      <c r="AC149" s="62"/>
      <c r="AD149" s="62"/>
      <c r="AE149" s="62"/>
      <c r="AF149" s="62"/>
      <c r="AG149" s="62"/>
      <c r="AH149" s="62"/>
      <c r="AI149" s="62"/>
      <c r="AJ149" s="62"/>
      <c r="AK149" s="62"/>
      <c r="AL149" s="62"/>
      <c r="AM149" s="62"/>
    </row>
    <row r="150" spans="1:39" ht="27" customHeight="1" x14ac:dyDescent="0.2">
      <c r="A150" s="56"/>
      <c r="B150" s="56"/>
      <c r="C150" s="56"/>
      <c r="D150" s="56"/>
      <c r="E150" s="56"/>
      <c r="F150" s="56"/>
      <c r="G150" s="56"/>
      <c r="H150" s="56"/>
      <c r="I150" s="56"/>
      <c r="J150" s="56"/>
      <c r="Y150" s="62"/>
      <c r="Z150" s="62"/>
      <c r="AA150" s="62"/>
      <c r="AB150" s="62"/>
      <c r="AC150" s="62"/>
      <c r="AD150" s="62"/>
      <c r="AE150" s="62"/>
      <c r="AF150" s="62"/>
      <c r="AG150" s="62"/>
      <c r="AH150" s="62"/>
      <c r="AI150" s="62"/>
      <c r="AJ150" s="62"/>
      <c r="AK150" s="62"/>
      <c r="AL150" s="62"/>
      <c r="AM150" s="62"/>
    </row>
    <row r="151" spans="1:39" ht="27" customHeight="1" x14ac:dyDescent="0.2">
      <c r="A151" s="56"/>
      <c r="B151" s="56"/>
      <c r="C151" s="56"/>
      <c r="D151" s="56"/>
      <c r="E151" s="56"/>
      <c r="F151" s="56"/>
      <c r="G151" s="56"/>
      <c r="H151" s="56"/>
      <c r="I151" s="56"/>
      <c r="J151" s="56"/>
      <c r="Y151" s="62"/>
      <c r="Z151" s="62"/>
      <c r="AA151" s="62"/>
      <c r="AB151" s="62"/>
      <c r="AC151" s="62"/>
      <c r="AD151" s="62"/>
      <c r="AE151" s="62"/>
      <c r="AF151" s="62"/>
      <c r="AG151" s="62"/>
      <c r="AH151" s="62"/>
      <c r="AI151" s="62"/>
      <c r="AJ151" s="62"/>
      <c r="AK151" s="62"/>
      <c r="AL151" s="62"/>
      <c r="AM151" s="62"/>
    </row>
    <row r="152" spans="1:39" ht="27" customHeight="1" x14ac:dyDescent="0.2">
      <c r="A152" s="56"/>
      <c r="B152" s="56"/>
      <c r="C152" s="56"/>
      <c r="D152" s="56"/>
      <c r="E152" s="56"/>
      <c r="F152" s="56"/>
      <c r="G152" s="56"/>
      <c r="H152" s="56"/>
      <c r="I152" s="56"/>
      <c r="J152" s="56"/>
      <c r="Y152" s="62"/>
      <c r="Z152" s="62"/>
      <c r="AA152" s="62"/>
      <c r="AB152" s="62"/>
      <c r="AC152" s="62"/>
      <c r="AD152" s="62"/>
      <c r="AE152" s="62"/>
      <c r="AF152" s="62"/>
      <c r="AG152" s="62"/>
      <c r="AH152" s="62"/>
      <c r="AI152" s="62"/>
      <c r="AJ152" s="62"/>
      <c r="AK152" s="62"/>
      <c r="AL152" s="62"/>
      <c r="AM152" s="62"/>
    </row>
    <row r="153" spans="1:39" ht="27" customHeight="1" x14ac:dyDescent="0.2">
      <c r="A153" s="56"/>
      <c r="B153" s="56"/>
      <c r="C153" s="56"/>
      <c r="D153" s="56"/>
      <c r="E153" s="56"/>
      <c r="F153" s="56"/>
      <c r="G153" s="56"/>
      <c r="H153" s="56"/>
      <c r="I153" s="56"/>
      <c r="J153" s="56"/>
      <c r="Y153" s="62"/>
      <c r="Z153" s="62"/>
      <c r="AA153" s="62"/>
      <c r="AB153" s="62"/>
      <c r="AC153" s="62"/>
      <c r="AD153" s="62"/>
      <c r="AE153" s="62"/>
      <c r="AF153" s="62"/>
      <c r="AG153" s="62"/>
      <c r="AH153" s="62"/>
      <c r="AI153" s="62"/>
      <c r="AJ153" s="62"/>
      <c r="AK153" s="62"/>
      <c r="AL153" s="62"/>
      <c r="AM153" s="62"/>
    </row>
    <row r="154" spans="1:39" ht="27" customHeight="1" x14ac:dyDescent="0.2">
      <c r="A154" s="56"/>
      <c r="B154" s="56"/>
      <c r="C154" s="56"/>
      <c r="D154" s="56"/>
      <c r="E154" s="56"/>
      <c r="F154" s="56"/>
      <c r="G154" s="56"/>
      <c r="H154" s="56"/>
      <c r="I154" s="56"/>
      <c r="J154" s="56"/>
      <c r="Y154" s="62"/>
      <c r="Z154" s="62"/>
      <c r="AA154" s="62"/>
      <c r="AB154" s="62"/>
      <c r="AC154" s="62"/>
      <c r="AD154" s="62"/>
      <c r="AE154" s="62"/>
      <c r="AF154" s="62"/>
      <c r="AG154" s="62"/>
      <c r="AH154" s="62"/>
      <c r="AI154" s="62"/>
      <c r="AJ154" s="62"/>
      <c r="AK154" s="62"/>
      <c r="AL154" s="62"/>
      <c r="AM154" s="62"/>
    </row>
    <row r="155" spans="1:39" ht="27" customHeight="1" x14ac:dyDescent="0.2">
      <c r="A155" s="56"/>
      <c r="B155" s="56"/>
      <c r="C155" s="56"/>
      <c r="D155" s="56"/>
      <c r="E155" s="56"/>
      <c r="F155" s="56"/>
      <c r="G155" s="56"/>
      <c r="H155" s="56"/>
      <c r="I155" s="56"/>
      <c r="J155" s="56"/>
      <c r="Y155" s="62"/>
      <c r="Z155" s="62"/>
      <c r="AA155" s="62"/>
      <c r="AB155" s="62"/>
      <c r="AC155" s="62"/>
      <c r="AD155" s="62"/>
      <c r="AE155" s="62"/>
      <c r="AF155" s="62"/>
      <c r="AG155" s="62"/>
      <c r="AH155" s="62"/>
      <c r="AI155" s="62"/>
      <c r="AJ155" s="62"/>
      <c r="AK155" s="62"/>
      <c r="AL155" s="62"/>
      <c r="AM155" s="62"/>
    </row>
    <row r="156" spans="1:39" ht="27" customHeight="1" x14ac:dyDescent="0.2">
      <c r="A156" s="56"/>
      <c r="B156" s="56"/>
      <c r="C156" s="56"/>
      <c r="D156" s="56"/>
      <c r="E156" s="56"/>
      <c r="F156" s="56"/>
      <c r="G156" s="56"/>
      <c r="H156" s="56"/>
      <c r="I156" s="56"/>
      <c r="J156" s="56"/>
      <c r="Y156" s="62"/>
      <c r="Z156" s="62"/>
      <c r="AA156" s="62"/>
      <c r="AB156" s="62"/>
      <c r="AC156" s="62"/>
      <c r="AD156" s="62"/>
      <c r="AE156" s="62"/>
      <c r="AF156" s="62"/>
      <c r="AG156" s="62"/>
      <c r="AH156" s="62"/>
      <c r="AI156" s="62"/>
      <c r="AJ156" s="62"/>
      <c r="AK156" s="62"/>
      <c r="AL156" s="62"/>
      <c r="AM156" s="62"/>
    </row>
    <row r="157" spans="1:39" ht="27" customHeight="1" x14ac:dyDescent="0.2">
      <c r="A157" s="56"/>
      <c r="B157" s="56"/>
      <c r="C157" s="56"/>
      <c r="D157" s="56"/>
      <c r="E157" s="56"/>
      <c r="F157" s="56"/>
      <c r="G157" s="56"/>
      <c r="H157" s="56"/>
      <c r="I157" s="56"/>
      <c r="J157" s="56"/>
      <c r="Y157" s="62"/>
      <c r="Z157" s="62"/>
      <c r="AA157" s="62"/>
      <c r="AB157" s="62"/>
      <c r="AC157" s="62"/>
      <c r="AD157" s="62"/>
      <c r="AE157" s="62"/>
      <c r="AF157" s="62"/>
      <c r="AG157" s="62"/>
      <c r="AH157" s="62"/>
      <c r="AI157" s="62"/>
      <c r="AJ157" s="62"/>
      <c r="AK157" s="62"/>
      <c r="AL157" s="62"/>
      <c r="AM157" s="62"/>
    </row>
    <row r="158" spans="1:39" ht="27" customHeight="1" x14ac:dyDescent="0.2">
      <c r="A158" s="56"/>
      <c r="B158" s="56"/>
      <c r="C158" s="56"/>
      <c r="D158" s="56"/>
      <c r="E158" s="56"/>
      <c r="F158" s="56"/>
      <c r="G158" s="56"/>
      <c r="H158" s="56"/>
      <c r="I158" s="56"/>
      <c r="J158" s="56"/>
      <c r="Y158" s="62"/>
      <c r="Z158" s="62"/>
      <c r="AA158" s="62"/>
      <c r="AB158" s="62"/>
      <c r="AC158" s="62"/>
      <c r="AD158" s="62"/>
      <c r="AE158" s="62"/>
      <c r="AF158" s="62"/>
      <c r="AG158" s="62"/>
      <c r="AH158" s="62"/>
      <c r="AI158" s="62"/>
      <c r="AJ158" s="62"/>
      <c r="AK158" s="62"/>
      <c r="AL158" s="62"/>
      <c r="AM158" s="62"/>
    </row>
    <row r="159" spans="1:39" ht="27" customHeight="1" x14ac:dyDescent="0.2">
      <c r="A159" s="56"/>
      <c r="B159" s="56"/>
      <c r="C159" s="56"/>
      <c r="D159" s="56"/>
      <c r="E159" s="56"/>
      <c r="F159" s="56"/>
      <c r="G159" s="56"/>
      <c r="H159" s="56"/>
      <c r="I159" s="56"/>
      <c r="J159" s="56"/>
      <c r="Y159" s="62"/>
      <c r="Z159" s="62"/>
      <c r="AA159" s="62"/>
      <c r="AB159" s="62"/>
      <c r="AC159" s="62"/>
      <c r="AD159" s="62"/>
      <c r="AE159" s="62"/>
      <c r="AF159" s="62"/>
      <c r="AG159" s="62"/>
      <c r="AH159" s="62"/>
      <c r="AI159" s="62"/>
      <c r="AJ159" s="62"/>
      <c r="AK159" s="62"/>
      <c r="AL159" s="62"/>
      <c r="AM159" s="62"/>
    </row>
    <row r="160" spans="1:39" ht="27" customHeight="1" x14ac:dyDescent="0.2">
      <c r="A160" s="56"/>
      <c r="B160" s="56"/>
      <c r="C160" s="56"/>
      <c r="D160" s="56"/>
      <c r="E160" s="56"/>
      <c r="F160" s="56"/>
      <c r="G160" s="56"/>
      <c r="H160" s="56"/>
      <c r="I160" s="56"/>
      <c r="J160" s="56"/>
      <c r="Y160" s="62"/>
      <c r="Z160" s="62"/>
      <c r="AA160" s="62"/>
      <c r="AB160" s="62"/>
      <c r="AC160" s="62"/>
      <c r="AD160" s="62"/>
      <c r="AE160" s="62"/>
      <c r="AF160" s="62"/>
      <c r="AG160" s="62"/>
      <c r="AH160" s="62"/>
      <c r="AI160" s="62"/>
      <c r="AJ160" s="62"/>
      <c r="AK160" s="62"/>
      <c r="AL160" s="62"/>
      <c r="AM160" s="62"/>
    </row>
    <row r="161" spans="1:39" ht="27" customHeight="1" x14ac:dyDescent="0.2">
      <c r="A161" s="56"/>
      <c r="B161" s="56"/>
      <c r="C161" s="56"/>
      <c r="D161" s="56"/>
      <c r="E161" s="56"/>
      <c r="F161" s="56"/>
      <c r="G161" s="56"/>
      <c r="H161" s="56"/>
      <c r="I161" s="56"/>
      <c r="J161" s="56"/>
      <c r="Y161" s="62"/>
      <c r="Z161" s="62"/>
      <c r="AA161" s="62"/>
      <c r="AB161" s="62"/>
      <c r="AC161" s="62"/>
      <c r="AD161" s="62"/>
      <c r="AE161" s="62"/>
      <c r="AF161" s="62"/>
      <c r="AG161" s="62"/>
      <c r="AH161" s="62"/>
      <c r="AI161" s="62"/>
      <c r="AJ161" s="62"/>
      <c r="AK161" s="62"/>
      <c r="AL161" s="62"/>
      <c r="AM161" s="62"/>
    </row>
    <row r="162" spans="1:39" ht="27" customHeight="1" x14ac:dyDescent="0.2">
      <c r="A162" s="56"/>
      <c r="B162" s="56"/>
      <c r="C162" s="56"/>
      <c r="D162" s="56"/>
      <c r="E162" s="56"/>
      <c r="F162" s="56"/>
      <c r="G162" s="56"/>
      <c r="H162" s="56"/>
      <c r="I162" s="56"/>
      <c r="J162" s="56"/>
      <c r="Y162" s="62"/>
      <c r="Z162" s="62"/>
      <c r="AA162" s="62"/>
      <c r="AB162" s="62"/>
      <c r="AC162" s="62"/>
      <c r="AD162" s="62"/>
      <c r="AE162" s="62"/>
      <c r="AF162" s="62"/>
      <c r="AG162" s="62"/>
      <c r="AH162" s="62"/>
      <c r="AI162" s="62"/>
      <c r="AJ162" s="62"/>
      <c r="AK162" s="62"/>
      <c r="AL162" s="62"/>
      <c r="AM162" s="62"/>
    </row>
    <row r="163" spans="1:39" ht="27" customHeight="1" x14ac:dyDescent="0.2">
      <c r="A163" s="56"/>
      <c r="B163" s="56"/>
      <c r="C163" s="56"/>
      <c r="D163" s="56"/>
      <c r="E163" s="56"/>
      <c r="F163" s="56"/>
      <c r="G163" s="56"/>
      <c r="H163" s="56"/>
      <c r="I163" s="56"/>
      <c r="J163" s="56"/>
      <c r="Y163" s="62"/>
      <c r="Z163" s="62"/>
      <c r="AA163" s="62"/>
      <c r="AB163" s="62"/>
      <c r="AC163" s="62"/>
      <c r="AD163" s="62"/>
      <c r="AE163" s="62"/>
      <c r="AF163" s="62"/>
      <c r="AG163" s="62"/>
      <c r="AH163" s="62"/>
      <c r="AI163" s="62"/>
      <c r="AJ163" s="62"/>
      <c r="AK163" s="62"/>
      <c r="AL163" s="62"/>
      <c r="AM163" s="62"/>
    </row>
    <row r="164" spans="1:39" ht="27" customHeight="1" x14ac:dyDescent="0.2">
      <c r="A164" s="56"/>
      <c r="B164" s="56"/>
      <c r="C164" s="56"/>
      <c r="D164" s="56"/>
      <c r="E164" s="56"/>
      <c r="F164" s="56"/>
      <c r="G164" s="56"/>
      <c r="H164" s="56"/>
      <c r="I164" s="56"/>
      <c r="J164" s="56"/>
      <c r="Y164" s="62"/>
      <c r="Z164" s="62"/>
      <c r="AA164" s="62"/>
      <c r="AB164" s="62"/>
      <c r="AC164" s="62"/>
      <c r="AD164" s="62"/>
      <c r="AE164" s="62"/>
      <c r="AF164" s="62"/>
      <c r="AG164" s="62"/>
      <c r="AH164" s="62"/>
      <c r="AI164" s="62"/>
      <c r="AJ164" s="62"/>
      <c r="AK164" s="62"/>
      <c r="AL164" s="62"/>
      <c r="AM164" s="62"/>
    </row>
    <row r="165" spans="1:39" ht="27" customHeight="1" x14ac:dyDescent="0.2">
      <c r="A165" s="56"/>
      <c r="B165" s="56"/>
      <c r="C165" s="56"/>
      <c r="D165" s="56"/>
      <c r="E165" s="56"/>
      <c r="F165" s="56"/>
      <c r="G165" s="56"/>
      <c r="H165" s="56"/>
      <c r="I165" s="56"/>
      <c r="J165" s="56"/>
      <c r="Y165" s="62"/>
      <c r="Z165" s="62"/>
      <c r="AA165" s="62"/>
      <c r="AB165" s="62"/>
      <c r="AC165" s="62"/>
      <c r="AD165" s="62"/>
      <c r="AE165" s="62"/>
      <c r="AF165" s="62"/>
      <c r="AG165" s="62"/>
      <c r="AH165" s="62"/>
      <c r="AI165" s="62"/>
      <c r="AJ165" s="62"/>
      <c r="AK165" s="62"/>
      <c r="AL165" s="62"/>
      <c r="AM165" s="62"/>
    </row>
    <row r="166" spans="1:39" ht="27" customHeight="1" x14ac:dyDescent="0.2">
      <c r="A166" s="56"/>
      <c r="B166" s="56"/>
      <c r="C166" s="56"/>
      <c r="D166" s="56"/>
      <c r="E166" s="56"/>
      <c r="F166" s="56"/>
      <c r="G166" s="56"/>
      <c r="H166" s="56"/>
      <c r="I166" s="56"/>
      <c r="J166" s="56"/>
      <c r="Y166" s="62"/>
      <c r="Z166" s="62"/>
      <c r="AA166" s="62"/>
      <c r="AB166" s="62"/>
      <c r="AC166" s="62"/>
      <c r="AD166" s="62"/>
      <c r="AE166" s="62"/>
      <c r="AF166" s="62"/>
      <c r="AG166" s="62"/>
      <c r="AH166" s="62"/>
      <c r="AI166" s="62"/>
      <c r="AJ166" s="62"/>
      <c r="AK166" s="62"/>
      <c r="AL166" s="62"/>
      <c r="AM166" s="62"/>
    </row>
    <row r="167" spans="1:39" ht="27" customHeight="1" x14ac:dyDescent="0.2">
      <c r="A167" s="56"/>
      <c r="B167" s="56"/>
      <c r="C167" s="56"/>
      <c r="D167" s="56"/>
      <c r="E167" s="56"/>
      <c r="F167" s="56"/>
      <c r="G167" s="56"/>
      <c r="H167" s="56"/>
      <c r="I167" s="56"/>
      <c r="J167" s="56"/>
      <c r="Y167" s="62"/>
      <c r="Z167" s="62"/>
      <c r="AA167" s="62"/>
      <c r="AB167" s="62"/>
      <c r="AC167" s="62"/>
      <c r="AD167" s="62"/>
      <c r="AE167" s="62"/>
      <c r="AF167" s="62"/>
      <c r="AG167" s="62"/>
      <c r="AH167" s="62"/>
      <c r="AI167" s="62"/>
      <c r="AJ167" s="62"/>
      <c r="AK167" s="62"/>
      <c r="AL167" s="62"/>
      <c r="AM167" s="62"/>
    </row>
    <row r="168" spans="1:39" ht="27" customHeight="1" x14ac:dyDescent="0.2">
      <c r="A168" s="56"/>
      <c r="B168" s="56"/>
      <c r="C168" s="56"/>
      <c r="D168" s="56"/>
      <c r="E168" s="56"/>
      <c r="F168" s="56"/>
      <c r="G168" s="56"/>
      <c r="H168" s="56"/>
      <c r="I168" s="56"/>
      <c r="J168" s="56"/>
      <c r="Y168" s="62"/>
      <c r="Z168" s="62"/>
      <c r="AA168" s="62"/>
      <c r="AB168" s="62"/>
      <c r="AC168" s="62"/>
      <c r="AD168" s="62"/>
      <c r="AE168" s="62"/>
      <c r="AF168" s="62"/>
      <c r="AG168" s="62"/>
      <c r="AH168" s="62"/>
      <c r="AI168" s="62"/>
      <c r="AJ168" s="62"/>
      <c r="AK168" s="62"/>
      <c r="AL168" s="62"/>
      <c r="AM168" s="62"/>
    </row>
    <row r="169" spans="1:39" ht="27" customHeight="1" x14ac:dyDescent="0.2">
      <c r="A169" s="56"/>
      <c r="B169" s="56"/>
      <c r="C169" s="56"/>
      <c r="D169" s="56"/>
      <c r="E169" s="56"/>
      <c r="F169" s="56"/>
      <c r="G169" s="56"/>
      <c r="H169" s="56"/>
      <c r="I169" s="56"/>
      <c r="J169" s="56"/>
      <c r="Y169" s="62"/>
      <c r="Z169" s="62"/>
      <c r="AA169" s="62"/>
      <c r="AB169" s="62"/>
      <c r="AC169" s="62"/>
      <c r="AD169" s="62"/>
      <c r="AE169" s="62"/>
      <c r="AF169" s="62"/>
      <c r="AG169" s="62"/>
      <c r="AH169" s="62"/>
      <c r="AI169" s="62"/>
      <c r="AJ169" s="62"/>
      <c r="AK169" s="62"/>
      <c r="AL169" s="62"/>
      <c r="AM169" s="62"/>
    </row>
    <row r="170" spans="1:39" ht="27" customHeight="1" x14ac:dyDescent="0.2">
      <c r="A170" s="56"/>
      <c r="B170" s="56"/>
      <c r="C170" s="56"/>
      <c r="D170" s="56"/>
      <c r="E170" s="56"/>
      <c r="F170" s="56"/>
      <c r="G170" s="56"/>
      <c r="H170" s="56"/>
      <c r="I170" s="56"/>
      <c r="J170" s="56"/>
      <c r="Y170" s="62"/>
      <c r="Z170" s="62"/>
      <c r="AA170" s="62"/>
      <c r="AB170" s="62"/>
      <c r="AC170" s="62"/>
      <c r="AD170" s="62"/>
      <c r="AE170" s="62"/>
      <c r="AF170" s="62"/>
      <c r="AG170" s="62"/>
      <c r="AH170" s="62"/>
      <c r="AI170" s="62"/>
      <c r="AJ170" s="62"/>
      <c r="AK170" s="62"/>
      <c r="AL170" s="62"/>
      <c r="AM170" s="62"/>
    </row>
    <row r="171" spans="1:39" ht="27" customHeight="1" x14ac:dyDescent="0.2">
      <c r="A171" s="56"/>
      <c r="B171" s="56"/>
      <c r="C171" s="56"/>
      <c r="D171" s="56"/>
      <c r="E171" s="56"/>
      <c r="F171" s="56"/>
      <c r="G171" s="56"/>
      <c r="H171" s="56"/>
      <c r="I171" s="56"/>
      <c r="J171" s="56"/>
      <c r="Y171" s="62"/>
      <c r="Z171" s="62"/>
      <c r="AA171" s="62"/>
      <c r="AB171" s="62"/>
      <c r="AC171" s="62"/>
      <c r="AD171" s="62"/>
      <c r="AE171" s="62"/>
      <c r="AF171" s="62"/>
      <c r="AG171" s="62"/>
      <c r="AH171" s="62"/>
      <c r="AI171" s="62"/>
      <c r="AJ171" s="62"/>
      <c r="AK171" s="62"/>
      <c r="AL171" s="62"/>
      <c r="AM171" s="62"/>
    </row>
    <row r="172" spans="1:39" ht="27" customHeight="1" x14ac:dyDescent="0.2">
      <c r="A172" s="56"/>
      <c r="B172" s="56"/>
      <c r="C172" s="56"/>
      <c r="D172" s="56"/>
      <c r="E172" s="56"/>
      <c r="F172" s="56"/>
      <c r="G172" s="56"/>
      <c r="H172" s="56"/>
      <c r="I172" s="56"/>
      <c r="J172" s="56"/>
      <c r="Y172" s="62"/>
      <c r="Z172" s="62"/>
      <c r="AA172" s="62"/>
      <c r="AB172" s="62"/>
      <c r="AC172" s="62"/>
      <c r="AD172" s="62"/>
      <c r="AE172" s="62"/>
      <c r="AF172" s="62"/>
      <c r="AG172" s="62"/>
      <c r="AH172" s="62"/>
      <c r="AI172" s="62"/>
      <c r="AJ172" s="62"/>
      <c r="AK172" s="62"/>
      <c r="AL172" s="62"/>
      <c r="AM172" s="62"/>
    </row>
    <row r="173" spans="1:39" ht="27" customHeight="1" x14ac:dyDescent="0.2">
      <c r="A173" s="56"/>
      <c r="B173" s="56"/>
      <c r="C173" s="56"/>
      <c r="D173" s="56"/>
      <c r="E173" s="56"/>
      <c r="F173" s="56"/>
      <c r="G173" s="56"/>
      <c r="H173" s="56"/>
      <c r="I173" s="56"/>
      <c r="J173" s="56"/>
      <c r="Y173" s="62"/>
      <c r="Z173" s="62"/>
      <c r="AA173" s="62"/>
      <c r="AB173" s="62"/>
      <c r="AC173" s="62"/>
      <c r="AD173" s="62"/>
      <c r="AE173" s="62"/>
      <c r="AF173" s="62"/>
      <c r="AG173" s="62"/>
      <c r="AH173" s="62"/>
      <c r="AI173" s="62"/>
      <c r="AJ173" s="62"/>
      <c r="AK173" s="62"/>
      <c r="AL173" s="62"/>
      <c r="AM173" s="62"/>
    </row>
    <row r="174" spans="1:39" ht="27" customHeight="1" x14ac:dyDescent="0.2">
      <c r="A174" s="56"/>
      <c r="B174" s="56"/>
      <c r="C174" s="56"/>
      <c r="D174" s="56"/>
      <c r="E174" s="56"/>
      <c r="F174" s="56"/>
      <c r="G174" s="56"/>
      <c r="H174" s="56"/>
      <c r="I174" s="56"/>
      <c r="J174" s="56"/>
    </row>
    <row r="175" spans="1:39" ht="27" customHeight="1" x14ac:dyDescent="0.2">
      <c r="A175" s="56"/>
      <c r="B175" s="56"/>
      <c r="C175" s="56"/>
      <c r="D175" s="56"/>
      <c r="E175" s="56"/>
      <c r="F175" s="56"/>
      <c r="G175" s="56"/>
      <c r="H175" s="56"/>
      <c r="I175" s="56"/>
      <c r="J175" s="56"/>
    </row>
    <row r="176" spans="1:39" ht="27" customHeight="1" x14ac:dyDescent="0.2">
      <c r="A176" s="56"/>
      <c r="B176" s="56"/>
      <c r="C176" s="56"/>
      <c r="D176" s="56"/>
      <c r="E176" s="56"/>
      <c r="F176" s="56"/>
      <c r="G176" s="56"/>
      <c r="H176" s="56"/>
      <c r="I176" s="56"/>
      <c r="J176" s="56"/>
    </row>
    <row r="177" spans="1:10" ht="27" customHeight="1" x14ac:dyDescent="0.2">
      <c r="A177" s="56"/>
      <c r="B177" s="56"/>
      <c r="C177" s="56"/>
      <c r="D177" s="56"/>
      <c r="E177" s="56"/>
      <c r="F177" s="56"/>
      <c r="G177" s="56"/>
      <c r="H177" s="56"/>
      <c r="I177" s="56"/>
      <c r="J177" s="56"/>
    </row>
    <row r="178" spans="1:10" ht="27" customHeight="1" x14ac:dyDescent="0.2">
      <c r="A178" s="56"/>
      <c r="B178" s="56"/>
      <c r="C178" s="56"/>
      <c r="D178" s="56"/>
      <c r="E178" s="56"/>
      <c r="F178" s="56"/>
      <c r="G178" s="56"/>
      <c r="H178" s="56"/>
      <c r="I178" s="56"/>
      <c r="J178" s="56"/>
    </row>
    <row r="179" spans="1:10" ht="27" customHeight="1" x14ac:dyDescent="0.2">
      <c r="A179" s="56"/>
      <c r="B179" s="56"/>
      <c r="C179" s="56"/>
      <c r="D179" s="56"/>
      <c r="E179" s="56"/>
      <c r="F179" s="56"/>
      <c r="G179" s="56"/>
      <c r="H179" s="56"/>
      <c r="I179" s="56"/>
      <c r="J179" s="56"/>
    </row>
    <row r="180" spans="1:10" ht="27" customHeight="1" x14ac:dyDescent="0.2">
      <c r="A180" s="56"/>
      <c r="B180" s="56"/>
      <c r="C180" s="56"/>
      <c r="D180" s="56"/>
      <c r="E180" s="56"/>
      <c r="F180" s="56"/>
      <c r="G180" s="56"/>
      <c r="H180" s="56"/>
      <c r="I180" s="56"/>
      <c r="J180" s="56"/>
    </row>
    <row r="181" spans="1:10" ht="27" customHeight="1" x14ac:dyDescent="0.2">
      <c r="A181" s="56"/>
      <c r="B181" s="56"/>
      <c r="C181" s="56"/>
      <c r="D181" s="56"/>
      <c r="E181" s="56"/>
      <c r="F181" s="56"/>
      <c r="G181" s="56"/>
      <c r="H181" s="56"/>
      <c r="I181" s="56"/>
      <c r="J181" s="56"/>
    </row>
  </sheetData>
  <mergeCells count="393">
    <mergeCell ref="AM81:AM97"/>
    <mergeCell ref="AG81:AG97"/>
    <mergeCell ref="AH81:AH97"/>
    <mergeCell ref="AI81:AI97"/>
    <mergeCell ref="AJ81:AJ97"/>
    <mergeCell ref="AK81:AK94"/>
    <mergeCell ref="AK96:AK97"/>
    <mergeCell ref="O81:O97"/>
    <mergeCell ref="P81:P97"/>
    <mergeCell ref="Q81:Q85"/>
    <mergeCell ref="R81:R85"/>
    <mergeCell ref="Q88:Q91"/>
    <mergeCell ref="R88:R91"/>
    <mergeCell ref="W81:W97"/>
    <mergeCell ref="X81:X85"/>
    <mergeCell ref="Y81:Y97"/>
    <mergeCell ref="X88:X91"/>
    <mergeCell ref="M81:M85"/>
    <mergeCell ref="N81:N97"/>
    <mergeCell ref="AL96:AL97"/>
    <mergeCell ref="K96:K97"/>
    <mergeCell ref="L96:L97"/>
    <mergeCell ref="M96:M97"/>
    <mergeCell ref="Q96:Q97"/>
    <mergeCell ref="R96:R97"/>
    <mergeCell ref="T96:T97"/>
    <mergeCell ref="AL81:AL94"/>
    <mergeCell ref="M88:M91"/>
    <mergeCell ref="R86:R87"/>
    <mergeCell ref="T86:T94"/>
    <mergeCell ref="X86:X87"/>
    <mergeCell ref="AF81:AF97"/>
    <mergeCell ref="Z81:Z97"/>
    <mergeCell ref="AA81:AA97"/>
    <mergeCell ref="AB81:AB97"/>
    <mergeCell ref="AC81:AC97"/>
    <mergeCell ref="AD81:AD97"/>
    <mergeCell ref="AE81:AE97"/>
    <mergeCell ref="S81:S97"/>
    <mergeCell ref="T81:T85"/>
    <mergeCell ref="V81:V97"/>
    <mergeCell ref="AJ70:AJ79"/>
    <mergeCell ref="AK70:AK79"/>
    <mergeCell ref="AL70:AL79"/>
    <mergeCell ref="AM70:AM79"/>
    <mergeCell ref="J74:J78"/>
    <mergeCell ref="K74:K78"/>
    <mergeCell ref="L74:L78"/>
    <mergeCell ref="M74:M78"/>
    <mergeCell ref="Q74:Q78"/>
    <mergeCell ref="R74:R78"/>
    <mergeCell ref="AD70:AD79"/>
    <mergeCell ref="AE70:AE79"/>
    <mergeCell ref="AF70:AF79"/>
    <mergeCell ref="AG70:AG79"/>
    <mergeCell ref="AH70:AH79"/>
    <mergeCell ref="AI70:AI79"/>
    <mergeCell ref="X70:X79"/>
    <mergeCell ref="Y70:Y79"/>
    <mergeCell ref="Z70:Z79"/>
    <mergeCell ref="AA70:AA79"/>
    <mergeCell ref="AB70:AB79"/>
    <mergeCell ref="AC70:AC79"/>
    <mergeCell ref="Q70:Q73"/>
    <mergeCell ref="R70:R73"/>
    <mergeCell ref="T70:T73"/>
    <mergeCell ref="V70:V79"/>
    <mergeCell ref="W70:W79"/>
    <mergeCell ref="T74:T78"/>
    <mergeCell ref="K70:K73"/>
    <mergeCell ref="L70:L73"/>
    <mergeCell ref="M70:M73"/>
    <mergeCell ref="N70:N79"/>
    <mergeCell ref="O70:O79"/>
    <mergeCell ref="P70:P79"/>
    <mergeCell ref="E68:L68"/>
    <mergeCell ref="A70:A97"/>
    <mergeCell ref="B70:C97"/>
    <mergeCell ref="D70:D97"/>
    <mergeCell ref="E70:F97"/>
    <mergeCell ref="G70:G79"/>
    <mergeCell ref="H70:I79"/>
    <mergeCell ref="J70:J73"/>
    <mergeCell ref="S70:S79"/>
    <mergeCell ref="H80:K80"/>
    <mergeCell ref="G81:G97"/>
    <mergeCell ref="H81:I97"/>
    <mergeCell ref="J81:J85"/>
    <mergeCell ref="K81:K85"/>
    <mergeCell ref="L81:L85"/>
    <mergeCell ref="J88:J91"/>
    <mergeCell ref="K88:K91"/>
    <mergeCell ref="L88:L91"/>
    <mergeCell ref="J96:J97"/>
    <mergeCell ref="J86:J87"/>
    <mergeCell ref="K86:K87"/>
    <mergeCell ref="L86:L87"/>
    <mergeCell ref="M86:M87"/>
    <mergeCell ref="Q86:Q87"/>
    <mergeCell ref="AJ59:AJ66"/>
    <mergeCell ref="AK59:AK66"/>
    <mergeCell ref="AL59:AL66"/>
    <mergeCell ref="AM59:AM66"/>
    <mergeCell ref="B60:C60"/>
    <mergeCell ref="E60:F60"/>
    <mergeCell ref="H60:I60"/>
    <mergeCell ref="U62:U63"/>
    <mergeCell ref="V62:V63"/>
    <mergeCell ref="T63:T66"/>
    <mergeCell ref="AD59:AD66"/>
    <mergeCell ref="AE59:AE66"/>
    <mergeCell ref="AF59:AF66"/>
    <mergeCell ref="AG59:AG66"/>
    <mergeCell ref="AH59:AH66"/>
    <mergeCell ref="AI59:AI66"/>
    <mergeCell ref="X59:X66"/>
    <mergeCell ref="Y59:Y66"/>
    <mergeCell ref="Z59:Z66"/>
    <mergeCell ref="AA59:AA66"/>
    <mergeCell ref="AB59:AB66"/>
    <mergeCell ref="AC59:AC66"/>
    <mergeCell ref="R59:R66"/>
    <mergeCell ref="S59:S66"/>
    <mergeCell ref="V59:V61"/>
    <mergeCell ref="W59:W66"/>
    <mergeCell ref="U64:U66"/>
    <mergeCell ref="V64:V66"/>
    <mergeCell ref="L59:L66"/>
    <mergeCell ref="M59:M66"/>
    <mergeCell ref="N59:N66"/>
    <mergeCell ref="O59:O66"/>
    <mergeCell ref="P59:P66"/>
    <mergeCell ref="Q59:Q66"/>
    <mergeCell ref="H59:I59"/>
    <mergeCell ref="J59:J66"/>
    <mergeCell ref="K59:K66"/>
    <mergeCell ref="B65:C65"/>
    <mergeCell ref="E65:F65"/>
    <mergeCell ref="H65:I65"/>
    <mergeCell ref="B66:C66"/>
    <mergeCell ref="T59:T62"/>
    <mergeCell ref="U59:U61"/>
    <mergeCell ref="E66:F66"/>
    <mergeCell ref="H66:I66"/>
    <mergeCell ref="AK51:AK58"/>
    <mergeCell ref="AL51:AL58"/>
    <mergeCell ref="AM51:AM58"/>
    <mergeCell ref="B52:C52"/>
    <mergeCell ref="E52:F52"/>
    <mergeCell ref="H52:I52"/>
    <mergeCell ref="T55:T58"/>
    <mergeCell ref="U55:U58"/>
    <mergeCell ref="V55:V58"/>
    <mergeCell ref="B57:C57"/>
    <mergeCell ref="AE51:AE58"/>
    <mergeCell ref="AF51:AF58"/>
    <mergeCell ref="AG51:AG58"/>
    <mergeCell ref="AH51:AH58"/>
    <mergeCell ref="AI51:AI58"/>
    <mergeCell ref="AJ51:AJ58"/>
    <mergeCell ref="Y51:Y58"/>
    <mergeCell ref="Z51:Z58"/>
    <mergeCell ref="AA51:AA58"/>
    <mergeCell ref="AB51:AB58"/>
    <mergeCell ref="AC51:AC58"/>
    <mergeCell ref="AD51:AD58"/>
    <mergeCell ref="S51:S58"/>
    <mergeCell ref="T51:T54"/>
    <mergeCell ref="U51:U54"/>
    <mergeCell ref="V51:V54"/>
    <mergeCell ref="W51:W58"/>
    <mergeCell ref="X51:X58"/>
    <mergeCell ref="M51:M58"/>
    <mergeCell ref="N51:N58"/>
    <mergeCell ref="O51:O58"/>
    <mergeCell ref="P51:P58"/>
    <mergeCell ref="Q51:Q58"/>
    <mergeCell ref="R51:R58"/>
    <mergeCell ref="E50:F50"/>
    <mergeCell ref="H50:I50"/>
    <mergeCell ref="H51:I51"/>
    <mergeCell ref="J51:J58"/>
    <mergeCell ref="K51:K58"/>
    <mergeCell ref="L51:L58"/>
    <mergeCell ref="E57:F57"/>
    <mergeCell ref="H57:I57"/>
    <mergeCell ref="B44:C44"/>
    <mergeCell ref="E44:F44"/>
    <mergeCell ref="H44:I44"/>
    <mergeCell ref="L43:L50"/>
    <mergeCell ref="B58:C58"/>
    <mergeCell ref="E58:F58"/>
    <mergeCell ref="H58:I58"/>
    <mergeCell ref="T45:T46"/>
    <mergeCell ref="T47:T48"/>
    <mergeCell ref="B49:C49"/>
    <mergeCell ref="E49:F49"/>
    <mergeCell ref="H49:I49"/>
    <mergeCell ref="T49:T50"/>
    <mergeCell ref="B50:C50"/>
    <mergeCell ref="AH43:AH50"/>
    <mergeCell ref="AI43:AI50"/>
    <mergeCell ref="V43:V50"/>
    <mergeCell ref="W43:W50"/>
    <mergeCell ref="X43:X50"/>
    <mergeCell ref="Y43:Y50"/>
    <mergeCell ref="Z43:Z50"/>
    <mergeCell ref="AA43:AA50"/>
    <mergeCell ref="O43:O50"/>
    <mergeCell ref="P43:P50"/>
    <mergeCell ref="Q43:Q50"/>
    <mergeCell ref="R43:R50"/>
    <mergeCell ref="S43:S50"/>
    <mergeCell ref="U43:U50"/>
    <mergeCell ref="H43:I43"/>
    <mergeCell ref="J43:J50"/>
    <mergeCell ref="K43:K50"/>
    <mergeCell ref="AJ43:AJ50"/>
    <mergeCell ref="AK43:AK50"/>
    <mergeCell ref="AL43:AL50"/>
    <mergeCell ref="AM43:AM50"/>
    <mergeCell ref="AB43:AB50"/>
    <mergeCell ref="AC43:AC50"/>
    <mergeCell ref="AD43:AD50"/>
    <mergeCell ref="AE43:AE50"/>
    <mergeCell ref="AF43:AF50"/>
    <mergeCell ref="AG43:AG50"/>
    <mergeCell ref="M43:M50"/>
    <mergeCell ref="N43:N50"/>
    <mergeCell ref="AJ35:AJ42"/>
    <mergeCell ref="AK35:AK42"/>
    <mergeCell ref="AL35:AL42"/>
    <mergeCell ref="AM35:AM42"/>
    <mergeCell ref="B36:C36"/>
    <mergeCell ref="E36:F36"/>
    <mergeCell ref="H36:I36"/>
    <mergeCell ref="T39:T42"/>
    <mergeCell ref="B41:C41"/>
    <mergeCell ref="E41:F41"/>
    <mergeCell ref="AD35:AD42"/>
    <mergeCell ref="AE35:AE42"/>
    <mergeCell ref="AF35:AF42"/>
    <mergeCell ref="AG35:AG42"/>
    <mergeCell ref="AH35:AH42"/>
    <mergeCell ref="AI35:AI42"/>
    <mergeCell ref="X35:X42"/>
    <mergeCell ref="Y35:Y42"/>
    <mergeCell ref="Z35:Z42"/>
    <mergeCell ref="AA35:AA42"/>
    <mergeCell ref="AB35:AB42"/>
    <mergeCell ref="AC35:AC42"/>
    <mergeCell ref="R35:R42"/>
    <mergeCell ref="S35:S42"/>
    <mergeCell ref="T35:T38"/>
    <mergeCell ref="U35:U42"/>
    <mergeCell ref="V35:V42"/>
    <mergeCell ref="W35:W42"/>
    <mergeCell ref="K35:K42"/>
    <mergeCell ref="L35:L42"/>
    <mergeCell ref="M35:M42"/>
    <mergeCell ref="O35:O42"/>
    <mergeCell ref="P35:P42"/>
    <mergeCell ref="Q35:Q42"/>
    <mergeCell ref="B34:C34"/>
    <mergeCell ref="E34:F34"/>
    <mergeCell ref="H34:I34"/>
    <mergeCell ref="H35:I35"/>
    <mergeCell ref="J35:J42"/>
    <mergeCell ref="H41:I41"/>
    <mergeCell ref="B42:C42"/>
    <mergeCell ref="E42:F42"/>
    <mergeCell ref="H42:I42"/>
    <mergeCell ref="AL27:AL34"/>
    <mergeCell ref="AM27:AM34"/>
    <mergeCell ref="B28:C28"/>
    <mergeCell ref="E28:F28"/>
    <mergeCell ref="H28:I28"/>
    <mergeCell ref="T31:T34"/>
    <mergeCell ref="V31:V34"/>
    <mergeCell ref="X31:X34"/>
    <mergeCell ref="B33:C33"/>
    <mergeCell ref="E33:F33"/>
    <mergeCell ref="AF27:AF34"/>
    <mergeCell ref="AG27:AG34"/>
    <mergeCell ref="AH27:AH34"/>
    <mergeCell ref="AI27:AI34"/>
    <mergeCell ref="AJ27:AJ34"/>
    <mergeCell ref="AK27:AK34"/>
    <mergeCell ref="Z27:Z34"/>
    <mergeCell ref="AA27:AA34"/>
    <mergeCell ref="AB27:AB34"/>
    <mergeCell ref="AC27:AC34"/>
    <mergeCell ref="AD27:AD34"/>
    <mergeCell ref="AE27:AE34"/>
    <mergeCell ref="T27:T30"/>
    <mergeCell ref="U27:U34"/>
    <mergeCell ref="V27:V30"/>
    <mergeCell ref="W27:W34"/>
    <mergeCell ref="X27:X30"/>
    <mergeCell ref="Y27:Y34"/>
    <mergeCell ref="M27:M34"/>
    <mergeCell ref="O27:O34"/>
    <mergeCell ref="P27:P34"/>
    <mergeCell ref="Q27:Q34"/>
    <mergeCell ref="R27:R34"/>
    <mergeCell ref="S27:S34"/>
    <mergeCell ref="AM19:AM26"/>
    <mergeCell ref="B20:C20"/>
    <mergeCell ref="E20:F20"/>
    <mergeCell ref="H20:I20"/>
    <mergeCell ref="T23:T26"/>
    <mergeCell ref="B25:C25"/>
    <mergeCell ref="E25:F25"/>
    <mergeCell ref="H25:I25"/>
    <mergeCell ref="B26:C26"/>
    <mergeCell ref="E26:F26"/>
    <mergeCell ref="AG19:AG26"/>
    <mergeCell ref="AH19:AH26"/>
    <mergeCell ref="AI19:AI26"/>
    <mergeCell ref="AJ19:AJ26"/>
    <mergeCell ref="AK19:AK26"/>
    <mergeCell ref="AL19:AL26"/>
    <mergeCell ref="AA19:AA26"/>
    <mergeCell ref="AB19:AB26"/>
    <mergeCell ref="AC19:AC26"/>
    <mergeCell ref="AD19:AD26"/>
    <mergeCell ref="AE19:AE26"/>
    <mergeCell ref="AF19:AF26"/>
    <mergeCell ref="U19:U26"/>
    <mergeCell ref="V19:V26"/>
    <mergeCell ref="W19:W26"/>
    <mergeCell ref="X19:X26"/>
    <mergeCell ref="Y19:Y26"/>
    <mergeCell ref="Z19:Z26"/>
    <mergeCell ref="O19:O26"/>
    <mergeCell ref="P19:P26"/>
    <mergeCell ref="Q19:Q26"/>
    <mergeCell ref="R19:R26"/>
    <mergeCell ref="S19:S26"/>
    <mergeCell ref="T19:T22"/>
    <mergeCell ref="H19:I19"/>
    <mergeCell ref="J19:J26"/>
    <mergeCell ref="K19:K26"/>
    <mergeCell ref="L19:L34"/>
    <mergeCell ref="M19:M26"/>
    <mergeCell ref="N19:N42"/>
    <mergeCell ref="H26:I26"/>
    <mergeCell ref="H27:I27"/>
    <mergeCell ref="J27:J34"/>
    <mergeCell ref="K27:K34"/>
    <mergeCell ref="H33:I33"/>
    <mergeCell ref="W8:W15"/>
    <mergeCell ref="Y8:Y15"/>
    <mergeCell ref="Z8:Z15"/>
    <mergeCell ref="AA8:AA15"/>
    <mergeCell ref="AB8:AB15"/>
    <mergeCell ref="AC8:AC15"/>
    <mergeCell ref="AD8:AD15"/>
    <mergeCell ref="AE8:AE15"/>
    <mergeCell ref="AF8:AF15"/>
    <mergeCell ref="Y7:AD7"/>
    <mergeCell ref="AE7:AJ7"/>
    <mergeCell ref="AK7:AK15"/>
    <mergeCell ref="AL7:AL15"/>
    <mergeCell ref="AG8:AG15"/>
    <mergeCell ref="AH8:AH15"/>
    <mergeCell ref="AI8:AI15"/>
    <mergeCell ref="AJ8:AJ15"/>
    <mergeCell ref="AM7:AM15"/>
    <mergeCell ref="A1:AK4"/>
    <mergeCell ref="A5:M6"/>
    <mergeCell ref="N5:AM5"/>
    <mergeCell ref="Y6:AJ6"/>
    <mergeCell ref="A7:A15"/>
    <mergeCell ref="B7:C15"/>
    <mergeCell ref="D7:D15"/>
    <mergeCell ref="E7:F15"/>
    <mergeCell ref="G7:G15"/>
    <mergeCell ref="H7:I15"/>
    <mergeCell ref="P7:P15"/>
    <mergeCell ref="Q7:Q15"/>
    <mergeCell ref="R7:R15"/>
    <mergeCell ref="S7:S15"/>
    <mergeCell ref="T7:T15"/>
    <mergeCell ref="U7:U15"/>
    <mergeCell ref="J7:J15"/>
    <mergeCell ref="K7:K15"/>
    <mergeCell ref="L7:L15"/>
    <mergeCell ref="M7:M15"/>
    <mergeCell ref="N7:N15"/>
    <mergeCell ref="O7:O15"/>
    <mergeCell ref="V7:V15"/>
    <mergeCell ref="X7:X15"/>
  </mergeCells>
  <pageMargins left="0.70866141732283472" right="0.70866141732283472" top="0.35433070866141736" bottom="0.35433070866141736" header="0.31496062992125984" footer="0.31496062992125984"/>
  <pageSetup paperSize="5" scale="4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2"/>
  <sheetViews>
    <sheetView showGridLines="0" topLeftCell="A148" zoomScale="55" zoomScaleNormal="55" workbookViewId="0">
      <selection sqref="A1:AK4"/>
    </sheetView>
  </sheetViews>
  <sheetFormatPr baseColWidth="10" defaultColWidth="11.42578125" defaultRowHeight="12.75" x14ac:dyDescent="0.2"/>
  <cols>
    <col min="1" max="1" width="11" style="794" customWidth="1"/>
    <col min="2" max="2" width="4" style="794" customWidth="1"/>
    <col min="3" max="3" width="12.85546875" style="794" customWidth="1"/>
    <col min="4" max="4" width="12.7109375" style="794" customWidth="1"/>
    <col min="5" max="5" width="7" style="794" customWidth="1"/>
    <col min="6" max="6" width="8.140625" style="794" customWidth="1"/>
    <col min="7" max="7" width="10" style="794" customWidth="1"/>
    <col min="8" max="8" width="8.5703125" style="794" customWidth="1"/>
    <col min="9" max="9" width="13.28515625" style="794" customWidth="1"/>
    <col min="10" max="10" width="11.5703125" style="794" customWidth="1"/>
    <col min="11" max="11" width="33.85546875" style="931" customWidth="1"/>
    <col min="12" max="12" width="18.85546875" style="810" customWidth="1"/>
    <col min="13" max="13" width="17.85546875" style="810" customWidth="1"/>
    <col min="14" max="14" width="32.42578125" style="810" customWidth="1"/>
    <col min="15" max="15" width="20.85546875" style="809" customWidth="1"/>
    <col min="16" max="16" width="23" style="932" customWidth="1"/>
    <col min="17" max="17" width="11.85546875" style="933" customWidth="1"/>
    <col min="18" max="18" width="21.42578125" style="810" bestFit="1" customWidth="1"/>
    <col min="19" max="19" width="27.5703125" style="810" customWidth="1"/>
    <col min="20" max="20" width="39.5703125" style="931" customWidth="1"/>
    <col min="21" max="21" width="27.7109375" style="931" customWidth="1"/>
    <col min="22" max="22" width="21.85546875" style="934" customWidth="1"/>
    <col min="23" max="23" width="21.85546875" style="935" customWidth="1"/>
    <col min="24" max="24" width="19.42578125" style="934" customWidth="1"/>
    <col min="25" max="25" width="9.5703125" style="794" customWidth="1"/>
    <col min="26" max="26" width="8.28515625" style="794" customWidth="1"/>
    <col min="27" max="27" width="6.42578125" style="794" customWidth="1"/>
    <col min="28" max="28" width="7.7109375" style="794" customWidth="1"/>
    <col min="29" max="29" width="8.5703125" style="794" customWidth="1"/>
    <col min="30" max="30" width="7.85546875" style="794" customWidth="1"/>
    <col min="31" max="31" width="7.28515625" style="794" customWidth="1"/>
    <col min="32" max="32" width="8.140625" style="794" customWidth="1"/>
    <col min="33" max="33" width="7.28515625" style="809" customWidth="1"/>
    <col min="34" max="34" width="7.5703125" style="794" customWidth="1"/>
    <col min="35" max="35" width="8" style="809" customWidth="1"/>
    <col min="36" max="36" width="8.42578125" style="939" customWidth="1"/>
    <col min="37" max="37" width="15.7109375" style="936" customWidth="1"/>
    <col min="38" max="38" width="18.42578125" style="937" customWidth="1"/>
    <col min="39" max="39" width="20.5703125" style="938" customWidth="1"/>
    <col min="40" max="16384" width="11.42578125" style="794"/>
  </cols>
  <sheetData>
    <row r="1" spans="1:39" s="197" customFormat="1" ht="20.100000000000001" customHeight="1" x14ac:dyDescent="0.2">
      <c r="A1" s="1750" t="s">
        <v>1005</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1"/>
      <c r="AL1" s="194" t="s">
        <v>66</v>
      </c>
      <c r="AM1" s="195" t="s">
        <v>67</v>
      </c>
    </row>
    <row r="2" spans="1:39" s="197" customFormat="1" ht="20.100000000000001" customHeight="1"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1"/>
      <c r="AL2" s="784" t="s">
        <v>68</v>
      </c>
      <c r="AM2" s="785" t="s">
        <v>69</v>
      </c>
    </row>
    <row r="3" spans="1:39" s="197" customFormat="1" ht="20.100000000000001" customHeight="1"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1"/>
      <c r="AL3" s="786" t="s">
        <v>70</v>
      </c>
      <c r="AM3" s="787">
        <v>42583</v>
      </c>
    </row>
    <row r="4" spans="1:39" s="197" customFormat="1" ht="20.100000000000001" customHeight="1"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3"/>
      <c r="AL4" s="788" t="s">
        <v>72</v>
      </c>
      <c r="AM4" s="789" t="s">
        <v>73</v>
      </c>
    </row>
    <row r="5" spans="1:39" s="197" customFormat="1" ht="19.5" customHeight="1" x14ac:dyDescent="0.2">
      <c r="A5" s="1754" t="s">
        <v>1</v>
      </c>
      <c r="B5" s="1754"/>
      <c r="C5" s="1754"/>
      <c r="D5" s="1754"/>
      <c r="E5" s="1754"/>
      <c r="F5" s="1754"/>
      <c r="G5" s="1754"/>
      <c r="H5" s="1754"/>
      <c r="I5" s="1754"/>
      <c r="J5" s="1754"/>
      <c r="K5" s="1754"/>
      <c r="L5" s="1754"/>
      <c r="M5" s="1754"/>
      <c r="N5" s="1755" t="s">
        <v>2</v>
      </c>
      <c r="O5" s="1756"/>
      <c r="P5" s="1756"/>
      <c r="Q5" s="1756"/>
      <c r="R5" s="1756"/>
      <c r="S5" s="1756"/>
      <c r="T5" s="1756"/>
      <c r="U5" s="1756"/>
      <c r="V5" s="1756"/>
      <c r="W5" s="1756"/>
      <c r="X5" s="1756"/>
      <c r="Y5" s="1756"/>
      <c r="Z5" s="1756"/>
      <c r="AA5" s="1756"/>
      <c r="AB5" s="1756"/>
      <c r="AC5" s="1756"/>
      <c r="AD5" s="1756"/>
      <c r="AE5" s="1756"/>
      <c r="AF5" s="1756"/>
      <c r="AG5" s="1756"/>
      <c r="AH5" s="1756"/>
      <c r="AI5" s="1756"/>
      <c r="AJ5" s="1756"/>
      <c r="AK5" s="1756"/>
      <c r="AL5" s="1756"/>
      <c r="AM5" s="1757"/>
    </row>
    <row r="6" spans="1:39" s="197" customFormat="1" ht="23.25" customHeight="1" x14ac:dyDescent="0.2">
      <c r="A6" s="1750"/>
      <c r="B6" s="1750"/>
      <c r="C6" s="1750"/>
      <c r="D6" s="1750"/>
      <c r="E6" s="1750"/>
      <c r="F6" s="1750"/>
      <c r="G6" s="1750"/>
      <c r="H6" s="1750"/>
      <c r="I6" s="1750"/>
      <c r="J6" s="1750"/>
      <c r="K6" s="1750"/>
      <c r="L6" s="1750"/>
      <c r="M6" s="1750"/>
      <c r="N6" s="970"/>
      <c r="O6" s="790"/>
      <c r="P6" s="793"/>
      <c r="Q6" s="792"/>
      <c r="R6" s="793"/>
      <c r="S6" s="793"/>
      <c r="T6" s="791"/>
      <c r="U6" s="791"/>
      <c r="V6" s="793"/>
      <c r="W6" s="790"/>
      <c r="X6" s="793"/>
      <c r="Y6" s="1754" t="s">
        <v>3</v>
      </c>
      <c r="Z6" s="1754"/>
      <c r="AA6" s="1754"/>
      <c r="AB6" s="1754"/>
      <c r="AC6" s="1754"/>
      <c r="AD6" s="1754"/>
      <c r="AE6" s="1754"/>
      <c r="AF6" s="1754"/>
      <c r="AG6" s="1754"/>
      <c r="AH6" s="1754"/>
      <c r="AI6" s="1754"/>
      <c r="AJ6" s="1754"/>
      <c r="AK6" s="1754"/>
      <c r="AL6" s="1754"/>
      <c r="AM6" s="2012"/>
    </row>
    <row r="7" spans="1:39" ht="13.5" customHeight="1" x14ac:dyDescent="0.2">
      <c r="A7" s="2013" t="s">
        <v>4</v>
      </c>
      <c r="B7" s="2016" t="s">
        <v>5</v>
      </c>
      <c r="C7" s="2017"/>
      <c r="D7" s="2017" t="s">
        <v>4</v>
      </c>
      <c r="E7" s="2016" t="s">
        <v>6</v>
      </c>
      <c r="F7" s="2017"/>
      <c r="G7" s="2017" t="s">
        <v>4</v>
      </c>
      <c r="H7" s="2016" t="s">
        <v>7</v>
      </c>
      <c r="I7" s="2017"/>
      <c r="J7" s="2017" t="s">
        <v>4</v>
      </c>
      <c r="K7" s="2016" t="s">
        <v>8</v>
      </c>
      <c r="L7" s="2013" t="s">
        <v>9</v>
      </c>
      <c r="M7" s="2013" t="s">
        <v>10</v>
      </c>
      <c r="N7" s="2025" t="s">
        <v>11</v>
      </c>
      <c r="O7" s="2013" t="s">
        <v>78</v>
      </c>
      <c r="P7" s="2013" t="s">
        <v>2</v>
      </c>
      <c r="Q7" s="2016" t="s">
        <v>12</v>
      </c>
      <c r="R7" s="2016" t="s">
        <v>13</v>
      </c>
      <c r="S7" s="2016" t="s">
        <v>14</v>
      </c>
      <c r="T7" s="2022" t="s">
        <v>15</v>
      </c>
      <c r="U7" s="2013" t="s">
        <v>16</v>
      </c>
      <c r="V7" s="2013" t="s">
        <v>13</v>
      </c>
      <c r="W7" s="2013" t="s">
        <v>4</v>
      </c>
      <c r="X7" s="2013" t="s">
        <v>17</v>
      </c>
      <c r="Y7" s="2028" t="s">
        <v>18</v>
      </c>
      <c r="Z7" s="2029"/>
      <c r="AA7" s="2029"/>
      <c r="AB7" s="2029"/>
      <c r="AC7" s="2029"/>
      <c r="AD7" s="2030"/>
      <c r="AE7" s="2028" t="s">
        <v>19</v>
      </c>
      <c r="AF7" s="2029"/>
      <c r="AG7" s="2029"/>
      <c r="AH7" s="2029"/>
      <c r="AI7" s="2029"/>
      <c r="AJ7" s="2030"/>
      <c r="AK7" s="2031" t="s">
        <v>20</v>
      </c>
      <c r="AL7" s="2037" t="s">
        <v>21</v>
      </c>
      <c r="AM7" s="2040" t="s">
        <v>22</v>
      </c>
    </row>
    <row r="8" spans="1:39" ht="18" customHeight="1" x14ac:dyDescent="0.2">
      <c r="A8" s="2014"/>
      <c r="B8" s="2018"/>
      <c r="C8" s="2019"/>
      <c r="D8" s="2019"/>
      <c r="E8" s="2018"/>
      <c r="F8" s="2019"/>
      <c r="G8" s="2019"/>
      <c r="H8" s="2018"/>
      <c r="I8" s="2019"/>
      <c r="J8" s="2019"/>
      <c r="K8" s="2018"/>
      <c r="L8" s="2014"/>
      <c r="M8" s="2014"/>
      <c r="N8" s="2026"/>
      <c r="O8" s="2014"/>
      <c r="P8" s="2014"/>
      <c r="Q8" s="2018"/>
      <c r="R8" s="2018"/>
      <c r="S8" s="2018"/>
      <c r="T8" s="2023"/>
      <c r="U8" s="2014"/>
      <c r="V8" s="2014"/>
      <c r="W8" s="2014"/>
      <c r="X8" s="2014"/>
      <c r="Y8" s="2043" t="s">
        <v>23</v>
      </c>
      <c r="Z8" s="2046" t="s">
        <v>24</v>
      </c>
      <c r="AA8" s="2043" t="s">
        <v>25</v>
      </c>
      <c r="AB8" s="2043" t="s">
        <v>26</v>
      </c>
      <c r="AC8" s="2043" t="s">
        <v>27</v>
      </c>
      <c r="AD8" s="2043" t="s">
        <v>28</v>
      </c>
      <c r="AE8" s="2034" t="s">
        <v>29</v>
      </c>
      <c r="AF8" s="2034" t="s">
        <v>30</v>
      </c>
      <c r="AG8" s="2034" t="s">
        <v>1702</v>
      </c>
      <c r="AH8" s="2034" t="s">
        <v>32</v>
      </c>
      <c r="AI8" s="2034" t="s">
        <v>33</v>
      </c>
      <c r="AJ8" s="2034" t="s">
        <v>34</v>
      </c>
      <c r="AK8" s="2032"/>
      <c r="AL8" s="2038"/>
      <c r="AM8" s="2041"/>
    </row>
    <row r="9" spans="1:39" ht="16.5" customHeight="1" x14ac:dyDescent="0.2">
      <c r="A9" s="2014"/>
      <c r="B9" s="2018"/>
      <c r="C9" s="2019"/>
      <c r="D9" s="2019"/>
      <c r="E9" s="2018"/>
      <c r="F9" s="2019"/>
      <c r="G9" s="2019"/>
      <c r="H9" s="2018"/>
      <c r="I9" s="2019"/>
      <c r="J9" s="2019"/>
      <c r="K9" s="2018"/>
      <c r="L9" s="2014"/>
      <c r="M9" s="2014"/>
      <c r="N9" s="2026"/>
      <c r="O9" s="2014"/>
      <c r="P9" s="2014"/>
      <c r="Q9" s="2018"/>
      <c r="R9" s="2018"/>
      <c r="S9" s="2018"/>
      <c r="T9" s="2023"/>
      <c r="U9" s="2014"/>
      <c r="V9" s="2014"/>
      <c r="W9" s="2014"/>
      <c r="X9" s="2014"/>
      <c r="Y9" s="2044"/>
      <c r="Z9" s="2047"/>
      <c r="AA9" s="2044"/>
      <c r="AB9" s="2044"/>
      <c r="AC9" s="2044"/>
      <c r="AD9" s="2044"/>
      <c r="AE9" s="2035"/>
      <c r="AF9" s="2035"/>
      <c r="AG9" s="2035"/>
      <c r="AH9" s="2035"/>
      <c r="AI9" s="2035"/>
      <c r="AJ9" s="2035"/>
      <c r="AK9" s="2032"/>
      <c r="AL9" s="2038"/>
      <c r="AM9" s="2041"/>
    </row>
    <row r="10" spans="1:39" ht="16.5" customHeight="1" x14ac:dyDescent="0.2">
      <c r="A10" s="2014"/>
      <c r="B10" s="2018"/>
      <c r="C10" s="2019"/>
      <c r="D10" s="2019"/>
      <c r="E10" s="2018"/>
      <c r="F10" s="2019"/>
      <c r="G10" s="2019"/>
      <c r="H10" s="2018"/>
      <c r="I10" s="2019"/>
      <c r="J10" s="2019"/>
      <c r="K10" s="2018"/>
      <c r="L10" s="2014"/>
      <c r="M10" s="2014"/>
      <c r="N10" s="2026"/>
      <c r="O10" s="2014"/>
      <c r="P10" s="2014"/>
      <c r="Q10" s="2018"/>
      <c r="R10" s="2018"/>
      <c r="S10" s="2018"/>
      <c r="T10" s="2023"/>
      <c r="U10" s="2014"/>
      <c r="V10" s="2014"/>
      <c r="W10" s="2014"/>
      <c r="X10" s="2014"/>
      <c r="Y10" s="2044"/>
      <c r="Z10" s="2047"/>
      <c r="AA10" s="2044"/>
      <c r="AB10" s="2044"/>
      <c r="AC10" s="2044"/>
      <c r="AD10" s="2044"/>
      <c r="AE10" s="2035"/>
      <c r="AF10" s="2035"/>
      <c r="AG10" s="2035"/>
      <c r="AH10" s="2035"/>
      <c r="AI10" s="2035"/>
      <c r="AJ10" s="2035"/>
      <c r="AK10" s="2032"/>
      <c r="AL10" s="2038"/>
      <c r="AM10" s="2041"/>
    </row>
    <row r="11" spans="1:39" ht="16.5" customHeight="1" x14ac:dyDescent="0.2">
      <c r="A11" s="2014"/>
      <c r="B11" s="2018"/>
      <c r="C11" s="2019"/>
      <c r="D11" s="2019"/>
      <c r="E11" s="2018"/>
      <c r="F11" s="2019"/>
      <c r="G11" s="2019"/>
      <c r="H11" s="2018"/>
      <c r="I11" s="2019"/>
      <c r="J11" s="2019"/>
      <c r="K11" s="2018"/>
      <c r="L11" s="2014"/>
      <c r="M11" s="2014"/>
      <c r="N11" s="2026"/>
      <c r="O11" s="2014"/>
      <c r="P11" s="2014"/>
      <c r="Q11" s="2018"/>
      <c r="R11" s="2018"/>
      <c r="S11" s="2018"/>
      <c r="T11" s="2023"/>
      <c r="U11" s="2014"/>
      <c r="V11" s="2014"/>
      <c r="W11" s="2014"/>
      <c r="X11" s="2014"/>
      <c r="Y11" s="2044"/>
      <c r="Z11" s="2047"/>
      <c r="AA11" s="2044"/>
      <c r="AB11" s="2044"/>
      <c r="AC11" s="2044"/>
      <c r="AD11" s="2044"/>
      <c r="AE11" s="2035"/>
      <c r="AF11" s="2035"/>
      <c r="AG11" s="2035"/>
      <c r="AH11" s="2035"/>
      <c r="AI11" s="2035"/>
      <c r="AJ11" s="2035"/>
      <c r="AK11" s="2032"/>
      <c r="AL11" s="2038"/>
      <c r="AM11" s="2041"/>
    </row>
    <row r="12" spans="1:39" ht="16.5" customHeight="1" x14ac:dyDescent="0.2">
      <c r="A12" s="2014"/>
      <c r="B12" s="2018"/>
      <c r="C12" s="2019"/>
      <c r="D12" s="2019"/>
      <c r="E12" s="2018"/>
      <c r="F12" s="2019"/>
      <c r="G12" s="2019"/>
      <c r="H12" s="2018"/>
      <c r="I12" s="2019"/>
      <c r="J12" s="2019"/>
      <c r="K12" s="2018"/>
      <c r="L12" s="2014"/>
      <c r="M12" s="2014"/>
      <c r="N12" s="2026"/>
      <c r="O12" s="2014"/>
      <c r="P12" s="2014"/>
      <c r="Q12" s="2018"/>
      <c r="R12" s="2018"/>
      <c r="S12" s="2018"/>
      <c r="T12" s="2023"/>
      <c r="U12" s="2014"/>
      <c r="V12" s="2014"/>
      <c r="W12" s="2014"/>
      <c r="X12" s="2014"/>
      <c r="Y12" s="2044"/>
      <c r="Z12" s="2047"/>
      <c r="AA12" s="2044"/>
      <c r="AB12" s="2044"/>
      <c r="AC12" s="2044"/>
      <c r="AD12" s="2044"/>
      <c r="AE12" s="2035"/>
      <c r="AF12" s="2035"/>
      <c r="AG12" s="2035"/>
      <c r="AH12" s="2035"/>
      <c r="AI12" s="2035"/>
      <c r="AJ12" s="2035"/>
      <c r="AK12" s="2032"/>
      <c r="AL12" s="2038"/>
      <c r="AM12" s="2041"/>
    </row>
    <row r="13" spans="1:39" ht="16.5" customHeight="1" x14ac:dyDescent="0.2">
      <c r="A13" s="2014"/>
      <c r="B13" s="2018"/>
      <c r="C13" s="2019"/>
      <c r="D13" s="2019"/>
      <c r="E13" s="2018"/>
      <c r="F13" s="2019"/>
      <c r="G13" s="2019"/>
      <c r="H13" s="2018"/>
      <c r="I13" s="2019"/>
      <c r="J13" s="2019"/>
      <c r="K13" s="2018"/>
      <c r="L13" s="2014"/>
      <c r="M13" s="2014"/>
      <c r="N13" s="2026"/>
      <c r="O13" s="2014"/>
      <c r="P13" s="2014"/>
      <c r="Q13" s="2018"/>
      <c r="R13" s="2018"/>
      <c r="S13" s="2018"/>
      <c r="T13" s="2023"/>
      <c r="U13" s="2014"/>
      <c r="V13" s="2014"/>
      <c r="W13" s="2014"/>
      <c r="X13" s="2014"/>
      <c r="Y13" s="2044"/>
      <c r="Z13" s="2047"/>
      <c r="AA13" s="2044"/>
      <c r="AB13" s="2044"/>
      <c r="AC13" s="2044"/>
      <c r="AD13" s="2044"/>
      <c r="AE13" s="2035"/>
      <c r="AF13" s="2035"/>
      <c r="AG13" s="2035"/>
      <c r="AH13" s="2035"/>
      <c r="AI13" s="2035"/>
      <c r="AJ13" s="2035"/>
      <c r="AK13" s="2032"/>
      <c r="AL13" s="2038"/>
      <c r="AM13" s="2041"/>
    </row>
    <row r="14" spans="1:39" ht="16.5" customHeight="1" x14ac:dyDescent="0.2">
      <c r="A14" s="2014"/>
      <c r="B14" s="2018"/>
      <c r="C14" s="2019"/>
      <c r="D14" s="2019"/>
      <c r="E14" s="2018"/>
      <c r="F14" s="2019"/>
      <c r="G14" s="2019"/>
      <c r="H14" s="2018"/>
      <c r="I14" s="2019"/>
      <c r="J14" s="2019"/>
      <c r="K14" s="2018"/>
      <c r="L14" s="2014"/>
      <c r="M14" s="2014"/>
      <c r="N14" s="2026"/>
      <c r="O14" s="2014"/>
      <c r="P14" s="2014"/>
      <c r="Q14" s="2018"/>
      <c r="R14" s="2018"/>
      <c r="S14" s="2018"/>
      <c r="T14" s="2023"/>
      <c r="U14" s="2014"/>
      <c r="V14" s="2014"/>
      <c r="W14" s="2014"/>
      <c r="X14" s="2014"/>
      <c r="Y14" s="2044"/>
      <c r="Z14" s="2047"/>
      <c r="AA14" s="2044"/>
      <c r="AB14" s="2044"/>
      <c r="AC14" s="2044"/>
      <c r="AD14" s="2044"/>
      <c r="AE14" s="2035"/>
      <c r="AF14" s="2035"/>
      <c r="AG14" s="2035"/>
      <c r="AH14" s="2035"/>
      <c r="AI14" s="2035"/>
      <c r="AJ14" s="2035"/>
      <c r="AK14" s="2032"/>
      <c r="AL14" s="2038"/>
      <c r="AM14" s="2041"/>
    </row>
    <row r="15" spans="1:39" ht="16.5" customHeight="1" x14ac:dyDescent="0.2">
      <c r="A15" s="2015"/>
      <c r="B15" s="2020"/>
      <c r="C15" s="2021"/>
      <c r="D15" s="2021"/>
      <c r="E15" s="2020"/>
      <c r="F15" s="2021"/>
      <c r="G15" s="2021"/>
      <c r="H15" s="2020"/>
      <c r="I15" s="2021"/>
      <c r="J15" s="2021"/>
      <c r="K15" s="2020"/>
      <c r="L15" s="2015"/>
      <c r="M15" s="2015"/>
      <c r="N15" s="2027"/>
      <c r="O15" s="2015"/>
      <c r="P15" s="2015"/>
      <c r="Q15" s="2020"/>
      <c r="R15" s="2020"/>
      <c r="S15" s="2020"/>
      <c r="T15" s="2024"/>
      <c r="U15" s="2015"/>
      <c r="V15" s="2015"/>
      <c r="W15" s="2015"/>
      <c r="X15" s="2015"/>
      <c r="Y15" s="2045"/>
      <c r="Z15" s="2048"/>
      <c r="AA15" s="2045"/>
      <c r="AB15" s="2045"/>
      <c r="AC15" s="2045"/>
      <c r="AD15" s="2045"/>
      <c r="AE15" s="2036"/>
      <c r="AF15" s="2036"/>
      <c r="AG15" s="2036"/>
      <c r="AH15" s="2036"/>
      <c r="AI15" s="2036"/>
      <c r="AJ15" s="2036"/>
      <c r="AK15" s="2033"/>
      <c r="AL15" s="2039"/>
      <c r="AM15" s="2042"/>
    </row>
    <row r="16" spans="1:39" s="217" customFormat="1" ht="29.25" customHeight="1" x14ac:dyDescent="0.2">
      <c r="A16" s="210">
        <v>4</v>
      </c>
      <c r="B16" s="211" t="s">
        <v>888</v>
      </c>
      <c r="C16" s="211"/>
      <c r="D16" s="211"/>
      <c r="E16" s="211"/>
      <c r="F16" s="211"/>
      <c r="G16" s="211"/>
      <c r="H16" s="211"/>
      <c r="I16" s="211"/>
      <c r="J16" s="391"/>
      <c r="K16" s="795"/>
      <c r="L16" s="211"/>
      <c r="M16" s="211"/>
      <c r="N16" s="391"/>
      <c r="O16" s="211"/>
      <c r="P16" s="213"/>
      <c r="Q16" s="796"/>
      <c r="R16" s="420"/>
      <c r="S16" s="213"/>
      <c r="T16" s="795"/>
      <c r="U16" s="795"/>
      <c r="V16" s="421"/>
      <c r="W16" s="421"/>
      <c r="X16" s="214"/>
      <c r="Y16" s="211"/>
      <c r="Z16" s="211"/>
      <c r="AA16" s="211"/>
      <c r="AB16" s="211"/>
      <c r="AC16" s="211"/>
      <c r="AD16" s="211"/>
      <c r="AE16" s="211"/>
      <c r="AF16" s="211"/>
      <c r="AG16" s="211"/>
      <c r="AH16" s="211"/>
      <c r="AI16" s="211"/>
      <c r="AJ16" s="211"/>
      <c r="AK16" s="423"/>
      <c r="AL16" s="423"/>
      <c r="AM16" s="424"/>
    </row>
    <row r="17" spans="1:39" s="234" customFormat="1" ht="26.25" customHeight="1" x14ac:dyDescent="0.2">
      <c r="A17" s="797"/>
      <c r="B17" s="797"/>
      <c r="C17" s="798"/>
      <c r="D17" s="799">
        <v>23</v>
      </c>
      <c r="E17" s="428" t="s">
        <v>1703</v>
      </c>
      <c r="F17" s="428"/>
      <c r="G17" s="428"/>
      <c r="H17" s="428"/>
      <c r="I17" s="428"/>
      <c r="J17" s="967"/>
      <c r="K17" s="800"/>
      <c r="L17" s="428"/>
      <c r="M17" s="428"/>
      <c r="N17" s="967"/>
      <c r="O17" s="428"/>
      <c r="P17" s="429"/>
      <c r="Q17" s="801"/>
      <c r="R17" s="432"/>
      <c r="S17" s="429"/>
      <c r="T17" s="800"/>
      <c r="U17" s="800"/>
      <c r="V17" s="433"/>
      <c r="W17" s="433"/>
      <c r="X17" s="430"/>
      <c r="Y17" s="428"/>
      <c r="Z17" s="428"/>
      <c r="AA17" s="428"/>
      <c r="AB17" s="428"/>
      <c r="AC17" s="428"/>
      <c r="AD17" s="428"/>
      <c r="AE17" s="428"/>
      <c r="AF17" s="428"/>
      <c r="AG17" s="428"/>
      <c r="AH17" s="428"/>
      <c r="AI17" s="428"/>
      <c r="AJ17" s="428"/>
      <c r="AK17" s="435"/>
      <c r="AL17" s="435"/>
      <c r="AM17" s="436"/>
    </row>
    <row r="18" spans="1:39" s="234" customFormat="1" ht="25.5" customHeight="1" x14ac:dyDescent="0.2">
      <c r="A18" s="802"/>
      <c r="B18" s="802"/>
      <c r="C18" s="803"/>
      <c r="D18" s="2140"/>
      <c r="E18" s="2141"/>
      <c r="F18" s="2142"/>
      <c r="G18" s="464">
        <v>75</v>
      </c>
      <c r="H18" s="293" t="s">
        <v>1704</v>
      </c>
      <c r="I18" s="293"/>
      <c r="J18" s="968"/>
      <c r="K18" s="804"/>
      <c r="L18" s="293"/>
      <c r="M18" s="293"/>
      <c r="N18" s="968"/>
      <c r="O18" s="293"/>
      <c r="P18" s="293"/>
      <c r="Q18" s="805"/>
      <c r="R18" s="442"/>
      <c r="S18" s="294"/>
      <c r="T18" s="804"/>
      <c r="U18" s="804"/>
      <c r="V18" s="443"/>
      <c r="W18" s="443"/>
      <c r="X18" s="440"/>
      <c r="Y18" s="293"/>
      <c r="Z18" s="293"/>
      <c r="AA18" s="293"/>
      <c r="AB18" s="293"/>
      <c r="AC18" s="293"/>
      <c r="AD18" s="293"/>
      <c r="AE18" s="293"/>
      <c r="AF18" s="293"/>
      <c r="AG18" s="293"/>
      <c r="AH18" s="293"/>
      <c r="AI18" s="293"/>
      <c r="AJ18" s="293"/>
      <c r="AK18" s="445"/>
      <c r="AL18" s="445"/>
      <c r="AM18" s="302"/>
    </row>
    <row r="19" spans="1:39" s="809" customFormat="1" ht="63.75" customHeight="1" x14ac:dyDescent="0.2">
      <c r="A19" s="802"/>
      <c r="B19" s="802"/>
      <c r="C19" s="803"/>
      <c r="D19" s="2143"/>
      <c r="E19" s="2144"/>
      <c r="F19" s="2145"/>
      <c r="G19" s="2140"/>
      <c r="H19" s="2141"/>
      <c r="I19" s="2142"/>
      <c r="J19" s="2049">
        <v>214</v>
      </c>
      <c r="K19" s="2055" t="s">
        <v>231</v>
      </c>
      <c r="L19" s="2071" t="s">
        <v>44</v>
      </c>
      <c r="M19" s="2149">
        <v>2</v>
      </c>
      <c r="N19" s="2151"/>
      <c r="O19" s="2052" t="s">
        <v>1705</v>
      </c>
      <c r="P19" s="2055" t="s">
        <v>1706</v>
      </c>
      <c r="Q19" s="2058">
        <f>R19/SUM(R16:R39)*100</f>
        <v>5.1393389500972129</v>
      </c>
      <c r="R19" s="2059">
        <v>79300000</v>
      </c>
      <c r="S19" s="2055" t="s">
        <v>232</v>
      </c>
      <c r="T19" s="2060" t="s">
        <v>233</v>
      </c>
      <c r="U19" s="2070" t="s">
        <v>234</v>
      </c>
      <c r="V19" s="806">
        <v>30000000</v>
      </c>
      <c r="W19" s="807">
        <v>20</v>
      </c>
      <c r="X19" s="808" t="s">
        <v>1707</v>
      </c>
      <c r="Y19" s="2049">
        <v>64149</v>
      </c>
      <c r="Z19" s="2049">
        <v>72224</v>
      </c>
      <c r="AA19" s="2049">
        <v>27477</v>
      </c>
      <c r="AB19" s="2049">
        <v>86843</v>
      </c>
      <c r="AC19" s="2049">
        <v>236429</v>
      </c>
      <c r="AD19" s="2049">
        <v>81384</v>
      </c>
      <c r="AE19" s="2093">
        <v>12718</v>
      </c>
      <c r="AF19" s="2093">
        <v>2145</v>
      </c>
      <c r="AG19" s="2098"/>
      <c r="AH19" s="2093">
        <v>491</v>
      </c>
      <c r="AI19" s="2093">
        <v>16892</v>
      </c>
      <c r="AJ19" s="2093">
        <v>81384</v>
      </c>
      <c r="AK19" s="2096">
        <v>42809</v>
      </c>
      <c r="AL19" s="2096">
        <v>42998</v>
      </c>
      <c r="AM19" s="2049" t="s">
        <v>1868</v>
      </c>
    </row>
    <row r="20" spans="1:39" s="810" customFormat="1" ht="78.75" customHeight="1" x14ac:dyDescent="0.2">
      <c r="A20" s="802"/>
      <c r="B20" s="802"/>
      <c r="C20" s="803"/>
      <c r="D20" s="2143"/>
      <c r="E20" s="2144"/>
      <c r="F20" s="2145"/>
      <c r="G20" s="2143"/>
      <c r="H20" s="2144"/>
      <c r="I20" s="2145"/>
      <c r="J20" s="2051"/>
      <c r="K20" s="2056"/>
      <c r="L20" s="2072"/>
      <c r="M20" s="2150"/>
      <c r="N20" s="2075"/>
      <c r="O20" s="2053"/>
      <c r="P20" s="2056"/>
      <c r="Q20" s="2058">
        <f>R20/SUM(R17:R40)*100</f>
        <v>0</v>
      </c>
      <c r="R20" s="2059"/>
      <c r="S20" s="2056"/>
      <c r="T20" s="2061"/>
      <c r="U20" s="2070"/>
      <c r="V20" s="806">
        <v>49300000</v>
      </c>
      <c r="W20" s="2093">
        <v>42</v>
      </c>
      <c r="X20" s="2049" t="s">
        <v>1708</v>
      </c>
      <c r="Y20" s="2050"/>
      <c r="Z20" s="2050"/>
      <c r="AA20" s="2050"/>
      <c r="AB20" s="2050"/>
      <c r="AC20" s="2050"/>
      <c r="AD20" s="2050"/>
      <c r="AE20" s="2094"/>
      <c r="AF20" s="2094"/>
      <c r="AG20" s="2099"/>
      <c r="AH20" s="2094"/>
      <c r="AI20" s="2094"/>
      <c r="AJ20" s="2094"/>
      <c r="AK20" s="2097"/>
      <c r="AL20" s="2097"/>
      <c r="AM20" s="2050"/>
    </row>
    <row r="21" spans="1:39" s="810" customFormat="1" ht="89.25" customHeight="1" x14ac:dyDescent="0.2">
      <c r="A21" s="802"/>
      <c r="B21" s="802"/>
      <c r="C21" s="803"/>
      <c r="D21" s="2143"/>
      <c r="E21" s="2144"/>
      <c r="F21" s="2145"/>
      <c r="G21" s="2143"/>
      <c r="H21" s="2144"/>
      <c r="I21" s="2145"/>
      <c r="J21" s="808">
        <v>215</v>
      </c>
      <c r="K21" s="811" t="s">
        <v>235</v>
      </c>
      <c r="L21" s="812" t="s">
        <v>44</v>
      </c>
      <c r="M21" s="813">
        <v>3</v>
      </c>
      <c r="N21" s="2075"/>
      <c r="O21" s="2053"/>
      <c r="P21" s="2056"/>
      <c r="Q21" s="814">
        <f>R21/SUM(R19:R42)*100</f>
        <v>0.3305249513933895</v>
      </c>
      <c r="R21" s="815">
        <v>5100000</v>
      </c>
      <c r="S21" s="2056"/>
      <c r="T21" s="2061"/>
      <c r="U21" s="816" t="s">
        <v>1709</v>
      </c>
      <c r="V21" s="806">
        <v>5100000</v>
      </c>
      <c r="W21" s="2094"/>
      <c r="X21" s="2050"/>
      <c r="Y21" s="2050"/>
      <c r="Z21" s="2050"/>
      <c r="AA21" s="2050"/>
      <c r="AB21" s="2050"/>
      <c r="AC21" s="2050"/>
      <c r="AD21" s="2050"/>
      <c r="AE21" s="2094"/>
      <c r="AF21" s="2094"/>
      <c r="AG21" s="2099"/>
      <c r="AH21" s="2094"/>
      <c r="AI21" s="2094"/>
      <c r="AJ21" s="2094"/>
      <c r="AK21" s="817">
        <v>42809</v>
      </c>
      <c r="AL21" s="817">
        <v>42941</v>
      </c>
      <c r="AM21" s="2050"/>
    </row>
    <row r="22" spans="1:39" s="810" customFormat="1" ht="89.25" customHeight="1" x14ac:dyDescent="0.2">
      <c r="A22" s="802"/>
      <c r="B22" s="802"/>
      <c r="C22" s="803"/>
      <c r="D22" s="2143"/>
      <c r="E22" s="2144"/>
      <c r="F22" s="2145"/>
      <c r="G22" s="2143"/>
      <c r="H22" s="2144"/>
      <c r="I22" s="2145"/>
      <c r="J22" s="2049">
        <v>216</v>
      </c>
      <c r="K22" s="2055" t="s">
        <v>236</v>
      </c>
      <c r="L22" s="2071" t="s">
        <v>44</v>
      </c>
      <c r="M22" s="2149">
        <v>2</v>
      </c>
      <c r="N22" s="2075"/>
      <c r="O22" s="2053"/>
      <c r="P22" s="2056"/>
      <c r="Q22" s="2063">
        <f>R22/SUM(R19:R42)*100</f>
        <v>49.747245625405057</v>
      </c>
      <c r="R22" s="2066">
        <v>767600000</v>
      </c>
      <c r="S22" s="2056"/>
      <c r="T22" s="2061"/>
      <c r="U22" s="818" t="s">
        <v>1710</v>
      </c>
      <c r="V22" s="806">
        <v>100000000</v>
      </c>
      <c r="W22" s="2094"/>
      <c r="X22" s="2050"/>
      <c r="Y22" s="2050"/>
      <c r="Z22" s="2050"/>
      <c r="AA22" s="2050"/>
      <c r="AB22" s="2050"/>
      <c r="AC22" s="2050"/>
      <c r="AD22" s="2050"/>
      <c r="AE22" s="2094"/>
      <c r="AF22" s="2094"/>
      <c r="AG22" s="2099"/>
      <c r="AH22" s="2094"/>
      <c r="AI22" s="2094"/>
      <c r="AJ22" s="2094"/>
      <c r="AK22" s="817">
        <v>42814</v>
      </c>
      <c r="AL22" s="817">
        <v>42931</v>
      </c>
      <c r="AM22" s="2050"/>
    </row>
    <row r="23" spans="1:39" s="810" customFormat="1" ht="89.25" customHeight="1" x14ac:dyDescent="0.2">
      <c r="A23" s="802"/>
      <c r="B23" s="802"/>
      <c r="C23" s="803"/>
      <c r="D23" s="2143"/>
      <c r="E23" s="2144"/>
      <c r="F23" s="2145"/>
      <c r="G23" s="2143"/>
      <c r="H23" s="2144"/>
      <c r="I23" s="2145"/>
      <c r="J23" s="2050"/>
      <c r="K23" s="2056"/>
      <c r="L23" s="2072"/>
      <c r="M23" s="2150"/>
      <c r="N23" s="2075"/>
      <c r="O23" s="2053"/>
      <c r="P23" s="2056"/>
      <c r="Q23" s="2064"/>
      <c r="R23" s="2067"/>
      <c r="S23" s="2056"/>
      <c r="T23" s="2061"/>
      <c r="U23" s="818" t="s">
        <v>237</v>
      </c>
      <c r="V23" s="806">
        <v>460000000</v>
      </c>
      <c r="W23" s="2094"/>
      <c r="X23" s="2050"/>
      <c r="Y23" s="2050"/>
      <c r="Z23" s="2050"/>
      <c r="AA23" s="2050"/>
      <c r="AB23" s="2050"/>
      <c r="AC23" s="2050"/>
      <c r="AD23" s="2050"/>
      <c r="AE23" s="2094"/>
      <c r="AF23" s="2094"/>
      <c r="AG23" s="2099"/>
      <c r="AH23" s="2094"/>
      <c r="AI23" s="2094"/>
      <c r="AJ23" s="2094"/>
      <c r="AK23" s="817">
        <v>42898</v>
      </c>
      <c r="AL23" s="817">
        <v>43089</v>
      </c>
      <c r="AM23" s="2050"/>
    </row>
    <row r="24" spans="1:39" s="810" customFormat="1" ht="68.25" customHeight="1" x14ac:dyDescent="0.2">
      <c r="A24" s="802"/>
      <c r="B24" s="802"/>
      <c r="C24" s="803"/>
      <c r="D24" s="2143"/>
      <c r="E24" s="2144"/>
      <c r="F24" s="2145"/>
      <c r="G24" s="2143"/>
      <c r="H24" s="2144"/>
      <c r="I24" s="2145"/>
      <c r="J24" s="2051"/>
      <c r="K24" s="2057"/>
      <c r="L24" s="2073"/>
      <c r="M24" s="2152"/>
      <c r="N24" s="2075"/>
      <c r="O24" s="2053"/>
      <c r="P24" s="2056"/>
      <c r="Q24" s="2065"/>
      <c r="R24" s="2068"/>
      <c r="S24" s="2056"/>
      <c r="T24" s="2061"/>
      <c r="U24" s="818" t="s">
        <v>238</v>
      </c>
      <c r="V24" s="806">
        <v>207600000</v>
      </c>
      <c r="W24" s="2094"/>
      <c r="X24" s="2050"/>
      <c r="Y24" s="2050"/>
      <c r="Z24" s="2050"/>
      <c r="AA24" s="2050"/>
      <c r="AB24" s="2050"/>
      <c r="AC24" s="2050"/>
      <c r="AD24" s="2050"/>
      <c r="AE24" s="2094"/>
      <c r="AF24" s="2094"/>
      <c r="AG24" s="2099"/>
      <c r="AH24" s="2094"/>
      <c r="AI24" s="2094"/>
      <c r="AJ24" s="2094"/>
      <c r="AK24" s="817">
        <v>42835</v>
      </c>
      <c r="AL24" s="817">
        <v>43060</v>
      </c>
      <c r="AM24" s="2050"/>
    </row>
    <row r="25" spans="1:39" s="810" customFormat="1" ht="68.25" customHeight="1" x14ac:dyDescent="0.2">
      <c r="A25" s="802"/>
      <c r="B25" s="802"/>
      <c r="C25" s="803"/>
      <c r="D25" s="2143"/>
      <c r="E25" s="2144"/>
      <c r="F25" s="2145"/>
      <c r="G25" s="2143"/>
      <c r="H25" s="2144"/>
      <c r="I25" s="2145"/>
      <c r="J25" s="2069">
        <v>217</v>
      </c>
      <c r="K25" s="2070" t="s">
        <v>239</v>
      </c>
      <c r="L25" s="2071" t="s">
        <v>44</v>
      </c>
      <c r="M25" s="2074">
        <v>5</v>
      </c>
      <c r="N25" s="971" t="s">
        <v>1711</v>
      </c>
      <c r="O25" s="2053"/>
      <c r="P25" s="2056"/>
      <c r="Q25" s="2063">
        <f>R25/SUM(R19:R42)*100</f>
        <v>29.844458846403111</v>
      </c>
      <c r="R25" s="2066">
        <v>460500000</v>
      </c>
      <c r="S25" s="2056"/>
      <c r="T25" s="2061"/>
      <c r="U25" s="818" t="s">
        <v>1712</v>
      </c>
      <c r="V25" s="820">
        <v>85000000</v>
      </c>
      <c r="W25" s="2094"/>
      <c r="X25" s="2050"/>
      <c r="Y25" s="2050"/>
      <c r="Z25" s="2050"/>
      <c r="AA25" s="2050"/>
      <c r="AB25" s="2050"/>
      <c r="AC25" s="2050"/>
      <c r="AD25" s="2050"/>
      <c r="AE25" s="2094"/>
      <c r="AF25" s="2094"/>
      <c r="AG25" s="2099"/>
      <c r="AH25" s="2094"/>
      <c r="AI25" s="2094"/>
      <c r="AJ25" s="2094"/>
      <c r="AK25" s="817">
        <v>42776</v>
      </c>
      <c r="AL25" s="817">
        <v>43084</v>
      </c>
      <c r="AM25" s="2050"/>
    </row>
    <row r="26" spans="1:39" s="810" customFormat="1" ht="68.25" customHeight="1" x14ac:dyDescent="0.2">
      <c r="A26" s="802"/>
      <c r="B26" s="802"/>
      <c r="C26" s="803"/>
      <c r="D26" s="2143"/>
      <c r="E26" s="2144"/>
      <c r="F26" s="2145"/>
      <c r="G26" s="2143"/>
      <c r="H26" s="2144"/>
      <c r="I26" s="2145"/>
      <c r="J26" s="2069"/>
      <c r="K26" s="2070"/>
      <c r="L26" s="2072"/>
      <c r="M26" s="2074"/>
      <c r="N26" s="971"/>
      <c r="O26" s="2053"/>
      <c r="P26" s="2056"/>
      <c r="Q26" s="2064"/>
      <c r="R26" s="2067"/>
      <c r="S26" s="2056"/>
      <c r="T26" s="2061"/>
      <c r="U26" s="818" t="s">
        <v>240</v>
      </c>
      <c r="V26" s="820">
        <v>33600000</v>
      </c>
      <c r="W26" s="2094"/>
      <c r="X26" s="2050"/>
      <c r="Y26" s="2050"/>
      <c r="Z26" s="2050"/>
      <c r="AA26" s="2050"/>
      <c r="AB26" s="2050"/>
      <c r="AC26" s="2050"/>
      <c r="AD26" s="2050"/>
      <c r="AE26" s="2094"/>
      <c r="AF26" s="2094"/>
      <c r="AG26" s="2099"/>
      <c r="AH26" s="2094"/>
      <c r="AI26" s="2094"/>
      <c r="AJ26" s="2094"/>
      <c r="AK26" s="817">
        <v>42804</v>
      </c>
      <c r="AL26" s="817">
        <v>43085</v>
      </c>
      <c r="AM26" s="2050"/>
    </row>
    <row r="27" spans="1:39" s="810" customFormat="1" ht="68.25" customHeight="1" x14ac:dyDescent="0.2">
      <c r="A27" s="802"/>
      <c r="B27" s="802"/>
      <c r="C27" s="803"/>
      <c r="D27" s="2143"/>
      <c r="E27" s="2144"/>
      <c r="F27" s="2145"/>
      <c r="G27" s="2143"/>
      <c r="H27" s="2144"/>
      <c r="I27" s="2145"/>
      <c r="J27" s="2069"/>
      <c r="K27" s="2070"/>
      <c r="L27" s="2072"/>
      <c r="M27" s="2074"/>
      <c r="N27" s="971" t="s">
        <v>1713</v>
      </c>
      <c r="O27" s="2053"/>
      <c r="P27" s="2056"/>
      <c r="Q27" s="2064"/>
      <c r="R27" s="2067"/>
      <c r="S27" s="2056"/>
      <c r="T27" s="2061"/>
      <c r="U27" s="818" t="s">
        <v>241</v>
      </c>
      <c r="V27" s="820">
        <v>5000000</v>
      </c>
      <c r="W27" s="2094"/>
      <c r="X27" s="2050"/>
      <c r="Y27" s="2050"/>
      <c r="Z27" s="2050"/>
      <c r="AA27" s="2050"/>
      <c r="AB27" s="2050"/>
      <c r="AC27" s="2050"/>
      <c r="AD27" s="2050"/>
      <c r="AE27" s="2094"/>
      <c r="AF27" s="2094"/>
      <c r="AG27" s="2099"/>
      <c r="AH27" s="2094"/>
      <c r="AI27" s="2094"/>
      <c r="AJ27" s="2094"/>
      <c r="AK27" s="817">
        <v>42767</v>
      </c>
      <c r="AL27" s="817">
        <v>42536</v>
      </c>
      <c r="AM27" s="2050"/>
    </row>
    <row r="28" spans="1:39" s="810" customFormat="1" ht="68.25" customHeight="1" x14ac:dyDescent="0.2">
      <c r="A28" s="802"/>
      <c r="B28" s="802"/>
      <c r="C28" s="803"/>
      <c r="D28" s="2143"/>
      <c r="E28" s="2144"/>
      <c r="F28" s="2145"/>
      <c r="G28" s="2143"/>
      <c r="H28" s="2144"/>
      <c r="I28" s="2145"/>
      <c r="J28" s="2069"/>
      <c r="K28" s="2070"/>
      <c r="L28" s="2072"/>
      <c r="M28" s="2074"/>
      <c r="N28" s="2075"/>
      <c r="O28" s="2053"/>
      <c r="P28" s="2056"/>
      <c r="Q28" s="2064"/>
      <c r="R28" s="2067"/>
      <c r="S28" s="2056"/>
      <c r="T28" s="2061"/>
      <c r="U28" s="818" t="s">
        <v>242</v>
      </c>
      <c r="V28" s="820">
        <v>8000000</v>
      </c>
      <c r="W28" s="2094"/>
      <c r="X28" s="2050"/>
      <c r="Y28" s="2050"/>
      <c r="Z28" s="2050"/>
      <c r="AA28" s="2050"/>
      <c r="AB28" s="2050"/>
      <c r="AC28" s="2050"/>
      <c r="AD28" s="2050"/>
      <c r="AE28" s="2094"/>
      <c r="AF28" s="2094"/>
      <c r="AG28" s="2099"/>
      <c r="AH28" s="2094"/>
      <c r="AI28" s="2094"/>
      <c r="AJ28" s="2094"/>
      <c r="AK28" s="817">
        <v>42786</v>
      </c>
      <c r="AL28" s="817">
        <v>42537</v>
      </c>
      <c r="AM28" s="2050"/>
    </row>
    <row r="29" spans="1:39" s="810" customFormat="1" ht="68.25" customHeight="1" x14ac:dyDescent="0.2">
      <c r="A29" s="802"/>
      <c r="B29" s="802"/>
      <c r="C29" s="803"/>
      <c r="D29" s="2143"/>
      <c r="E29" s="2144"/>
      <c r="F29" s="2145"/>
      <c r="G29" s="2143"/>
      <c r="H29" s="2144"/>
      <c r="I29" s="2145"/>
      <c r="J29" s="2069"/>
      <c r="K29" s="2070"/>
      <c r="L29" s="2072"/>
      <c r="M29" s="2074"/>
      <c r="N29" s="2075"/>
      <c r="O29" s="2053"/>
      <c r="P29" s="2056"/>
      <c r="Q29" s="2064"/>
      <c r="R29" s="2067"/>
      <c r="S29" s="2056"/>
      <c r="T29" s="2061"/>
      <c r="U29" s="818" t="s">
        <v>243</v>
      </c>
      <c r="V29" s="820">
        <v>5000000</v>
      </c>
      <c r="W29" s="2094"/>
      <c r="X29" s="2050"/>
      <c r="Y29" s="2050"/>
      <c r="Z29" s="2050"/>
      <c r="AA29" s="2050"/>
      <c r="AB29" s="2050"/>
      <c r="AC29" s="2050"/>
      <c r="AD29" s="2050"/>
      <c r="AE29" s="2094"/>
      <c r="AF29" s="2094"/>
      <c r="AG29" s="2099"/>
      <c r="AH29" s="2094"/>
      <c r="AI29" s="2094"/>
      <c r="AJ29" s="2094"/>
      <c r="AK29" s="817">
        <v>42804</v>
      </c>
      <c r="AL29" s="817">
        <v>43085</v>
      </c>
      <c r="AM29" s="2050"/>
    </row>
    <row r="30" spans="1:39" s="810" customFormat="1" ht="68.25" customHeight="1" x14ac:dyDescent="0.2">
      <c r="A30" s="802"/>
      <c r="B30" s="802"/>
      <c r="C30" s="803"/>
      <c r="D30" s="2143"/>
      <c r="E30" s="2144"/>
      <c r="F30" s="2145"/>
      <c r="G30" s="2143"/>
      <c r="H30" s="2144"/>
      <c r="I30" s="2145"/>
      <c r="J30" s="2069"/>
      <c r="K30" s="2070"/>
      <c r="L30" s="2072"/>
      <c r="M30" s="2074"/>
      <c r="N30" s="2075"/>
      <c r="O30" s="2053"/>
      <c r="P30" s="2056"/>
      <c r="Q30" s="2064"/>
      <c r="R30" s="2067"/>
      <c r="S30" s="2056"/>
      <c r="T30" s="2061"/>
      <c r="U30" s="818" t="s">
        <v>244</v>
      </c>
      <c r="V30" s="820">
        <v>15000000</v>
      </c>
      <c r="W30" s="2094"/>
      <c r="X30" s="2050"/>
      <c r="Y30" s="2050"/>
      <c r="Z30" s="2050"/>
      <c r="AA30" s="2050"/>
      <c r="AB30" s="2050"/>
      <c r="AC30" s="2050"/>
      <c r="AD30" s="2050"/>
      <c r="AE30" s="2094"/>
      <c r="AF30" s="2094"/>
      <c r="AG30" s="2099"/>
      <c r="AH30" s="2094"/>
      <c r="AI30" s="2094"/>
      <c r="AJ30" s="2094"/>
      <c r="AK30" s="817">
        <v>42750</v>
      </c>
      <c r="AL30" s="817">
        <v>42916</v>
      </c>
      <c r="AM30" s="2050"/>
    </row>
    <row r="31" spans="1:39" s="810" customFormat="1" ht="68.25" customHeight="1" x14ac:dyDescent="0.2">
      <c r="A31" s="802"/>
      <c r="B31" s="802"/>
      <c r="C31" s="803"/>
      <c r="D31" s="2143"/>
      <c r="E31" s="2144"/>
      <c r="F31" s="2145"/>
      <c r="G31" s="2143"/>
      <c r="H31" s="2144"/>
      <c r="I31" s="2145"/>
      <c r="J31" s="2069"/>
      <c r="K31" s="2070"/>
      <c r="L31" s="2072"/>
      <c r="M31" s="2074"/>
      <c r="N31" s="2075"/>
      <c r="O31" s="2053"/>
      <c r="P31" s="2056"/>
      <c r="Q31" s="2064"/>
      <c r="R31" s="2067"/>
      <c r="S31" s="2056"/>
      <c r="T31" s="2061"/>
      <c r="U31" s="818" t="s">
        <v>245</v>
      </c>
      <c r="V31" s="820">
        <v>50000000</v>
      </c>
      <c r="W31" s="2094"/>
      <c r="X31" s="2050"/>
      <c r="Y31" s="2050"/>
      <c r="Z31" s="2050"/>
      <c r="AA31" s="2050"/>
      <c r="AB31" s="2050"/>
      <c r="AC31" s="2050"/>
      <c r="AD31" s="2050"/>
      <c r="AE31" s="2094"/>
      <c r="AF31" s="2094"/>
      <c r="AG31" s="2099"/>
      <c r="AH31" s="2094"/>
      <c r="AI31" s="2094"/>
      <c r="AJ31" s="2094"/>
      <c r="AK31" s="817">
        <v>42804</v>
      </c>
      <c r="AL31" s="817">
        <v>43085</v>
      </c>
      <c r="AM31" s="2050"/>
    </row>
    <row r="32" spans="1:39" s="810" customFormat="1" ht="84" customHeight="1" x14ac:dyDescent="0.2">
      <c r="A32" s="802"/>
      <c r="B32" s="802"/>
      <c r="C32" s="803"/>
      <c r="D32" s="2143"/>
      <c r="E32" s="2144"/>
      <c r="F32" s="2145"/>
      <c r="G32" s="2143"/>
      <c r="H32" s="2144"/>
      <c r="I32" s="2145"/>
      <c r="J32" s="2069"/>
      <c r="K32" s="2070"/>
      <c r="L32" s="2072"/>
      <c r="M32" s="2074"/>
      <c r="N32" s="2075"/>
      <c r="O32" s="2053"/>
      <c r="P32" s="2056"/>
      <c r="Q32" s="2064"/>
      <c r="R32" s="2067"/>
      <c r="S32" s="2056"/>
      <c r="T32" s="2061"/>
      <c r="U32" s="818" t="s">
        <v>246</v>
      </c>
      <c r="V32" s="820">
        <v>90000000</v>
      </c>
      <c r="W32" s="2094"/>
      <c r="X32" s="2050"/>
      <c r="Y32" s="2050"/>
      <c r="Z32" s="2050"/>
      <c r="AA32" s="2050"/>
      <c r="AB32" s="2050"/>
      <c r="AC32" s="2050"/>
      <c r="AD32" s="2050"/>
      <c r="AE32" s="2094"/>
      <c r="AF32" s="2094"/>
      <c r="AG32" s="2099"/>
      <c r="AH32" s="2094"/>
      <c r="AI32" s="2094"/>
      <c r="AJ32" s="2094"/>
      <c r="AK32" s="817">
        <v>42804</v>
      </c>
      <c r="AL32" s="817">
        <v>43085</v>
      </c>
      <c r="AM32" s="2050"/>
    </row>
    <row r="33" spans="1:39" s="810" customFormat="1" ht="68.25" customHeight="1" x14ac:dyDescent="0.2">
      <c r="A33" s="802"/>
      <c r="B33" s="802"/>
      <c r="C33" s="803"/>
      <c r="D33" s="2143"/>
      <c r="E33" s="2144"/>
      <c r="F33" s="2145"/>
      <c r="G33" s="2143"/>
      <c r="H33" s="2144"/>
      <c r="I33" s="2145"/>
      <c r="J33" s="2069"/>
      <c r="K33" s="2070"/>
      <c r="L33" s="2072"/>
      <c r="M33" s="2074"/>
      <c r="N33" s="2075"/>
      <c r="O33" s="2053"/>
      <c r="P33" s="2056"/>
      <c r="Q33" s="2064"/>
      <c r="R33" s="2067"/>
      <c r="S33" s="2056"/>
      <c r="T33" s="2061"/>
      <c r="U33" s="818" t="s">
        <v>247</v>
      </c>
      <c r="V33" s="820">
        <v>5000000</v>
      </c>
      <c r="W33" s="2094"/>
      <c r="X33" s="2050"/>
      <c r="Y33" s="2050"/>
      <c r="Z33" s="2050"/>
      <c r="AA33" s="2050"/>
      <c r="AB33" s="2050"/>
      <c r="AC33" s="2050"/>
      <c r="AD33" s="2050"/>
      <c r="AE33" s="2094"/>
      <c r="AF33" s="2094"/>
      <c r="AG33" s="2099"/>
      <c r="AH33" s="2094"/>
      <c r="AI33" s="2094"/>
      <c r="AJ33" s="2094"/>
      <c r="AK33" s="817">
        <v>42781</v>
      </c>
      <c r="AL33" s="817">
        <v>42845</v>
      </c>
      <c r="AM33" s="2050"/>
    </row>
    <row r="34" spans="1:39" s="810" customFormat="1" ht="68.25" customHeight="1" x14ac:dyDescent="0.2">
      <c r="A34" s="802"/>
      <c r="B34" s="802"/>
      <c r="C34" s="803"/>
      <c r="D34" s="2143"/>
      <c r="E34" s="2144"/>
      <c r="F34" s="2145"/>
      <c r="G34" s="2143"/>
      <c r="H34" s="2144"/>
      <c r="I34" s="2145"/>
      <c r="J34" s="2069"/>
      <c r="K34" s="2070"/>
      <c r="L34" s="2072"/>
      <c r="M34" s="2074"/>
      <c r="N34" s="2075"/>
      <c r="O34" s="2053"/>
      <c r="P34" s="2056"/>
      <c r="Q34" s="2064"/>
      <c r="R34" s="2067"/>
      <c r="S34" s="2056"/>
      <c r="T34" s="2061"/>
      <c r="U34" s="699" t="s">
        <v>1714</v>
      </c>
      <c r="V34" s="820">
        <v>67100000</v>
      </c>
      <c r="W34" s="2094"/>
      <c r="X34" s="2050"/>
      <c r="Y34" s="2050"/>
      <c r="Z34" s="2050"/>
      <c r="AA34" s="2050"/>
      <c r="AB34" s="2050"/>
      <c r="AC34" s="2050"/>
      <c r="AD34" s="2050"/>
      <c r="AE34" s="2094"/>
      <c r="AF34" s="2094"/>
      <c r="AG34" s="2099"/>
      <c r="AH34" s="2094"/>
      <c r="AI34" s="2094"/>
      <c r="AJ34" s="2094"/>
      <c r="AK34" s="817">
        <v>42750</v>
      </c>
      <c r="AL34" s="817">
        <v>42916</v>
      </c>
      <c r="AM34" s="2050"/>
    </row>
    <row r="35" spans="1:39" s="810" customFormat="1" ht="68.25" customHeight="1" x14ac:dyDescent="0.2">
      <c r="A35" s="802"/>
      <c r="B35" s="802"/>
      <c r="C35" s="803"/>
      <c r="D35" s="2143"/>
      <c r="E35" s="2144"/>
      <c r="F35" s="2145"/>
      <c r="G35" s="2143"/>
      <c r="H35" s="2144"/>
      <c r="I35" s="2145"/>
      <c r="J35" s="2069"/>
      <c r="K35" s="2070"/>
      <c r="L35" s="2072"/>
      <c r="M35" s="2074"/>
      <c r="N35" s="2075"/>
      <c r="O35" s="2053"/>
      <c r="P35" s="2056"/>
      <c r="Q35" s="2064"/>
      <c r="R35" s="2067"/>
      <c r="S35" s="2056"/>
      <c r="T35" s="2061"/>
      <c r="U35" s="699" t="s">
        <v>1715</v>
      </c>
      <c r="V35" s="820">
        <v>27500000</v>
      </c>
      <c r="W35" s="2094"/>
      <c r="X35" s="2050"/>
      <c r="Y35" s="2050"/>
      <c r="Z35" s="2050"/>
      <c r="AA35" s="2050"/>
      <c r="AB35" s="2050"/>
      <c r="AC35" s="2050"/>
      <c r="AD35" s="2050"/>
      <c r="AE35" s="2094"/>
      <c r="AF35" s="2094"/>
      <c r="AG35" s="2099"/>
      <c r="AH35" s="2094"/>
      <c r="AI35" s="2094"/>
      <c r="AJ35" s="2094"/>
      <c r="AK35" s="817">
        <v>42750</v>
      </c>
      <c r="AL35" s="817">
        <v>42916</v>
      </c>
      <c r="AM35" s="2050"/>
    </row>
    <row r="36" spans="1:39" s="810" customFormat="1" ht="68.25" customHeight="1" x14ac:dyDescent="0.2">
      <c r="A36" s="802"/>
      <c r="B36" s="802"/>
      <c r="C36" s="803"/>
      <c r="D36" s="2143"/>
      <c r="E36" s="2144"/>
      <c r="F36" s="2145"/>
      <c r="G36" s="2143"/>
      <c r="H36" s="2144"/>
      <c r="I36" s="2145"/>
      <c r="J36" s="2069"/>
      <c r="K36" s="2070"/>
      <c r="L36" s="2072"/>
      <c r="M36" s="2074"/>
      <c r="N36" s="2075"/>
      <c r="O36" s="2053"/>
      <c r="P36" s="2056"/>
      <c r="Q36" s="2064"/>
      <c r="R36" s="2067"/>
      <c r="S36" s="2056"/>
      <c r="T36" s="2061"/>
      <c r="U36" s="698" t="s">
        <v>1716</v>
      </c>
      <c r="V36" s="820">
        <v>27500000</v>
      </c>
      <c r="W36" s="2094"/>
      <c r="X36" s="2050"/>
      <c r="Y36" s="2050"/>
      <c r="Z36" s="2050"/>
      <c r="AA36" s="2050"/>
      <c r="AB36" s="2050"/>
      <c r="AC36" s="2050"/>
      <c r="AD36" s="2050"/>
      <c r="AE36" s="2094"/>
      <c r="AF36" s="2094"/>
      <c r="AG36" s="2099"/>
      <c r="AH36" s="2094"/>
      <c r="AI36" s="2094"/>
      <c r="AJ36" s="2094"/>
      <c r="AK36" s="817">
        <v>42750</v>
      </c>
      <c r="AL36" s="817">
        <v>42916</v>
      </c>
      <c r="AM36" s="2050"/>
    </row>
    <row r="37" spans="1:39" s="810" customFormat="1" ht="83.25" customHeight="1" x14ac:dyDescent="0.2">
      <c r="A37" s="802"/>
      <c r="B37" s="802"/>
      <c r="C37" s="803"/>
      <c r="D37" s="2143"/>
      <c r="E37" s="2144"/>
      <c r="F37" s="2145"/>
      <c r="G37" s="2143"/>
      <c r="H37" s="2144"/>
      <c r="I37" s="2145"/>
      <c r="J37" s="2069"/>
      <c r="K37" s="2070"/>
      <c r="L37" s="2073"/>
      <c r="M37" s="2074"/>
      <c r="N37" s="2075"/>
      <c r="O37" s="2053"/>
      <c r="P37" s="2056"/>
      <c r="Q37" s="2065"/>
      <c r="R37" s="2068"/>
      <c r="S37" s="2056"/>
      <c r="T37" s="2061"/>
      <c r="U37" s="818" t="s">
        <v>248</v>
      </c>
      <c r="V37" s="820">
        <v>41800000</v>
      </c>
      <c r="W37" s="2094"/>
      <c r="X37" s="2050"/>
      <c r="Y37" s="2050"/>
      <c r="Z37" s="2050"/>
      <c r="AA37" s="2050"/>
      <c r="AB37" s="2050"/>
      <c r="AC37" s="2050"/>
      <c r="AD37" s="2050"/>
      <c r="AE37" s="2094"/>
      <c r="AF37" s="2094"/>
      <c r="AG37" s="2099"/>
      <c r="AH37" s="2094"/>
      <c r="AI37" s="2094"/>
      <c r="AJ37" s="2094"/>
      <c r="AK37" s="817">
        <v>42750</v>
      </c>
      <c r="AL37" s="817">
        <v>42916</v>
      </c>
      <c r="AM37" s="2050"/>
    </row>
    <row r="38" spans="1:39" s="810" customFormat="1" ht="51" customHeight="1" x14ac:dyDescent="0.2">
      <c r="A38" s="802"/>
      <c r="B38" s="802"/>
      <c r="C38" s="803"/>
      <c r="D38" s="2143"/>
      <c r="E38" s="2144"/>
      <c r="F38" s="2145"/>
      <c r="G38" s="2143"/>
      <c r="H38" s="2144"/>
      <c r="I38" s="2145"/>
      <c r="J38" s="2069">
        <v>218</v>
      </c>
      <c r="K38" s="2070" t="s">
        <v>249</v>
      </c>
      <c r="L38" s="2077" t="s">
        <v>44</v>
      </c>
      <c r="M38" s="2074">
        <v>3</v>
      </c>
      <c r="N38" s="2075"/>
      <c r="O38" s="2053"/>
      <c r="P38" s="2056"/>
      <c r="Q38" s="2063">
        <f>R38/SUM(R19:R42)*100</f>
        <v>14.938431626701231</v>
      </c>
      <c r="R38" s="2066">
        <v>230500000</v>
      </c>
      <c r="S38" s="2056"/>
      <c r="T38" s="2061"/>
      <c r="U38" s="811" t="s">
        <v>250</v>
      </c>
      <c r="V38" s="820">
        <v>25000000</v>
      </c>
      <c r="W38" s="2094"/>
      <c r="X38" s="2050"/>
      <c r="Y38" s="2050"/>
      <c r="Z38" s="2050"/>
      <c r="AA38" s="2050"/>
      <c r="AB38" s="2050"/>
      <c r="AC38" s="2050"/>
      <c r="AD38" s="2050"/>
      <c r="AE38" s="2094"/>
      <c r="AF38" s="2094"/>
      <c r="AG38" s="2099"/>
      <c r="AH38" s="2094"/>
      <c r="AI38" s="2094"/>
      <c r="AJ38" s="2094"/>
      <c r="AK38" s="817">
        <v>42750</v>
      </c>
      <c r="AL38" s="817">
        <v>42916</v>
      </c>
      <c r="AM38" s="2050"/>
    </row>
    <row r="39" spans="1:39" s="810" customFormat="1" ht="51" customHeight="1" x14ac:dyDescent="0.2">
      <c r="A39" s="802"/>
      <c r="B39" s="802"/>
      <c r="C39" s="803"/>
      <c r="D39" s="2143"/>
      <c r="E39" s="2144"/>
      <c r="F39" s="2145"/>
      <c r="G39" s="2143"/>
      <c r="H39" s="2144"/>
      <c r="I39" s="2145"/>
      <c r="J39" s="2069"/>
      <c r="K39" s="2070"/>
      <c r="L39" s="2077"/>
      <c r="M39" s="2074"/>
      <c r="N39" s="2075"/>
      <c r="O39" s="2053"/>
      <c r="P39" s="2056"/>
      <c r="Q39" s="2064"/>
      <c r="R39" s="2067"/>
      <c r="S39" s="2056"/>
      <c r="T39" s="2061"/>
      <c r="U39" s="821" t="s">
        <v>251</v>
      </c>
      <c r="V39" s="822">
        <v>100000000</v>
      </c>
      <c r="W39" s="2094"/>
      <c r="X39" s="2050"/>
      <c r="Y39" s="2050"/>
      <c r="Z39" s="2050"/>
      <c r="AA39" s="2050"/>
      <c r="AB39" s="2050"/>
      <c r="AC39" s="2050"/>
      <c r="AD39" s="2050"/>
      <c r="AE39" s="2094"/>
      <c r="AF39" s="2094"/>
      <c r="AG39" s="2099"/>
      <c r="AH39" s="2094"/>
      <c r="AI39" s="2094"/>
      <c r="AJ39" s="2094"/>
      <c r="AK39" s="817">
        <v>42809</v>
      </c>
      <c r="AL39" s="817">
        <v>43089</v>
      </c>
      <c r="AM39" s="2050"/>
    </row>
    <row r="40" spans="1:39" s="810" customFormat="1" ht="51" customHeight="1" x14ac:dyDescent="0.2">
      <c r="A40" s="802"/>
      <c r="B40" s="802"/>
      <c r="C40" s="803"/>
      <c r="D40" s="2143"/>
      <c r="E40" s="2144"/>
      <c r="F40" s="2145"/>
      <c r="G40" s="2143"/>
      <c r="H40" s="2144"/>
      <c r="I40" s="2145"/>
      <c r="J40" s="2069"/>
      <c r="K40" s="2070"/>
      <c r="L40" s="2077"/>
      <c r="M40" s="2074"/>
      <c r="N40" s="2075"/>
      <c r="O40" s="2053"/>
      <c r="P40" s="2056"/>
      <c r="Q40" s="2064"/>
      <c r="R40" s="2067"/>
      <c r="S40" s="2056"/>
      <c r="T40" s="2061"/>
      <c r="U40" s="818" t="s">
        <v>252</v>
      </c>
      <c r="V40" s="822">
        <v>30000000</v>
      </c>
      <c r="W40" s="2094"/>
      <c r="X40" s="2050"/>
      <c r="Y40" s="2050"/>
      <c r="Z40" s="2050"/>
      <c r="AA40" s="2050"/>
      <c r="AB40" s="2050"/>
      <c r="AC40" s="2050"/>
      <c r="AD40" s="2050"/>
      <c r="AE40" s="2094"/>
      <c r="AF40" s="2094"/>
      <c r="AG40" s="2099"/>
      <c r="AH40" s="2094"/>
      <c r="AI40" s="2094"/>
      <c r="AJ40" s="2094"/>
      <c r="AK40" s="817">
        <v>42809</v>
      </c>
      <c r="AL40" s="817">
        <v>43089</v>
      </c>
      <c r="AM40" s="2050"/>
    </row>
    <row r="41" spans="1:39" s="810" customFormat="1" ht="51" customHeight="1" x14ac:dyDescent="0.2">
      <c r="A41" s="802"/>
      <c r="B41" s="802"/>
      <c r="C41" s="803"/>
      <c r="D41" s="2143"/>
      <c r="E41" s="2144"/>
      <c r="F41" s="2145"/>
      <c r="G41" s="2143"/>
      <c r="H41" s="2144"/>
      <c r="I41" s="2145"/>
      <c r="J41" s="2069"/>
      <c r="K41" s="2070"/>
      <c r="L41" s="2077"/>
      <c r="M41" s="2074"/>
      <c r="N41" s="2075"/>
      <c r="O41" s="2053"/>
      <c r="P41" s="2056"/>
      <c r="Q41" s="2064"/>
      <c r="R41" s="2067"/>
      <c r="S41" s="2056"/>
      <c r="T41" s="2061"/>
      <c r="U41" s="818" t="s">
        <v>253</v>
      </c>
      <c r="V41" s="822">
        <v>30000000</v>
      </c>
      <c r="W41" s="2094"/>
      <c r="X41" s="2050"/>
      <c r="Y41" s="2050"/>
      <c r="Z41" s="2050"/>
      <c r="AA41" s="2050"/>
      <c r="AB41" s="2050"/>
      <c r="AC41" s="2050"/>
      <c r="AD41" s="2050"/>
      <c r="AE41" s="2094"/>
      <c r="AF41" s="2094"/>
      <c r="AG41" s="2099"/>
      <c r="AH41" s="2094"/>
      <c r="AI41" s="2094"/>
      <c r="AJ41" s="2094"/>
      <c r="AK41" s="817">
        <v>42906</v>
      </c>
      <c r="AL41" s="817">
        <v>43023</v>
      </c>
      <c r="AM41" s="2050"/>
    </row>
    <row r="42" spans="1:39" s="810" customFormat="1" ht="48.75" customHeight="1" x14ac:dyDescent="0.2">
      <c r="A42" s="802"/>
      <c r="B42" s="802"/>
      <c r="C42" s="803"/>
      <c r="D42" s="2143"/>
      <c r="E42" s="2144"/>
      <c r="F42" s="2145"/>
      <c r="G42" s="2146"/>
      <c r="H42" s="2147"/>
      <c r="I42" s="2148"/>
      <c r="J42" s="2069"/>
      <c r="K42" s="2070"/>
      <c r="L42" s="2077"/>
      <c r="M42" s="2074"/>
      <c r="N42" s="2076"/>
      <c r="O42" s="2054"/>
      <c r="P42" s="2057"/>
      <c r="Q42" s="2065"/>
      <c r="R42" s="2068"/>
      <c r="S42" s="2057"/>
      <c r="T42" s="2062"/>
      <c r="U42" s="818" t="s">
        <v>254</v>
      </c>
      <c r="V42" s="806">
        <v>45500000</v>
      </c>
      <c r="W42" s="2095"/>
      <c r="X42" s="2051"/>
      <c r="Y42" s="2051"/>
      <c r="Z42" s="2051"/>
      <c r="AA42" s="2051"/>
      <c r="AB42" s="2051"/>
      <c r="AC42" s="2051"/>
      <c r="AD42" s="2051"/>
      <c r="AE42" s="2095"/>
      <c r="AF42" s="2095"/>
      <c r="AG42" s="2100"/>
      <c r="AH42" s="2095"/>
      <c r="AI42" s="2095"/>
      <c r="AJ42" s="2095"/>
      <c r="AK42" s="817">
        <v>42799</v>
      </c>
      <c r="AL42" s="817">
        <v>43089</v>
      </c>
      <c r="AM42" s="2050"/>
    </row>
    <row r="43" spans="1:39" s="234" customFormat="1" ht="25.5" customHeight="1" x14ac:dyDescent="0.2">
      <c r="A43" s="802"/>
      <c r="B43" s="802"/>
      <c r="C43" s="803"/>
      <c r="D43" s="2143"/>
      <c r="E43" s="2144"/>
      <c r="F43" s="2145"/>
      <c r="G43" s="464">
        <v>76</v>
      </c>
      <c r="H43" s="293" t="s">
        <v>1717</v>
      </c>
      <c r="I43" s="293"/>
      <c r="J43" s="968"/>
      <c r="K43" s="804"/>
      <c r="L43" s="293"/>
      <c r="M43" s="293"/>
      <c r="N43" s="968"/>
      <c r="O43" s="293"/>
      <c r="P43" s="294"/>
      <c r="Q43" s="805"/>
      <c r="R43" s="442"/>
      <c r="S43" s="294"/>
      <c r="T43" s="804"/>
      <c r="U43" s="804"/>
      <c r="V43" s="443"/>
      <c r="W43" s="443"/>
      <c r="X43" s="823"/>
      <c r="Y43" s="293"/>
      <c r="Z43" s="293"/>
      <c r="AA43" s="293"/>
      <c r="AB43" s="293"/>
      <c r="AC43" s="293"/>
      <c r="AD43" s="293"/>
      <c r="AE43" s="293"/>
      <c r="AF43" s="293"/>
      <c r="AG43" s="293"/>
      <c r="AH43" s="293"/>
      <c r="AI43" s="293"/>
      <c r="AJ43" s="293"/>
      <c r="AK43" s="445"/>
      <c r="AL43" s="445"/>
      <c r="AM43" s="2049" t="s">
        <v>1868</v>
      </c>
    </row>
    <row r="44" spans="1:39" s="810" customFormat="1" ht="87" customHeight="1" x14ac:dyDescent="0.2">
      <c r="A44" s="802"/>
      <c r="B44" s="802"/>
      <c r="C44" s="803"/>
      <c r="D44" s="2143"/>
      <c r="E44" s="2144"/>
      <c r="F44" s="2145"/>
      <c r="G44" s="2078"/>
      <c r="H44" s="2081"/>
      <c r="I44" s="2082"/>
      <c r="J44" s="2087">
        <v>219</v>
      </c>
      <c r="K44" s="2055" t="s">
        <v>255</v>
      </c>
      <c r="L44" s="2089" t="s">
        <v>1718</v>
      </c>
      <c r="M44" s="2091">
        <v>11</v>
      </c>
      <c r="N44" s="2075" t="s">
        <v>1719</v>
      </c>
      <c r="O44" s="2052" t="s">
        <v>1720</v>
      </c>
      <c r="P44" s="2055" t="s">
        <v>1721</v>
      </c>
      <c r="Q44" s="2063">
        <f>R44/SUM(R44:R55)*100</f>
        <v>26.698564593301437</v>
      </c>
      <c r="R44" s="2113">
        <v>111600000</v>
      </c>
      <c r="S44" s="2055" t="s">
        <v>256</v>
      </c>
      <c r="T44" s="2055" t="s">
        <v>257</v>
      </c>
      <c r="U44" s="818" t="s">
        <v>1722</v>
      </c>
      <c r="V44" s="824">
        <v>101600000</v>
      </c>
      <c r="W44" s="2126"/>
      <c r="X44" s="2049"/>
      <c r="Y44" s="2101">
        <v>1195</v>
      </c>
      <c r="Z44" s="2104">
        <v>1324</v>
      </c>
      <c r="AA44" s="2104">
        <v>507</v>
      </c>
      <c r="AB44" s="2104">
        <v>1598</v>
      </c>
      <c r="AC44" s="2104">
        <v>4203</v>
      </c>
      <c r="AD44" s="2104">
        <v>1421</v>
      </c>
      <c r="AE44" s="2123"/>
      <c r="AF44" s="2123"/>
      <c r="AG44" s="825"/>
      <c r="AH44" s="2123"/>
      <c r="AI44" s="825"/>
      <c r="AJ44" s="825"/>
      <c r="AK44" s="817">
        <v>42750</v>
      </c>
      <c r="AL44" s="817">
        <v>43018</v>
      </c>
      <c r="AM44" s="2050"/>
    </row>
    <row r="45" spans="1:39" s="810" customFormat="1" ht="87" customHeight="1" x14ac:dyDescent="0.2">
      <c r="A45" s="802"/>
      <c r="B45" s="802"/>
      <c r="C45" s="803"/>
      <c r="D45" s="2143"/>
      <c r="E45" s="2144"/>
      <c r="F45" s="2145"/>
      <c r="G45" s="2079"/>
      <c r="H45" s="2083"/>
      <c r="I45" s="2084"/>
      <c r="J45" s="2088"/>
      <c r="K45" s="2057"/>
      <c r="L45" s="2090"/>
      <c r="M45" s="2092"/>
      <c r="N45" s="2075"/>
      <c r="O45" s="2053"/>
      <c r="P45" s="2056"/>
      <c r="Q45" s="2065"/>
      <c r="R45" s="2114"/>
      <c r="S45" s="2056"/>
      <c r="T45" s="2056"/>
      <c r="U45" s="818" t="s">
        <v>258</v>
      </c>
      <c r="V45" s="824">
        <v>10000000</v>
      </c>
      <c r="W45" s="2127"/>
      <c r="X45" s="2050"/>
      <c r="Y45" s="2102"/>
      <c r="Z45" s="2105"/>
      <c r="AA45" s="2105"/>
      <c r="AB45" s="2105"/>
      <c r="AC45" s="2105"/>
      <c r="AD45" s="2105"/>
      <c r="AE45" s="2124"/>
      <c r="AF45" s="2124"/>
      <c r="AG45" s="826"/>
      <c r="AH45" s="2124"/>
      <c r="AI45" s="826"/>
      <c r="AJ45" s="826"/>
      <c r="AK45" s="817">
        <v>42814</v>
      </c>
      <c r="AL45" s="817">
        <v>42962</v>
      </c>
      <c r="AM45" s="2050"/>
    </row>
    <row r="46" spans="1:39" s="810" customFormat="1" ht="39.75" customHeight="1" x14ac:dyDescent="0.2">
      <c r="A46" s="802"/>
      <c r="B46" s="802"/>
      <c r="C46" s="803"/>
      <c r="D46" s="2143"/>
      <c r="E46" s="2144"/>
      <c r="F46" s="2145"/>
      <c r="G46" s="2079"/>
      <c r="H46" s="2083"/>
      <c r="I46" s="2084"/>
      <c r="J46" s="2087">
        <v>220</v>
      </c>
      <c r="K46" s="2055" t="s">
        <v>259</v>
      </c>
      <c r="L46" s="2089" t="s">
        <v>44</v>
      </c>
      <c r="M46" s="2091">
        <v>9</v>
      </c>
      <c r="N46" s="2075" t="s">
        <v>1723</v>
      </c>
      <c r="O46" s="2053"/>
      <c r="P46" s="2056"/>
      <c r="Q46" s="2063">
        <f>R46/SUM(R44:R55)*100</f>
        <v>62.583732057416263</v>
      </c>
      <c r="R46" s="2113">
        <v>261600000</v>
      </c>
      <c r="S46" s="2056"/>
      <c r="T46" s="2056"/>
      <c r="U46" s="2107" t="s">
        <v>260</v>
      </c>
      <c r="V46" s="2109">
        <v>80000000</v>
      </c>
      <c r="W46" s="2127"/>
      <c r="X46" s="827"/>
      <c r="Y46" s="2102"/>
      <c r="Z46" s="2105"/>
      <c r="AA46" s="2105"/>
      <c r="AB46" s="2105"/>
      <c r="AC46" s="2105"/>
      <c r="AD46" s="2105"/>
      <c r="AE46" s="2124"/>
      <c r="AF46" s="2124"/>
      <c r="AG46" s="826"/>
      <c r="AH46" s="2124"/>
      <c r="AI46" s="826"/>
      <c r="AJ46" s="826"/>
      <c r="AK46" s="2116">
        <v>42750</v>
      </c>
      <c r="AL46" s="2116">
        <v>42962</v>
      </c>
      <c r="AM46" s="2050"/>
    </row>
    <row r="47" spans="1:39" s="810" customFormat="1" ht="57" customHeight="1" x14ac:dyDescent="0.2">
      <c r="A47" s="802"/>
      <c r="B47" s="802"/>
      <c r="C47" s="803"/>
      <c r="D47" s="2143"/>
      <c r="E47" s="2144"/>
      <c r="F47" s="2145"/>
      <c r="G47" s="2079"/>
      <c r="H47" s="2083"/>
      <c r="I47" s="2084"/>
      <c r="J47" s="2117"/>
      <c r="K47" s="2056"/>
      <c r="L47" s="2118"/>
      <c r="M47" s="2122"/>
      <c r="N47" s="2075"/>
      <c r="O47" s="2053"/>
      <c r="P47" s="2056"/>
      <c r="Q47" s="2064"/>
      <c r="R47" s="2115"/>
      <c r="S47" s="2056"/>
      <c r="T47" s="2056"/>
      <c r="U47" s="2108"/>
      <c r="V47" s="2110"/>
      <c r="W47" s="2127"/>
      <c r="X47" s="828"/>
      <c r="Y47" s="2102"/>
      <c r="Z47" s="2105"/>
      <c r="AA47" s="2105"/>
      <c r="AB47" s="2105"/>
      <c r="AC47" s="2105"/>
      <c r="AD47" s="2105"/>
      <c r="AE47" s="2124"/>
      <c r="AF47" s="2124"/>
      <c r="AG47" s="826"/>
      <c r="AH47" s="2124"/>
      <c r="AI47" s="826"/>
      <c r="AJ47" s="826"/>
      <c r="AK47" s="2116"/>
      <c r="AL47" s="2116"/>
      <c r="AM47" s="2050"/>
    </row>
    <row r="48" spans="1:39" s="810" customFormat="1" ht="57" customHeight="1" x14ac:dyDescent="0.2">
      <c r="A48" s="802"/>
      <c r="B48" s="802"/>
      <c r="C48" s="803"/>
      <c r="D48" s="2143"/>
      <c r="E48" s="2144"/>
      <c r="F48" s="2145"/>
      <c r="G48" s="2079"/>
      <c r="H48" s="2083"/>
      <c r="I48" s="2084"/>
      <c r="J48" s="2117"/>
      <c r="K48" s="2056"/>
      <c r="L48" s="2118"/>
      <c r="M48" s="2122"/>
      <c r="N48" s="2075"/>
      <c r="O48" s="2053"/>
      <c r="P48" s="2056"/>
      <c r="Q48" s="2064"/>
      <c r="R48" s="2115"/>
      <c r="S48" s="2056"/>
      <c r="T48" s="2056"/>
      <c r="U48" s="818" t="s">
        <v>261</v>
      </c>
      <c r="V48" s="829">
        <v>100000000</v>
      </c>
      <c r="W48" s="2127"/>
      <c r="X48" s="830"/>
      <c r="Y48" s="2102"/>
      <c r="Z48" s="2105"/>
      <c r="AA48" s="2105"/>
      <c r="AB48" s="2105"/>
      <c r="AC48" s="2105"/>
      <c r="AD48" s="2105"/>
      <c r="AE48" s="2124"/>
      <c r="AF48" s="2124"/>
      <c r="AG48" s="826"/>
      <c r="AH48" s="2124"/>
      <c r="AI48" s="826"/>
      <c r="AJ48" s="826"/>
      <c r="AK48" s="817">
        <v>42791</v>
      </c>
      <c r="AL48" s="817">
        <v>43023</v>
      </c>
      <c r="AM48" s="2050"/>
    </row>
    <row r="49" spans="1:39" s="810" customFormat="1" ht="57" customHeight="1" x14ac:dyDescent="0.2">
      <c r="A49" s="802"/>
      <c r="B49" s="802"/>
      <c r="C49" s="803"/>
      <c r="D49" s="2143"/>
      <c r="E49" s="2144"/>
      <c r="F49" s="2145"/>
      <c r="G49" s="2079"/>
      <c r="H49" s="2083"/>
      <c r="I49" s="2084"/>
      <c r="J49" s="2117"/>
      <c r="K49" s="2056"/>
      <c r="L49" s="2118"/>
      <c r="M49" s="2122"/>
      <c r="N49" s="2075"/>
      <c r="O49" s="2053"/>
      <c r="P49" s="2056"/>
      <c r="Q49" s="2064"/>
      <c r="R49" s="2115"/>
      <c r="S49" s="2056"/>
      <c r="T49" s="2056"/>
      <c r="U49" s="818" t="s">
        <v>262</v>
      </c>
      <c r="V49" s="829">
        <v>40000000</v>
      </c>
      <c r="W49" s="831">
        <v>20</v>
      </c>
      <c r="X49" s="830" t="s">
        <v>1707</v>
      </c>
      <c r="Y49" s="2102"/>
      <c r="Z49" s="2105"/>
      <c r="AA49" s="2105"/>
      <c r="AB49" s="2105"/>
      <c r="AC49" s="2105"/>
      <c r="AD49" s="2105"/>
      <c r="AE49" s="2124"/>
      <c r="AF49" s="2124"/>
      <c r="AG49" s="826"/>
      <c r="AH49" s="2124"/>
      <c r="AI49" s="826"/>
      <c r="AJ49" s="826"/>
      <c r="AK49" s="817">
        <v>42750</v>
      </c>
      <c r="AL49" s="817">
        <v>42962</v>
      </c>
      <c r="AM49" s="2050"/>
    </row>
    <row r="50" spans="1:39" s="810" customFormat="1" ht="57" customHeight="1" x14ac:dyDescent="0.2">
      <c r="A50" s="802"/>
      <c r="B50" s="802"/>
      <c r="C50" s="803"/>
      <c r="D50" s="2143"/>
      <c r="E50" s="2144"/>
      <c r="F50" s="2145"/>
      <c r="G50" s="2079"/>
      <c r="H50" s="2083"/>
      <c r="I50" s="2084"/>
      <c r="J50" s="2088"/>
      <c r="K50" s="2057"/>
      <c r="L50" s="2090"/>
      <c r="M50" s="2092"/>
      <c r="N50" s="2075"/>
      <c r="O50" s="2053"/>
      <c r="P50" s="2056"/>
      <c r="Q50" s="2065"/>
      <c r="R50" s="2114"/>
      <c r="S50" s="2056"/>
      <c r="T50" s="2056"/>
      <c r="U50" s="818" t="s">
        <v>258</v>
      </c>
      <c r="V50" s="824">
        <v>41600000</v>
      </c>
      <c r="W50" s="831">
        <v>42</v>
      </c>
      <c r="X50" s="828" t="s">
        <v>1708</v>
      </c>
      <c r="Y50" s="2102"/>
      <c r="Z50" s="2105"/>
      <c r="AA50" s="2105"/>
      <c r="AB50" s="2105"/>
      <c r="AC50" s="2105"/>
      <c r="AD50" s="2105"/>
      <c r="AE50" s="2124"/>
      <c r="AF50" s="2124"/>
      <c r="AG50" s="826"/>
      <c r="AH50" s="2124"/>
      <c r="AI50" s="826"/>
      <c r="AJ50" s="826"/>
      <c r="AK50" s="817">
        <v>42814</v>
      </c>
      <c r="AL50" s="817">
        <v>42962</v>
      </c>
      <c r="AM50" s="2050"/>
    </row>
    <row r="51" spans="1:39" ht="44.25" customHeight="1" x14ac:dyDescent="0.2">
      <c r="A51" s="802"/>
      <c r="B51" s="802"/>
      <c r="C51" s="803"/>
      <c r="D51" s="2143"/>
      <c r="E51" s="2144"/>
      <c r="F51" s="2145"/>
      <c r="G51" s="2079"/>
      <c r="H51" s="2083"/>
      <c r="I51" s="2084"/>
      <c r="J51" s="2087">
        <v>221</v>
      </c>
      <c r="K51" s="2055" t="s">
        <v>263</v>
      </c>
      <c r="L51" s="2089" t="s">
        <v>44</v>
      </c>
      <c r="M51" s="2119">
        <v>1</v>
      </c>
      <c r="N51" s="971"/>
      <c r="O51" s="2053"/>
      <c r="P51" s="2056"/>
      <c r="Q51" s="2063">
        <f>R51/SUM(R44:R55)*100</f>
        <v>6.4114832535885169</v>
      </c>
      <c r="R51" s="2113">
        <v>26800000</v>
      </c>
      <c r="S51" s="2056"/>
      <c r="T51" s="2056"/>
      <c r="U51" s="2107" t="s">
        <v>264</v>
      </c>
      <c r="V51" s="832">
        <v>10000000</v>
      </c>
      <c r="W51" s="2094"/>
      <c r="X51" s="828"/>
      <c r="Y51" s="2102"/>
      <c r="Z51" s="2105"/>
      <c r="AA51" s="2105"/>
      <c r="AB51" s="2105"/>
      <c r="AC51" s="2105"/>
      <c r="AD51" s="2105"/>
      <c r="AE51" s="2124"/>
      <c r="AF51" s="2124"/>
      <c r="AG51" s="826"/>
      <c r="AH51" s="2124"/>
      <c r="AI51" s="826"/>
      <c r="AJ51" s="826"/>
      <c r="AK51" s="2116">
        <v>42750</v>
      </c>
      <c r="AL51" s="2116">
        <v>42916</v>
      </c>
      <c r="AM51" s="2050"/>
    </row>
    <row r="52" spans="1:39" ht="44.25" customHeight="1" x14ac:dyDescent="0.2">
      <c r="A52" s="802"/>
      <c r="B52" s="802"/>
      <c r="C52" s="803"/>
      <c r="D52" s="2143"/>
      <c r="E52" s="2144"/>
      <c r="F52" s="2145"/>
      <c r="G52" s="2079"/>
      <c r="H52" s="2083"/>
      <c r="I52" s="2084"/>
      <c r="J52" s="2117"/>
      <c r="K52" s="2056"/>
      <c r="L52" s="2118"/>
      <c r="M52" s="2120"/>
      <c r="N52" s="971"/>
      <c r="O52" s="2053"/>
      <c r="P52" s="2056"/>
      <c r="Q52" s="2064"/>
      <c r="R52" s="2115"/>
      <c r="S52" s="2056"/>
      <c r="T52" s="2056"/>
      <c r="U52" s="2108"/>
      <c r="V52" s="832">
        <v>10000000</v>
      </c>
      <c r="W52" s="2094"/>
      <c r="X52" s="828"/>
      <c r="Y52" s="2102"/>
      <c r="Z52" s="2105"/>
      <c r="AA52" s="2105"/>
      <c r="AB52" s="2105"/>
      <c r="AC52" s="2105"/>
      <c r="AD52" s="2105"/>
      <c r="AE52" s="2124"/>
      <c r="AF52" s="2124"/>
      <c r="AG52" s="826"/>
      <c r="AH52" s="2124"/>
      <c r="AI52" s="826"/>
      <c r="AJ52" s="826"/>
      <c r="AK52" s="2116"/>
      <c r="AL52" s="2116"/>
      <c r="AM52" s="2050"/>
    </row>
    <row r="53" spans="1:39" ht="44.25" customHeight="1" x14ac:dyDescent="0.2">
      <c r="A53" s="802"/>
      <c r="B53" s="802"/>
      <c r="C53" s="803"/>
      <c r="D53" s="2143"/>
      <c r="E53" s="2144"/>
      <c r="F53" s="2145"/>
      <c r="G53" s="2079"/>
      <c r="H53" s="2083"/>
      <c r="I53" s="2084"/>
      <c r="J53" s="2117"/>
      <c r="K53" s="2056"/>
      <c r="L53" s="2118"/>
      <c r="M53" s="2120"/>
      <c r="N53" s="971"/>
      <c r="O53" s="2053"/>
      <c r="P53" s="2056"/>
      <c r="Q53" s="2064"/>
      <c r="R53" s="2115"/>
      <c r="S53" s="2056"/>
      <c r="T53" s="2056"/>
      <c r="U53" s="2107" t="s">
        <v>258</v>
      </c>
      <c r="V53" s="832">
        <v>2000000</v>
      </c>
      <c r="W53" s="2094"/>
      <c r="X53" s="828"/>
      <c r="Y53" s="2102"/>
      <c r="Z53" s="2105"/>
      <c r="AA53" s="2105"/>
      <c r="AB53" s="2105"/>
      <c r="AC53" s="2105"/>
      <c r="AD53" s="2105"/>
      <c r="AE53" s="2124"/>
      <c r="AF53" s="2124"/>
      <c r="AG53" s="826"/>
      <c r="AH53" s="2124"/>
      <c r="AI53" s="826"/>
      <c r="AJ53" s="826"/>
      <c r="AK53" s="2116">
        <v>42809</v>
      </c>
      <c r="AL53" s="2116">
        <v>42957</v>
      </c>
      <c r="AM53" s="2050"/>
    </row>
    <row r="54" spans="1:39" ht="44.25" customHeight="1" x14ac:dyDescent="0.2">
      <c r="A54" s="802"/>
      <c r="B54" s="802"/>
      <c r="C54" s="803"/>
      <c r="D54" s="2143"/>
      <c r="E54" s="2144"/>
      <c r="F54" s="2145"/>
      <c r="G54" s="2079"/>
      <c r="H54" s="2083"/>
      <c r="I54" s="2084"/>
      <c r="J54" s="2088"/>
      <c r="K54" s="2057"/>
      <c r="L54" s="2090"/>
      <c r="M54" s="2121"/>
      <c r="N54" s="971"/>
      <c r="O54" s="2111"/>
      <c r="P54" s="2056"/>
      <c r="Q54" s="2065"/>
      <c r="R54" s="2114"/>
      <c r="S54" s="2056"/>
      <c r="T54" s="2056"/>
      <c r="U54" s="2108"/>
      <c r="V54" s="833">
        <v>4800000</v>
      </c>
      <c r="W54" s="2094"/>
      <c r="X54" s="828"/>
      <c r="Y54" s="2102"/>
      <c r="Z54" s="2105"/>
      <c r="AA54" s="2105"/>
      <c r="AB54" s="2105"/>
      <c r="AC54" s="2105"/>
      <c r="AD54" s="2105"/>
      <c r="AE54" s="2124"/>
      <c r="AF54" s="2124"/>
      <c r="AG54" s="826"/>
      <c r="AH54" s="2124"/>
      <c r="AI54" s="826"/>
      <c r="AJ54" s="826"/>
      <c r="AK54" s="2116"/>
      <c r="AL54" s="2116"/>
      <c r="AM54" s="2050"/>
    </row>
    <row r="55" spans="1:39" ht="69.75" customHeight="1" x14ac:dyDescent="0.2">
      <c r="A55" s="802"/>
      <c r="B55" s="802"/>
      <c r="C55" s="803"/>
      <c r="D55" s="2146"/>
      <c r="E55" s="2147"/>
      <c r="F55" s="2148"/>
      <c r="G55" s="2080"/>
      <c r="H55" s="2085"/>
      <c r="I55" s="2086"/>
      <c r="J55" s="834">
        <v>222</v>
      </c>
      <c r="K55" s="835" t="s">
        <v>265</v>
      </c>
      <c r="L55" s="836" t="s">
        <v>44</v>
      </c>
      <c r="M55" s="837">
        <v>1</v>
      </c>
      <c r="N55" s="972"/>
      <c r="O55" s="2112"/>
      <c r="P55" s="2057"/>
      <c r="Q55" s="838">
        <f>R55/SUM(R44:R55)*100</f>
        <v>4.3062200956937797</v>
      </c>
      <c r="R55" s="839">
        <v>18000000</v>
      </c>
      <c r="S55" s="2057"/>
      <c r="T55" s="2057"/>
      <c r="U55" s="840" t="s">
        <v>1724</v>
      </c>
      <c r="V55" s="832">
        <v>18000000</v>
      </c>
      <c r="W55" s="2094"/>
      <c r="X55" s="841"/>
      <c r="Y55" s="2103"/>
      <c r="Z55" s="2106"/>
      <c r="AA55" s="2106"/>
      <c r="AB55" s="2106"/>
      <c r="AC55" s="2106"/>
      <c r="AD55" s="2106"/>
      <c r="AE55" s="2125"/>
      <c r="AF55" s="2125"/>
      <c r="AG55" s="842"/>
      <c r="AH55" s="2125"/>
      <c r="AI55" s="842"/>
      <c r="AJ55" s="842"/>
      <c r="AK55" s="817">
        <v>42750</v>
      </c>
      <c r="AL55" s="817">
        <v>42977</v>
      </c>
      <c r="AM55" s="2051"/>
    </row>
    <row r="56" spans="1:39" s="234" customFormat="1" ht="26.25" customHeight="1" x14ac:dyDescent="0.2">
      <c r="A56" s="802"/>
      <c r="B56" s="802"/>
      <c r="C56" s="803"/>
      <c r="D56" s="799">
        <v>24</v>
      </c>
      <c r="E56" s="428" t="s">
        <v>1725</v>
      </c>
      <c r="F56" s="428"/>
      <c r="G56" s="428"/>
      <c r="H56" s="428"/>
      <c r="I56" s="428"/>
      <c r="J56" s="967"/>
      <c r="K56" s="800"/>
      <c r="L56" s="428"/>
      <c r="M56" s="428"/>
      <c r="N56" s="967"/>
      <c r="O56" s="428"/>
      <c r="P56" s="429"/>
      <c r="Q56" s="801"/>
      <c r="R56" s="432"/>
      <c r="S56" s="429"/>
      <c r="T56" s="800"/>
      <c r="U56" s="800"/>
      <c r="V56" s="433"/>
      <c r="W56" s="433"/>
      <c r="X56" s="433"/>
      <c r="Y56" s="433"/>
      <c r="Z56" s="433"/>
      <c r="AA56" s="433"/>
      <c r="AB56" s="433"/>
      <c r="AC56" s="433"/>
      <c r="AD56" s="433"/>
      <c r="AE56" s="433"/>
      <c r="AF56" s="433"/>
      <c r="AG56" s="433"/>
      <c r="AH56" s="433"/>
      <c r="AI56" s="433"/>
      <c r="AJ56" s="433"/>
      <c r="AK56" s="433"/>
      <c r="AL56" s="435"/>
      <c r="AM56" s="843"/>
    </row>
    <row r="57" spans="1:39" s="234" customFormat="1" ht="25.5" customHeight="1" x14ac:dyDescent="0.2">
      <c r="A57" s="802"/>
      <c r="B57" s="802"/>
      <c r="C57" s="803"/>
      <c r="D57" s="844"/>
      <c r="E57" s="845"/>
      <c r="F57" s="846"/>
      <c r="G57" s="464">
        <v>78</v>
      </c>
      <c r="H57" s="293" t="s">
        <v>1726</v>
      </c>
      <c r="I57" s="293"/>
      <c r="J57" s="968"/>
      <c r="K57" s="804"/>
      <c r="L57" s="293"/>
      <c r="M57" s="293"/>
      <c r="N57" s="973"/>
      <c r="O57" s="847"/>
      <c r="P57" s="294"/>
      <c r="Q57" s="805"/>
      <c r="R57" s="442"/>
      <c r="S57" s="294"/>
      <c r="T57" s="804"/>
      <c r="U57" s="804"/>
      <c r="V57" s="443"/>
      <c r="W57" s="443"/>
      <c r="X57" s="443"/>
      <c r="Y57" s="443"/>
      <c r="Z57" s="443"/>
      <c r="AA57" s="443"/>
      <c r="AB57" s="443"/>
      <c r="AC57" s="443"/>
      <c r="AD57" s="443"/>
      <c r="AE57" s="443"/>
      <c r="AF57" s="443"/>
      <c r="AG57" s="443"/>
      <c r="AH57" s="443"/>
      <c r="AI57" s="443"/>
      <c r="AJ57" s="443"/>
      <c r="AK57" s="443"/>
      <c r="AL57" s="443"/>
      <c r="AM57" s="848"/>
    </row>
    <row r="58" spans="1:39" ht="60" customHeight="1" x14ac:dyDescent="0.2">
      <c r="A58" s="802"/>
      <c r="B58" s="802"/>
      <c r="C58" s="803"/>
      <c r="D58" s="2078"/>
      <c r="E58" s="2128"/>
      <c r="F58" s="2129"/>
      <c r="G58" s="2078"/>
      <c r="H58" s="2134"/>
      <c r="I58" s="2135"/>
      <c r="J58" s="2087">
        <v>226</v>
      </c>
      <c r="K58" s="2159" t="s">
        <v>266</v>
      </c>
      <c r="L58" s="2072" t="s">
        <v>44</v>
      </c>
      <c r="M58" s="2156">
        <v>12</v>
      </c>
      <c r="N58" s="2151" t="s">
        <v>1727</v>
      </c>
      <c r="O58" s="2052" t="s">
        <v>1728</v>
      </c>
      <c r="P58" s="2055" t="s">
        <v>1729</v>
      </c>
      <c r="Q58" s="2161">
        <f>R58/SUM(R58:R76)*100</f>
        <v>35.982490735482521</v>
      </c>
      <c r="R58" s="2166">
        <v>140400000</v>
      </c>
      <c r="S58" s="2055" t="s">
        <v>1730</v>
      </c>
      <c r="T58" s="2060" t="s">
        <v>267</v>
      </c>
      <c r="U58" s="818" t="s">
        <v>268</v>
      </c>
      <c r="V58" s="806">
        <v>10000000</v>
      </c>
      <c r="W58" s="2094">
        <v>20</v>
      </c>
      <c r="X58" s="2089" t="s">
        <v>1707</v>
      </c>
      <c r="Y58" s="2101">
        <v>363</v>
      </c>
      <c r="Z58" s="2104">
        <v>705</v>
      </c>
      <c r="AA58" s="2104">
        <v>553</v>
      </c>
      <c r="AB58" s="2104">
        <v>835</v>
      </c>
      <c r="AC58" s="2104">
        <v>1717</v>
      </c>
      <c r="AD58" s="2104">
        <v>282</v>
      </c>
      <c r="AE58" s="2104">
        <v>141</v>
      </c>
      <c r="AF58" s="2104">
        <v>113</v>
      </c>
      <c r="AG58" s="849"/>
      <c r="AH58" s="2104"/>
      <c r="AI58" s="849"/>
      <c r="AJ58" s="849"/>
      <c r="AK58" s="817">
        <v>42750</v>
      </c>
      <c r="AL58" s="850">
        <v>42916</v>
      </c>
      <c r="AM58" s="2049" t="s">
        <v>1868</v>
      </c>
    </row>
    <row r="59" spans="1:39" ht="73.5" customHeight="1" x14ac:dyDescent="0.2">
      <c r="A59" s="802"/>
      <c r="B59" s="802"/>
      <c r="C59" s="803"/>
      <c r="D59" s="2079"/>
      <c r="E59" s="2130"/>
      <c r="F59" s="2131"/>
      <c r="G59" s="2079"/>
      <c r="H59" s="2136"/>
      <c r="I59" s="2137"/>
      <c r="J59" s="2117"/>
      <c r="K59" s="2169"/>
      <c r="L59" s="2072"/>
      <c r="M59" s="2157"/>
      <c r="N59" s="2075"/>
      <c r="O59" s="2053"/>
      <c r="P59" s="2056"/>
      <c r="Q59" s="2165"/>
      <c r="R59" s="2167"/>
      <c r="S59" s="2056"/>
      <c r="T59" s="2061"/>
      <c r="U59" s="818" t="s">
        <v>269</v>
      </c>
      <c r="V59" s="806">
        <v>20000000</v>
      </c>
      <c r="W59" s="2094"/>
      <c r="X59" s="2118"/>
      <c r="Y59" s="2102"/>
      <c r="Z59" s="2105"/>
      <c r="AA59" s="2105"/>
      <c r="AB59" s="2105"/>
      <c r="AC59" s="2105"/>
      <c r="AD59" s="2105"/>
      <c r="AE59" s="2105"/>
      <c r="AF59" s="2105"/>
      <c r="AG59" s="851"/>
      <c r="AH59" s="2105"/>
      <c r="AI59" s="851"/>
      <c r="AJ59" s="851"/>
      <c r="AK59" s="817">
        <v>42751</v>
      </c>
      <c r="AL59" s="850">
        <v>42931</v>
      </c>
      <c r="AM59" s="2050"/>
    </row>
    <row r="60" spans="1:39" ht="114.75" x14ac:dyDescent="0.2">
      <c r="A60" s="802"/>
      <c r="B60" s="802"/>
      <c r="C60" s="803"/>
      <c r="D60" s="2079"/>
      <c r="E60" s="2130"/>
      <c r="F60" s="2131"/>
      <c r="G60" s="2079"/>
      <c r="H60" s="2136"/>
      <c r="I60" s="2137"/>
      <c r="J60" s="2117"/>
      <c r="K60" s="2169"/>
      <c r="L60" s="2072"/>
      <c r="M60" s="2157"/>
      <c r="N60" s="2075"/>
      <c r="O60" s="2053"/>
      <c r="P60" s="2056"/>
      <c r="Q60" s="2165"/>
      <c r="R60" s="2167"/>
      <c r="S60" s="2056"/>
      <c r="T60" s="2061"/>
      <c r="U60" s="818" t="s">
        <v>270</v>
      </c>
      <c r="V60" s="806">
        <v>20000000</v>
      </c>
      <c r="W60" s="2094"/>
      <c r="X60" s="2118"/>
      <c r="Y60" s="2102"/>
      <c r="Z60" s="2105"/>
      <c r="AA60" s="2105"/>
      <c r="AB60" s="2105"/>
      <c r="AC60" s="2105"/>
      <c r="AD60" s="2105"/>
      <c r="AE60" s="2105"/>
      <c r="AF60" s="2105"/>
      <c r="AG60" s="851"/>
      <c r="AH60" s="2105"/>
      <c r="AI60" s="851"/>
      <c r="AJ60" s="851"/>
      <c r="AK60" s="817">
        <v>42751</v>
      </c>
      <c r="AL60" s="850">
        <v>42931</v>
      </c>
      <c r="AM60" s="2050"/>
    </row>
    <row r="61" spans="1:39" ht="63.75" x14ac:dyDescent="0.2">
      <c r="A61" s="802"/>
      <c r="B61" s="802"/>
      <c r="C61" s="803"/>
      <c r="D61" s="2079"/>
      <c r="E61" s="2130"/>
      <c r="F61" s="2131"/>
      <c r="G61" s="2079"/>
      <c r="H61" s="2136"/>
      <c r="I61" s="2137"/>
      <c r="J61" s="2117"/>
      <c r="K61" s="2169"/>
      <c r="L61" s="2072"/>
      <c r="M61" s="2157"/>
      <c r="N61" s="2075"/>
      <c r="O61" s="2053"/>
      <c r="P61" s="2056"/>
      <c r="Q61" s="2165"/>
      <c r="R61" s="2167"/>
      <c r="S61" s="2056"/>
      <c r="T61" s="2061"/>
      <c r="U61" s="818" t="s">
        <v>271</v>
      </c>
      <c r="V61" s="806">
        <v>10000000</v>
      </c>
      <c r="W61" s="2094"/>
      <c r="X61" s="2118"/>
      <c r="Y61" s="2102"/>
      <c r="Z61" s="2105"/>
      <c r="AA61" s="2105"/>
      <c r="AB61" s="2105"/>
      <c r="AC61" s="2105"/>
      <c r="AD61" s="2105"/>
      <c r="AE61" s="2105"/>
      <c r="AF61" s="2105"/>
      <c r="AG61" s="851"/>
      <c r="AH61" s="2105"/>
      <c r="AI61" s="851"/>
      <c r="AJ61" s="851"/>
      <c r="AK61" s="817">
        <v>42750</v>
      </c>
      <c r="AL61" s="850">
        <v>42916</v>
      </c>
      <c r="AM61" s="2050"/>
    </row>
    <row r="62" spans="1:39" ht="76.5" x14ac:dyDescent="0.2">
      <c r="A62" s="802"/>
      <c r="B62" s="802"/>
      <c r="C62" s="803"/>
      <c r="D62" s="2079"/>
      <c r="E62" s="2130"/>
      <c r="F62" s="2131"/>
      <c r="G62" s="2079"/>
      <c r="H62" s="2136"/>
      <c r="I62" s="2137"/>
      <c r="J62" s="2117"/>
      <c r="K62" s="2169"/>
      <c r="L62" s="2072"/>
      <c r="M62" s="2157"/>
      <c r="N62" s="2075"/>
      <c r="O62" s="2053"/>
      <c r="P62" s="2056"/>
      <c r="Q62" s="2165"/>
      <c r="R62" s="2167"/>
      <c r="S62" s="2056"/>
      <c r="T62" s="2061"/>
      <c r="U62" s="818" t="s">
        <v>272</v>
      </c>
      <c r="V62" s="806">
        <v>15000000</v>
      </c>
      <c r="W62" s="2094"/>
      <c r="X62" s="2118"/>
      <c r="Y62" s="2102"/>
      <c r="Z62" s="2105"/>
      <c r="AA62" s="2105"/>
      <c r="AB62" s="2105"/>
      <c r="AC62" s="2105"/>
      <c r="AD62" s="2105"/>
      <c r="AE62" s="2105"/>
      <c r="AF62" s="2105"/>
      <c r="AG62" s="851"/>
      <c r="AH62" s="2105"/>
      <c r="AI62" s="851"/>
      <c r="AJ62" s="851"/>
      <c r="AK62" s="817">
        <v>42750</v>
      </c>
      <c r="AL62" s="850">
        <v>42916</v>
      </c>
      <c r="AM62" s="2050"/>
    </row>
    <row r="63" spans="1:39" ht="35.25" customHeight="1" x14ac:dyDescent="0.2">
      <c r="A63" s="802"/>
      <c r="B63" s="802"/>
      <c r="C63" s="803"/>
      <c r="D63" s="2079"/>
      <c r="E63" s="2130"/>
      <c r="F63" s="2131"/>
      <c r="G63" s="2079"/>
      <c r="H63" s="2136"/>
      <c r="I63" s="2137"/>
      <c r="J63" s="2117"/>
      <c r="K63" s="2169"/>
      <c r="L63" s="2072"/>
      <c r="M63" s="2157"/>
      <c r="N63" s="2075"/>
      <c r="O63" s="2053"/>
      <c r="P63" s="2056"/>
      <c r="Q63" s="2165"/>
      <c r="R63" s="2167"/>
      <c r="S63" s="2056"/>
      <c r="T63" s="2061"/>
      <c r="U63" s="818" t="s">
        <v>273</v>
      </c>
      <c r="V63" s="806">
        <v>40400000</v>
      </c>
      <c r="W63" s="2094"/>
      <c r="X63" s="2118"/>
      <c r="Y63" s="2102"/>
      <c r="Z63" s="2105"/>
      <c r="AA63" s="2105"/>
      <c r="AB63" s="2105"/>
      <c r="AC63" s="2105"/>
      <c r="AD63" s="2105"/>
      <c r="AE63" s="2105"/>
      <c r="AF63" s="2105"/>
      <c r="AG63" s="851"/>
      <c r="AH63" s="2105"/>
      <c r="AI63" s="851"/>
      <c r="AJ63" s="851"/>
      <c r="AK63" s="817">
        <v>42814</v>
      </c>
      <c r="AL63" s="850">
        <v>43089</v>
      </c>
      <c r="AM63" s="2050"/>
    </row>
    <row r="64" spans="1:39" ht="33.75" customHeight="1" x14ac:dyDescent="0.2">
      <c r="A64" s="802"/>
      <c r="B64" s="802"/>
      <c r="C64" s="803"/>
      <c r="D64" s="2079"/>
      <c r="E64" s="2130"/>
      <c r="F64" s="2131"/>
      <c r="G64" s="2079"/>
      <c r="H64" s="2136"/>
      <c r="I64" s="2137"/>
      <c r="J64" s="2088"/>
      <c r="K64" s="2160"/>
      <c r="L64" s="2073"/>
      <c r="M64" s="2158"/>
      <c r="N64" s="2075"/>
      <c r="O64" s="2053"/>
      <c r="P64" s="2056"/>
      <c r="Q64" s="2162"/>
      <c r="R64" s="2168"/>
      <c r="S64" s="2056"/>
      <c r="T64" s="2061"/>
      <c r="U64" s="818" t="s">
        <v>274</v>
      </c>
      <c r="V64" s="806">
        <v>25000000</v>
      </c>
      <c r="W64" s="2094"/>
      <c r="X64" s="2118"/>
      <c r="Y64" s="2102"/>
      <c r="Z64" s="2105"/>
      <c r="AA64" s="2105"/>
      <c r="AB64" s="2105"/>
      <c r="AC64" s="2105"/>
      <c r="AD64" s="2105"/>
      <c r="AE64" s="2105"/>
      <c r="AF64" s="2105"/>
      <c r="AG64" s="851"/>
      <c r="AH64" s="2105"/>
      <c r="AI64" s="851"/>
      <c r="AJ64" s="851"/>
      <c r="AK64" s="817">
        <v>42815</v>
      </c>
      <c r="AL64" s="850">
        <v>42999</v>
      </c>
      <c r="AM64" s="2050"/>
    </row>
    <row r="65" spans="1:39" ht="63.75" x14ac:dyDescent="0.2">
      <c r="A65" s="802"/>
      <c r="B65" s="802"/>
      <c r="C65" s="803"/>
      <c r="D65" s="2079"/>
      <c r="E65" s="2130"/>
      <c r="F65" s="2131"/>
      <c r="G65" s="2079"/>
      <c r="H65" s="2136"/>
      <c r="I65" s="2137"/>
      <c r="J65" s="2049">
        <v>227</v>
      </c>
      <c r="K65" s="2159" t="s">
        <v>275</v>
      </c>
      <c r="L65" s="2071" t="s">
        <v>44</v>
      </c>
      <c r="M65" s="2156">
        <v>12</v>
      </c>
      <c r="N65" s="2075"/>
      <c r="O65" s="2053"/>
      <c r="P65" s="2056"/>
      <c r="Q65" s="2161">
        <f>R65/SUM(R58:R76)*100</f>
        <v>39.544859832513914</v>
      </c>
      <c r="R65" s="2163">
        <v>154300000</v>
      </c>
      <c r="S65" s="2056"/>
      <c r="T65" s="2061"/>
      <c r="U65" s="818" t="s">
        <v>276</v>
      </c>
      <c r="V65" s="806">
        <v>40000000</v>
      </c>
      <c r="W65" s="2094"/>
      <c r="X65" s="2118"/>
      <c r="Y65" s="2102"/>
      <c r="Z65" s="2105"/>
      <c r="AA65" s="2105"/>
      <c r="AB65" s="2105"/>
      <c r="AC65" s="2105"/>
      <c r="AD65" s="2105"/>
      <c r="AE65" s="2105"/>
      <c r="AF65" s="2105"/>
      <c r="AG65" s="851"/>
      <c r="AH65" s="2105"/>
      <c r="AI65" s="851"/>
      <c r="AJ65" s="851"/>
      <c r="AK65" s="817">
        <v>42786</v>
      </c>
      <c r="AL65" s="850">
        <v>43089</v>
      </c>
      <c r="AM65" s="2050"/>
    </row>
    <row r="66" spans="1:39" ht="71.25" customHeight="1" x14ac:dyDescent="0.2">
      <c r="A66" s="802"/>
      <c r="B66" s="802"/>
      <c r="C66" s="803"/>
      <c r="D66" s="2079"/>
      <c r="E66" s="2130"/>
      <c r="F66" s="2131"/>
      <c r="G66" s="2079"/>
      <c r="H66" s="2136"/>
      <c r="I66" s="2137"/>
      <c r="J66" s="2051"/>
      <c r="K66" s="2160"/>
      <c r="L66" s="2073"/>
      <c r="M66" s="2158"/>
      <c r="N66" s="2075"/>
      <c r="O66" s="2053"/>
      <c r="P66" s="2056"/>
      <c r="Q66" s="2162"/>
      <c r="R66" s="2164"/>
      <c r="S66" s="2056"/>
      <c r="T66" s="2061"/>
      <c r="U66" s="818" t="s">
        <v>277</v>
      </c>
      <c r="V66" s="806">
        <v>114300000</v>
      </c>
      <c r="W66" s="2094"/>
      <c r="X66" s="2118"/>
      <c r="Y66" s="2102"/>
      <c r="Z66" s="2105"/>
      <c r="AA66" s="2105"/>
      <c r="AB66" s="2105"/>
      <c r="AC66" s="2105"/>
      <c r="AD66" s="2105"/>
      <c r="AE66" s="2105"/>
      <c r="AF66" s="2105"/>
      <c r="AG66" s="851"/>
      <c r="AH66" s="2105"/>
      <c r="AI66" s="851"/>
      <c r="AJ66" s="851"/>
      <c r="AK66" s="817">
        <v>42819</v>
      </c>
      <c r="AL66" s="850">
        <v>43089</v>
      </c>
      <c r="AM66" s="2050"/>
    </row>
    <row r="67" spans="1:39" ht="47.25" customHeight="1" x14ac:dyDescent="0.2">
      <c r="A67" s="802"/>
      <c r="B67" s="802"/>
      <c r="C67" s="803"/>
      <c r="D67" s="2079"/>
      <c r="E67" s="2130"/>
      <c r="F67" s="2131"/>
      <c r="G67" s="2079"/>
      <c r="H67" s="2136"/>
      <c r="I67" s="2137"/>
      <c r="J67" s="2049">
        <v>228</v>
      </c>
      <c r="K67" s="2153" t="s">
        <v>278</v>
      </c>
      <c r="L67" s="2071" t="s">
        <v>44</v>
      </c>
      <c r="M67" s="2156">
        <v>2</v>
      </c>
      <c r="N67" s="2075"/>
      <c r="O67" s="2053"/>
      <c r="P67" s="2056"/>
      <c r="Q67" s="2161">
        <f>R67/SUM(R58:R76)*100</f>
        <v>6.4327672183804223</v>
      </c>
      <c r="R67" s="2166">
        <v>25100000</v>
      </c>
      <c r="S67" s="2056"/>
      <c r="T67" s="2061"/>
      <c r="U67" s="818" t="s">
        <v>279</v>
      </c>
      <c r="V67" s="806">
        <v>6400000</v>
      </c>
      <c r="W67" s="2094"/>
      <c r="X67" s="2118"/>
      <c r="Y67" s="2102"/>
      <c r="Z67" s="2105"/>
      <c r="AA67" s="2105"/>
      <c r="AB67" s="2105"/>
      <c r="AC67" s="2105"/>
      <c r="AD67" s="2105"/>
      <c r="AE67" s="2105"/>
      <c r="AF67" s="2105"/>
      <c r="AG67" s="851"/>
      <c r="AH67" s="2105"/>
      <c r="AI67" s="851"/>
      <c r="AJ67" s="851"/>
      <c r="AK67" s="817">
        <v>42755</v>
      </c>
      <c r="AL67" s="850">
        <v>42756</v>
      </c>
      <c r="AM67" s="2050"/>
    </row>
    <row r="68" spans="1:39" ht="35.25" customHeight="1" x14ac:dyDescent="0.2">
      <c r="A68" s="802"/>
      <c r="B68" s="802"/>
      <c r="C68" s="803"/>
      <c r="D68" s="2079"/>
      <c r="E68" s="2130"/>
      <c r="F68" s="2131"/>
      <c r="G68" s="2079"/>
      <c r="H68" s="2136"/>
      <c r="I68" s="2137"/>
      <c r="J68" s="2050"/>
      <c r="K68" s="2154"/>
      <c r="L68" s="2072"/>
      <c r="M68" s="2157"/>
      <c r="N68" s="2075"/>
      <c r="O68" s="2053"/>
      <c r="P68" s="2056"/>
      <c r="Q68" s="2165"/>
      <c r="R68" s="2167"/>
      <c r="S68" s="2056"/>
      <c r="T68" s="2061"/>
      <c r="U68" s="818" t="s">
        <v>280</v>
      </c>
      <c r="V68" s="806">
        <v>9600000</v>
      </c>
      <c r="W68" s="2094"/>
      <c r="X68" s="2118"/>
      <c r="Y68" s="2102"/>
      <c r="Z68" s="2105"/>
      <c r="AA68" s="2105"/>
      <c r="AB68" s="2105"/>
      <c r="AC68" s="2105"/>
      <c r="AD68" s="2105"/>
      <c r="AE68" s="2105"/>
      <c r="AF68" s="2105"/>
      <c r="AG68" s="851"/>
      <c r="AH68" s="2105"/>
      <c r="AI68" s="851"/>
      <c r="AJ68" s="851"/>
      <c r="AK68" s="817">
        <v>42840</v>
      </c>
      <c r="AL68" s="850">
        <v>42841</v>
      </c>
      <c r="AM68" s="2050"/>
    </row>
    <row r="69" spans="1:39" ht="37.5" customHeight="1" x14ac:dyDescent="0.2">
      <c r="A69" s="802"/>
      <c r="B69" s="802"/>
      <c r="C69" s="803"/>
      <c r="D69" s="2079"/>
      <c r="E69" s="2130"/>
      <c r="F69" s="2131"/>
      <c r="G69" s="2079"/>
      <c r="H69" s="2136"/>
      <c r="I69" s="2137"/>
      <c r="J69" s="2050"/>
      <c r="K69" s="2154"/>
      <c r="L69" s="2072"/>
      <c r="M69" s="2157"/>
      <c r="N69" s="2075"/>
      <c r="O69" s="2053"/>
      <c r="P69" s="2056"/>
      <c r="Q69" s="2165"/>
      <c r="R69" s="2167"/>
      <c r="S69" s="2056"/>
      <c r="T69" s="2061"/>
      <c r="U69" s="818" t="s">
        <v>274</v>
      </c>
      <c r="V69" s="806">
        <v>4100000</v>
      </c>
      <c r="W69" s="2094"/>
      <c r="X69" s="2118"/>
      <c r="Y69" s="2102"/>
      <c r="Z69" s="2105"/>
      <c r="AA69" s="2105"/>
      <c r="AB69" s="2105"/>
      <c r="AC69" s="2105"/>
      <c r="AD69" s="2105"/>
      <c r="AE69" s="2105"/>
      <c r="AF69" s="2105"/>
      <c r="AG69" s="851"/>
      <c r="AH69" s="2105"/>
      <c r="AI69" s="851"/>
      <c r="AJ69" s="851"/>
      <c r="AK69" s="817">
        <v>42755</v>
      </c>
      <c r="AL69" s="850">
        <v>42977</v>
      </c>
      <c r="AM69" s="2050"/>
    </row>
    <row r="70" spans="1:39" ht="40.5" customHeight="1" x14ac:dyDescent="0.2">
      <c r="A70" s="802"/>
      <c r="B70" s="802"/>
      <c r="C70" s="803"/>
      <c r="D70" s="2079"/>
      <c r="E70" s="2130"/>
      <c r="F70" s="2131"/>
      <c r="G70" s="2079"/>
      <c r="H70" s="2136"/>
      <c r="I70" s="2137"/>
      <c r="J70" s="2051"/>
      <c r="K70" s="2155"/>
      <c r="L70" s="2073"/>
      <c r="M70" s="2158"/>
      <c r="N70" s="2075"/>
      <c r="O70" s="2053"/>
      <c r="P70" s="2056"/>
      <c r="Q70" s="2162"/>
      <c r="R70" s="2168"/>
      <c r="S70" s="2056"/>
      <c r="T70" s="2061"/>
      <c r="U70" s="818" t="s">
        <v>281</v>
      </c>
      <c r="V70" s="806">
        <v>5000000</v>
      </c>
      <c r="W70" s="2094"/>
      <c r="X70" s="2118"/>
      <c r="Y70" s="2102"/>
      <c r="Z70" s="2105"/>
      <c r="AA70" s="2105"/>
      <c r="AB70" s="2105"/>
      <c r="AC70" s="2105"/>
      <c r="AD70" s="2105"/>
      <c r="AE70" s="2105"/>
      <c r="AF70" s="2105"/>
      <c r="AG70" s="851"/>
      <c r="AH70" s="2105"/>
      <c r="AI70" s="851"/>
      <c r="AJ70" s="851"/>
      <c r="AK70" s="817">
        <v>42972</v>
      </c>
      <c r="AL70" s="850">
        <v>42973</v>
      </c>
      <c r="AM70" s="2050"/>
    </row>
    <row r="71" spans="1:39" ht="75" customHeight="1" x14ac:dyDescent="0.2">
      <c r="A71" s="802"/>
      <c r="B71" s="802"/>
      <c r="C71" s="803"/>
      <c r="D71" s="2079"/>
      <c r="E71" s="2130"/>
      <c r="F71" s="2131"/>
      <c r="G71" s="2079"/>
      <c r="H71" s="2136"/>
      <c r="I71" s="2137"/>
      <c r="J71" s="2049">
        <v>229</v>
      </c>
      <c r="K71" s="2055" t="s">
        <v>282</v>
      </c>
      <c r="L71" s="2071" t="s">
        <v>44</v>
      </c>
      <c r="M71" s="2156">
        <v>13</v>
      </c>
      <c r="N71" s="2075"/>
      <c r="O71" s="2053"/>
      <c r="P71" s="2056"/>
      <c r="Q71" s="2161">
        <f>R71/SUM(R58:R76)*100</f>
        <v>12.135120629096136</v>
      </c>
      <c r="R71" s="2166">
        <v>47350000</v>
      </c>
      <c r="S71" s="2056"/>
      <c r="T71" s="2061"/>
      <c r="U71" s="818" t="s">
        <v>1731</v>
      </c>
      <c r="V71" s="806">
        <v>23675000</v>
      </c>
      <c r="W71" s="2094"/>
      <c r="X71" s="2118"/>
      <c r="Y71" s="2102"/>
      <c r="Z71" s="2105"/>
      <c r="AA71" s="2105"/>
      <c r="AB71" s="2105"/>
      <c r="AC71" s="2105"/>
      <c r="AD71" s="2105"/>
      <c r="AE71" s="2105"/>
      <c r="AF71" s="2105"/>
      <c r="AG71" s="851"/>
      <c r="AH71" s="2105"/>
      <c r="AI71" s="851"/>
      <c r="AJ71" s="851"/>
      <c r="AK71" s="817">
        <v>42755</v>
      </c>
      <c r="AL71" s="850">
        <v>42974</v>
      </c>
      <c r="AM71" s="2050"/>
    </row>
    <row r="72" spans="1:39" ht="75" customHeight="1" x14ac:dyDescent="0.2">
      <c r="A72" s="802"/>
      <c r="B72" s="802"/>
      <c r="C72" s="803"/>
      <c r="D72" s="2079"/>
      <c r="E72" s="2130"/>
      <c r="F72" s="2131"/>
      <c r="G72" s="2079"/>
      <c r="H72" s="2136"/>
      <c r="I72" s="2137"/>
      <c r="J72" s="2051"/>
      <c r="K72" s="2057"/>
      <c r="L72" s="2073"/>
      <c r="M72" s="2158"/>
      <c r="N72" s="2075"/>
      <c r="O72" s="2053"/>
      <c r="P72" s="2056"/>
      <c r="Q72" s="2162"/>
      <c r="R72" s="2168"/>
      <c r="S72" s="2056"/>
      <c r="T72" s="2061"/>
      <c r="U72" s="818" t="s">
        <v>283</v>
      </c>
      <c r="V72" s="806">
        <v>23675000</v>
      </c>
      <c r="W72" s="2094"/>
      <c r="X72" s="2118"/>
      <c r="Y72" s="2102"/>
      <c r="Z72" s="2105"/>
      <c r="AA72" s="2105"/>
      <c r="AB72" s="2105"/>
      <c r="AC72" s="2105"/>
      <c r="AD72" s="2105"/>
      <c r="AE72" s="2105"/>
      <c r="AF72" s="2105"/>
      <c r="AG72" s="851"/>
      <c r="AH72" s="2105"/>
      <c r="AI72" s="851"/>
      <c r="AJ72" s="851"/>
      <c r="AK72" s="817">
        <v>42755</v>
      </c>
      <c r="AL72" s="850">
        <v>42974</v>
      </c>
      <c r="AM72" s="2050"/>
    </row>
    <row r="73" spans="1:39" ht="42.75" customHeight="1" x14ac:dyDescent="0.2">
      <c r="A73" s="802"/>
      <c r="B73" s="802"/>
      <c r="C73" s="803"/>
      <c r="D73" s="2079"/>
      <c r="E73" s="2130"/>
      <c r="F73" s="2131"/>
      <c r="G73" s="2079"/>
      <c r="H73" s="2136"/>
      <c r="I73" s="2137"/>
      <c r="J73" s="2049">
        <v>230</v>
      </c>
      <c r="K73" s="2153" t="s">
        <v>284</v>
      </c>
      <c r="L73" s="2071" t="s">
        <v>1718</v>
      </c>
      <c r="M73" s="2119">
        <v>1</v>
      </c>
      <c r="N73" s="2075"/>
      <c r="O73" s="2053"/>
      <c r="P73" s="2056"/>
      <c r="Q73" s="2161">
        <f>R73/SUM(R58:R76)*100</f>
        <v>5.9047615845270123</v>
      </c>
      <c r="R73" s="2166">
        <v>23039776</v>
      </c>
      <c r="S73" s="2056"/>
      <c r="T73" s="2061"/>
      <c r="U73" s="818" t="s">
        <v>285</v>
      </c>
      <c r="V73" s="824">
        <v>4000000</v>
      </c>
      <c r="W73" s="2094"/>
      <c r="X73" s="2118"/>
      <c r="Y73" s="2102"/>
      <c r="Z73" s="2105"/>
      <c r="AA73" s="2105"/>
      <c r="AB73" s="2105"/>
      <c r="AC73" s="2105"/>
      <c r="AD73" s="2105"/>
      <c r="AE73" s="2105"/>
      <c r="AF73" s="2105"/>
      <c r="AG73" s="851"/>
      <c r="AH73" s="2105"/>
      <c r="AI73" s="851"/>
      <c r="AJ73" s="851"/>
      <c r="AK73" s="817">
        <v>42755</v>
      </c>
      <c r="AL73" s="850">
        <v>42875</v>
      </c>
      <c r="AM73" s="2050"/>
    </row>
    <row r="74" spans="1:39" ht="51" x14ac:dyDescent="0.2">
      <c r="A74" s="802"/>
      <c r="B74" s="802"/>
      <c r="C74" s="803"/>
      <c r="D74" s="2079"/>
      <c r="E74" s="2130"/>
      <c r="F74" s="2131"/>
      <c r="G74" s="2079"/>
      <c r="H74" s="2136"/>
      <c r="I74" s="2137"/>
      <c r="J74" s="2050"/>
      <c r="K74" s="2154"/>
      <c r="L74" s="2072"/>
      <c r="M74" s="2120"/>
      <c r="N74" s="2075"/>
      <c r="O74" s="2053"/>
      <c r="P74" s="2056"/>
      <c r="Q74" s="2165"/>
      <c r="R74" s="2167"/>
      <c r="S74" s="2056"/>
      <c r="T74" s="2061"/>
      <c r="U74" s="818" t="s">
        <v>286</v>
      </c>
      <c r="V74" s="824">
        <v>3000000</v>
      </c>
      <c r="W74" s="2094"/>
      <c r="X74" s="2118"/>
      <c r="Y74" s="2102"/>
      <c r="Z74" s="2105"/>
      <c r="AA74" s="2105"/>
      <c r="AB74" s="2105"/>
      <c r="AC74" s="2105"/>
      <c r="AD74" s="2105"/>
      <c r="AE74" s="2105"/>
      <c r="AF74" s="2105"/>
      <c r="AG74" s="851"/>
      <c r="AH74" s="2105"/>
      <c r="AI74" s="851"/>
      <c r="AJ74" s="851"/>
      <c r="AK74" s="817">
        <v>42755</v>
      </c>
      <c r="AL74" s="850">
        <v>42875</v>
      </c>
      <c r="AM74" s="2050"/>
    </row>
    <row r="75" spans="1:39" ht="38.25" x14ac:dyDescent="0.2">
      <c r="A75" s="802"/>
      <c r="B75" s="802"/>
      <c r="C75" s="803"/>
      <c r="D75" s="2079"/>
      <c r="E75" s="2130"/>
      <c r="F75" s="2131"/>
      <c r="G75" s="2079"/>
      <c r="H75" s="2136"/>
      <c r="I75" s="2137"/>
      <c r="J75" s="2050"/>
      <c r="K75" s="2154"/>
      <c r="L75" s="2072"/>
      <c r="M75" s="2120"/>
      <c r="N75" s="2075"/>
      <c r="O75" s="2053"/>
      <c r="P75" s="2056"/>
      <c r="Q75" s="2165"/>
      <c r="R75" s="2167"/>
      <c r="S75" s="2056"/>
      <c r="T75" s="2061"/>
      <c r="U75" s="818" t="s">
        <v>287</v>
      </c>
      <c r="V75" s="824">
        <v>7039776</v>
      </c>
      <c r="W75" s="2094"/>
      <c r="X75" s="2118"/>
      <c r="Y75" s="2102"/>
      <c r="Z75" s="2105"/>
      <c r="AA75" s="2105"/>
      <c r="AB75" s="2105"/>
      <c r="AC75" s="2105"/>
      <c r="AD75" s="2105"/>
      <c r="AE75" s="2105"/>
      <c r="AF75" s="2105"/>
      <c r="AG75" s="851"/>
      <c r="AH75" s="2105"/>
      <c r="AI75" s="851"/>
      <c r="AJ75" s="851"/>
      <c r="AK75" s="817">
        <v>42755</v>
      </c>
      <c r="AL75" s="850">
        <v>42875</v>
      </c>
      <c r="AM75" s="2050"/>
    </row>
    <row r="76" spans="1:39" ht="42.75" customHeight="1" x14ac:dyDescent="0.2">
      <c r="A76" s="802"/>
      <c r="B76" s="802"/>
      <c r="C76" s="803"/>
      <c r="D76" s="2079"/>
      <c r="E76" s="2130"/>
      <c r="F76" s="2131"/>
      <c r="G76" s="2080"/>
      <c r="H76" s="2138"/>
      <c r="I76" s="2139"/>
      <c r="J76" s="2051"/>
      <c r="K76" s="2154"/>
      <c r="L76" s="2072"/>
      <c r="M76" s="2121"/>
      <c r="N76" s="2076"/>
      <c r="O76" s="2054"/>
      <c r="P76" s="2057"/>
      <c r="Q76" s="2165"/>
      <c r="R76" s="2168"/>
      <c r="S76" s="2057"/>
      <c r="T76" s="2062"/>
      <c r="U76" s="818" t="s">
        <v>274</v>
      </c>
      <c r="V76" s="824">
        <v>9000000</v>
      </c>
      <c r="W76" s="2095"/>
      <c r="X76" s="2090"/>
      <c r="Y76" s="2103"/>
      <c r="Z76" s="2106"/>
      <c r="AA76" s="2106"/>
      <c r="AB76" s="2106"/>
      <c r="AC76" s="2106"/>
      <c r="AD76" s="2106"/>
      <c r="AE76" s="2106"/>
      <c r="AF76" s="2106"/>
      <c r="AG76" s="852"/>
      <c r="AH76" s="2106"/>
      <c r="AI76" s="852"/>
      <c r="AJ76" s="852"/>
      <c r="AK76" s="817">
        <v>42814</v>
      </c>
      <c r="AL76" s="850">
        <v>42962</v>
      </c>
      <c r="AM76" s="2050"/>
    </row>
    <row r="77" spans="1:39" s="234" customFormat="1" ht="25.5" customHeight="1" x14ac:dyDescent="0.2">
      <c r="A77" s="802"/>
      <c r="B77" s="802"/>
      <c r="C77" s="803"/>
      <c r="D77" s="2079"/>
      <c r="E77" s="2130"/>
      <c r="F77" s="2131"/>
      <c r="G77" s="464">
        <v>79</v>
      </c>
      <c r="H77" s="293" t="s">
        <v>1732</v>
      </c>
      <c r="I77" s="293"/>
      <c r="J77" s="968"/>
      <c r="K77" s="804"/>
      <c r="L77" s="293"/>
      <c r="M77" s="293"/>
      <c r="N77" s="968"/>
      <c r="O77" s="293"/>
      <c r="P77" s="294"/>
      <c r="Q77" s="805"/>
      <c r="R77" s="442"/>
      <c r="S77" s="294"/>
      <c r="T77" s="804"/>
      <c r="U77" s="804"/>
      <c r="V77" s="443"/>
      <c r="W77" s="443"/>
      <c r="X77" s="443"/>
      <c r="Y77" s="443"/>
      <c r="Z77" s="443"/>
      <c r="AA77" s="443"/>
      <c r="AB77" s="443"/>
      <c r="AC77" s="443"/>
      <c r="AD77" s="443"/>
      <c r="AE77" s="443"/>
      <c r="AF77" s="443"/>
      <c r="AG77" s="443"/>
      <c r="AH77" s="443"/>
      <c r="AI77" s="443"/>
      <c r="AJ77" s="443"/>
      <c r="AK77" s="443"/>
      <c r="AL77" s="443"/>
      <c r="AM77" s="2051"/>
    </row>
    <row r="78" spans="1:39" ht="71.25" customHeight="1" x14ac:dyDescent="0.2">
      <c r="A78" s="802"/>
      <c r="B78" s="802"/>
      <c r="C78" s="803"/>
      <c r="D78" s="2079"/>
      <c r="E78" s="2130"/>
      <c r="F78" s="2131"/>
      <c r="G78" s="2156"/>
      <c r="H78" s="2181"/>
      <c r="I78" s="2182"/>
      <c r="J78" s="2087">
        <v>231</v>
      </c>
      <c r="K78" s="2153" t="s">
        <v>288</v>
      </c>
      <c r="L78" s="2187" t="s">
        <v>44</v>
      </c>
      <c r="M78" s="2149">
        <v>1</v>
      </c>
      <c r="N78" s="2118" t="s">
        <v>1733</v>
      </c>
      <c r="O78" s="2206" t="s">
        <v>1734</v>
      </c>
      <c r="P78" s="2055" t="s">
        <v>1735</v>
      </c>
      <c r="Q78" s="2170">
        <f>R78/SUM(R78:R89)*100</f>
        <v>8.3333333333333321</v>
      </c>
      <c r="R78" s="2172">
        <v>3090000</v>
      </c>
      <c r="S78" s="2174" t="s">
        <v>289</v>
      </c>
      <c r="T78" s="2055" t="s">
        <v>290</v>
      </c>
      <c r="U78" s="818" t="s">
        <v>291</v>
      </c>
      <c r="V78" s="853">
        <v>1545000</v>
      </c>
      <c r="W78" s="2189">
        <v>20</v>
      </c>
      <c r="X78" s="2089" t="s">
        <v>1707</v>
      </c>
      <c r="Y78" s="2197">
        <v>367</v>
      </c>
      <c r="Z78" s="2170">
        <v>414</v>
      </c>
      <c r="AA78" s="2170">
        <v>157</v>
      </c>
      <c r="AB78" s="2170">
        <v>497</v>
      </c>
      <c r="AC78" s="2170">
        <v>1355</v>
      </c>
      <c r="AD78" s="2197"/>
      <c r="AE78" s="2189">
        <v>12718</v>
      </c>
      <c r="AF78" s="2200">
        <v>466</v>
      </c>
      <c r="AG78" s="854"/>
      <c r="AH78" s="2203"/>
      <c r="AI78" s="2189">
        <v>41543</v>
      </c>
      <c r="AJ78" s="2192"/>
      <c r="AK78" s="817">
        <v>42755</v>
      </c>
      <c r="AL78" s="817">
        <v>42875</v>
      </c>
      <c r="AM78" s="2049" t="s">
        <v>1869</v>
      </c>
    </row>
    <row r="79" spans="1:39" ht="71.25" customHeight="1" x14ac:dyDescent="0.2">
      <c r="A79" s="802"/>
      <c r="B79" s="802"/>
      <c r="C79" s="803"/>
      <c r="D79" s="2079"/>
      <c r="E79" s="2130"/>
      <c r="F79" s="2131"/>
      <c r="G79" s="2157"/>
      <c r="H79" s="2183"/>
      <c r="I79" s="2184"/>
      <c r="J79" s="2088"/>
      <c r="K79" s="2155"/>
      <c r="L79" s="2188"/>
      <c r="M79" s="2152"/>
      <c r="N79" s="2118"/>
      <c r="O79" s="2207"/>
      <c r="P79" s="2056"/>
      <c r="Q79" s="2171"/>
      <c r="R79" s="2173"/>
      <c r="S79" s="2175"/>
      <c r="T79" s="2056"/>
      <c r="U79" s="818" t="s">
        <v>292</v>
      </c>
      <c r="V79" s="853">
        <v>1545000</v>
      </c>
      <c r="W79" s="2190"/>
      <c r="X79" s="2118"/>
      <c r="Y79" s="2198"/>
      <c r="Z79" s="2196"/>
      <c r="AA79" s="2196"/>
      <c r="AB79" s="2196"/>
      <c r="AC79" s="2196"/>
      <c r="AD79" s="2198"/>
      <c r="AE79" s="2190"/>
      <c r="AF79" s="2201"/>
      <c r="AG79" s="855"/>
      <c r="AH79" s="2204"/>
      <c r="AI79" s="2190"/>
      <c r="AJ79" s="2193"/>
      <c r="AK79" s="817">
        <v>42755</v>
      </c>
      <c r="AL79" s="817">
        <v>42875</v>
      </c>
      <c r="AM79" s="2050"/>
    </row>
    <row r="80" spans="1:39" ht="71.25" customHeight="1" x14ac:dyDescent="0.2">
      <c r="A80" s="802"/>
      <c r="B80" s="802"/>
      <c r="C80" s="803"/>
      <c r="D80" s="2079"/>
      <c r="E80" s="2130"/>
      <c r="F80" s="2131"/>
      <c r="G80" s="2157"/>
      <c r="H80" s="2183"/>
      <c r="I80" s="2184"/>
      <c r="J80" s="2087">
        <v>232</v>
      </c>
      <c r="K80" s="2153" t="s">
        <v>293</v>
      </c>
      <c r="L80" s="2187" t="s">
        <v>44</v>
      </c>
      <c r="M80" s="2149">
        <v>12</v>
      </c>
      <c r="N80" s="2118"/>
      <c r="O80" s="2207"/>
      <c r="P80" s="2056"/>
      <c r="Q80" s="2170">
        <f>R80/SUM(R78:R89)*100</f>
        <v>51.111111111111107</v>
      </c>
      <c r="R80" s="2172">
        <v>18952000</v>
      </c>
      <c r="S80" s="2175"/>
      <c r="T80" s="2056"/>
      <c r="U80" s="818" t="s">
        <v>294</v>
      </c>
      <c r="V80" s="853">
        <v>10000000</v>
      </c>
      <c r="W80" s="2190"/>
      <c r="X80" s="2118"/>
      <c r="Y80" s="2198"/>
      <c r="Z80" s="2196"/>
      <c r="AA80" s="2196"/>
      <c r="AB80" s="2196"/>
      <c r="AC80" s="2196"/>
      <c r="AD80" s="2198"/>
      <c r="AE80" s="2190"/>
      <c r="AF80" s="2201"/>
      <c r="AG80" s="855"/>
      <c r="AH80" s="2204"/>
      <c r="AI80" s="2190"/>
      <c r="AJ80" s="2193"/>
      <c r="AK80" s="817">
        <v>42906</v>
      </c>
      <c r="AL80" s="817">
        <v>43059</v>
      </c>
      <c r="AM80" s="2050"/>
    </row>
    <row r="81" spans="1:39" ht="99.75" customHeight="1" x14ac:dyDescent="0.2">
      <c r="A81" s="802"/>
      <c r="B81" s="802"/>
      <c r="C81" s="803"/>
      <c r="D81" s="2079"/>
      <c r="E81" s="2130"/>
      <c r="F81" s="2131"/>
      <c r="G81" s="2157"/>
      <c r="H81" s="2183"/>
      <c r="I81" s="2184"/>
      <c r="J81" s="2117"/>
      <c r="K81" s="2154"/>
      <c r="L81" s="2195"/>
      <c r="M81" s="2150"/>
      <c r="N81" s="2118"/>
      <c r="O81" s="2207"/>
      <c r="P81" s="2056"/>
      <c r="Q81" s="2196"/>
      <c r="R81" s="2180"/>
      <c r="S81" s="2175"/>
      <c r="T81" s="2056"/>
      <c r="U81" s="818" t="s">
        <v>295</v>
      </c>
      <c r="V81" s="853">
        <v>4214000</v>
      </c>
      <c r="W81" s="2190"/>
      <c r="X81" s="2118"/>
      <c r="Y81" s="2198"/>
      <c r="Z81" s="2196"/>
      <c r="AA81" s="2196"/>
      <c r="AB81" s="2196"/>
      <c r="AC81" s="2196"/>
      <c r="AD81" s="2198"/>
      <c r="AE81" s="2190"/>
      <c r="AF81" s="2201"/>
      <c r="AG81" s="855"/>
      <c r="AH81" s="2204"/>
      <c r="AI81" s="2190"/>
      <c r="AJ81" s="2193"/>
      <c r="AK81" s="817">
        <v>42755</v>
      </c>
      <c r="AL81" s="817">
        <v>42875</v>
      </c>
      <c r="AM81" s="2050"/>
    </row>
    <row r="82" spans="1:39" ht="55.5" customHeight="1" x14ac:dyDescent="0.2">
      <c r="A82" s="802"/>
      <c r="B82" s="802"/>
      <c r="C82" s="803"/>
      <c r="D82" s="2079"/>
      <c r="E82" s="2130"/>
      <c r="F82" s="2131"/>
      <c r="G82" s="2157"/>
      <c r="H82" s="2183"/>
      <c r="I82" s="2184"/>
      <c r="J82" s="2117"/>
      <c r="K82" s="2154"/>
      <c r="L82" s="2195"/>
      <c r="M82" s="2150"/>
      <c r="N82" s="2118"/>
      <c r="O82" s="2207"/>
      <c r="P82" s="2056"/>
      <c r="Q82" s="2196"/>
      <c r="R82" s="2180"/>
      <c r="S82" s="2175"/>
      <c r="T82" s="2056"/>
      <c r="U82" s="818" t="s">
        <v>274</v>
      </c>
      <c r="V82" s="853">
        <v>3000000</v>
      </c>
      <c r="W82" s="2190"/>
      <c r="X82" s="2118"/>
      <c r="Y82" s="2198"/>
      <c r="Z82" s="2196"/>
      <c r="AA82" s="2196"/>
      <c r="AB82" s="2196"/>
      <c r="AC82" s="2196"/>
      <c r="AD82" s="2198"/>
      <c r="AE82" s="2190"/>
      <c r="AF82" s="2201"/>
      <c r="AG82" s="855"/>
      <c r="AH82" s="2204"/>
      <c r="AI82" s="2190"/>
      <c r="AJ82" s="2193"/>
      <c r="AK82" s="817">
        <v>42814</v>
      </c>
      <c r="AL82" s="817">
        <v>42962</v>
      </c>
      <c r="AM82" s="2050"/>
    </row>
    <row r="83" spans="1:39" ht="51" customHeight="1" x14ac:dyDescent="0.2">
      <c r="A83" s="802"/>
      <c r="B83" s="802"/>
      <c r="C83" s="803"/>
      <c r="D83" s="2079"/>
      <c r="E83" s="2130"/>
      <c r="F83" s="2131"/>
      <c r="G83" s="2157"/>
      <c r="H83" s="2183"/>
      <c r="I83" s="2184"/>
      <c r="J83" s="2088"/>
      <c r="K83" s="2155"/>
      <c r="L83" s="2188"/>
      <c r="M83" s="2152"/>
      <c r="N83" s="2118"/>
      <c r="O83" s="2207"/>
      <c r="P83" s="2056"/>
      <c r="Q83" s="2171"/>
      <c r="R83" s="2173"/>
      <c r="S83" s="2175"/>
      <c r="T83" s="2056"/>
      <c r="U83" s="818" t="s">
        <v>296</v>
      </c>
      <c r="V83" s="853">
        <v>1738000</v>
      </c>
      <c r="W83" s="2190"/>
      <c r="X83" s="2118"/>
      <c r="Y83" s="2198"/>
      <c r="Z83" s="2196"/>
      <c r="AA83" s="2196"/>
      <c r="AB83" s="2196"/>
      <c r="AC83" s="2196"/>
      <c r="AD83" s="2198"/>
      <c r="AE83" s="2190"/>
      <c r="AF83" s="2201"/>
      <c r="AG83" s="855"/>
      <c r="AH83" s="2204"/>
      <c r="AI83" s="2190"/>
      <c r="AJ83" s="2193"/>
      <c r="AK83" s="817">
        <v>42814</v>
      </c>
      <c r="AL83" s="817">
        <v>42875</v>
      </c>
      <c r="AM83" s="2050"/>
    </row>
    <row r="84" spans="1:39" ht="51" customHeight="1" x14ac:dyDescent="0.2">
      <c r="A84" s="802"/>
      <c r="B84" s="802"/>
      <c r="C84" s="803"/>
      <c r="D84" s="2079"/>
      <c r="E84" s="2130"/>
      <c r="F84" s="2131"/>
      <c r="G84" s="2157"/>
      <c r="H84" s="2183"/>
      <c r="I84" s="2184"/>
      <c r="J84" s="2087">
        <v>233</v>
      </c>
      <c r="K84" s="2153" t="s">
        <v>297</v>
      </c>
      <c r="L84" s="2071" t="s">
        <v>44</v>
      </c>
      <c r="M84" s="2149">
        <v>1</v>
      </c>
      <c r="N84" s="2118"/>
      <c r="O84" s="2207"/>
      <c r="P84" s="2056"/>
      <c r="Q84" s="2177">
        <f>R84/SUM(R78:R89)*100</f>
        <v>40.555555555555557</v>
      </c>
      <c r="R84" s="2172">
        <v>15038000</v>
      </c>
      <c r="S84" s="2175"/>
      <c r="T84" s="2056"/>
      <c r="U84" s="818" t="s">
        <v>298</v>
      </c>
      <c r="V84" s="853">
        <v>2006000</v>
      </c>
      <c r="W84" s="2190"/>
      <c r="X84" s="2118"/>
      <c r="Y84" s="2198"/>
      <c r="Z84" s="2196"/>
      <c r="AA84" s="2196"/>
      <c r="AB84" s="2196"/>
      <c r="AC84" s="2196"/>
      <c r="AD84" s="2198"/>
      <c r="AE84" s="2190"/>
      <c r="AF84" s="2201"/>
      <c r="AG84" s="855"/>
      <c r="AH84" s="2204"/>
      <c r="AI84" s="2190"/>
      <c r="AJ84" s="2193"/>
      <c r="AK84" s="856">
        <v>42755</v>
      </c>
      <c r="AL84" s="857">
        <v>42870</v>
      </c>
      <c r="AM84" s="2050"/>
    </row>
    <row r="85" spans="1:39" ht="59.25" customHeight="1" x14ac:dyDescent="0.2">
      <c r="A85" s="802"/>
      <c r="B85" s="802"/>
      <c r="C85" s="803"/>
      <c r="D85" s="2079"/>
      <c r="E85" s="2130"/>
      <c r="F85" s="2131"/>
      <c r="G85" s="2157"/>
      <c r="H85" s="2183"/>
      <c r="I85" s="2184"/>
      <c r="J85" s="2117"/>
      <c r="K85" s="2154"/>
      <c r="L85" s="2072"/>
      <c r="M85" s="2150"/>
      <c r="N85" s="2118"/>
      <c r="O85" s="2207"/>
      <c r="P85" s="2056"/>
      <c r="Q85" s="2178"/>
      <c r="R85" s="2180"/>
      <c r="S85" s="2175"/>
      <c r="T85" s="2056"/>
      <c r="U85" s="818" t="s">
        <v>299</v>
      </c>
      <c r="V85" s="853">
        <v>2506000</v>
      </c>
      <c r="W85" s="2190"/>
      <c r="X85" s="2118"/>
      <c r="Y85" s="2198"/>
      <c r="Z85" s="2196"/>
      <c r="AA85" s="2196"/>
      <c r="AB85" s="2196"/>
      <c r="AC85" s="2196"/>
      <c r="AD85" s="2198"/>
      <c r="AE85" s="2190"/>
      <c r="AF85" s="2201"/>
      <c r="AG85" s="855"/>
      <c r="AH85" s="2204"/>
      <c r="AI85" s="2190"/>
      <c r="AJ85" s="2193"/>
      <c r="AK85" s="856">
        <v>42755</v>
      </c>
      <c r="AL85" s="857">
        <v>42870</v>
      </c>
      <c r="AM85" s="2050"/>
    </row>
    <row r="86" spans="1:39" ht="57.75" customHeight="1" x14ac:dyDescent="0.2">
      <c r="A86" s="802"/>
      <c r="B86" s="802"/>
      <c r="C86" s="803"/>
      <c r="D86" s="2079"/>
      <c r="E86" s="2130"/>
      <c r="F86" s="2131"/>
      <c r="G86" s="2157"/>
      <c r="H86" s="2183"/>
      <c r="I86" s="2184"/>
      <c r="J86" s="2117"/>
      <c r="K86" s="2154"/>
      <c r="L86" s="2072"/>
      <c r="M86" s="2150"/>
      <c r="N86" s="2118"/>
      <c r="O86" s="2207"/>
      <c r="P86" s="2056"/>
      <c r="Q86" s="2178"/>
      <c r="R86" s="2180"/>
      <c r="S86" s="2175"/>
      <c r="T86" s="2056"/>
      <c r="U86" s="818" t="s">
        <v>300</v>
      </c>
      <c r="V86" s="853">
        <v>2506000</v>
      </c>
      <c r="W86" s="2190"/>
      <c r="X86" s="2118"/>
      <c r="Y86" s="2198"/>
      <c r="Z86" s="2196"/>
      <c r="AA86" s="2196"/>
      <c r="AB86" s="2196"/>
      <c r="AC86" s="2196"/>
      <c r="AD86" s="2198"/>
      <c r="AE86" s="2190"/>
      <c r="AF86" s="2201"/>
      <c r="AG86" s="855"/>
      <c r="AH86" s="2204"/>
      <c r="AI86" s="2190"/>
      <c r="AJ86" s="2193"/>
      <c r="AK86" s="856">
        <v>42755</v>
      </c>
      <c r="AL86" s="857">
        <v>42870</v>
      </c>
      <c r="AM86" s="2050"/>
    </row>
    <row r="87" spans="1:39" ht="129.75" customHeight="1" x14ac:dyDescent="0.2">
      <c r="A87" s="802"/>
      <c r="B87" s="802"/>
      <c r="C87" s="803"/>
      <c r="D87" s="2079"/>
      <c r="E87" s="2130"/>
      <c r="F87" s="2131"/>
      <c r="G87" s="2157"/>
      <c r="H87" s="2183"/>
      <c r="I87" s="2184"/>
      <c r="J87" s="2117"/>
      <c r="K87" s="2154"/>
      <c r="L87" s="2072"/>
      <c r="M87" s="2150"/>
      <c r="N87" s="2118"/>
      <c r="O87" s="2207"/>
      <c r="P87" s="2056"/>
      <c r="Q87" s="2178"/>
      <c r="R87" s="2180"/>
      <c r="S87" s="2175"/>
      <c r="T87" s="2056"/>
      <c r="U87" s="818" t="s">
        <v>301</v>
      </c>
      <c r="V87" s="853">
        <v>2512000</v>
      </c>
      <c r="W87" s="2190"/>
      <c r="X87" s="2118"/>
      <c r="Y87" s="2198"/>
      <c r="Z87" s="2196"/>
      <c r="AA87" s="2196"/>
      <c r="AB87" s="2196"/>
      <c r="AC87" s="2196"/>
      <c r="AD87" s="2198"/>
      <c r="AE87" s="2190"/>
      <c r="AF87" s="2201"/>
      <c r="AG87" s="855"/>
      <c r="AH87" s="2204"/>
      <c r="AI87" s="2190"/>
      <c r="AJ87" s="2193"/>
      <c r="AK87" s="856">
        <v>42755</v>
      </c>
      <c r="AL87" s="857">
        <v>42870</v>
      </c>
      <c r="AM87" s="2050"/>
    </row>
    <row r="88" spans="1:39" ht="51" x14ac:dyDescent="0.2">
      <c r="A88" s="802"/>
      <c r="B88" s="802"/>
      <c r="C88" s="803"/>
      <c r="D88" s="2079"/>
      <c r="E88" s="2130"/>
      <c r="F88" s="2131"/>
      <c r="G88" s="2157"/>
      <c r="H88" s="2183"/>
      <c r="I88" s="2184"/>
      <c r="J88" s="2117"/>
      <c r="K88" s="2154"/>
      <c r="L88" s="2072"/>
      <c r="M88" s="2150"/>
      <c r="N88" s="2118"/>
      <c r="O88" s="2207"/>
      <c r="P88" s="2056"/>
      <c r="Q88" s="2178"/>
      <c r="R88" s="2180"/>
      <c r="S88" s="2175"/>
      <c r="T88" s="2056"/>
      <c r="U88" s="818" t="s">
        <v>302</v>
      </c>
      <c r="V88" s="853">
        <v>2508000</v>
      </c>
      <c r="W88" s="2190"/>
      <c r="X88" s="2118"/>
      <c r="Y88" s="2198"/>
      <c r="Z88" s="2196"/>
      <c r="AA88" s="2196"/>
      <c r="AB88" s="2196"/>
      <c r="AC88" s="2196"/>
      <c r="AD88" s="2198"/>
      <c r="AE88" s="2190"/>
      <c r="AF88" s="2201"/>
      <c r="AG88" s="855"/>
      <c r="AH88" s="2204"/>
      <c r="AI88" s="2190"/>
      <c r="AJ88" s="2193"/>
      <c r="AK88" s="856">
        <v>42755</v>
      </c>
      <c r="AL88" s="857">
        <v>42870</v>
      </c>
      <c r="AM88" s="2050"/>
    </row>
    <row r="89" spans="1:39" ht="48" customHeight="1" x14ac:dyDescent="0.2">
      <c r="A89" s="802"/>
      <c r="B89" s="802"/>
      <c r="C89" s="803"/>
      <c r="D89" s="2079"/>
      <c r="E89" s="2130"/>
      <c r="F89" s="2131"/>
      <c r="G89" s="2158"/>
      <c r="H89" s="2185"/>
      <c r="I89" s="2186"/>
      <c r="J89" s="2088"/>
      <c r="K89" s="2154"/>
      <c r="L89" s="2072"/>
      <c r="M89" s="2152"/>
      <c r="N89" s="2090"/>
      <c r="O89" s="2208"/>
      <c r="P89" s="2057"/>
      <c r="Q89" s="2179"/>
      <c r="R89" s="2173"/>
      <c r="S89" s="2176"/>
      <c r="T89" s="2057"/>
      <c r="U89" s="818" t="s">
        <v>274</v>
      </c>
      <c r="V89" s="853">
        <v>3000000</v>
      </c>
      <c r="W89" s="2191"/>
      <c r="X89" s="2090"/>
      <c r="Y89" s="2199"/>
      <c r="Z89" s="2171"/>
      <c r="AA89" s="2171"/>
      <c r="AB89" s="2171"/>
      <c r="AC89" s="2171"/>
      <c r="AD89" s="2199"/>
      <c r="AE89" s="2191"/>
      <c r="AF89" s="2202"/>
      <c r="AG89" s="858"/>
      <c r="AH89" s="2205"/>
      <c r="AI89" s="2191"/>
      <c r="AJ89" s="2194"/>
      <c r="AK89" s="856">
        <v>42755</v>
      </c>
      <c r="AL89" s="857">
        <v>42870</v>
      </c>
      <c r="AM89" s="2051"/>
    </row>
    <row r="90" spans="1:39" s="234" customFormat="1" ht="25.5" customHeight="1" x14ac:dyDescent="0.2">
      <c r="A90" s="802"/>
      <c r="B90" s="802"/>
      <c r="C90" s="803"/>
      <c r="D90" s="2079"/>
      <c r="E90" s="2130"/>
      <c r="F90" s="2131"/>
      <c r="G90" s="464">
        <v>80</v>
      </c>
      <c r="H90" s="293" t="s">
        <v>1736</v>
      </c>
      <c r="I90" s="293"/>
      <c r="J90" s="968"/>
      <c r="K90" s="804"/>
      <c r="L90" s="293"/>
      <c r="M90" s="293"/>
      <c r="N90" s="968"/>
      <c r="O90" s="293"/>
      <c r="P90" s="294"/>
      <c r="Q90" s="805"/>
      <c r="R90" s="442"/>
      <c r="S90" s="294"/>
      <c r="T90" s="804"/>
      <c r="U90" s="804"/>
      <c r="V90" s="443"/>
      <c r="W90" s="443"/>
      <c r="X90" s="443"/>
      <c r="Y90" s="293"/>
      <c r="Z90" s="293"/>
      <c r="AA90" s="293"/>
      <c r="AB90" s="293"/>
      <c r="AC90" s="293"/>
      <c r="AD90" s="293"/>
      <c r="AE90" s="293"/>
      <c r="AF90" s="293"/>
      <c r="AG90" s="293"/>
      <c r="AH90" s="293"/>
      <c r="AI90" s="293"/>
      <c r="AJ90" s="293"/>
      <c r="AK90" s="445"/>
      <c r="AL90" s="445"/>
      <c r="AM90" s="2093" t="s">
        <v>1868</v>
      </c>
    </row>
    <row r="91" spans="1:39" ht="63.75" customHeight="1" x14ac:dyDescent="0.2">
      <c r="A91" s="802"/>
      <c r="B91" s="802"/>
      <c r="C91" s="803"/>
      <c r="D91" s="2079"/>
      <c r="E91" s="2130"/>
      <c r="F91" s="2131"/>
      <c r="G91" s="2156"/>
      <c r="H91" s="2209"/>
      <c r="I91" s="2210"/>
      <c r="J91" s="2149">
        <v>234</v>
      </c>
      <c r="K91" s="2215" t="s">
        <v>303</v>
      </c>
      <c r="L91" s="2216" t="s">
        <v>44</v>
      </c>
      <c r="M91" s="2170">
        <v>7</v>
      </c>
      <c r="N91" s="2089" t="s">
        <v>1737</v>
      </c>
      <c r="O91" s="2206" t="s">
        <v>1738</v>
      </c>
      <c r="P91" s="2055" t="s">
        <v>1739</v>
      </c>
      <c r="Q91" s="2170">
        <f>R91/SUM(R91:R97)*100</f>
        <v>36.111111111111107</v>
      </c>
      <c r="R91" s="2217">
        <v>13390000</v>
      </c>
      <c r="S91" s="2055" t="s">
        <v>304</v>
      </c>
      <c r="T91" s="2060" t="s">
        <v>1740</v>
      </c>
      <c r="U91" s="818" t="s">
        <v>305</v>
      </c>
      <c r="V91" s="859">
        <v>10000000</v>
      </c>
      <c r="W91" s="2091">
        <v>20</v>
      </c>
      <c r="X91" s="2220" t="s">
        <v>1707</v>
      </c>
      <c r="Y91" s="2197">
        <v>272</v>
      </c>
      <c r="Z91" s="2170">
        <v>306</v>
      </c>
      <c r="AA91" s="2170">
        <v>117</v>
      </c>
      <c r="AB91" s="2170">
        <v>368</v>
      </c>
      <c r="AC91" s="2170">
        <v>1003</v>
      </c>
      <c r="AD91" s="2170">
        <v>346</v>
      </c>
      <c r="AE91" s="2149"/>
      <c r="AF91" s="2149"/>
      <c r="AG91" s="860"/>
      <c r="AH91" s="2149"/>
      <c r="AI91" s="860"/>
      <c r="AJ91" s="2189"/>
      <c r="AK91" s="856">
        <v>42755</v>
      </c>
      <c r="AL91" s="861" t="s">
        <v>306</v>
      </c>
      <c r="AM91" s="2094"/>
    </row>
    <row r="92" spans="1:39" ht="69" customHeight="1" x14ac:dyDescent="0.2">
      <c r="A92" s="802"/>
      <c r="B92" s="802"/>
      <c r="C92" s="803"/>
      <c r="D92" s="2079"/>
      <c r="E92" s="2130"/>
      <c r="F92" s="2131"/>
      <c r="G92" s="2157"/>
      <c r="H92" s="2211"/>
      <c r="I92" s="2212"/>
      <c r="J92" s="2152"/>
      <c r="K92" s="2215"/>
      <c r="L92" s="2216"/>
      <c r="M92" s="2171"/>
      <c r="N92" s="2118"/>
      <c r="O92" s="2207"/>
      <c r="P92" s="2056"/>
      <c r="Q92" s="2171"/>
      <c r="R92" s="2219"/>
      <c r="S92" s="2056"/>
      <c r="T92" s="2061"/>
      <c r="U92" s="818" t="s">
        <v>307</v>
      </c>
      <c r="V92" s="859">
        <v>3390000</v>
      </c>
      <c r="W92" s="2122"/>
      <c r="X92" s="2221"/>
      <c r="Y92" s="2198"/>
      <c r="Z92" s="2196"/>
      <c r="AA92" s="2196"/>
      <c r="AB92" s="2196"/>
      <c r="AC92" s="2196"/>
      <c r="AD92" s="2196"/>
      <c r="AE92" s="2150"/>
      <c r="AF92" s="2150"/>
      <c r="AG92" s="862"/>
      <c r="AH92" s="2150"/>
      <c r="AI92" s="862"/>
      <c r="AJ92" s="2190"/>
      <c r="AK92" s="856">
        <v>42755</v>
      </c>
      <c r="AL92" s="861">
        <v>42870</v>
      </c>
      <c r="AM92" s="2094"/>
    </row>
    <row r="93" spans="1:39" ht="57.75" customHeight="1" x14ac:dyDescent="0.2">
      <c r="A93" s="802"/>
      <c r="B93" s="802"/>
      <c r="C93" s="803"/>
      <c r="D93" s="2079"/>
      <c r="E93" s="2130"/>
      <c r="F93" s="2131"/>
      <c r="G93" s="2157"/>
      <c r="H93" s="2211"/>
      <c r="I93" s="2212"/>
      <c r="J93" s="2149">
        <v>235</v>
      </c>
      <c r="K93" s="2159" t="s">
        <v>308</v>
      </c>
      <c r="L93" s="2071" t="s">
        <v>44</v>
      </c>
      <c r="M93" s="2170">
        <v>7</v>
      </c>
      <c r="N93" s="2118"/>
      <c r="O93" s="2207"/>
      <c r="P93" s="2056"/>
      <c r="Q93" s="2170">
        <f>R93/SUM(R91:R97)*100</f>
        <v>63.888888888888886</v>
      </c>
      <c r="R93" s="2217">
        <v>23690000</v>
      </c>
      <c r="S93" s="2056"/>
      <c r="T93" s="2061"/>
      <c r="U93" s="811" t="s">
        <v>309</v>
      </c>
      <c r="V93" s="859">
        <v>3000000</v>
      </c>
      <c r="W93" s="2122"/>
      <c r="X93" s="2221"/>
      <c r="Y93" s="2198"/>
      <c r="Z93" s="2196"/>
      <c r="AA93" s="2196"/>
      <c r="AB93" s="2196"/>
      <c r="AC93" s="2196"/>
      <c r="AD93" s="2196"/>
      <c r="AE93" s="2150"/>
      <c r="AF93" s="2150"/>
      <c r="AG93" s="862"/>
      <c r="AH93" s="2150"/>
      <c r="AI93" s="862"/>
      <c r="AJ93" s="2190"/>
      <c r="AK93" s="856">
        <v>42755</v>
      </c>
      <c r="AL93" s="861">
        <v>42870</v>
      </c>
      <c r="AM93" s="2094"/>
    </row>
    <row r="94" spans="1:39" ht="37.5" customHeight="1" x14ac:dyDescent="0.2">
      <c r="A94" s="802"/>
      <c r="B94" s="802"/>
      <c r="C94" s="803"/>
      <c r="D94" s="2079"/>
      <c r="E94" s="2130"/>
      <c r="F94" s="2131"/>
      <c r="G94" s="2157"/>
      <c r="H94" s="2211"/>
      <c r="I94" s="2212"/>
      <c r="J94" s="2150"/>
      <c r="K94" s="2169"/>
      <c r="L94" s="2072"/>
      <c r="M94" s="2196"/>
      <c r="N94" s="2118"/>
      <c r="O94" s="2207"/>
      <c r="P94" s="2056"/>
      <c r="Q94" s="2196"/>
      <c r="R94" s="2218"/>
      <c r="S94" s="2056"/>
      <c r="T94" s="2061"/>
      <c r="U94" s="811" t="s">
        <v>310</v>
      </c>
      <c r="V94" s="859">
        <v>10000000</v>
      </c>
      <c r="W94" s="2122"/>
      <c r="X94" s="2221"/>
      <c r="Y94" s="2198"/>
      <c r="Z94" s="2196"/>
      <c r="AA94" s="2196"/>
      <c r="AB94" s="2196"/>
      <c r="AC94" s="2196"/>
      <c r="AD94" s="2196"/>
      <c r="AE94" s="2150"/>
      <c r="AF94" s="2150"/>
      <c r="AG94" s="862"/>
      <c r="AH94" s="2150"/>
      <c r="AI94" s="862"/>
      <c r="AJ94" s="2190"/>
      <c r="AK94" s="817">
        <v>42906</v>
      </c>
      <c r="AL94" s="850">
        <v>43059</v>
      </c>
      <c r="AM94" s="2094"/>
    </row>
    <row r="95" spans="1:39" ht="47.25" customHeight="1" x14ac:dyDescent="0.2">
      <c r="A95" s="802"/>
      <c r="B95" s="802"/>
      <c r="C95" s="803"/>
      <c r="D95" s="2079"/>
      <c r="E95" s="2130"/>
      <c r="F95" s="2131"/>
      <c r="G95" s="2157"/>
      <c r="H95" s="2211"/>
      <c r="I95" s="2212"/>
      <c r="J95" s="2150"/>
      <c r="K95" s="2169"/>
      <c r="L95" s="2072"/>
      <c r="M95" s="2196"/>
      <c r="N95" s="2118"/>
      <c r="O95" s="2207"/>
      <c r="P95" s="2056"/>
      <c r="Q95" s="2196"/>
      <c r="R95" s="2218"/>
      <c r="S95" s="2056"/>
      <c r="T95" s="2061"/>
      <c r="U95" s="811" t="s">
        <v>311</v>
      </c>
      <c r="V95" s="859">
        <v>3000000</v>
      </c>
      <c r="W95" s="2122"/>
      <c r="X95" s="2221"/>
      <c r="Y95" s="2198"/>
      <c r="Z95" s="2196"/>
      <c r="AA95" s="2196"/>
      <c r="AB95" s="2196"/>
      <c r="AC95" s="2196"/>
      <c r="AD95" s="2196"/>
      <c r="AE95" s="2150"/>
      <c r="AF95" s="2150"/>
      <c r="AG95" s="862"/>
      <c r="AH95" s="2150"/>
      <c r="AI95" s="862"/>
      <c r="AJ95" s="2190"/>
      <c r="AK95" s="856">
        <v>42957</v>
      </c>
      <c r="AL95" s="861">
        <v>43059</v>
      </c>
      <c r="AM95" s="2094"/>
    </row>
    <row r="96" spans="1:39" ht="29.25" customHeight="1" x14ac:dyDescent="0.2">
      <c r="A96" s="802"/>
      <c r="B96" s="802"/>
      <c r="C96" s="803"/>
      <c r="D96" s="2079"/>
      <c r="E96" s="2130"/>
      <c r="F96" s="2131"/>
      <c r="G96" s="2157"/>
      <c r="H96" s="2211"/>
      <c r="I96" s="2212"/>
      <c r="J96" s="2150"/>
      <c r="K96" s="2169"/>
      <c r="L96" s="2072"/>
      <c r="M96" s="2196"/>
      <c r="N96" s="2118"/>
      <c r="O96" s="2207"/>
      <c r="P96" s="2056"/>
      <c r="Q96" s="2196"/>
      <c r="R96" s="2218"/>
      <c r="S96" s="2056"/>
      <c r="T96" s="2061"/>
      <c r="U96" s="811" t="s">
        <v>274</v>
      </c>
      <c r="V96" s="859">
        <v>2690000</v>
      </c>
      <c r="W96" s="2122"/>
      <c r="X96" s="2221"/>
      <c r="Y96" s="2198"/>
      <c r="Z96" s="2196"/>
      <c r="AA96" s="2196"/>
      <c r="AB96" s="2196"/>
      <c r="AC96" s="2196"/>
      <c r="AD96" s="2196"/>
      <c r="AE96" s="2150"/>
      <c r="AF96" s="2150"/>
      <c r="AG96" s="862"/>
      <c r="AH96" s="2150"/>
      <c r="AI96" s="862"/>
      <c r="AJ96" s="2190"/>
      <c r="AK96" s="856">
        <v>42804</v>
      </c>
      <c r="AL96" s="861">
        <v>42870</v>
      </c>
      <c r="AM96" s="2094"/>
    </row>
    <row r="97" spans="1:39" ht="57.75" customHeight="1" x14ac:dyDescent="0.2">
      <c r="A97" s="802"/>
      <c r="B97" s="802"/>
      <c r="C97" s="803"/>
      <c r="D97" s="2080"/>
      <c r="E97" s="2132"/>
      <c r="F97" s="2133"/>
      <c r="G97" s="2158"/>
      <c r="H97" s="2213"/>
      <c r="I97" s="2214"/>
      <c r="J97" s="2152"/>
      <c r="K97" s="2160"/>
      <c r="L97" s="2073"/>
      <c r="M97" s="2171"/>
      <c r="N97" s="2090"/>
      <c r="O97" s="2208"/>
      <c r="P97" s="2057"/>
      <c r="Q97" s="2171"/>
      <c r="R97" s="2219"/>
      <c r="S97" s="2057"/>
      <c r="T97" s="2062"/>
      <c r="U97" s="811" t="s">
        <v>312</v>
      </c>
      <c r="V97" s="859">
        <v>5000000</v>
      </c>
      <c r="W97" s="2092"/>
      <c r="X97" s="2222"/>
      <c r="Y97" s="2199"/>
      <c r="Z97" s="2171"/>
      <c r="AA97" s="2171"/>
      <c r="AB97" s="2171"/>
      <c r="AC97" s="2171"/>
      <c r="AD97" s="2171"/>
      <c r="AE97" s="2152"/>
      <c r="AF97" s="2152"/>
      <c r="AG97" s="863"/>
      <c r="AH97" s="2152"/>
      <c r="AI97" s="863"/>
      <c r="AJ97" s="2191"/>
      <c r="AK97" s="856">
        <v>42776</v>
      </c>
      <c r="AL97" s="861">
        <v>42946</v>
      </c>
      <c r="AM97" s="2095"/>
    </row>
    <row r="98" spans="1:39" s="234" customFormat="1" ht="26.25" customHeight="1" x14ac:dyDescent="0.2">
      <c r="A98" s="802"/>
      <c r="B98" s="802"/>
      <c r="C98" s="803"/>
      <c r="D98" s="799">
        <v>25</v>
      </c>
      <c r="E98" s="428" t="s">
        <v>1741</v>
      </c>
      <c r="F98" s="428"/>
      <c r="G98" s="428"/>
      <c r="H98" s="428"/>
      <c r="I98" s="428"/>
      <c r="J98" s="967"/>
      <c r="K98" s="800"/>
      <c r="L98" s="428"/>
      <c r="M98" s="428"/>
      <c r="N98" s="967"/>
      <c r="O98" s="428"/>
      <c r="P98" s="429"/>
      <c r="Q98" s="801"/>
      <c r="R98" s="432"/>
      <c r="S98" s="429"/>
      <c r="T98" s="800"/>
      <c r="U98" s="800"/>
      <c r="V98" s="433"/>
      <c r="W98" s="433"/>
      <c r="X98" s="433"/>
      <c r="Y98" s="428"/>
      <c r="Z98" s="428"/>
      <c r="AA98" s="428"/>
      <c r="AB98" s="428"/>
      <c r="AC98" s="428"/>
      <c r="AD98" s="428"/>
      <c r="AE98" s="428"/>
      <c r="AF98" s="428"/>
      <c r="AG98" s="428"/>
      <c r="AH98" s="428"/>
      <c r="AI98" s="428"/>
      <c r="AJ98" s="428"/>
      <c r="AK98" s="428"/>
      <c r="AL98" s="435"/>
      <c r="AM98" s="436"/>
    </row>
    <row r="99" spans="1:39" s="234" customFormat="1" ht="25.5" customHeight="1" x14ac:dyDescent="0.2">
      <c r="A99" s="802"/>
      <c r="B99" s="802"/>
      <c r="C99" s="803"/>
      <c r="D99" s="844"/>
      <c r="E99" s="845"/>
      <c r="F99" s="846"/>
      <c r="G99" s="464">
        <v>81</v>
      </c>
      <c r="H99" s="293" t="s">
        <v>1742</v>
      </c>
      <c r="I99" s="293"/>
      <c r="J99" s="968"/>
      <c r="K99" s="804"/>
      <c r="L99" s="293"/>
      <c r="M99" s="293"/>
      <c r="N99" s="973"/>
      <c r="O99" s="847"/>
      <c r="P99" s="294"/>
      <c r="Q99" s="805"/>
      <c r="R99" s="442"/>
      <c r="S99" s="294"/>
      <c r="T99" s="804"/>
      <c r="U99" s="804"/>
      <c r="V99" s="443"/>
      <c r="W99" s="443"/>
      <c r="X99" s="443"/>
      <c r="Y99" s="443"/>
      <c r="Z99" s="443"/>
      <c r="AA99" s="443"/>
      <c r="AB99" s="443"/>
      <c r="AC99" s="443"/>
      <c r="AD99" s="443"/>
      <c r="AE99" s="443"/>
      <c r="AF99" s="443"/>
      <c r="AG99" s="443"/>
      <c r="AH99" s="443"/>
      <c r="AI99" s="443"/>
      <c r="AJ99" s="443"/>
      <c r="AK99" s="445"/>
      <c r="AL99" s="445"/>
      <c r="AM99" s="302"/>
    </row>
    <row r="100" spans="1:39" ht="64.5" customHeight="1" x14ac:dyDescent="0.2">
      <c r="A100" s="802"/>
      <c r="B100" s="802"/>
      <c r="C100" s="803"/>
      <c r="D100" s="2156"/>
      <c r="E100" s="2223"/>
      <c r="F100" s="2224"/>
      <c r="G100" s="2156"/>
      <c r="H100" s="2181"/>
      <c r="I100" s="2182"/>
      <c r="J100" s="2149">
        <v>236</v>
      </c>
      <c r="K100" s="2159" t="s">
        <v>313</v>
      </c>
      <c r="L100" s="2071" t="s">
        <v>44</v>
      </c>
      <c r="M100" s="2189">
        <v>7</v>
      </c>
      <c r="N100" s="2089" t="s">
        <v>1743</v>
      </c>
      <c r="O100" s="2206" t="s">
        <v>1744</v>
      </c>
      <c r="P100" s="2055" t="s">
        <v>1745</v>
      </c>
      <c r="Q100" s="2229">
        <f>R100/SUM(R100:R118)*100</f>
        <v>14.374999999999998</v>
      </c>
      <c r="R100" s="2233">
        <v>57500000</v>
      </c>
      <c r="S100" s="2055" t="s">
        <v>314</v>
      </c>
      <c r="T100" s="2060" t="s">
        <v>1746</v>
      </c>
      <c r="U100" s="818" t="s">
        <v>315</v>
      </c>
      <c r="V100" s="820">
        <v>49500000</v>
      </c>
      <c r="W100" s="2091">
        <v>20</v>
      </c>
      <c r="X100" s="2220" t="s">
        <v>1707</v>
      </c>
      <c r="Y100" s="2243">
        <v>2019</v>
      </c>
      <c r="Z100" s="2236">
        <v>2274</v>
      </c>
      <c r="AA100" s="2236">
        <v>865</v>
      </c>
      <c r="AB100" s="2236">
        <v>2734</v>
      </c>
      <c r="AC100" s="2236">
        <v>7443</v>
      </c>
      <c r="AD100" s="2236">
        <v>2562</v>
      </c>
      <c r="AE100" s="2236"/>
      <c r="AF100" s="2236"/>
      <c r="AG100" s="864"/>
      <c r="AH100" s="2236"/>
      <c r="AI100" s="864"/>
      <c r="AJ100" s="864"/>
      <c r="AK100" s="856">
        <v>42781</v>
      </c>
      <c r="AL100" s="861">
        <v>43084</v>
      </c>
      <c r="AM100" s="2239" t="s">
        <v>1868</v>
      </c>
    </row>
    <row r="101" spans="1:39" ht="47.25" customHeight="1" x14ac:dyDescent="0.2">
      <c r="A101" s="802"/>
      <c r="B101" s="802"/>
      <c r="C101" s="803"/>
      <c r="D101" s="2157"/>
      <c r="E101" s="2225"/>
      <c r="F101" s="2226"/>
      <c r="G101" s="2157"/>
      <c r="H101" s="2183"/>
      <c r="I101" s="2184"/>
      <c r="J101" s="2152"/>
      <c r="K101" s="2160"/>
      <c r="L101" s="2073"/>
      <c r="M101" s="2191"/>
      <c r="N101" s="2118"/>
      <c r="O101" s="2207"/>
      <c r="P101" s="2056"/>
      <c r="Q101" s="2230"/>
      <c r="R101" s="2235"/>
      <c r="S101" s="2056"/>
      <c r="T101" s="2061"/>
      <c r="U101" s="818" t="s">
        <v>316</v>
      </c>
      <c r="V101" s="820">
        <v>8000000</v>
      </c>
      <c r="W101" s="2122"/>
      <c r="X101" s="2221"/>
      <c r="Y101" s="2244"/>
      <c r="Z101" s="2237"/>
      <c r="AA101" s="2237"/>
      <c r="AB101" s="2237"/>
      <c r="AC101" s="2237"/>
      <c r="AD101" s="2237"/>
      <c r="AE101" s="2237"/>
      <c r="AF101" s="2237"/>
      <c r="AG101" s="865"/>
      <c r="AH101" s="2237"/>
      <c r="AI101" s="865"/>
      <c r="AJ101" s="865"/>
      <c r="AK101" s="856">
        <v>42808</v>
      </c>
      <c r="AL101" s="861">
        <v>42967</v>
      </c>
      <c r="AM101" s="2240"/>
    </row>
    <row r="102" spans="1:39" ht="39" customHeight="1" x14ac:dyDescent="0.2">
      <c r="A102" s="802"/>
      <c r="B102" s="802"/>
      <c r="C102" s="803"/>
      <c r="D102" s="2157"/>
      <c r="E102" s="2225"/>
      <c r="F102" s="2226"/>
      <c r="G102" s="2157"/>
      <c r="H102" s="2183"/>
      <c r="I102" s="2184"/>
      <c r="J102" s="2149">
        <v>237</v>
      </c>
      <c r="K102" s="2159" t="s">
        <v>317</v>
      </c>
      <c r="L102" s="2071" t="s">
        <v>44</v>
      </c>
      <c r="M102" s="2189">
        <v>70</v>
      </c>
      <c r="N102" s="2118"/>
      <c r="O102" s="2207"/>
      <c r="P102" s="2056"/>
      <c r="Q102" s="2229">
        <f>R102/SUM(R100:R118)*100</f>
        <v>16.05</v>
      </c>
      <c r="R102" s="2233">
        <v>64200000</v>
      </c>
      <c r="S102" s="2056"/>
      <c r="T102" s="2061"/>
      <c r="U102" s="840" t="s">
        <v>1747</v>
      </c>
      <c r="V102" s="820">
        <v>25000000</v>
      </c>
      <c r="W102" s="2122"/>
      <c r="X102" s="2221"/>
      <c r="Y102" s="2244"/>
      <c r="Z102" s="2237"/>
      <c r="AA102" s="2237"/>
      <c r="AB102" s="2237"/>
      <c r="AC102" s="2237"/>
      <c r="AD102" s="2237"/>
      <c r="AE102" s="2237"/>
      <c r="AF102" s="2237"/>
      <c r="AG102" s="865"/>
      <c r="AH102" s="2237"/>
      <c r="AI102" s="865"/>
      <c r="AJ102" s="865"/>
      <c r="AK102" s="856">
        <v>42750</v>
      </c>
      <c r="AL102" s="861">
        <v>42931</v>
      </c>
      <c r="AM102" s="2240"/>
    </row>
    <row r="103" spans="1:39" ht="47.25" customHeight="1" x14ac:dyDescent="0.2">
      <c r="A103" s="802"/>
      <c r="B103" s="802"/>
      <c r="C103" s="803"/>
      <c r="D103" s="2157"/>
      <c r="E103" s="2225"/>
      <c r="F103" s="2226"/>
      <c r="G103" s="2157"/>
      <c r="H103" s="2183"/>
      <c r="I103" s="2184"/>
      <c r="J103" s="2150"/>
      <c r="K103" s="2169"/>
      <c r="L103" s="2072"/>
      <c r="M103" s="2190"/>
      <c r="N103" s="2118"/>
      <c r="O103" s="2207"/>
      <c r="P103" s="2056"/>
      <c r="Q103" s="2242"/>
      <c r="R103" s="2234"/>
      <c r="S103" s="2056"/>
      <c r="T103" s="2061"/>
      <c r="U103" s="811" t="s">
        <v>318</v>
      </c>
      <c r="V103" s="820">
        <v>30000000</v>
      </c>
      <c r="W103" s="2122"/>
      <c r="X103" s="2221"/>
      <c r="Y103" s="2244"/>
      <c r="Z103" s="2237"/>
      <c r="AA103" s="2237"/>
      <c r="AB103" s="2237"/>
      <c r="AC103" s="2237"/>
      <c r="AD103" s="2237"/>
      <c r="AE103" s="2237"/>
      <c r="AF103" s="2237"/>
      <c r="AG103" s="865"/>
      <c r="AH103" s="2237"/>
      <c r="AI103" s="865"/>
      <c r="AJ103" s="865"/>
      <c r="AK103" s="856">
        <v>42750</v>
      </c>
      <c r="AL103" s="861">
        <v>42962</v>
      </c>
      <c r="AM103" s="2240"/>
    </row>
    <row r="104" spans="1:39" ht="39" customHeight="1" x14ac:dyDescent="0.2">
      <c r="A104" s="802"/>
      <c r="B104" s="802"/>
      <c r="C104" s="803"/>
      <c r="D104" s="2157"/>
      <c r="E104" s="2225"/>
      <c r="F104" s="2226"/>
      <c r="G104" s="2157"/>
      <c r="H104" s="2183"/>
      <c r="I104" s="2184"/>
      <c r="J104" s="2152"/>
      <c r="K104" s="2160"/>
      <c r="L104" s="2073"/>
      <c r="M104" s="2191"/>
      <c r="N104" s="2118"/>
      <c r="O104" s="2207"/>
      <c r="P104" s="2056"/>
      <c r="Q104" s="2230"/>
      <c r="R104" s="2235"/>
      <c r="S104" s="2056"/>
      <c r="T104" s="2061"/>
      <c r="U104" s="811" t="s">
        <v>319</v>
      </c>
      <c r="V104" s="820">
        <v>9200000</v>
      </c>
      <c r="W104" s="2122"/>
      <c r="X104" s="2221"/>
      <c r="Y104" s="2244"/>
      <c r="Z104" s="2237"/>
      <c r="AA104" s="2237"/>
      <c r="AB104" s="2237"/>
      <c r="AC104" s="2237"/>
      <c r="AD104" s="2237"/>
      <c r="AE104" s="2237"/>
      <c r="AF104" s="2237"/>
      <c r="AG104" s="865"/>
      <c r="AH104" s="2237"/>
      <c r="AI104" s="865"/>
      <c r="AJ104" s="865"/>
      <c r="AK104" s="856">
        <v>42781</v>
      </c>
      <c r="AL104" s="861">
        <v>42962</v>
      </c>
      <c r="AM104" s="2240"/>
    </row>
    <row r="105" spans="1:39" ht="50.25" customHeight="1" x14ac:dyDescent="0.2">
      <c r="A105" s="802"/>
      <c r="B105" s="802"/>
      <c r="C105" s="803"/>
      <c r="D105" s="2157"/>
      <c r="E105" s="2225"/>
      <c r="F105" s="2226"/>
      <c r="G105" s="2157"/>
      <c r="H105" s="2183"/>
      <c r="I105" s="2184"/>
      <c r="J105" s="2149">
        <v>238</v>
      </c>
      <c r="K105" s="2159" t="s">
        <v>320</v>
      </c>
      <c r="L105" s="2071" t="s">
        <v>44</v>
      </c>
      <c r="M105" s="2149">
        <v>12</v>
      </c>
      <c r="N105" s="2118"/>
      <c r="O105" s="2207"/>
      <c r="P105" s="2056"/>
      <c r="Q105" s="2177">
        <f>R105/SUM(R100:R118)*100</f>
        <v>24.4</v>
      </c>
      <c r="R105" s="2233">
        <v>97600000</v>
      </c>
      <c r="S105" s="2056"/>
      <c r="T105" s="2061"/>
      <c r="U105" s="866" t="s">
        <v>1748</v>
      </c>
      <c r="V105" s="867">
        <v>34200000</v>
      </c>
      <c r="W105" s="2122"/>
      <c r="X105" s="2221"/>
      <c r="Y105" s="2244"/>
      <c r="Z105" s="2237"/>
      <c r="AA105" s="2237"/>
      <c r="AB105" s="2237"/>
      <c r="AC105" s="2237"/>
      <c r="AD105" s="2237"/>
      <c r="AE105" s="2237"/>
      <c r="AF105" s="2237"/>
      <c r="AG105" s="865"/>
      <c r="AH105" s="2237"/>
      <c r="AI105" s="865"/>
      <c r="AJ105" s="865"/>
      <c r="AK105" s="856">
        <v>42750</v>
      </c>
      <c r="AL105" s="861">
        <v>42993</v>
      </c>
      <c r="AM105" s="2240"/>
    </row>
    <row r="106" spans="1:39" ht="50.25" customHeight="1" x14ac:dyDescent="0.2">
      <c r="A106" s="802"/>
      <c r="B106" s="802"/>
      <c r="C106" s="803"/>
      <c r="D106" s="2157"/>
      <c r="E106" s="2225"/>
      <c r="F106" s="2226"/>
      <c r="G106" s="2157"/>
      <c r="H106" s="2183"/>
      <c r="I106" s="2184"/>
      <c r="J106" s="2150"/>
      <c r="K106" s="2169"/>
      <c r="L106" s="2072"/>
      <c r="M106" s="2150"/>
      <c r="N106" s="2118"/>
      <c r="O106" s="2207"/>
      <c r="P106" s="2056"/>
      <c r="Q106" s="2178"/>
      <c r="R106" s="2234"/>
      <c r="S106" s="2056"/>
      <c r="T106" s="2061"/>
      <c r="U106" s="818" t="s">
        <v>321</v>
      </c>
      <c r="V106" s="868">
        <v>30000000</v>
      </c>
      <c r="W106" s="2122"/>
      <c r="X106" s="2221"/>
      <c r="Y106" s="2244"/>
      <c r="Z106" s="2237"/>
      <c r="AA106" s="2237"/>
      <c r="AB106" s="2237"/>
      <c r="AC106" s="2237"/>
      <c r="AD106" s="2237"/>
      <c r="AE106" s="2237"/>
      <c r="AF106" s="2237"/>
      <c r="AG106" s="865"/>
      <c r="AH106" s="2237"/>
      <c r="AI106" s="865"/>
      <c r="AJ106" s="865"/>
      <c r="AK106" s="856">
        <v>42750</v>
      </c>
      <c r="AL106" s="861">
        <v>42993</v>
      </c>
      <c r="AM106" s="2240"/>
    </row>
    <row r="107" spans="1:39" ht="50.25" customHeight="1" x14ac:dyDescent="0.2">
      <c r="A107" s="802"/>
      <c r="B107" s="802"/>
      <c r="C107" s="803"/>
      <c r="D107" s="2157"/>
      <c r="E107" s="2225"/>
      <c r="F107" s="2226"/>
      <c r="G107" s="2157"/>
      <c r="H107" s="2183"/>
      <c r="I107" s="2184"/>
      <c r="J107" s="2150"/>
      <c r="K107" s="2169"/>
      <c r="L107" s="2072"/>
      <c r="M107" s="2150"/>
      <c r="N107" s="2118"/>
      <c r="O107" s="2207"/>
      <c r="P107" s="2056"/>
      <c r="Q107" s="2178"/>
      <c r="R107" s="2234"/>
      <c r="S107" s="2056"/>
      <c r="T107" s="2061"/>
      <c r="U107" s="818" t="s">
        <v>322</v>
      </c>
      <c r="V107" s="868">
        <v>10000000</v>
      </c>
      <c r="W107" s="2122"/>
      <c r="X107" s="2221"/>
      <c r="Y107" s="2244"/>
      <c r="Z107" s="2237"/>
      <c r="AA107" s="2237"/>
      <c r="AB107" s="2237"/>
      <c r="AC107" s="2237"/>
      <c r="AD107" s="2237"/>
      <c r="AE107" s="2237"/>
      <c r="AF107" s="2237"/>
      <c r="AG107" s="865"/>
      <c r="AH107" s="2237"/>
      <c r="AI107" s="865"/>
      <c r="AJ107" s="865"/>
      <c r="AK107" s="856">
        <v>42814</v>
      </c>
      <c r="AL107" s="861">
        <v>42845</v>
      </c>
      <c r="AM107" s="2240"/>
    </row>
    <row r="108" spans="1:39" ht="50.25" customHeight="1" x14ac:dyDescent="0.2">
      <c r="A108" s="802"/>
      <c r="B108" s="802"/>
      <c r="C108" s="803"/>
      <c r="D108" s="2157"/>
      <c r="E108" s="2225"/>
      <c r="F108" s="2226"/>
      <c r="G108" s="2157"/>
      <c r="H108" s="2183"/>
      <c r="I108" s="2184"/>
      <c r="J108" s="2150"/>
      <c r="K108" s="2169"/>
      <c r="L108" s="2072"/>
      <c r="M108" s="2150"/>
      <c r="N108" s="2118"/>
      <c r="O108" s="2207"/>
      <c r="P108" s="2056"/>
      <c r="Q108" s="2178"/>
      <c r="R108" s="2234"/>
      <c r="S108" s="2056"/>
      <c r="T108" s="2061"/>
      <c r="U108" s="818" t="s">
        <v>323</v>
      </c>
      <c r="V108" s="868">
        <v>10000000</v>
      </c>
      <c r="W108" s="2122"/>
      <c r="X108" s="2221"/>
      <c r="Y108" s="2244"/>
      <c r="Z108" s="2237"/>
      <c r="AA108" s="2237"/>
      <c r="AB108" s="2237"/>
      <c r="AC108" s="2237"/>
      <c r="AD108" s="2237"/>
      <c r="AE108" s="2237"/>
      <c r="AF108" s="2237"/>
      <c r="AG108" s="865"/>
      <c r="AH108" s="2237"/>
      <c r="AI108" s="865"/>
      <c r="AJ108" s="865"/>
      <c r="AK108" s="856">
        <v>42814</v>
      </c>
      <c r="AL108" s="861">
        <v>42845</v>
      </c>
      <c r="AM108" s="2240"/>
    </row>
    <row r="109" spans="1:39" ht="50.25" customHeight="1" x14ac:dyDescent="0.2">
      <c r="A109" s="802"/>
      <c r="B109" s="802"/>
      <c r="C109" s="803"/>
      <c r="D109" s="2157"/>
      <c r="E109" s="2225"/>
      <c r="F109" s="2226"/>
      <c r="G109" s="2157"/>
      <c r="H109" s="2183"/>
      <c r="I109" s="2184"/>
      <c r="J109" s="2150"/>
      <c r="K109" s="2169"/>
      <c r="L109" s="2072"/>
      <c r="M109" s="2150"/>
      <c r="N109" s="2118"/>
      <c r="O109" s="2207"/>
      <c r="P109" s="2056"/>
      <c r="Q109" s="2178"/>
      <c r="R109" s="2234"/>
      <c r="S109" s="2056"/>
      <c r="T109" s="2061"/>
      <c r="U109" s="818" t="s">
        <v>324</v>
      </c>
      <c r="V109" s="868">
        <v>4000000</v>
      </c>
      <c r="W109" s="2122"/>
      <c r="X109" s="2221"/>
      <c r="Y109" s="2244"/>
      <c r="Z109" s="2237"/>
      <c r="AA109" s="2237"/>
      <c r="AB109" s="2237"/>
      <c r="AC109" s="2237"/>
      <c r="AD109" s="2237"/>
      <c r="AE109" s="2237"/>
      <c r="AF109" s="2237"/>
      <c r="AG109" s="865"/>
      <c r="AH109" s="2237"/>
      <c r="AI109" s="865"/>
      <c r="AJ109" s="865"/>
      <c r="AK109" s="856">
        <v>42906</v>
      </c>
      <c r="AL109" s="861">
        <v>42936</v>
      </c>
      <c r="AM109" s="2240"/>
    </row>
    <row r="110" spans="1:39" ht="37.5" customHeight="1" x14ac:dyDescent="0.2">
      <c r="A110" s="802"/>
      <c r="B110" s="802"/>
      <c r="C110" s="803"/>
      <c r="D110" s="2157"/>
      <c r="E110" s="2225"/>
      <c r="F110" s="2226"/>
      <c r="G110" s="2157"/>
      <c r="H110" s="2183"/>
      <c r="I110" s="2184"/>
      <c r="J110" s="2152"/>
      <c r="K110" s="2160"/>
      <c r="L110" s="2073"/>
      <c r="M110" s="2152"/>
      <c r="N110" s="2118"/>
      <c r="O110" s="2207"/>
      <c r="P110" s="2056"/>
      <c r="Q110" s="2179"/>
      <c r="R110" s="2235"/>
      <c r="S110" s="2056"/>
      <c r="T110" s="2061"/>
      <c r="U110" s="818" t="s">
        <v>325</v>
      </c>
      <c r="V110" s="868">
        <v>9400000</v>
      </c>
      <c r="W110" s="2122"/>
      <c r="X110" s="2221"/>
      <c r="Y110" s="2244"/>
      <c r="Z110" s="2237"/>
      <c r="AA110" s="2237"/>
      <c r="AB110" s="2237"/>
      <c r="AC110" s="2237"/>
      <c r="AD110" s="2237"/>
      <c r="AE110" s="2237"/>
      <c r="AF110" s="2237"/>
      <c r="AG110" s="865"/>
      <c r="AH110" s="2237"/>
      <c r="AI110" s="865"/>
      <c r="AJ110" s="865"/>
      <c r="AK110" s="856">
        <v>42786</v>
      </c>
      <c r="AL110" s="861">
        <v>42936</v>
      </c>
      <c r="AM110" s="2240"/>
    </row>
    <row r="111" spans="1:39" ht="54" customHeight="1" x14ac:dyDescent="0.2">
      <c r="A111" s="802"/>
      <c r="B111" s="802"/>
      <c r="C111" s="803"/>
      <c r="D111" s="2157"/>
      <c r="E111" s="2225"/>
      <c r="F111" s="2226"/>
      <c r="G111" s="2157"/>
      <c r="H111" s="2183"/>
      <c r="I111" s="2184"/>
      <c r="J111" s="2149">
        <v>239</v>
      </c>
      <c r="K111" s="2159" t="s">
        <v>326</v>
      </c>
      <c r="L111" s="2187" t="s">
        <v>44</v>
      </c>
      <c r="M111" s="2149">
        <v>6</v>
      </c>
      <c r="N111" s="2118"/>
      <c r="O111" s="2207"/>
      <c r="P111" s="2056"/>
      <c r="Q111" s="2177">
        <f>R111/SUM(R100:R118)*100</f>
        <v>15.007000000000001</v>
      </c>
      <c r="R111" s="2233">
        <v>60028000</v>
      </c>
      <c r="S111" s="2056"/>
      <c r="T111" s="2061"/>
      <c r="U111" s="866" t="s">
        <v>1749</v>
      </c>
      <c r="V111" s="868">
        <v>25000000</v>
      </c>
      <c r="W111" s="2122"/>
      <c r="X111" s="2221"/>
      <c r="Y111" s="2244"/>
      <c r="Z111" s="2237"/>
      <c r="AA111" s="2237"/>
      <c r="AB111" s="2237"/>
      <c r="AC111" s="2237"/>
      <c r="AD111" s="2237"/>
      <c r="AE111" s="2237"/>
      <c r="AF111" s="2237"/>
      <c r="AG111" s="865"/>
      <c r="AH111" s="2237"/>
      <c r="AI111" s="865"/>
      <c r="AJ111" s="865"/>
      <c r="AK111" s="856">
        <v>42750</v>
      </c>
      <c r="AL111" s="861">
        <v>42993</v>
      </c>
      <c r="AM111" s="2240"/>
    </row>
    <row r="112" spans="1:39" ht="54" customHeight="1" x14ac:dyDescent="0.2">
      <c r="A112" s="802"/>
      <c r="B112" s="802"/>
      <c r="C112" s="803"/>
      <c r="D112" s="2157"/>
      <c r="E112" s="2225"/>
      <c r="F112" s="2226"/>
      <c r="G112" s="2157"/>
      <c r="H112" s="2183"/>
      <c r="I112" s="2184"/>
      <c r="J112" s="2152"/>
      <c r="K112" s="2160"/>
      <c r="L112" s="2188"/>
      <c r="M112" s="2152"/>
      <c r="N112" s="2118"/>
      <c r="O112" s="2207"/>
      <c r="P112" s="2056"/>
      <c r="Q112" s="2179"/>
      <c r="R112" s="2235"/>
      <c r="S112" s="2056"/>
      <c r="T112" s="2061"/>
      <c r="U112" s="818" t="s">
        <v>327</v>
      </c>
      <c r="V112" s="868">
        <v>35028000</v>
      </c>
      <c r="W112" s="2122"/>
      <c r="X112" s="2221"/>
      <c r="Y112" s="2244"/>
      <c r="Z112" s="2237"/>
      <c r="AA112" s="2237"/>
      <c r="AB112" s="2237"/>
      <c r="AC112" s="2237"/>
      <c r="AD112" s="2237"/>
      <c r="AE112" s="2237"/>
      <c r="AF112" s="2237"/>
      <c r="AG112" s="865"/>
      <c r="AH112" s="2237"/>
      <c r="AI112" s="865"/>
      <c r="AJ112" s="865"/>
      <c r="AK112" s="856">
        <v>42814</v>
      </c>
      <c r="AL112" s="861">
        <v>43089</v>
      </c>
      <c r="AM112" s="2240"/>
    </row>
    <row r="113" spans="1:39" ht="47.25" customHeight="1" x14ac:dyDescent="0.2">
      <c r="A113" s="802"/>
      <c r="B113" s="802"/>
      <c r="C113" s="803"/>
      <c r="D113" s="2157"/>
      <c r="E113" s="2225"/>
      <c r="F113" s="2226"/>
      <c r="G113" s="2157"/>
      <c r="H113" s="2183"/>
      <c r="I113" s="2184"/>
      <c r="J113" s="2149">
        <v>240</v>
      </c>
      <c r="K113" s="2159" t="s">
        <v>328</v>
      </c>
      <c r="L113" s="2231" t="s">
        <v>44</v>
      </c>
      <c r="M113" s="2149">
        <v>1</v>
      </c>
      <c r="N113" s="2118"/>
      <c r="O113" s="2207"/>
      <c r="P113" s="2056"/>
      <c r="Q113" s="2177">
        <f>R113/SUM(R100:R118)*100</f>
        <v>30.167999999999999</v>
      </c>
      <c r="R113" s="2233">
        <v>120672000</v>
      </c>
      <c r="S113" s="2056"/>
      <c r="T113" s="2061"/>
      <c r="U113" s="818" t="s">
        <v>329</v>
      </c>
      <c r="V113" s="820">
        <v>6900000</v>
      </c>
      <c r="W113" s="2122"/>
      <c r="X113" s="2221"/>
      <c r="Y113" s="2244"/>
      <c r="Z113" s="2237"/>
      <c r="AA113" s="2237"/>
      <c r="AB113" s="2237"/>
      <c r="AC113" s="2237"/>
      <c r="AD113" s="2237"/>
      <c r="AE113" s="2237"/>
      <c r="AF113" s="2237"/>
      <c r="AG113" s="865"/>
      <c r="AH113" s="2237"/>
      <c r="AI113" s="865"/>
      <c r="AJ113" s="865"/>
      <c r="AK113" s="856">
        <v>42814</v>
      </c>
      <c r="AL113" s="861">
        <v>42870</v>
      </c>
      <c r="AM113" s="2240"/>
    </row>
    <row r="114" spans="1:39" ht="52.5" customHeight="1" x14ac:dyDescent="0.2">
      <c r="A114" s="802"/>
      <c r="B114" s="802"/>
      <c r="C114" s="803"/>
      <c r="D114" s="2157"/>
      <c r="E114" s="2225"/>
      <c r="F114" s="2226"/>
      <c r="G114" s="2157"/>
      <c r="H114" s="2183"/>
      <c r="I114" s="2184"/>
      <c r="J114" s="2150"/>
      <c r="K114" s="2169"/>
      <c r="L114" s="2232"/>
      <c r="M114" s="2150"/>
      <c r="N114" s="2118"/>
      <c r="O114" s="2207"/>
      <c r="P114" s="2056"/>
      <c r="Q114" s="2178"/>
      <c r="R114" s="2234"/>
      <c r="S114" s="2056"/>
      <c r="T114" s="2061"/>
      <c r="U114" s="866" t="s">
        <v>1750</v>
      </c>
      <c r="V114" s="820">
        <v>26672000</v>
      </c>
      <c r="W114" s="2122"/>
      <c r="X114" s="2221"/>
      <c r="Y114" s="2244"/>
      <c r="Z114" s="2237"/>
      <c r="AA114" s="2237"/>
      <c r="AB114" s="2237"/>
      <c r="AC114" s="2237"/>
      <c r="AD114" s="2237"/>
      <c r="AE114" s="2237"/>
      <c r="AF114" s="2237"/>
      <c r="AG114" s="865"/>
      <c r="AH114" s="2237"/>
      <c r="AI114" s="865"/>
      <c r="AJ114" s="865"/>
      <c r="AK114" s="856">
        <v>42750</v>
      </c>
      <c r="AL114" s="861">
        <v>42993</v>
      </c>
      <c r="AM114" s="2240"/>
    </row>
    <row r="115" spans="1:39" ht="62.25" customHeight="1" x14ac:dyDescent="0.2">
      <c r="A115" s="802"/>
      <c r="B115" s="802"/>
      <c r="C115" s="803"/>
      <c r="D115" s="2157"/>
      <c r="E115" s="2225"/>
      <c r="F115" s="2226"/>
      <c r="G115" s="2157"/>
      <c r="H115" s="2183"/>
      <c r="I115" s="2184"/>
      <c r="J115" s="2150"/>
      <c r="K115" s="2169"/>
      <c r="L115" s="2232"/>
      <c r="M115" s="2150"/>
      <c r="N115" s="2118"/>
      <c r="O115" s="2207"/>
      <c r="P115" s="2056"/>
      <c r="Q115" s="2178"/>
      <c r="R115" s="2234"/>
      <c r="S115" s="2056"/>
      <c r="T115" s="2061"/>
      <c r="U115" s="866" t="s">
        <v>1751</v>
      </c>
      <c r="V115" s="820">
        <v>25000000</v>
      </c>
      <c r="W115" s="2122"/>
      <c r="X115" s="2221"/>
      <c r="Y115" s="2244"/>
      <c r="Z115" s="2237"/>
      <c r="AA115" s="2237"/>
      <c r="AB115" s="2237"/>
      <c r="AC115" s="2237"/>
      <c r="AD115" s="2237"/>
      <c r="AE115" s="2237"/>
      <c r="AF115" s="2237"/>
      <c r="AG115" s="865"/>
      <c r="AH115" s="2237"/>
      <c r="AI115" s="865"/>
      <c r="AJ115" s="865"/>
      <c r="AK115" s="856">
        <v>42750</v>
      </c>
      <c r="AL115" s="861">
        <v>42993</v>
      </c>
      <c r="AM115" s="2240"/>
    </row>
    <row r="116" spans="1:39" ht="52.5" customHeight="1" x14ac:dyDescent="0.2">
      <c r="A116" s="802"/>
      <c r="B116" s="802"/>
      <c r="C116" s="803"/>
      <c r="D116" s="2157"/>
      <c r="E116" s="2225"/>
      <c r="F116" s="2226"/>
      <c r="G116" s="2157"/>
      <c r="H116" s="2183"/>
      <c r="I116" s="2184"/>
      <c r="J116" s="2150"/>
      <c r="K116" s="2169"/>
      <c r="L116" s="2232"/>
      <c r="M116" s="2150"/>
      <c r="N116" s="2118"/>
      <c r="O116" s="2207"/>
      <c r="P116" s="2056"/>
      <c r="Q116" s="2178"/>
      <c r="R116" s="2234"/>
      <c r="S116" s="2056"/>
      <c r="T116" s="2061"/>
      <c r="U116" s="866" t="s">
        <v>1752</v>
      </c>
      <c r="V116" s="820">
        <v>12100000</v>
      </c>
      <c r="W116" s="2122"/>
      <c r="X116" s="2221"/>
      <c r="Y116" s="2244"/>
      <c r="Z116" s="2237"/>
      <c r="AA116" s="2237"/>
      <c r="AB116" s="2237"/>
      <c r="AC116" s="2237"/>
      <c r="AD116" s="2237"/>
      <c r="AE116" s="2237"/>
      <c r="AF116" s="2237"/>
      <c r="AG116" s="865"/>
      <c r="AH116" s="2237"/>
      <c r="AI116" s="865"/>
      <c r="AJ116" s="865"/>
      <c r="AK116" s="856">
        <v>42750</v>
      </c>
      <c r="AL116" s="861">
        <v>42993</v>
      </c>
      <c r="AM116" s="2240"/>
    </row>
    <row r="117" spans="1:39" ht="39.75" customHeight="1" x14ac:dyDescent="0.2">
      <c r="A117" s="802"/>
      <c r="B117" s="802"/>
      <c r="C117" s="803"/>
      <c r="D117" s="2157"/>
      <c r="E117" s="2225"/>
      <c r="F117" s="2226"/>
      <c r="G117" s="2157"/>
      <c r="H117" s="2183"/>
      <c r="I117" s="2184"/>
      <c r="J117" s="2150"/>
      <c r="K117" s="2169"/>
      <c r="L117" s="2232"/>
      <c r="M117" s="2150"/>
      <c r="N117" s="2118"/>
      <c r="O117" s="2207"/>
      <c r="P117" s="2056"/>
      <c r="Q117" s="2178"/>
      <c r="R117" s="2234"/>
      <c r="S117" s="2056"/>
      <c r="T117" s="2061"/>
      <c r="U117" s="866" t="s">
        <v>1753</v>
      </c>
      <c r="V117" s="820">
        <v>25000000</v>
      </c>
      <c r="W117" s="2122"/>
      <c r="X117" s="2221"/>
      <c r="Y117" s="2244"/>
      <c r="Z117" s="2237"/>
      <c r="AA117" s="2237"/>
      <c r="AB117" s="2237"/>
      <c r="AC117" s="2237"/>
      <c r="AD117" s="2237"/>
      <c r="AE117" s="2237"/>
      <c r="AF117" s="2237"/>
      <c r="AG117" s="865"/>
      <c r="AH117" s="2237"/>
      <c r="AI117" s="865"/>
      <c r="AJ117" s="865"/>
      <c r="AK117" s="856">
        <v>42750</v>
      </c>
      <c r="AL117" s="861">
        <v>42993</v>
      </c>
      <c r="AM117" s="2240"/>
    </row>
    <row r="118" spans="1:39" ht="45" customHeight="1" x14ac:dyDescent="0.2">
      <c r="A118" s="802"/>
      <c r="B118" s="802"/>
      <c r="C118" s="803"/>
      <c r="D118" s="2157"/>
      <c r="E118" s="2225"/>
      <c r="F118" s="2226"/>
      <c r="G118" s="2157"/>
      <c r="H118" s="2183"/>
      <c r="I118" s="2184"/>
      <c r="J118" s="2152"/>
      <c r="K118" s="2160"/>
      <c r="L118" s="2232"/>
      <c r="M118" s="2152"/>
      <c r="N118" s="2090"/>
      <c r="O118" s="2208"/>
      <c r="P118" s="2057"/>
      <c r="Q118" s="2179"/>
      <c r="R118" s="2235"/>
      <c r="S118" s="2057"/>
      <c r="T118" s="2062"/>
      <c r="U118" s="866" t="s">
        <v>1754</v>
      </c>
      <c r="V118" s="820">
        <v>25000000</v>
      </c>
      <c r="W118" s="2092"/>
      <c r="X118" s="2222"/>
      <c r="Y118" s="2245"/>
      <c r="Z118" s="2238"/>
      <c r="AA118" s="2238"/>
      <c r="AB118" s="2238"/>
      <c r="AC118" s="2238"/>
      <c r="AD118" s="2238"/>
      <c r="AE118" s="2238"/>
      <c r="AF118" s="2238"/>
      <c r="AG118" s="869"/>
      <c r="AH118" s="2238"/>
      <c r="AI118" s="869"/>
      <c r="AJ118" s="869"/>
      <c r="AK118" s="856">
        <v>42750</v>
      </c>
      <c r="AL118" s="861">
        <v>42993</v>
      </c>
      <c r="AM118" s="2241"/>
    </row>
    <row r="119" spans="1:39" s="234" customFormat="1" ht="25.5" customHeight="1" x14ac:dyDescent="0.2">
      <c r="A119" s="802"/>
      <c r="B119" s="802"/>
      <c r="C119" s="803"/>
      <c r="D119" s="2157"/>
      <c r="E119" s="2225"/>
      <c r="F119" s="2226"/>
      <c r="G119" s="464">
        <v>82</v>
      </c>
      <c r="H119" s="293" t="s">
        <v>1755</v>
      </c>
      <c r="I119" s="293"/>
      <c r="J119" s="968"/>
      <c r="K119" s="804"/>
      <c r="L119" s="293"/>
      <c r="M119" s="293"/>
      <c r="N119" s="973"/>
      <c r="O119" s="293"/>
      <c r="P119" s="293"/>
      <c r="Q119" s="805"/>
      <c r="R119" s="442"/>
      <c r="S119" s="294"/>
      <c r="T119" s="804"/>
      <c r="U119" s="804"/>
      <c r="V119" s="443"/>
      <c r="W119" s="443"/>
      <c r="X119" s="443"/>
      <c r="Y119" s="443"/>
      <c r="Z119" s="443"/>
      <c r="AA119" s="443"/>
      <c r="AB119" s="443"/>
      <c r="AC119" s="443"/>
      <c r="AD119" s="443"/>
      <c r="AE119" s="443"/>
      <c r="AF119" s="443"/>
      <c r="AG119" s="443"/>
      <c r="AH119" s="443"/>
      <c r="AI119" s="443"/>
      <c r="AJ119" s="443"/>
      <c r="AK119" s="443"/>
      <c r="AL119" s="443"/>
      <c r="AM119" s="302"/>
    </row>
    <row r="120" spans="1:39" ht="42.75" customHeight="1" x14ac:dyDescent="0.2">
      <c r="A120" s="802"/>
      <c r="B120" s="802"/>
      <c r="C120" s="803"/>
      <c r="D120" s="2157"/>
      <c r="E120" s="2225"/>
      <c r="F120" s="2226"/>
      <c r="G120" s="2156"/>
      <c r="H120" s="2246"/>
      <c r="I120" s="2247"/>
      <c r="J120" s="2149">
        <v>241</v>
      </c>
      <c r="K120" s="2159" t="s">
        <v>330</v>
      </c>
      <c r="L120" s="2071" t="s">
        <v>44</v>
      </c>
      <c r="M120" s="2170">
        <v>1</v>
      </c>
      <c r="N120" s="2089" t="s">
        <v>1756</v>
      </c>
      <c r="O120" s="2206" t="s">
        <v>1757</v>
      </c>
      <c r="P120" s="2055" t="s">
        <v>1758</v>
      </c>
      <c r="Q120" s="2229">
        <f>R120/90000000*100</f>
        <v>56.25</v>
      </c>
      <c r="R120" s="2172">
        <v>50625000</v>
      </c>
      <c r="S120" s="2055" t="s">
        <v>314</v>
      </c>
      <c r="T120" s="2060" t="s">
        <v>1759</v>
      </c>
      <c r="U120" s="870" t="s">
        <v>331</v>
      </c>
      <c r="V120" s="820">
        <v>33525000</v>
      </c>
      <c r="W120" s="2091">
        <v>20</v>
      </c>
      <c r="X120" s="2220" t="s">
        <v>1707</v>
      </c>
      <c r="Y120" s="2270">
        <v>1058</v>
      </c>
      <c r="Z120" s="2149">
        <v>1191</v>
      </c>
      <c r="AA120" s="2149">
        <v>453</v>
      </c>
      <c r="AB120" s="2149">
        <v>1432</v>
      </c>
      <c r="AC120" s="2149">
        <v>3899</v>
      </c>
      <c r="AD120" s="2149">
        <v>1342</v>
      </c>
      <c r="AE120" s="2149"/>
      <c r="AF120" s="2149"/>
      <c r="AG120" s="860"/>
      <c r="AH120" s="2149"/>
      <c r="AI120" s="860"/>
      <c r="AJ120" s="2189"/>
      <c r="AK120" s="856">
        <v>42814</v>
      </c>
      <c r="AL120" s="861">
        <v>42885</v>
      </c>
      <c r="AM120" s="2239" t="s">
        <v>1868</v>
      </c>
    </row>
    <row r="121" spans="1:39" ht="42.75" customHeight="1" x14ac:dyDescent="0.2">
      <c r="A121" s="802"/>
      <c r="B121" s="802"/>
      <c r="C121" s="803"/>
      <c r="D121" s="2157"/>
      <c r="E121" s="2225"/>
      <c r="F121" s="2226"/>
      <c r="G121" s="2157"/>
      <c r="H121" s="2248"/>
      <c r="I121" s="2249"/>
      <c r="J121" s="2150"/>
      <c r="K121" s="2169"/>
      <c r="L121" s="2072"/>
      <c r="M121" s="2196"/>
      <c r="N121" s="2118"/>
      <c r="O121" s="2207"/>
      <c r="P121" s="2056"/>
      <c r="Q121" s="2242"/>
      <c r="R121" s="2180"/>
      <c r="S121" s="2056"/>
      <c r="T121" s="2061"/>
      <c r="U121" s="870" t="s">
        <v>332</v>
      </c>
      <c r="V121" s="820">
        <v>5000000</v>
      </c>
      <c r="W121" s="2122"/>
      <c r="X121" s="2221"/>
      <c r="Y121" s="2271"/>
      <c r="Z121" s="2150"/>
      <c r="AA121" s="2150"/>
      <c r="AB121" s="2150"/>
      <c r="AC121" s="2150"/>
      <c r="AD121" s="2150"/>
      <c r="AE121" s="2150"/>
      <c r="AF121" s="2150"/>
      <c r="AG121" s="862"/>
      <c r="AH121" s="2150"/>
      <c r="AI121" s="862"/>
      <c r="AJ121" s="2190"/>
      <c r="AK121" s="856">
        <v>42814</v>
      </c>
      <c r="AL121" s="861">
        <v>42885</v>
      </c>
      <c r="AM121" s="2240"/>
    </row>
    <row r="122" spans="1:39" ht="42.75" customHeight="1" x14ac:dyDescent="0.2">
      <c r="A122" s="802"/>
      <c r="B122" s="802"/>
      <c r="C122" s="803"/>
      <c r="D122" s="2157"/>
      <c r="E122" s="2225"/>
      <c r="F122" s="2226"/>
      <c r="G122" s="2157"/>
      <c r="H122" s="2248"/>
      <c r="I122" s="2249"/>
      <c r="J122" s="2152"/>
      <c r="K122" s="2160"/>
      <c r="L122" s="2073"/>
      <c r="M122" s="2171"/>
      <c r="N122" s="2118"/>
      <c r="O122" s="2207"/>
      <c r="P122" s="2056"/>
      <c r="Q122" s="2230"/>
      <c r="R122" s="2173"/>
      <c r="S122" s="2056"/>
      <c r="T122" s="2061"/>
      <c r="U122" s="871" t="s">
        <v>1760</v>
      </c>
      <c r="V122" s="820">
        <v>12100000</v>
      </c>
      <c r="W122" s="2122"/>
      <c r="X122" s="2221"/>
      <c r="Y122" s="2271"/>
      <c r="Z122" s="2150"/>
      <c r="AA122" s="2150"/>
      <c r="AB122" s="2150"/>
      <c r="AC122" s="2150"/>
      <c r="AD122" s="2150"/>
      <c r="AE122" s="2150"/>
      <c r="AF122" s="2150"/>
      <c r="AG122" s="862"/>
      <c r="AH122" s="2150"/>
      <c r="AI122" s="862"/>
      <c r="AJ122" s="2190"/>
      <c r="AK122" s="856">
        <v>42750</v>
      </c>
      <c r="AL122" s="861">
        <v>42993</v>
      </c>
      <c r="AM122" s="2240"/>
    </row>
    <row r="123" spans="1:39" ht="86.25" customHeight="1" x14ac:dyDescent="0.2">
      <c r="A123" s="802"/>
      <c r="B123" s="802"/>
      <c r="C123" s="803"/>
      <c r="D123" s="2158"/>
      <c r="E123" s="2227"/>
      <c r="F123" s="2228"/>
      <c r="G123" s="2158"/>
      <c r="H123" s="2248"/>
      <c r="I123" s="2249"/>
      <c r="J123" s="819">
        <v>242</v>
      </c>
      <c r="K123" s="872" t="s">
        <v>333</v>
      </c>
      <c r="L123" s="873" t="s">
        <v>1718</v>
      </c>
      <c r="M123" s="874">
        <v>1</v>
      </c>
      <c r="N123" s="2090"/>
      <c r="O123" s="2208"/>
      <c r="P123" s="2057"/>
      <c r="Q123" s="875">
        <f>R123/90000000*100</f>
        <v>43.75</v>
      </c>
      <c r="R123" s="876">
        <v>39375000</v>
      </c>
      <c r="S123" s="2057"/>
      <c r="T123" s="2057"/>
      <c r="U123" s="811" t="s">
        <v>334</v>
      </c>
      <c r="V123" s="820">
        <v>39375000</v>
      </c>
      <c r="W123" s="2092"/>
      <c r="X123" s="2222"/>
      <c r="Y123" s="2272"/>
      <c r="Z123" s="2152"/>
      <c r="AA123" s="2152"/>
      <c r="AB123" s="2152"/>
      <c r="AC123" s="2152"/>
      <c r="AD123" s="2152"/>
      <c r="AE123" s="2152"/>
      <c r="AF123" s="2152"/>
      <c r="AG123" s="863"/>
      <c r="AH123" s="2152"/>
      <c r="AI123" s="863"/>
      <c r="AJ123" s="2191"/>
      <c r="AK123" s="856">
        <v>42809</v>
      </c>
      <c r="AL123" s="861">
        <v>43089</v>
      </c>
      <c r="AM123" s="2241"/>
    </row>
    <row r="124" spans="1:39" s="234" customFormat="1" ht="26.25" customHeight="1" x14ac:dyDescent="0.2">
      <c r="A124" s="802"/>
      <c r="B124" s="802"/>
      <c r="C124" s="803"/>
      <c r="D124" s="877">
        <v>27</v>
      </c>
      <c r="E124" s="219" t="s">
        <v>341</v>
      </c>
      <c r="F124" s="219"/>
      <c r="G124" s="219"/>
      <c r="H124" s="219"/>
      <c r="I124" s="220"/>
      <c r="J124" s="392"/>
      <c r="K124" s="878"/>
      <c r="L124" s="220"/>
      <c r="M124" s="220"/>
      <c r="N124" s="392"/>
      <c r="O124" s="220"/>
      <c r="P124" s="221"/>
      <c r="Q124" s="879"/>
      <c r="R124" s="880"/>
      <c r="S124" s="221"/>
      <c r="T124" s="878"/>
      <c r="U124" s="878"/>
      <c r="V124" s="881"/>
      <c r="W124" s="221"/>
      <c r="X124" s="221"/>
      <c r="Y124" s="221"/>
      <c r="Z124" s="221"/>
      <c r="AA124" s="221"/>
      <c r="AB124" s="221"/>
      <c r="AC124" s="221"/>
      <c r="AD124" s="221"/>
      <c r="AE124" s="221"/>
      <c r="AF124" s="221"/>
      <c r="AG124" s="221"/>
      <c r="AH124" s="221"/>
      <c r="AI124" s="221"/>
      <c r="AJ124" s="221"/>
      <c r="AK124" s="221"/>
      <c r="AL124" s="221"/>
      <c r="AM124" s="843"/>
    </row>
    <row r="125" spans="1:39" s="234" customFormat="1" ht="25.5" customHeight="1" x14ac:dyDescent="0.2">
      <c r="A125" s="802"/>
      <c r="B125" s="802"/>
      <c r="C125" s="803"/>
      <c r="D125" s="2156"/>
      <c r="E125" s="2259"/>
      <c r="F125" s="2260"/>
      <c r="G125" s="882">
        <v>85</v>
      </c>
      <c r="H125" s="883" t="s">
        <v>1761</v>
      </c>
      <c r="I125" s="883"/>
      <c r="J125" s="969"/>
      <c r="K125" s="884"/>
      <c r="L125" s="883"/>
      <c r="M125" s="883"/>
      <c r="N125" s="969"/>
      <c r="O125" s="883"/>
      <c r="P125" s="883"/>
      <c r="Q125" s="885"/>
      <c r="R125" s="886"/>
      <c r="S125" s="887"/>
      <c r="T125" s="884"/>
      <c r="U125" s="884"/>
      <c r="V125" s="888"/>
      <c r="W125" s="888"/>
      <c r="X125" s="888"/>
      <c r="Y125" s="888"/>
      <c r="Z125" s="888"/>
      <c r="AA125" s="888"/>
      <c r="AB125" s="888"/>
      <c r="AC125" s="888"/>
      <c r="AD125" s="888"/>
      <c r="AE125" s="888"/>
      <c r="AF125" s="888"/>
      <c r="AG125" s="888"/>
      <c r="AH125" s="888"/>
      <c r="AI125" s="888"/>
      <c r="AJ125" s="888"/>
      <c r="AK125" s="888"/>
      <c r="AL125" s="888"/>
      <c r="AM125" s="889"/>
    </row>
    <row r="126" spans="1:39" ht="45.75" customHeight="1" x14ac:dyDescent="0.2">
      <c r="A126" s="802"/>
      <c r="B126" s="802"/>
      <c r="C126" s="803"/>
      <c r="D126" s="2157"/>
      <c r="E126" s="2261"/>
      <c r="F126" s="2262"/>
      <c r="G126" s="2156"/>
      <c r="H126" s="2181"/>
      <c r="I126" s="2182"/>
      <c r="J126" s="2170">
        <v>250</v>
      </c>
      <c r="K126" s="2055" t="s">
        <v>349</v>
      </c>
      <c r="L126" s="2267" t="s">
        <v>44</v>
      </c>
      <c r="M126" s="2170">
        <v>3</v>
      </c>
      <c r="N126" s="2089" t="s">
        <v>1762</v>
      </c>
      <c r="O126" s="2206" t="s">
        <v>1763</v>
      </c>
      <c r="P126" s="2055" t="s">
        <v>1764</v>
      </c>
      <c r="Q126" s="2177">
        <f>R126/SUM(R126:R139)*100</f>
        <v>23.083333333333332</v>
      </c>
      <c r="R126" s="2217">
        <v>69250000</v>
      </c>
      <c r="S126" s="2055" t="s">
        <v>350</v>
      </c>
      <c r="T126" s="2060" t="s">
        <v>1765</v>
      </c>
      <c r="U126" s="840" t="s">
        <v>1766</v>
      </c>
      <c r="V126" s="820">
        <v>20000000</v>
      </c>
      <c r="W126" s="2091">
        <v>20</v>
      </c>
      <c r="X126" s="2220" t="s">
        <v>1707</v>
      </c>
      <c r="Y126" s="2197">
        <v>31154</v>
      </c>
      <c r="Z126" s="2170">
        <v>35075</v>
      </c>
      <c r="AA126" s="2170">
        <v>13344</v>
      </c>
      <c r="AB126" s="2170">
        <v>42174</v>
      </c>
      <c r="AC126" s="2170">
        <v>114821</v>
      </c>
      <c r="AD126" s="2170">
        <v>39524</v>
      </c>
      <c r="AE126" s="2273"/>
      <c r="AF126" s="2273"/>
      <c r="AG126" s="890"/>
      <c r="AH126" s="2273"/>
      <c r="AI126" s="890"/>
      <c r="AJ126" s="2276"/>
      <c r="AK126" s="856">
        <v>42750</v>
      </c>
      <c r="AL126" s="861">
        <v>42993</v>
      </c>
      <c r="AM126" s="2239" t="s">
        <v>1868</v>
      </c>
    </row>
    <row r="127" spans="1:39" ht="33" customHeight="1" x14ac:dyDescent="0.2">
      <c r="A127" s="802"/>
      <c r="B127" s="802"/>
      <c r="C127" s="803"/>
      <c r="D127" s="2157"/>
      <c r="E127" s="2261"/>
      <c r="F127" s="2262"/>
      <c r="G127" s="2157"/>
      <c r="H127" s="2183"/>
      <c r="I127" s="2184"/>
      <c r="J127" s="2196"/>
      <c r="K127" s="2056"/>
      <c r="L127" s="2268"/>
      <c r="M127" s="2196"/>
      <c r="N127" s="2118"/>
      <c r="O127" s="2207"/>
      <c r="P127" s="2056"/>
      <c r="Q127" s="2178"/>
      <c r="R127" s="2218"/>
      <c r="S127" s="2056"/>
      <c r="T127" s="2061"/>
      <c r="U127" s="811" t="s">
        <v>351</v>
      </c>
      <c r="V127" s="820">
        <v>35250000</v>
      </c>
      <c r="W127" s="2122"/>
      <c r="X127" s="2221"/>
      <c r="Y127" s="2198"/>
      <c r="Z127" s="2196"/>
      <c r="AA127" s="2196"/>
      <c r="AB127" s="2196"/>
      <c r="AC127" s="2196"/>
      <c r="AD127" s="2196"/>
      <c r="AE127" s="2274"/>
      <c r="AF127" s="2274"/>
      <c r="AG127" s="891"/>
      <c r="AH127" s="2274"/>
      <c r="AI127" s="891"/>
      <c r="AJ127" s="2277"/>
      <c r="AK127" s="856">
        <v>42845</v>
      </c>
      <c r="AL127" s="892">
        <v>42855</v>
      </c>
      <c r="AM127" s="2240"/>
    </row>
    <row r="128" spans="1:39" ht="37.5" customHeight="1" x14ac:dyDescent="0.2">
      <c r="A128" s="802"/>
      <c r="B128" s="802"/>
      <c r="C128" s="803"/>
      <c r="D128" s="2157"/>
      <c r="E128" s="2261"/>
      <c r="F128" s="2262"/>
      <c r="G128" s="2157"/>
      <c r="H128" s="2183"/>
      <c r="I128" s="2184"/>
      <c r="J128" s="2196"/>
      <c r="K128" s="2056"/>
      <c r="L128" s="2268"/>
      <c r="M128" s="2196"/>
      <c r="N128" s="2118"/>
      <c r="O128" s="2207"/>
      <c r="P128" s="2056"/>
      <c r="Q128" s="2178"/>
      <c r="R128" s="2218"/>
      <c r="S128" s="2056"/>
      <c r="T128" s="2061"/>
      <c r="U128" s="818" t="s">
        <v>352</v>
      </c>
      <c r="V128" s="820">
        <v>2000000</v>
      </c>
      <c r="W128" s="2122"/>
      <c r="X128" s="2221"/>
      <c r="Y128" s="2198"/>
      <c r="Z128" s="2196"/>
      <c r="AA128" s="2196"/>
      <c r="AB128" s="2196"/>
      <c r="AC128" s="2196"/>
      <c r="AD128" s="2196"/>
      <c r="AE128" s="2274"/>
      <c r="AF128" s="2274"/>
      <c r="AG128" s="891"/>
      <c r="AH128" s="2274"/>
      <c r="AI128" s="891"/>
      <c r="AJ128" s="2277"/>
      <c r="AK128" s="856">
        <v>42804</v>
      </c>
      <c r="AL128" s="861">
        <v>42906</v>
      </c>
      <c r="AM128" s="2240"/>
    </row>
    <row r="129" spans="1:39" ht="55.5" customHeight="1" x14ac:dyDescent="0.2">
      <c r="A129" s="802"/>
      <c r="B129" s="802"/>
      <c r="C129" s="803"/>
      <c r="D129" s="2157"/>
      <c r="E129" s="2261"/>
      <c r="F129" s="2262"/>
      <c r="G129" s="2157"/>
      <c r="H129" s="2183"/>
      <c r="I129" s="2184"/>
      <c r="J129" s="2196"/>
      <c r="K129" s="2056"/>
      <c r="L129" s="2268"/>
      <c r="M129" s="2196"/>
      <c r="N129" s="2118"/>
      <c r="O129" s="2207"/>
      <c r="P129" s="2056"/>
      <c r="Q129" s="2178"/>
      <c r="R129" s="2218"/>
      <c r="S129" s="2056"/>
      <c r="T129" s="2061"/>
      <c r="U129" s="811" t="s">
        <v>353</v>
      </c>
      <c r="V129" s="820">
        <v>2000000</v>
      </c>
      <c r="W129" s="2122"/>
      <c r="X129" s="2221"/>
      <c r="Y129" s="2198"/>
      <c r="Z129" s="2196"/>
      <c r="AA129" s="2196"/>
      <c r="AB129" s="2196"/>
      <c r="AC129" s="2196"/>
      <c r="AD129" s="2196"/>
      <c r="AE129" s="2274"/>
      <c r="AF129" s="2274"/>
      <c r="AG129" s="891"/>
      <c r="AH129" s="2274"/>
      <c r="AI129" s="891"/>
      <c r="AJ129" s="2277"/>
      <c r="AK129" s="856">
        <v>42804</v>
      </c>
      <c r="AL129" s="861">
        <v>42906</v>
      </c>
      <c r="AM129" s="2240"/>
    </row>
    <row r="130" spans="1:39" ht="69.75" customHeight="1" x14ac:dyDescent="0.2">
      <c r="A130" s="802"/>
      <c r="B130" s="802"/>
      <c r="C130" s="803"/>
      <c r="D130" s="2157"/>
      <c r="E130" s="2261"/>
      <c r="F130" s="2262"/>
      <c r="G130" s="2157"/>
      <c r="H130" s="2183"/>
      <c r="I130" s="2184"/>
      <c r="J130" s="2171"/>
      <c r="K130" s="2056"/>
      <c r="L130" s="2269"/>
      <c r="M130" s="2171"/>
      <c r="N130" s="2118"/>
      <c r="O130" s="2207"/>
      <c r="P130" s="2056"/>
      <c r="Q130" s="2179"/>
      <c r="R130" s="2219"/>
      <c r="S130" s="2056"/>
      <c r="T130" s="2061"/>
      <c r="U130" s="811" t="s">
        <v>354</v>
      </c>
      <c r="V130" s="820">
        <v>10000000</v>
      </c>
      <c r="W130" s="2122"/>
      <c r="X130" s="2221"/>
      <c r="Y130" s="2198"/>
      <c r="Z130" s="2196"/>
      <c r="AA130" s="2196"/>
      <c r="AB130" s="2196"/>
      <c r="AC130" s="2196"/>
      <c r="AD130" s="2196"/>
      <c r="AE130" s="2274"/>
      <c r="AF130" s="2274"/>
      <c r="AG130" s="891"/>
      <c r="AH130" s="2274"/>
      <c r="AI130" s="891"/>
      <c r="AJ130" s="2277"/>
      <c r="AK130" s="856">
        <v>42750</v>
      </c>
      <c r="AL130" s="861">
        <v>42993</v>
      </c>
      <c r="AM130" s="2240"/>
    </row>
    <row r="131" spans="1:39" ht="70.5" customHeight="1" x14ac:dyDescent="0.2">
      <c r="A131" s="802"/>
      <c r="B131" s="802"/>
      <c r="C131" s="803"/>
      <c r="D131" s="2157"/>
      <c r="E131" s="2261"/>
      <c r="F131" s="2262"/>
      <c r="G131" s="2157"/>
      <c r="H131" s="2183"/>
      <c r="I131" s="2184"/>
      <c r="J131" s="2170">
        <v>251</v>
      </c>
      <c r="K131" s="2055" t="s">
        <v>355</v>
      </c>
      <c r="L131" s="2151" t="s">
        <v>1718</v>
      </c>
      <c r="M131" s="2170">
        <v>1</v>
      </c>
      <c r="N131" s="2118"/>
      <c r="O131" s="2207"/>
      <c r="P131" s="2056"/>
      <c r="Q131" s="2177">
        <f>R131/SUM(R126:R139)*100</f>
        <v>68.583333333333329</v>
      </c>
      <c r="R131" s="2217">
        <v>205750000</v>
      </c>
      <c r="S131" s="2056"/>
      <c r="T131" s="2061"/>
      <c r="U131" s="698" t="s">
        <v>1767</v>
      </c>
      <c r="V131" s="820">
        <v>25000000</v>
      </c>
      <c r="W131" s="2122"/>
      <c r="X131" s="2221"/>
      <c r="Y131" s="2198"/>
      <c r="Z131" s="2196"/>
      <c r="AA131" s="2196"/>
      <c r="AB131" s="2196"/>
      <c r="AC131" s="2196"/>
      <c r="AD131" s="2196"/>
      <c r="AE131" s="2274"/>
      <c r="AF131" s="2274"/>
      <c r="AG131" s="891"/>
      <c r="AH131" s="2274"/>
      <c r="AI131" s="891"/>
      <c r="AJ131" s="2277"/>
      <c r="AK131" s="856">
        <v>42750</v>
      </c>
      <c r="AL131" s="861">
        <v>42993</v>
      </c>
      <c r="AM131" s="2240"/>
    </row>
    <row r="132" spans="1:39" ht="70.5" customHeight="1" x14ac:dyDescent="0.2">
      <c r="A132" s="802"/>
      <c r="B132" s="802"/>
      <c r="C132" s="803"/>
      <c r="D132" s="2157"/>
      <c r="E132" s="2261"/>
      <c r="F132" s="2262"/>
      <c r="G132" s="2157"/>
      <c r="H132" s="2183"/>
      <c r="I132" s="2184"/>
      <c r="J132" s="2196"/>
      <c r="K132" s="2056"/>
      <c r="L132" s="2075"/>
      <c r="M132" s="2196"/>
      <c r="N132" s="2118"/>
      <c r="O132" s="2207"/>
      <c r="P132" s="2056"/>
      <c r="Q132" s="2178"/>
      <c r="R132" s="2218"/>
      <c r="S132" s="2056"/>
      <c r="T132" s="2061"/>
      <c r="U132" s="698" t="s">
        <v>1768</v>
      </c>
      <c r="V132" s="820">
        <v>19500000</v>
      </c>
      <c r="W132" s="2122"/>
      <c r="X132" s="2221"/>
      <c r="Y132" s="2198"/>
      <c r="Z132" s="2196"/>
      <c r="AA132" s="2196"/>
      <c r="AB132" s="2196"/>
      <c r="AC132" s="2196"/>
      <c r="AD132" s="2196"/>
      <c r="AE132" s="2274"/>
      <c r="AF132" s="2274"/>
      <c r="AG132" s="891"/>
      <c r="AH132" s="2274"/>
      <c r="AI132" s="891"/>
      <c r="AJ132" s="2277"/>
      <c r="AK132" s="856">
        <v>42750</v>
      </c>
      <c r="AL132" s="861">
        <v>42993</v>
      </c>
      <c r="AM132" s="2240"/>
    </row>
    <row r="133" spans="1:39" ht="70.5" customHeight="1" x14ac:dyDescent="0.2">
      <c r="A133" s="802"/>
      <c r="B133" s="802"/>
      <c r="C133" s="803"/>
      <c r="D133" s="2157"/>
      <c r="E133" s="2261"/>
      <c r="F133" s="2262"/>
      <c r="G133" s="2157"/>
      <c r="H133" s="2183"/>
      <c r="I133" s="2184"/>
      <c r="J133" s="2196"/>
      <c r="K133" s="2056"/>
      <c r="L133" s="2075"/>
      <c r="M133" s="2196"/>
      <c r="N133" s="2118"/>
      <c r="O133" s="2207"/>
      <c r="P133" s="2056"/>
      <c r="Q133" s="2178"/>
      <c r="R133" s="2218"/>
      <c r="S133" s="2056"/>
      <c r="T133" s="2061"/>
      <c r="U133" s="698" t="s">
        <v>1769</v>
      </c>
      <c r="V133" s="820">
        <v>80000000</v>
      </c>
      <c r="W133" s="2122"/>
      <c r="X133" s="2221"/>
      <c r="Y133" s="2198"/>
      <c r="Z133" s="2196"/>
      <c r="AA133" s="2196"/>
      <c r="AB133" s="2196"/>
      <c r="AC133" s="2196"/>
      <c r="AD133" s="2196"/>
      <c r="AE133" s="2274"/>
      <c r="AF133" s="2274"/>
      <c r="AG133" s="891"/>
      <c r="AH133" s="2274"/>
      <c r="AI133" s="891"/>
      <c r="AJ133" s="2277"/>
      <c r="AK133" s="856">
        <v>42750</v>
      </c>
      <c r="AL133" s="861">
        <v>42993</v>
      </c>
      <c r="AM133" s="2240"/>
    </row>
    <row r="134" spans="1:39" ht="46.5" customHeight="1" x14ac:dyDescent="0.2">
      <c r="A134" s="802"/>
      <c r="B134" s="802"/>
      <c r="C134" s="803"/>
      <c r="D134" s="2157"/>
      <c r="E134" s="2261"/>
      <c r="F134" s="2262"/>
      <c r="G134" s="2157"/>
      <c r="H134" s="2183"/>
      <c r="I134" s="2184"/>
      <c r="J134" s="2196"/>
      <c r="K134" s="2056"/>
      <c r="L134" s="2075"/>
      <c r="M134" s="2196"/>
      <c r="N134" s="2118"/>
      <c r="O134" s="2207"/>
      <c r="P134" s="2056"/>
      <c r="Q134" s="2178"/>
      <c r="R134" s="2218"/>
      <c r="S134" s="2056"/>
      <c r="T134" s="2061"/>
      <c r="U134" s="818" t="s">
        <v>356</v>
      </c>
      <c r="V134" s="820">
        <v>8000000</v>
      </c>
      <c r="W134" s="2122"/>
      <c r="X134" s="2221"/>
      <c r="Y134" s="2198"/>
      <c r="Z134" s="2196"/>
      <c r="AA134" s="2196"/>
      <c r="AB134" s="2196"/>
      <c r="AC134" s="2196"/>
      <c r="AD134" s="2196"/>
      <c r="AE134" s="2274"/>
      <c r="AF134" s="2274"/>
      <c r="AG134" s="891"/>
      <c r="AH134" s="2274"/>
      <c r="AI134" s="891"/>
      <c r="AJ134" s="2277"/>
      <c r="AK134" s="856">
        <v>42804</v>
      </c>
      <c r="AL134" s="861">
        <v>42906</v>
      </c>
      <c r="AM134" s="2240"/>
    </row>
    <row r="135" spans="1:39" ht="48.75" customHeight="1" x14ac:dyDescent="0.2">
      <c r="A135" s="802"/>
      <c r="B135" s="802"/>
      <c r="C135" s="803"/>
      <c r="D135" s="2157"/>
      <c r="E135" s="2261"/>
      <c r="F135" s="2262"/>
      <c r="G135" s="2157"/>
      <c r="H135" s="2183"/>
      <c r="I135" s="2184"/>
      <c r="J135" s="2196"/>
      <c r="K135" s="2056"/>
      <c r="L135" s="2075"/>
      <c r="M135" s="2196"/>
      <c r="N135" s="2118"/>
      <c r="O135" s="2207"/>
      <c r="P135" s="2056"/>
      <c r="Q135" s="2178"/>
      <c r="R135" s="2218"/>
      <c r="S135" s="2056"/>
      <c r="T135" s="2061"/>
      <c r="U135" s="818" t="s">
        <v>357</v>
      </c>
      <c r="V135" s="820">
        <v>60250000</v>
      </c>
      <c r="W135" s="2122"/>
      <c r="X135" s="2221"/>
      <c r="Y135" s="2198"/>
      <c r="Z135" s="2196"/>
      <c r="AA135" s="2196"/>
      <c r="AB135" s="2196"/>
      <c r="AC135" s="2196"/>
      <c r="AD135" s="2196"/>
      <c r="AE135" s="2274"/>
      <c r="AF135" s="2274"/>
      <c r="AG135" s="891"/>
      <c r="AH135" s="2274"/>
      <c r="AI135" s="891"/>
      <c r="AJ135" s="2277"/>
      <c r="AK135" s="856">
        <v>42750</v>
      </c>
      <c r="AL135" s="861">
        <v>42993</v>
      </c>
      <c r="AM135" s="2240"/>
    </row>
    <row r="136" spans="1:39" ht="39.75" customHeight="1" x14ac:dyDescent="0.2">
      <c r="A136" s="802"/>
      <c r="B136" s="802"/>
      <c r="C136" s="803"/>
      <c r="D136" s="2157"/>
      <c r="E136" s="2261"/>
      <c r="F136" s="2262"/>
      <c r="G136" s="2157"/>
      <c r="H136" s="2183"/>
      <c r="I136" s="2184"/>
      <c r="J136" s="2196"/>
      <c r="K136" s="2056"/>
      <c r="L136" s="2075"/>
      <c r="M136" s="2196"/>
      <c r="N136" s="2118"/>
      <c r="O136" s="2207"/>
      <c r="P136" s="2056"/>
      <c r="Q136" s="2178"/>
      <c r="R136" s="2218"/>
      <c r="S136" s="2056"/>
      <c r="T136" s="2061"/>
      <c r="U136" s="818" t="s">
        <v>358</v>
      </c>
      <c r="V136" s="820">
        <v>5000000</v>
      </c>
      <c r="W136" s="2122"/>
      <c r="X136" s="2221"/>
      <c r="Y136" s="2198"/>
      <c r="Z136" s="2196"/>
      <c r="AA136" s="2196"/>
      <c r="AB136" s="2196"/>
      <c r="AC136" s="2196"/>
      <c r="AD136" s="2196"/>
      <c r="AE136" s="2274"/>
      <c r="AF136" s="2274"/>
      <c r="AG136" s="891"/>
      <c r="AH136" s="2274"/>
      <c r="AI136" s="891"/>
      <c r="AJ136" s="2277"/>
      <c r="AK136" s="856">
        <v>42750</v>
      </c>
      <c r="AL136" s="861">
        <v>42993</v>
      </c>
      <c r="AM136" s="2240"/>
    </row>
    <row r="137" spans="1:39" ht="34.5" customHeight="1" x14ac:dyDescent="0.2">
      <c r="A137" s="802"/>
      <c r="B137" s="802"/>
      <c r="C137" s="803"/>
      <c r="D137" s="2157"/>
      <c r="E137" s="2261"/>
      <c r="F137" s="2262"/>
      <c r="G137" s="2157"/>
      <c r="H137" s="2183"/>
      <c r="I137" s="2184"/>
      <c r="J137" s="2171"/>
      <c r="K137" s="2056"/>
      <c r="L137" s="2076"/>
      <c r="M137" s="2171"/>
      <c r="N137" s="2118"/>
      <c r="O137" s="2207"/>
      <c r="P137" s="2056"/>
      <c r="Q137" s="2179"/>
      <c r="R137" s="2219"/>
      <c r="S137" s="2056"/>
      <c r="T137" s="2061"/>
      <c r="U137" s="818" t="s">
        <v>352</v>
      </c>
      <c r="V137" s="820">
        <v>8000000</v>
      </c>
      <c r="W137" s="2122"/>
      <c r="X137" s="2221"/>
      <c r="Y137" s="2198"/>
      <c r="Z137" s="2196"/>
      <c r="AA137" s="2196"/>
      <c r="AB137" s="2196"/>
      <c r="AC137" s="2196"/>
      <c r="AD137" s="2196"/>
      <c r="AE137" s="2274"/>
      <c r="AF137" s="2274"/>
      <c r="AG137" s="891"/>
      <c r="AH137" s="2274"/>
      <c r="AI137" s="891"/>
      <c r="AJ137" s="2277"/>
      <c r="AK137" s="856">
        <v>42804</v>
      </c>
      <c r="AL137" s="861">
        <v>42967</v>
      </c>
      <c r="AM137" s="2240"/>
    </row>
    <row r="138" spans="1:39" ht="57" customHeight="1" x14ac:dyDescent="0.2">
      <c r="A138" s="802"/>
      <c r="B138" s="802"/>
      <c r="C138" s="803"/>
      <c r="D138" s="2157"/>
      <c r="E138" s="2261"/>
      <c r="F138" s="2262"/>
      <c r="G138" s="2157"/>
      <c r="H138" s="2183"/>
      <c r="I138" s="2184"/>
      <c r="J138" s="2170">
        <v>254</v>
      </c>
      <c r="K138" s="2070" t="s">
        <v>359</v>
      </c>
      <c r="L138" s="2089" t="s">
        <v>44</v>
      </c>
      <c r="M138" s="2170">
        <v>1</v>
      </c>
      <c r="N138" s="2118"/>
      <c r="O138" s="2207"/>
      <c r="P138" s="2056"/>
      <c r="Q138" s="2177">
        <f>R138/SUM(R126:R139)*100</f>
        <v>8.3333333333333321</v>
      </c>
      <c r="R138" s="2217">
        <v>25000000</v>
      </c>
      <c r="S138" s="2056"/>
      <c r="T138" s="2061"/>
      <c r="U138" s="866" t="s">
        <v>1770</v>
      </c>
      <c r="V138" s="868">
        <v>15000000</v>
      </c>
      <c r="W138" s="2122"/>
      <c r="X138" s="2221"/>
      <c r="Y138" s="2198"/>
      <c r="Z138" s="2196"/>
      <c r="AA138" s="2196"/>
      <c r="AB138" s="2196"/>
      <c r="AC138" s="2196"/>
      <c r="AD138" s="2196"/>
      <c r="AE138" s="2274"/>
      <c r="AF138" s="2274"/>
      <c r="AG138" s="891"/>
      <c r="AH138" s="2274"/>
      <c r="AI138" s="891"/>
      <c r="AJ138" s="2277"/>
      <c r="AK138" s="856">
        <v>42750</v>
      </c>
      <c r="AL138" s="861">
        <v>42993</v>
      </c>
      <c r="AM138" s="2240"/>
    </row>
    <row r="139" spans="1:39" ht="47.25" customHeight="1" x14ac:dyDescent="0.2">
      <c r="A139" s="802"/>
      <c r="B139" s="802"/>
      <c r="C139" s="803"/>
      <c r="D139" s="2157"/>
      <c r="E139" s="2261"/>
      <c r="F139" s="2262"/>
      <c r="G139" s="2157"/>
      <c r="H139" s="2183"/>
      <c r="I139" s="2184"/>
      <c r="J139" s="2196"/>
      <c r="K139" s="2070"/>
      <c r="L139" s="2118"/>
      <c r="M139" s="2196"/>
      <c r="N139" s="2118"/>
      <c r="O139" s="2207"/>
      <c r="P139" s="2056"/>
      <c r="Q139" s="2178"/>
      <c r="R139" s="2218"/>
      <c r="S139" s="2056"/>
      <c r="T139" s="2061"/>
      <c r="U139" s="818" t="s">
        <v>360</v>
      </c>
      <c r="V139" s="868">
        <v>5000000</v>
      </c>
      <c r="W139" s="2122"/>
      <c r="X139" s="2221"/>
      <c r="Y139" s="2198"/>
      <c r="Z139" s="2196"/>
      <c r="AA139" s="2196"/>
      <c r="AB139" s="2196"/>
      <c r="AC139" s="2196"/>
      <c r="AD139" s="2196"/>
      <c r="AE139" s="2274"/>
      <c r="AF139" s="2274"/>
      <c r="AG139" s="891"/>
      <c r="AH139" s="2274"/>
      <c r="AI139" s="891"/>
      <c r="AJ139" s="2277"/>
      <c r="AK139" s="856">
        <v>42804</v>
      </c>
      <c r="AL139" s="861">
        <v>42906</v>
      </c>
      <c r="AM139" s="2240"/>
    </row>
    <row r="140" spans="1:39" ht="40.5" customHeight="1" thickBot="1" x14ac:dyDescent="0.25">
      <c r="A140" s="893"/>
      <c r="B140" s="893"/>
      <c r="C140" s="894"/>
      <c r="D140" s="2258"/>
      <c r="E140" s="2263"/>
      <c r="F140" s="2264"/>
      <c r="G140" s="2258"/>
      <c r="H140" s="2265"/>
      <c r="I140" s="2266"/>
      <c r="J140" s="2251"/>
      <c r="K140" s="2252"/>
      <c r="L140" s="2253"/>
      <c r="M140" s="2251"/>
      <c r="N140" s="2253"/>
      <c r="O140" s="2254"/>
      <c r="P140" s="2250"/>
      <c r="Q140" s="2255"/>
      <c r="R140" s="2256"/>
      <c r="S140" s="2250"/>
      <c r="T140" s="2257"/>
      <c r="U140" s="895" t="s">
        <v>352</v>
      </c>
      <c r="V140" s="896">
        <v>5000000</v>
      </c>
      <c r="W140" s="2279"/>
      <c r="X140" s="2280"/>
      <c r="Y140" s="2281"/>
      <c r="Z140" s="2251"/>
      <c r="AA140" s="2251"/>
      <c r="AB140" s="2251"/>
      <c r="AC140" s="2251"/>
      <c r="AD140" s="2251"/>
      <c r="AE140" s="2275"/>
      <c r="AF140" s="2275"/>
      <c r="AG140" s="897"/>
      <c r="AH140" s="2275"/>
      <c r="AI140" s="897"/>
      <c r="AJ140" s="2278"/>
      <c r="AK140" s="898">
        <v>42804</v>
      </c>
      <c r="AL140" s="899">
        <v>42906</v>
      </c>
      <c r="AM140" s="2241"/>
    </row>
    <row r="141" spans="1:39" s="234" customFormat="1" ht="25.5" customHeight="1" x14ac:dyDescent="0.2">
      <c r="A141" s="802"/>
      <c r="B141" s="802"/>
      <c r="C141" s="803"/>
      <c r="D141" s="900"/>
      <c r="E141" s="901"/>
      <c r="F141" s="902"/>
      <c r="G141" s="464">
        <v>86</v>
      </c>
      <c r="H141" s="293" t="s">
        <v>342</v>
      </c>
      <c r="I141" s="293"/>
      <c r="J141" s="968"/>
      <c r="K141" s="804"/>
      <c r="L141" s="293"/>
      <c r="M141" s="293"/>
      <c r="N141" s="968"/>
      <c r="O141" s="293"/>
      <c r="P141" s="294"/>
      <c r="Q141" s="805"/>
      <c r="R141" s="442"/>
      <c r="S141" s="294"/>
      <c r="T141" s="804"/>
      <c r="U141" s="804"/>
      <c r="V141" s="443"/>
      <c r="W141" s="443"/>
      <c r="X141" s="443"/>
      <c r="Y141" s="443"/>
      <c r="Z141" s="443"/>
      <c r="AA141" s="443"/>
      <c r="AB141" s="443"/>
      <c r="AC141" s="443"/>
      <c r="AD141" s="443"/>
      <c r="AE141" s="443"/>
      <c r="AF141" s="443"/>
      <c r="AG141" s="443"/>
      <c r="AH141" s="443"/>
      <c r="AI141" s="443"/>
      <c r="AJ141" s="443"/>
      <c r="AK141" s="443"/>
      <c r="AL141" s="443"/>
      <c r="AM141" s="848"/>
    </row>
    <row r="142" spans="1:39" ht="48.75" customHeight="1" x14ac:dyDescent="0.2">
      <c r="A142" s="802"/>
      <c r="B142" s="802"/>
      <c r="C142" s="803"/>
      <c r="D142" s="2156"/>
      <c r="E142" s="903"/>
      <c r="F142" s="904"/>
      <c r="G142" s="2156"/>
      <c r="H142" s="2181"/>
      <c r="I142" s="2182"/>
      <c r="J142" s="2170">
        <v>255</v>
      </c>
      <c r="K142" s="2055" t="s">
        <v>343</v>
      </c>
      <c r="L142" s="2151" t="s">
        <v>44</v>
      </c>
      <c r="M142" s="2170">
        <v>12</v>
      </c>
      <c r="N142" s="2089" t="s">
        <v>1771</v>
      </c>
      <c r="O142" s="2206" t="s">
        <v>1772</v>
      </c>
      <c r="P142" s="2055" t="s">
        <v>1773</v>
      </c>
      <c r="Q142" s="2170">
        <v>100</v>
      </c>
      <c r="R142" s="2172">
        <v>80000000</v>
      </c>
      <c r="S142" s="2055" t="s">
        <v>1774</v>
      </c>
      <c r="T142" s="2060" t="s">
        <v>1775</v>
      </c>
      <c r="U142" s="905" t="s">
        <v>1776</v>
      </c>
      <c r="V142" s="820">
        <v>40000000</v>
      </c>
      <c r="W142" s="2284">
        <v>20</v>
      </c>
      <c r="X142" s="2220" t="s">
        <v>82</v>
      </c>
      <c r="Y142" s="2286"/>
      <c r="Z142" s="2282"/>
      <c r="AA142" s="2282"/>
      <c r="AB142" s="2282"/>
      <c r="AC142" s="2149">
        <v>4200</v>
      </c>
      <c r="AD142" s="2282"/>
      <c r="AE142" s="2282"/>
      <c r="AF142" s="2282"/>
      <c r="AG142" s="906"/>
      <c r="AH142" s="2282"/>
      <c r="AI142" s="906"/>
      <c r="AJ142" s="2291"/>
      <c r="AK142" s="856">
        <v>42750</v>
      </c>
      <c r="AL142" s="861">
        <v>42993</v>
      </c>
      <c r="AM142" s="2239" t="s">
        <v>1868</v>
      </c>
    </row>
    <row r="143" spans="1:39" ht="27" customHeight="1" x14ac:dyDescent="0.2">
      <c r="A143" s="802"/>
      <c r="B143" s="802"/>
      <c r="C143" s="803"/>
      <c r="D143" s="2157"/>
      <c r="E143" s="907"/>
      <c r="F143" s="908"/>
      <c r="G143" s="2157"/>
      <c r="H143" s="2183"/>
      <c r="I143" s="2184"/>
      <c r="J143" s="2196"/>
      <c r="K143" s="2056"/>
      <c r="L143" s="2075"/>
      <c r="M143" s="2196"/>
      <c r="N143" s="2118"/>
      <c r="O143" s="2207"/>
      <c r="P143" s="2056"/>
      <c r="Q143" s="2196"/>
      <c r="R143" s="2180"/>
      <c r="S143" s="2056"/>
      <c r="T143" s="2061"/>
      <c r="U143" s="909" t="s">
        <v>344</v>
      </c>
      <c r="V143" s="820">
        <v>3000000</v>
      </c>
      <c r="W143" s="2285"/>
      <c r="X143" s="2221"/>
      <c r="Y143" s="2287"/>
      <c r="Z143" s="2283"/>
      <c r="AA143" s="2283"/>
      <c r="AB143" s="2283"/>
      <c r="AC143" s="2150"/>
      <c r="AD143" s="2283"/>
      <c r="AE143" s="2283"/>
      <c r="AF143" s="2283"/>
      <c r="AG143" s="910"/>
      <c r="AH143" s="2283"/>
      <c r="AI143" s="910"/>
      <c r="AJ143" s="2292"/>
      <c r="AK143" s="856">
        <v>42993</v>
      </c>
      <c r="AL143" s="892">
        <v>43085</v>
      </c>
      <c r="AM143" s="2240"/>
    </row>
    <row r="144" spans="1:39" ht="45.75" customHeight="1" x14ac:dyDescent="0.2">
      <c r="A144" s="802"/>
      <c r="B144" s="802"/>
      <c r="C144" s="803"/>
      <c r="D144" s="2157"/>
      <c r="E144" s="907"/>
      <c r="F144" s="908"/>
      <c r="G144" s="2157"/>
      <c r="H144" s="2183"/>
      <c r="I144" s="2184"/>
      <c r="J144" s="2196"/>
      <c r="K144" s="2056"/>
      <c r="L144" s="2075"/>
      <c r="M144" s="2196"/>
      <c r="N144" s="2118"/>
      <c r="O144" s="2207"/>
      <c r="P144" s="2056"/>
      <c r="Q144" s="2196"/>
      <c r="R144" s="2180"/>
      <c r="S144" s="2056"/>
      <c r="T144" s="2061"/>
      <c r="U144" s="909" t="s">
        <v>345</v>
      </c>
      <c r="V144" s="820">
        <v>25000000</v>
      </c>
      <c r="W144" s="2285"/>
      <c r="X144" s="2221"/>
      <c r="Y144" s="2287"/>
      <c r="Z144" s="2283"/>
      <c r="AA144" s="2283"/>
      <c r="AB144" s="2283"/>
      <c r="AC144" s="2150"/>
      <c r="AD144" s="2283"/>
      <c r="AE144" s="2283"/>
      <c r="AF144" s="2283"/>
      <c r="AG144" s="910"/>
      <c r="AH144" s="2283"/>
      <c r="AI144" s="910"/>
      <c r="AJ144" s="2292"/>
      <c r="AK144" s="856">
        <v>42809</v>
      </c>
      <c r="AL144" s="861">
        <v>42967</v>
      </c>
      <c r="AM144" s="2240"/>
    </row>
    <row r="145" spans="1:64" ht="40.5" customHeight="1" x14ac:dyDescent="0.2">
      <c r="A145" s="802"/>
      <c r="B145" s="802"/>
      <c r="C145" s="803"/>
      <c r="D145" s="2157"/>
      <c r="E145" s="907"/>
      <c r="F145" s="908"/>
      <c r="G145" s="2157"/>
      <c r="H145" s="2183"/>
      <c r="I145" s="2184"/>
      <c r="J145" s="2196"/>
      <c r="K145" s="2056"/>
      <c r="L145" s="2075"/>
      <c r="M145" s="2196"/>
      <c r="N145" s="2118"/>
      <c r="O145" s="2207"/>
      <c r="P145" s="2056"/>
      <c r="Q145" s="2196"/>
      <c r="R145" s="2180"/>
      <c r="S145" s="2056"/>
      <c r="T145" s="2061"/>
      <c r="U145" s="811" t="s">
        <v>346</v>
      </c>
      <c r="V145" s="820">
        <v>5000000</v>
      </c>
      <c r="W145" s="2285"/>
      <c r="X145" s="2221"/>
      <c r="Y145" s="2287"/>
      <c r="Z145" s="2283"/>
      <c r="AA145" s="2283"/>
      <c r="AB145" s="2283"/>
      <c r="AC145" s="2150"/>
      <c r="AD145" s="2283"/>
      <c r="AE145" s="2283"/>
      <c r="AF145" s="2283"/>
      <c r="AG145" s="910"/>
      <c r="AH145" s="2283"/>
      <c r="AI145" s="910"/>
      <c r="AJ145" s="2292"/>
      <c r="AK145" s="856">
        <v>42750</v>
      </c>
      <c r="AL145" s="861">
        <v>42993</v>
      </c>
      <c r="AM145" s="2240"/>
    </row>
    <row r="146" spans="1:64" ht="71.25" customHeight="1" x14ac:dyDescent="0.2">
      <c r="A146" s="802"/>
      <c r="B146" s="802"/>
      <c r="C146" s="803"/>
      <c r="D146" s="2157"/>
      <c r="E146" s="907"/>
      <c r="F146" s="908"/>
      <c r="G146" s="2157"/>
      <c r="H146" s="2183"/>
      <c r="I146" s="2184"/>
      <c r="J146" s="2196"/>
      <c r="K146" s="2056"/>
      <c r="L146" s="2075"/>
      <c r="M146" s="2196"/>
      <c r="N146" s="2118"/>
      <c r="O146" s="2207"/>
      <c r="P146" s="2056"/>
      <c r="Q146" s="2196"/>
      <c r="R146" s="2180"/>
      <c r="S146" s="2056"/>
      <c r="T146" s="2061"/>
      <c r="U146" s="911" t="s">
        <v>347</v>
      </c>
      <c r="V146" s="868">
        <v>7000000</v>
      </c>
      <c r="W146" s="2285"/>
      <c r="X146" s="2221"/>
      <c r="Y146" s="2287"/>
      <c r="Z146" s="2283"/>
      <c r="AA146" s="2283"/>
      <c r="AB146" s="2283"/>
      <c r="AC146" s="2150"/>
      <c r="AD146" s="2283"/>
      <c r="AE146" s="2283"/>
      <c r="AF146" s="2283"/>
      <c r="AG146" s="910"/>
      <c r="AH146" s="2283"/>
      <c r="AI146" s="910"/>
      <c r="AJ146" s="2293"/>
      <c r="AK146" s="912">
        <v>42750</v>
      </c>
      <c r="AL146" s="913">
        <v>42993</v>
      </c>
      <c r="AM146" s="2241"/>
    </row>
    <row r="147" spans="1:64" s="217" customFormat="1" ht="29.25" customHeight="1" x14ac:dyDescent="0.2">
      <c r="A147" s="210">
        <v>5</v>
      </c>
      <c r="B147" s="211" t="s">
        <v>35</v>
      </c>
      <c r="C147" s="211"/>
      <c r="D147" s="211"/>
      <c r="E147" s="211"/>
      <c r="F147" s="211"/>
      <c r="G147" s="211"/>
      <c r="H147" s="211"/>
      <c r="I147" s="211"/>
      <c r="J147" s="391"/>
      <c r="K147" s="795"/>
      <c r="L147" s="211"/>
      <c r="M147" s="211"/>
      <c r="N147" s="391"/>
      <c r="O147" s="211"/>
      <c r="P147" s="213"/>
      <c r="Q147" s="796"/>
      <c r="R147" s="420"/>
      <c r="S147" s="213"/>
      <c r="T147" s="795"/>
      <c r="U147" s="795"/>
      <c r="V147" s="421"/>
      <c r="W147" s="421"/>
      <c r="X147" s="421"/>
      <c r="Y147" s="421"/>
      <c r="Z147" s="421"/>
      <c r="AA147" s="421"/>
      <c r="AB147" s="421"/>
      <c r="AC147" s="421"/>
      <c r="AD147" s="421"/>
      <c r="AE147" s="421"/>
      <c r="AF147" s="421"/>
      <c r="AG147" s="421"/>
      <c r="AH147" s="421"/>
      <c r="AI147" s="421"/>
      <c r="AJ147" s="421"/>
      <c r="AK147" s="421"/>
      <c r="AL147" s="421"/>
      <c r="AM147" s="914"/>
    </row>
    <row r="148" spans="1:64" s="234" customFormat="1" ht="26.25" customHeight="1" x14ac:dyDescent="0.2">
      <c r="A148" s="2141"/>
      <c r="B148" s="2141"/>
      <c r="C148" s="2142"/>
      <c r="D148" s="799">
        <v>26</v>
      </c>
      <c r="E148" s="428" t="s">
        <v>1092</v>
      </c>
      <c r="F148" s="428"/>
      <c r="G148" s="428"/>
      <c r="H148" s="428"/>
      <c r="I148" s="428"/>
      <c r="J148" s="967"/>
      <c r="K148" s="800"/>
      <c r="L148" s="428"/>
      <c r="M148" s="428"/>
      <c r="N148" s="967"/>
      <c r="O148" s="428"/>
      <c r="P148" s="429"/>
      <c r="Q148" s="801"/>
      <c r="R148" s="432"/>
      <c r="S148" s="429"/>
      <c r="T148" s="800"/>
      <c r="U148" s="800"/>
      <c r="V148" s="433"/>
      <c r="W148" s="433"/>
      <c r="X148" s="433"/>
      <c r="Y148" s="433"/>
      <c r="Z148" s="433"/>
      <c r="AA148" s="433"/>
      <c r="AB148" s="433"/>
      <c r="AC148" s="433"/>
      <c r="AD148" s="433"/>
      <c r="AE148" s="433"/>
      <c r="AF148" s="433"/>
      <c r="AG148" s="433"/>
      <c r="AH148" s="433"/>
      <c r="AI148" s="433"/>
      <c r="AJ148" s="433"/>
      <c r="AK148" s="433"/>
      <c r="AL148" s="433"/>
      <c r="AM148" s="436"/>
    </row>
    <row r="149" spans="1:64" s="234" customFormat="1" ht="25.5" customHeight="1" x14ac:dyDescent="0.2">
      <c r="A149" s="2144"/>
      <c r="B149" s="2144"/>
      <c r="C149" s="2145"/>
      <c r="D149" s="900"/>
      <c r="E149" s="901"/>
      <c r="F149" s="902"/>
      <c r="G149" s="464">
        <v>84</v>
      </c>
      <c r="H149" s="293" t="s">
        <v>1777</v>
      </c>
      <c r="I149" s="293"/>
      <c r="J149" s="968"/>
      <c r="K149" s="804"/>
      <c r="L149" s="293"/>
      <c r="M149" s="293"/>
      <c r="N149" s="968"/>
      <c r="O149" s="293"/>
      <c r="P149" s="293"/>
      <c r="Q149" s="805"/>
      <c r="R149" s="442"/>
      <c r="S149" s="294"/>
      <c r="T149" s="804"/>
      <c r="U149" s="804"/>
      <c r="V149" s="443"/>
      <c r="W149" s="443"/>
      <c r="X149" s="443"/>
      <c r="Y149" s="443"/>
      <c r="Z149" s="443"/>
      <c r="AA149" s="443"/>
      <c r="AB149" s="443"/>
      <c r="AC149" s="443"/>
      <c r="AD149" s="443"/>
      <c r="AE149" s="443"/>
      <c r="AF149" s="443"/>
      <c r="AG149" s="443"/>
      <c r="AH149" s="443"/>
      <c r="AI149" s="443"/>
      <c r="AJ149" s="443"/>
      <c r="AK149" s="443"/>
      <c r="AL149" s="443"/>
      <c r="AM149" s="848"/>
    </row>
    <row r="150" spans="1:64" ht="77.25" customHeight="1" x14ac:dyDescent="0.2">
      <c r="A150" s="2144"/>
      <c r="B150" s="2144"/>
      <c r="C150" s="2145"/>
      <c r="D150" s="2288"/>
      <c r="E150" s="2289"/>
      <c r="F150" s="2289"/>
      <c r="G150" s="2156"/>
      <c r="H150" s="2181"/>
      <c r="I150" s="2182"/>
      <c r="J150" s="2149">
        <v>247</v>
      </c>
      <c r="K150" s="2055" t="s">
        <v>335</v>
      </c>
      <c r="L150" s="2151" t="s">
        <v>1778</v>
      </c>
      <c r="M150" s="2170">
        <v>1</v>
      </c>
      <c r="N150" s="2089" t="s">
        <v>1779</v>
      </c>
      <c r="O150" s="2206" t="s">
        <v>1780</v>
      </c>
      <c r="P150" s="2055" t="s">
        <v>1781</v>
      </c>
      <c r="Q150" s="2170">
        <v>100</v>
      </c>
      <c r="R150" s="2172">
        <v>40000000</v>
      </c>
      <c r="S150" s="2174" t="s">
        <v>336</v>
      </c>
      <c r="T150" s="2060" t="s">
        <v>1782</v>
      </c>
      <c r="U150" s="840" t="s">
        <v>1783</v>
      </c>
      <c r="V150" s="820">
        <v>27000000</v>
      </c>
      <c r="W150" s="2091">
        <v>20</v>
      </c>
      <c r="X150" s="2220" t="s">
        <v>82</v>
      </c>
      <c r="Y150" s="2286"/>
      <c r="Z150" s="2282"/>
      <c r="AA150" s="2282"/>
      <c r="AB150" s="2282"/>
      <c r="AC150" s="2149">
        <v>700</v>
      </c>
      <c r="AD150" s="2282"/>
      <c r="AE150" s="2282"/>
      <c r="AF150" s="2282"/>
      <c r="AG150" s="906"/>
      <c r="AH150" s="2282"/>
      <c r="AI150" s="906"/>
      <c r="AJ150" s="2291"/>
      <c r="AK150" s="856">
        <v>42750</v>
      </c>
      <c r="AL150" s="861">
        <v>42993</v>
      </c>
      <c r="AM150" s="2239" t="s">
        <v>1868</v>
      </c>
    </row>
    <row r="151" spans="1:64" ht="77.25" customHeight="1" x14ac:dyDescent="0.2">
      <c r="A151" s="2144"/>
      <c r="B151" s="2144"/>
      <c r="C151" s="2145"/>
      <c r="D151" s="2288"/>
      <c r="E151" s="2289"/>
      <c r="F151" s="2289"/>
      <c r="G151" s="2157"/>
      <c r="H151" s="2183"/>
      <c r="I151" s="2184"/>
      <c r="J151" s="2150"/>
      <c r="K151" s="2056"/>
      <c r="L151" s="2075"/>
      <c r="M151" s="2196"/>
      <c r="N151" s="2118"/>
      <c r="O151" s="2207"/>
      <c r="P151" s="2056"/>
      <c r="Q151" s="2196"/>
      <c r="R151" s="2180"/>
      <c r="S151" s="2175"/>
      <c r="T151" s="2061"/>
      <c r="U151" s="818" t="s">
        <v>337</v>
      </c>
      <c r="V151" s="820">
        <v>6000000</v>
      </c>
      <c r="W151" s="2122"/>
      <c r="X151" s="2221"/>
      <c r="Y151" s="2287"/>
      <c r="Z151" s="2283"/>
      <c r="AA151" s="2283"/>
      <c r="AB151" s="2283"/>
      <c r="AC151" s="2150"/>
      <c r="AD151" s="2283"/>
      <c r="AE151" s="2283"/>
      <c r="AF151" s="2283"/>
      <c r="AG151" s="910"/>
      <c r="AH151" s="2283"/>
      <c r="AI151" s="910"/>
      <c r="AJ151" s="2292"/>
      <c r="AK151" s="856">
        <v>42809</v>
      </c>
      <c r="AL151" s="861">
        <v>42967</v>
      </c>
      <c r="AM151" s="2240"/>
    </row>
    <row r="152" spans="1:64" ht="77.25" customHeight="1" x14ac:dyDescent="0.2">
      <c r="A152" s="2144"/>
      <c r="B152" s="2144"/>
      <c r="C152" s="2145"/>
      <c r="D152" s="2288"/>
      <c r="E152" s="2289"/>
      <c r="F152" s="2289"/>
      <c r="G152" s="2157"/>
      <c r="H152" s="2183"/>
      <c r="I152" s="2184"/>
      <c r="J152" s="2150"/>
      <c r="K152" s="2056"/>
      <c r="L152" s="2075"/>
      <c r="M152" s="2196"/>
      <c r="N152" s="2118"/>
      <c r="O152" s="2207"/>
      <c r="P152" s="2056"/>
      <c r="Q152" s="2196"/>
      <c r="R152" s="2180"/>
      <c r="S152" s="2175"/>
      <c r="T152" s="2061"/>
      <c r="U152" s="818" t="s">
        <v>338</v>
      </c>
      <c r="V152" s="820">
        <v>3000000</v>
      </c>
      <c r="W152" s="2122"/>
      <c r="X152" s="2221"/>
      <c r="Y152" s="2287"/>
      <c r="Z152" s="2283"/>
      <c r="AA152" s="2283"/>
      <c r="AB152" s="2283"/>
      <c r="AC152" s="2150"/>
      <c r="AD152" s="2283"/>
      <c r="AE152" s="2283"/>
      <c r="AF152" s="2283"/>
      <c r="AG152" s="910"/>
      <c r="AH152" s="2283"/>
      <c r="AI152" s="910"/>
      <c r="AJ152" s="2292"/>
      <c r="AK152" s="856">
        <v>42809</v>
      </c>
      <c r="AL152" s="861">
        <v>42967</v>
      </c>
      <c r="AM152" s="2240"/>
    </row>
    <row r="153" spans="1:64" ht="96.75" customHeight="1" x14ac:dyDescent="0.2">
      <c r="A153" s="2144"/>
      <c r="B153" s="2144"/>
      <c r="C153" s="2145"/>
      <c r="D153" s="2288"/>
      <c r="E153" s="2289"/>
      <c r="F153" s="2289"/>
      <c r="G153" s="2157"/>
      <c r="H153" s="2183"/>
      <c r="I153" s="2184"/>
      <c r="J153" s="2150"/>
      <c r="K153" s="2056"/>
      <c r="L153" s="2075"/>
      <c r="M153" s="2196"/>
      <c r="N153" s="2118"/>
      <c r="O153" s="2207"/>
      <c r="P153" s="2056"/>
      <c r="Q153" s="2196"/>
      <c r="R153" s="2180"/>
      <c r="S153" s="2175"/>
      <c r="T153" s="2061"/>
      <c r="U153" s="818" t="s">
        <v>339</v>
      </c>
      <c r="V153" s="820">
        <v>3000000</v>
      </c>
      <c r="W153" s="2122"/>
      <c r="X153" s="2221"/>
      <c r="Y153" s="2287"/>
      <c r="Z153" s="2283"/>
      <c r="AA153" s="2283"/>
      <c r="AB153" s="2283"/>
      <c r="AC153" s="2150"/>
      <c r="AD153" s="2283"/>
      <c r="AE153" s="2283"/>
      <c r="AF153" s="2283"/>
      <c r="AG153" s="910"/>
      <c r="AH153" s="2283"/>
      <c r="AI153" s="910"/>
      <c r="AJ153" s="2292"/>
      <c r="AK153" s="856">
        <v>42809</v>
      </c>
      <c r="AL153" s="861">
        <v>42967</v>
      </c>
      <c r="AM153" s="2240"/>
    </row>
    <row r="154" spans="1:64" ht="66" customHeight="1" x14ac:dyDescent="0.2">
      <c r="A154" s="2147"/>
      <c r="B154" s="2147"/>
      <c r="C154" s="2148"/>
      <c r="D154" s="2288"/>
      <c r="E154" s="2289"/>
      <c r="F154" s="2289"/>
      <c r="G154" s="2158"/>
      <c r="H154" s="2185"/>
      <c r="I154" s="2186"/>
      <c r="J154" s="2152"/>
      <c r="K154" s="2057"/>
      <c r="L154" s="2076"/>
      <c r="M154" s="2171"/>
      <c r="N154" s="2090"/>
      <c r="O154" s="2208"/>
      <c r="P154" s="2057"/>
      <c r="Q154" s="2171"/>
      <c r="R154" s="2173"/>
      <c r="S154" s="2176"/>
      <c r="T154" s="2062"/>
      <c r="U154" s="811" t="s">
        <v>340</v>
      </c>
      <c r="V154" s="820">
        <v>1000000</v>
      </c>
      <c r="W154" s="2092"/>
      <c r="X154" s="2222"/>
      <c r="Y154" s="2294"/>
      <c r="Z154" s="2290"/>
      <c r="AA154" s="2290"/>
      <c r="AB154" s="2290"/>
      <c r="AC154" s="2152"/>
      <c r="AD154" s="2290"/>
      <c r="AE154" s="2290"/>
      <c r="AF154" s="2290"/>
      <c r="AG154" s="915"/>
      <c r="AH154" s="2290"/>
      <c r="AI154" s="915"/>
      <c r="AJ154" s="2293"/>
      <c r="AK154" s="856">
        <v>42750</v>
      </c>
      <c r="AL154" s="861">
        <v>42993</v>
      </c>
      <c r="AM154" s="2241"/>
    </row>
    <row r="155" spans="1:64" x14ac:dyDescent="0.2">
      <c r="A155" s="916"/>
      <c r="B155" s="916"/>
      <c r="C155" s="916"/>
      <c r="D155" s="916"/>
      <c r="E155" s="916"/>
      <c r="F155" s="916"/>
      <c r="G155" s="916"/>
      <c r="H155" s="916"/>
      <c r="I155" s="916"/>
      <c r="J155" s="916"/>
      <c r="K155" s="917"/>
      <c r="L155" s="918"/>
      <c r="M155" s="918"/>
      <c r="N155" s="918"/>
      <c r="O155" s="919"/>
      <c r="P155" s="920"/>
      <c r="Q155" s="921"/>
      <c r="R155" s="922">
        <f>SUM(R19:R154)</f>
        <v>3335349776</v>
      </c>
      <c r="S155" s="922"/>
      <c r="T155" s="923"/>
      <c r="U155" s="923"/>
      <c r="V155" s="922">
        <f>SUM(V19:V154)</f>
        <v>3335349776</v>
      </c>
      <c r="W155" s="924"/>
      <c r="X155" s="925"/>
      <c r="Y155" s="916"/>
      <c r="Z155" s="916"/>
      <c r="AA155" s="916"/>
      <c r="AB155" s="916"/>
      <c r="AC155" s="916"/>
      <c r="AD155" s="916"/>
      <c r="AE155" s="916"/>
      <c r="AF155" s="916"/>
      <c r="AG155" s="919"/>
      <c r="AH155" s="916"/>
      <c r="AI155" s="919"/>
      <c r="AJ155" s="919"/>
      <c r="AK155" s="926"/>
      <c r="AL155" s="927"/>
      <c r="AM155" s="928"/>
    </row>
    <row r="156" spans="1:64" x14ac:dyDescent="0.2">
      <c r="A156" s="916"/>
      <c r="B156" s="916"/>
      <c r="C156" s="916"/>
      <c r="D156" s="916"/>
      <c r="E156" s="916"/>
      <c r="F156" s="916"/>
      <c r="G156" s="916"/>
      <c r="H156" s="916"/>
      <c r="I156" s="916"/>
      <c r="J156" s="916"/>
      <c r="K156" s="917"/>
      <c r="L156" s="918"/>
      <c r="M156" s="918"/>
      <c r="N156" s="918"/>
      <c r="O156" s="919"/>
      <c r="P156" s="920"/>
      <c r="Q156" s="921"/>
      <c r="R156" s="918"/>
      <c r="S156" s="918"/>
      <c r="T156" s="917"/>
      <c r="U156" s="917"/>
      <c r="V156" s="925"/>
      <c r="W156" s="929"/>
      <c r="X156" s="925"/>
      <c r="Y156" s="916"/>
      <c r="Z156" s="916"/>
      <c r="AA156" s="916"/>
      <c r="AB156" s="916"/>
      <c r="AC156" s="916"/>
      <c r="AD156" s="916"/>
      <c r="AE156" s="916"/>
      <c r="AF156" s="916"/>
      <c r="AG156" s="919"/>
      <c r="AH156" s="916"/>
      <c r="AI156" s="919"/>
      <c r="AJ156" s="919"/>
      <c r="AK156" s="926"/>
      <c r="AL156" s="927"/>
      <c r="AM156" s="928"/>
    </row>
    <row r="157" spans="1:64" x14ac:dyDescent="0.2">
      <c r="A157" s="916"/>
      <c r="B157" s="916"/>
      <c r="C157" s="916"/>
      <c r="D157" s="916"/>
      <c r="E157" s="916"/>
      <c r="F157" s="916"/>
      <c r="G157" s="916"/>
      <c r="H157" s="916"/>
      <c r="I157" s="916"/>
      <c r="J157" s="916"/>
      <c r="K157" s="930"/>
      <c r="L157" s="918"/>
      <c r="M157" s="918"/>
      <c r="N157" s="918"/>
      <c r="O157" s="919"/>
      <c r="P157" s="920"/>
      <c r="Q157" s="921"/>
      <c r="R157" s="918"/>
      <c r="S157" s="918"/>
      <c r="T157" s="917"/>
      <c r="U157" s="917"/>
      <c r="V157" s="925"/>
      <c r="W157" s="929"/>
      <c r="X157" s="925"/>
      <c r="Y157" s="916"/>
      <c r="Z157" s="916"/>
      <c r="AA157" s="916"/>
      <c r="AB157" s="916"/>
      <c r="AC157" s="916"/>
      <c r="AD157" s="916"/>
      <c r="AE157" s="916"/>
      <c r="AF157" s="916"/>
      <c r="AG157" s="919"/>
      <c r="AH157" s="916"/>
      <c r="AI157" s="919"/>
      <c r="AJ157" s="919"/>
      <c r="AK157" s="926"/>
      <c r="AL157" s="927"/>
      <c r="AM157" s="928"/>
    </row>
    <row r="158" spans="1:64" x14ac:dyDescent="0.2">
      <c r="A158" s="916"/>
      <c r="B158" s="916"/>
      <c r="C158" s="916"/>
      <c r="D158" s="916"/>
      <c r="E158" s="916"/>
      <c r="F158" s="916"/>
      <c r="G158" s="916"/>
      <c r="H158" s="916"/>
      <c r="I158" s="916"/>
      <c r="J158" s="916"/>
      <c r="K158" s="917"/>
      <c r="L158" s="918"/>
      <c r="M158" s="918"/>
      <c r="N158" s="918"/>
      <c r="O158" s="919"/>
      <c r="P158" s="920"/>
      <c r="Q158" s="921"/>
      <c r="R158" s="918"/>
      <c r="S158" s="918"/>
      <c r="T158" s="917"/>
      <c r="U158" s="917"/>
      <c r="V158" s="925"/>
      <c r="W158" s="929"/>
      <c r="X158" s="925"/>
      <c r="Y158" s="916"/>
      <c r="Z158" s="916"/>
      <c r="AA158" s="916"/>
      <c r="AB158" s="916"/>
      <c r="AC158" s="916"/>
      <c r="AD158" s="916"/>
      <c r="AE158" s="916"/>
      <c r="AF158" s="916"/>
      <c r="AG158" s="919"/>
      <c r="AH158" s="916"/>
      <c r="AI158" s="919"/>
      <c r="AJ158" s="919"/>
      <c r="AK158" s="926"/>
      <c r="AL158" s="927"/>
      <c r="AM158" s="928"/>
    </row>
    <row r="159" spans="1:64" s="1381" customFormat="1" ht="15" x14ac:dyDescent="0.25">
      <c r="A159" s="1368"/>
      <c r="B159" s="1368"/>
      <c r="C159" s="1368"/>
      <c r="D159" s="1368"/>
      <c r="E159" s="1368"/>
      <c r="F159" s="1368"/>
      <c r="G159" s="1368"/>
      <c r="H159" s="1368"/>
      <c r="I159" s="1368"/>
      <c r="J159" s="1369" t="s">
        <v>1851</v>
      </c>
      <c r="K159" s="1370"/>
      <c r="L159" s="1371"/>
      <c r="M159" s="1368"/>
      <c r="N159" s="1372"/>
      <c r="O159" s="1368"/>
      <c r="P159" s="1373"/>
      <c r="Q159" s="1374"/>
      <c r="R159" s="1375"/>
      <c r="S159" s="1376"/>
      <c r="T159" s="1368"/>
      <c r="U159" s="1368"/>
      <c r="V159" s="1377"/>
      <c r="W159" s="1378"/>
      <c r="X159" s="1379"/>
      <c r="Y159" s="1379"/>
      <c r="Z159" s="1380"/>
      <c r="AA159" s="1377"/>
      <c r="AC159" s="1382"/>
      <c r="AE159" s="1382"/>
      <c r="AG159" s="1382"/>
      <c r="AI159" s="1382"/>
      <c r="AK159" s="1382"/>
      <c r="AM159" s="1382"/>
      <c r="AO159" s="1382"/>
      <c r="AQ159" s="1382"/>
      <c r="AS159" s="1382"/>
      <c r="AU159" s="1382"/>
      <c r="AW159" s="1382"/>
      <c r="AY159" s="1382"/>
      <c r="BF159" s="1383"/>
      <c r="BG159" s="1384"/>
      <c r="BH159" s="1385"/>
      <c r="BI159" s="1386"/>
      <c r="BJ159" s="1387"/>
      <c r="BK159" s="1388"/>
      <c r="BL159" s="1388"/>
    </row>
    <row r="160" spans="1:64" s="1381" customFormat="1" ht="14.25" x14ac:dyDescent="0.2">
      <c r="A160" s="1368"/>
      <c r="B160" s="1368"/>
      <c r="C160" s="1368"/>
      <c r="D160" s="1368"/>
      <c r="E160" s="1368"/>
      <c r="F160" s="1368"/>
      <c r="G160" s="1368"/>
      <c r="H160" s="1368"/>
      <c r="I160" s="1368"/>
      <c r="J160" s="1368" t="s">
        <v>1852</v>
      </c>
      <c r="K160" s="1368"/>
      <c r="L160" s="1389"/>
      <c r="M160" s="1368"/>
      <c r="N160" s="1372"/>
      <c r="O160" s="1368"/>
      <c r="P160" s="1373"/>
      <c r="Q160" s="1374"/>
      <c r="R160" s="1375"/>
      <c r="S160" s="1376"/>
      <c r="T160" s="1368"/>
      <c r="U160" s="1368"/>
      <c r="V160" s="1377"/>
      <c r="W160" s="1378"/>
      <c r="X160" s="1379"/>
      <c r="Y160" s="1379"/>
      <c r="Z160" s="1380"/>
      <c r="AA160" s="1377"/>
      <c r="AC160" s="1382"/>
      <c r="AE160" s="1382"/>
      <c r="AG160" s="1382"/>
      <c r="AI160" s="1382"/>
      <c r="AK160" s="1382"/>
      <c r="AM160" s="1382"/>
      <c r="AO160" s="1382"/>
      <c r="AQ160" s="1382"/>
      <c r="AS160" s="1382"/>
      <c r="AU160" s="1382"/>
      <c r="AW160" s="1382"/>
      <c r="AY160" s="1382"/>
      <c r="BF160" s="1383"/>
      <c r="BG160" s="1384"/>
      <c r="BH160" s="1385"/>
      <c r="BI160" s="1386"/>
      <c r="BJ160" s="1387"/>
      <c r="BK160" s="1388"/>
      <c r="BL160" s="1388"/>
    </row>
    <row r="161" spans="1:64" s="1381" customFormat="1" ht="14.25" x14ac:dyDescent="0.2">
      <c r="A161" s="1368"/>
      <c r="B161" s="1368"/>
      <c r="C161" s="1368"/>
      <c r="D161" s="1368"/>
      <c r="E161" s="1368"/>
      <c r="F161" s="1368"/>
      <c r="G161" s="1368"/>
      <c r="H161" s="1368"/>
      <c r="I161" s="1368"/>
      <c r="J161" s="1368"/>
      <c r="K161" s="1368"/>
      <c r="L161" s="1389"/>
      <c r="M161" s="1368"/>
      <c r="N161" s="1372"/>
      <c r="O161" s="1368"/>
      <c r="P161" s="1373"/>
      <c r="Q161" s="1374"/>
      <c r="R161" s="1375"/>
      <c r="S161" s="1376"/>
      <c r="T161" s="1368"/>
      <c r="U161" s="1368"/>
      <c r="V161" s="1377"/>
      <c r="W161" s="1378"/>
      <c r="X161" s="1379"/>
      <c r="Y161" s="1379"/>
      <c r="Z161" s="1380"/>
      <c r="AA161" s="1377"/>
      <c r="AC161" s="1382"/>
      <c r="AE161" s="1382"/>
      <c r="AG161" s="1382"/>
      <c r="AI161" s="1382"/>
      <c r="AK161" s="1382"/>
      <c r="AM161" s="1382"/>
      <c r="AO161" s="1382"/>
      <c r="AQ161" s="1382"/>
      <c r="AS161" s="1382"/>
      <c r="AU161" s="1382"/>
      <c r="AW161" s="1382"/>
      <c r="AY161" s="1382"/>
      <c r="BF161" s="1383"/>
      <c r="BG161" s="1384"/>
      <c r="BH161" s="1385"/>
      <c r="BI161" s="1386"/>
      <c r="BJ161" s="1387"/>
      <c r="BK161" s="1388"/>
      <c r="BL161" s="1388"/>
    </row>
    <row r="162" spans="1:64" s="936" customFormat="1" x14ac:dyDescent="0.2">
      <c r="A162" s="794"/>
      <c r="B162" s="794"/>
      <c r="C162" s="794"/>
      <c r="D162" s="794"/>
      <c r="E162" s="794"/>
      <c r="F162" s="794"/>
      <c r="G162" s="794"/>
      <c r="H162" s="794"/>
      <c r="I162" s="794"/>
      <c r="J162" s="794"/>
      <c r="K162" s="931"/>
      <c r="L162" s="810"/>
      <c r="M162" s="810"/>
      <c r="N162" s="810"/>
      <c r="O162" s="809"/>
      <c r="P162" s="932"/>
      <c r="Q162" s="933"/>
      <c r="R162" s="810"/>
      <c r="S162" s="810"/>
      <c r="T162" s="931"/>
      <c r="U162" s="931"/>
      <c r="V162" s="934"/>
      <c r="W162" s="935"/>
      <c r="X162" s="934"/>
      <c r="Y162" s="794"/>
      <c r="Z162" s="794"/>
      <c r="AA162" s="794"/>
      <c r="AB162" s="794"/>
      <c r="AC162" s="794"/>
      <c r="AD162" s="794"/>
      <c r="AE162" s="794"/>
      <c r="AF162" s="794"/>
      <c r="AG162" s="809"/>
      <c r="AH162" s="794"/>
      <c r="AI162" s="809"/>
      <c r="AJ162" s="809"/>
      <c r="AL162" s="937"/>
      <c r="AM162" s="938"/>
    </row>
    <row r="163" spans="1:64" s="936" customFormat="1" x14ac:dyDescent="0.2">
      <c r="A163" s="794"/>
      <c r="B163" s="794"/>
      <c r="C163" s="794"/>
      <c r="D163" s="794"/>
      <c r="E163" s="794"/>
      <c r="F163" s="794"/>
      <c r="G163" s="794"/>
      <c r="H163" s="794"/>
      <c r="I163" s="794"/>
      <c r="J163" s="794"/>
      <c r="K163" s="931"/>
      <c r="L163" s="810"/>
      <c r="M163" s="810"/>
      <c r="N163" s="810"/>
      <c r="O163" s="809"/>
      <c r="P163" s="932"/>
      <c r="Q163" s="933"/>
      <c r="R163" s="810"/>
      <c r="S163" s="810"/>
      <c r="T163" s="931"/>
      <c r="U163" s="931"/>
      <c r="V163" s="934"/>
      <c r="W163" s="935"/>
      <c r="X163" s="934"/>
      <c r="Y163" s="794"/>
      <c r="Z163" s="794"/>
      <c r="AA163" s="794"/>
      <c r="AB163" s="794"/>
      <c r="AC163" s="794"/>
      <c r="AD163" s="794"/>
      <c r="AE163" s="794"/>
      <c r="AF163" s="794"/>
      <c r="AG163" s="809"/>
      <c r="AH163" s="794"/>
      <c r="AI163" s="809"/>
      <c r="AJ163" s="809"/>
      <c r="AL163" s="937"/>
      <c r="AM163" s="938"/>
    </row>
    <row r="164" spans="1:64" s="936" customFormat="1" x14ac:dyDescent="0.2">
      <c r="A164" s="794"/>
      <c r="B164" s="794"/>
      <c r="C164" s="794"/>
      <c r="D164" s="794"/>
      <c r="E164" s="794"/>
      <c r="F164" s="794"/>
      <c r="G164" s="794"/>
      <c r="H164" s="794"/>
      <c r="I164" s="794"/>
      <c r="J164" s="794"/>
      <c r="K164" s="931"/>
      <c r="L164" s="810"/>
      <c r="M164" s="810"/>
      <c r="N164" s="810"/>
      <c r="O164" s="809"/>
      <c r="P164" s="932"/>
      <c r="Q164" s="933"/>
      <c r="R164" s="810"/>
      <c r="S164" s="810"/>
      <c r="T164" s="931"/>
      <c r="U164" s="931"/>
      <c r="V164" s="934"/>
      <c r="W164" s="935"/>
      <c r="X164" s="934"/>
      <c r="Y164" s="794"/>
      <c r="Z164" s="794"/>
      <c r="AA164" s="794"/>
      <c r="AB164" s="794"/>
      <c r="AC164" s="794"/>
      <c r="AD164" s="794"/>
      <c r="AE164" s="794"/>
      <c r="AF164" s="794"/>
      <c r="AG164" s="809"/>
      <c r="AH164" s="794"/>
      <c r="AI164" s="809"/>
      <c r="AJ164" s="809"/>
      <c r="AL164" s="937"/>
      <c r="AM164" s="938"/>
    </row>
    <row r="165" spans="1:64" s="936" customFormat="1" x14ac:dyDescent="0.2">
      <c r="A165" s="794"/>
      <c r="B165" s="794"/>
      <c r="C165" s="794"/>
      <c r="D165" s="794"/>
      <c r="E165" s="794"/>
      <c r="F165" s="794"/>
      <c r="G165" s="794"/>
      <c r="H165" s="794"/>
      <c r="I165" s="794"/>
      <c r="J165" s="794"/>
      <c r="K165" s="931"/>
      <c r="L165" s="810"/>
      <c r="M165" s="810"/>
      <c r="N165" s="810"/>
      <c r="O165" s="809"/>
      <c r="P165" s="932"/>
      <c r="Q165" s="933"/>
      <c r="R165" s="810"/>
      <c r="S165" s="810"/>
      <c r="T165" s="931"/>
      <c r="U165" s="931"/>
      <c r="V165" s="934"/>
      <c r="W165" s="935"/>
      <c r="X165" s="934"/>
      <c r="Y165" s="794"/>
      <c r="Z165" s="794"/>
      <c r="AA165" s="794"/>
      <c r="AB165" s="794"/>
      <c r="AC165" s="794"/>
      <c r="AD165" s="794"/>
      <c r="AE165" s="794"/>
      <c r="AF165" s="794"/>
      <c r="AG165" s="809"/>
      <c r="AH165" s="794"/>
      <c r="AI165" s="809"/>
      <c r="AJ165" s="809"/>
      <c r="AL165" s="937"/>
      <c r="AM165" s="938"/>
    </row>
    <row r="166" spans="1:64" s="936" customFormat="1" x14ac:dyDescent="0.2">
      <c r="A166" s="794"/>
      <c r="B166" s="794"/>
      <c r="C166" s="794"/>
      <c r="D166" s="794"/>
      <c r="E166" s="794"/>
      <c r="F166" s="794"/>
      <c r="G166" s="794"/>
      <c r="H166" s="794"/>
      <c r="I166" s="794"/>
      <c r="J166" s="794"/>
      <c r="K166" s="931"/>
      <c r="L166" s="810"/>
      <c r="M166" s="810"/>
      <c r="N166" s="810"/>
      <c r="O166" s="809"/>
      <c r="P166" s="932"/>
      <c r="Q166" s="933"/>
      <c r="R166" s="810"/>
      <c r="S166" s="810"/>
      <c r="T166" s="931"/>
      <c r="U166" s="931"/>
      <c r="V166" s="934"/>
      <c r="W166" s="935"/>
      <c r="X166" s="934"/>
      <c r="Y166" s="794"/>
      <c r="Z166" s="794"/>
      <c r="AA166" s="794"/>
      <c r="AB166" s="794"/>
      <c r="AC166" s="794"/>
      <c r="AD166" s="794"/>
      <c r="AE166" s="794"/>
      <c r="AF166" s="794"/>
      <c r="AG166" s="809"/>
      <c r="AH166" s="794"/>
      <c r="AI166" s="809"/>
      <c r="AJ166" s="809"/>
      <c r="AL166" s="937"/>
      <c r="AM166" s="938"/>
    </row>
    <row r="167" spans="1:64" s="936" customFormat="1" x14ac:dyDescent="0.2">
      <c r="A167" s="794"/>
      <c r="B167" s="794"/>
      <c r="C167" s="794"/>
      <c r="D167" s="794"/>
      <c r="E167" s="794"/>
      <c r="F167" s="794"/>
      <c r="G167" s="794"/>
      <c r="H167" s="794"/>
      <c r="I167" s="794"/>
      <c r="J167" s="794"/>
      <c r="K167" s="931"/>
      <c r="L167" s="810"/>
      <c r="M167" s="810"/>
      <c r="N167" s="810"/>
      <c r="O167" s="809"/>
      <c r="P167" s="932"/>
      <c r="Q167" s="933"/>
      <c r="R167" s="810"/>
      <c r="S167" s="810"/>
      <c r="T167" s="931"/>
      <c r="U167" s="931"/>
      <c r="V167" s="934"/>
      <c r="W167" s="935"/>
      <c r="X167" s="934"/>
      <c r="Y167" s="794"/>
      <c r="Z167" s="794"/>
      <c r="AA167" s="794"/>
      <c r="AB167" s="794"/>
      <c r="AC167" s="794"/>
      <c r="AD167" s="794"/>
      <c r="AE167" s="794"/>
      <c r="AF167" s="794"/>
      <c r="AG167" s="809"/>
      <c r="AH167" s="794"/>
      <c r="AI167" s="809"/>
      <c r="AJ167" s="809"/>
      <c r="AL167" s="937"/>
      <c r="AM167" s="938"/>
    </row>
    <row r="168" spans="1:64" s="936" customFormat="1" x14ac:dyDescent="0.2">
      <c r="A168" s="794"/>
      <c r="B168" s="794"/>
      <c r="C168" s="794"/>
      <c r="D168" s="794"/>
      <c r="E168" s="794"/>
      <c r="F168" s="794"/>
      <c r="G168" s="794"/>
      <c r="H168" s="794"/>
      <c r="I168" s="794"/>
      <c r="J168" s="794"/>
      <c r="K168" s="931"/>
      <c r="L168" s="810"/>
      <c r="M168" s="810"/>
      <c r="N168" s="810"/>
      <c r="O168" s="809"/>
      <c r="P168" s="932"/>
      <c r="Q168" s="933"/>
      <c r="R168" s="810"/>
      <c r="S168" s="810"/>
      <c r="T168" s="931"/>
      <c r="U168" s="931"/>
      <c r="V168" s="934"/>
      <c r="W168" s="935"/>
      <c r="X168" s="934"/>
      <c r="Y168" s="794"/>
      <c r="Z168" s="794"/>
      <c r="AA168" s="794"/>
      <c r="AB168" s="794"/>
      <c r="AC168" s="794"/>
      <c r="AD168" s="794"/>
      <c r="AE168" s="794"/>
      <c r="AF168" s="794"/>
      <c r="AG168" s="809"/>
      <c r="AH168" s="794"/>
      <c r="AI168" s="809"/>
      <c r="AJ168" s="809"/>
      <c r="AL168" s="937"/>
      <c r="AM168" s="938"/>
    </row>
    <row r="169" spans="1:64" s="936" customFormat="1" x14ac:dyDescent="0.2">
      <c r="A169" s="794"/>
      <c r="B169" s="794"/>
      <c r="C169" s="794"/>
      <c r="D169" s="794"/>
      <c r="E169" s="794"/>
      <c r="F169" s="794"/>
      <c r="G169" s="794"/>
      <c r="H169" s="794"/>
      <c r="I169" s="794"/>
      <c r="J169" s="794"/>
      <c r="K169" s="931"/>
      <c r="L169" s="810"/>
      <c r="M169" s="810"/>
      <c r="N169" s="810"/>
      <c r="O169" s="809"/>
      <c r="P169" s="932"/>
      <c r="Q169" s="933"/>
      <c r="R169" s="810"/>
      <c r="S169" s="810"/>
      <c r="T169" s="931"/>
      <c r="U169" s="931"/>
      <c r="V169" s="934"/>
      <c r="W169" s="935"/>
      <c r="X169" s="934"/>
      <c r="Y169" s="794"/>
      <c r="Z169" s="794"/>
      <c r="AA169" s="794"/>
      <c r="AB169" s="794"/>
      <c r="AC169" s="794"/>
      <c r="AD169" s="794"/>
      <c r="AE169" s="794"/>
      <c r="AF169" s="794"/>
      <c r="AG169" s="809"/>
      <c r="AH169" s="794"/>
      <c r="AI169" s="809"/>
      <c r="AJ169" s="809"/>
      <c r="AL169" s="937"/>
      <c r="AM169" s="938"/>
    </row>
    <row r="170" spans="1:64" s="936" customFormat="1" x14ac:dyDescent="0.2">
      <c r="A170" s="794"/>
      <c r="B170" s="794"/>
      <c r="C170" s="794"/>
      <c r="D170" s="794"/>
      <c r="E170" s="794"/>
      <c r="F170" s="794"/>
      <c r="G170" s="794"/>
      <c r="H170" s="794"/>
      <c r="I170" s="794"/>
      <c r="J170" s="794"/>
      <c r="K170" s="931"/>
      <c r="L170" s="810"/>
      <c r="M170" s="810"/>
      <c r="N170" s="810"/>
      <c r="O170" s="809"/>
      <c r="P170" s="932"/>
      <c r="Q170" s="933"/>
      <c r="R170" s="810"/>
      <c r="S170" s="810"/>
      <c r="T170" s="931"/>
      <c r="U170" s="931"/>
      <c r="V170" s="934"/>
      <c r="W170" s="935"/>
      <c r="X170" s="934"/>
      <c r="Y170" s="794"/>
      <c r="Z170" s="794"/>
      <c r="AA170" s="794"/>
      <c r="AB170" s="794"/>
      <c r="AC170" s="794"/>
      <c r="AD170" s="794"/>
      <c r="AE170" s="794"/>
      <c r="AF170" s="794"/>
      <c r="AG170" s="809"/>
      <c r="AH170" s="794"/>
      <c r="AI170" s="809"/>
      <c r="AJ170" s="809"/>
      <c r="AL170" s="937"/>
      <c r="AM170" s="938"/>
    </row>
    <row r="171" spans="1:64" s="936" customFormat="1" x14ac:dyDescent="0.2">
      <c r="A171" s="794"/>
      <c r="B171" s="794"/>
      <c r="C171" s="794"/>
      <c r="D171" s="794"/>
      <c r="E171" s="794"/>
      <c r="F171" s="794"/>
      <c r="G171" s="794"/>
      <c r="H171" s="794"/>
      <c r="I171" s="794"/>
      <c r="J171" s="794"/>
      <c r="K171" s="931"/>
      <c r="L171" s="810"/>
      <c r="M171" s="810"/>
      <c r="N171" s="810"/>
      <c r="O171" s="809"/>
      <c r="P171" s="932"/>
      <c r="Q171" s="933"/>
      <c r="R171" s="810"/>
      <c r="S171" s="810"/>
      <c r="T171" s="931"/>
      <c r="U171" s="931"/>
      <c r="V171" s="934"/>
      <c r="W171" s="935"/>
      <c r="X171" s="934"/>
      <c r="Y171" s="794"/>
      <c r="Z171" s="794"/>
      <c r="AA171" s="794"/>
      <c r="AB171" s="794"/>
      <c r="AC171" s="794"/>
      <c r="AD171" s="794"/>
      <c r="AE171" s="794"/>
      <c r="AF171" s="794"/>
      <c r="AG171" s="809"/>
      <c r="AH171" s="794"/>
      <c r="AI171" s="809"/>
      <c r="AJ171" s="809"/>
      <c r="AL171" s="937"/>
      <c r="AM171" s="938"/>
    </row>
    <row r="172" spans="1:64" s="936" customFormat="1" x14ac:dyDescent="0.2">
      <c r="A172" s="794"/>
      <c r="B172" s="794"/>
      <c r="C172" s="794"/>
      <c r="D172" s="794"/>
      <c r="E172" s="794"/>
      <c r="F172" s="794"/>
      <c r="G172" s="794"/>
      <c r="H172" s="794"/>
      <c r="I172" s="794"/>
      <c r="J172" s="794"/>
      <c r="K172" s="931"/>
      <c r="L172" s="810"/>
      <c r="M172" s="810"/>
      <c r="N172" s="810"/>
      <c r="O172" s="809"/>
      <c r="P172" s="932"/>
      <c r="Q172" s="933"/>
      <c r="R172" s="810"/>
      <c r="S172" s="810"/>
      <c r="T172" s="931"/>
      <c r="U172" s="931"/>
      <c r="V172" s="934"/>
      <c r="W172" s="935"/>
      <c r="X172" s="934"/>
      <c r="Y172" s="794"/>
      <c r="Z172" s="794"/>
      <c r="AA172" s="794"/>
      <c r="AB172" s="794"/>
      <c r="AC172" s="794"/>
      <c r="AD172" s="794"/>
      <c r="AE172" s="794"/>
      <c r="AF172" s="794"/>
      <c r="AG172" s="809"/>
      <c r="AH172" s="794"/>
      <c r="AI172" s="809"/>
      <c r="AJ172" s="809"/>
      <c r="AL172" s="937"/>
      <c r="AM172" s="938"/>
    </row>
    <row r="173" spans="1:64" s="936" customFormat="1" x14ac:dyDescent="0.2">
      <c r="A173" s="794"/>
      <c r="B173" s="794"/>
      <c r="C173" s="794"/>
      <c r="D173" s="794"/>
      <c r="E173" s="794"/>
      <c r="F173" s="794"/>
      <c r="G173" s="794"/>
      <c r="H173" s="794"/>
      <c r="I173" s="794"/>
      <c r="J173" s="794"/>
      <c r="K173" s="931"/>
      <c r="L173" s="810"/>
      <c r="M173" s="810"/>
      <c r="N173" s="810"/>
      <c r="O173" s="809"/>
      <c r="P173" s="932"/>
      <c r="Q173" s="933"/>
      <c r="R173" s="810"/>
      <c r="S173" s="810"/>
      <c r="T173" s="931"/>
      <c r="U173" s="931"/>
      <c r="V173" s="934"/>
      <c r="W173" s="935"/>
      <c r="X173" s="934"/>
      <c r="Y173" s="794"/>
      <c r="Z173" s="794"/>
      <c r="AA173" s="794"/>
      <c r="AB173" s="794"/>
      <c r="AC173" s="794"/>
      <c r="AD173" s="794"/>
      <c r="AE173" s="794"/>
      <c r="AF173" s="794"/>
      <c r="AG173" s="809"/>
      <c r="AH173" s="794"/>
      <c r="AI173" s="809"/>
      <c r="AJ173" s="809"/>
      <c r="AL173" s="937"/>
      <c r="AM173" s="938"/>
    </row>
    <row r="174" spans="1:64" s="936" customFormat="1" x14ac:dyDescent="0.2">
      <c r="A174" s="794"/>
      <c r="B174" s="794"/>
      <c r="C174" s="794"/>
      <c r="D174" s="794"/>
      <c r="E174" s="794"/>
      <c r="F174" s="794"/>
      <c r="G174" s="794"/>
      <c r="H174" s="794"/>
      <c r="I174" s="794"/>
      <c r="J174" s="794"/>
      <c r="K174" s="931"/>
      <c r="L174" s="810"/>
      <c r="M174" s="810"/>
      <c r="N174" s="810"/>
      <c r="O174" s="809"/>
      <c r="P174" s="932"/>
      <c r="Q174" s="933"/>
      <c r="R174" s="810"/>
      <c r="S174" s="810"/>
      <c r="T174" s="931"/>
      <c r="U174" s="931"/>
      <c r="V174" s="934"/>
      <c r="W174" s="935"/>
      <c r="X174" s="934"/>
      <c r="Y174" s="794"/>
      <c r="Z174" s="794"/>
      <c r="AA174" s="794"/>
      <c r="AB174" s="794"/>
      <c r="AC174" s="794"/>
      <c r="AD174" s="794"/>
      <c r="AE174" s="794"/>
      <c r="AF174" s="794"/>
      <c r="AG174" s="809"/>
      <c r="AH174" s="794"/>
      <c r="AI174" s="809"/>
      <c r="AJ174" s="809"/>
      <c r="AL174" s="937"/>
      <c r="AM174" s="938"/>
    </row>
    <row r="175" spans="1:64" s="936" customFormat="1" x14ac:dyDescent="0.2">
      <c r="A175" s="794"/>
      <c r="B175" s="794"/>
      <c r="C175" s="794"/>
      <c r="D175" s="794"/>
      <c r="E175" s="794"/>
      <c r="F175" s="794"/>
      <c r="G175" s="794"/>
      <c r="H175" s="794"/>
      <c r="I175" s="794"/>
      <c r="J175" s="794"/>
      <c r="K175" s="931"/>
      <c r="L175" s="810"/>
      <c r="M175" s="810"/>
      <c r="N175" s="810"/>
      <c r="O175" s="809"/>
      <c r="P175" s="932"/>
      <c r="Q175" s="933"/>
      <c r="R175" s="810"/>
      <c r="S175" s="810"/>
      <c r="T175" s="931"/>
      <c r="U175" s="931"/>
      <c r="V175" s="934"/>
      <c r="W175" s="935"/>
      <c r="X175" s="934"/>
      <c r="Y175" s="794"/>
      <c r="Z175" s="794"/>
      <c r="AA175" s="794"/>
      <c r="AB175" s="794"/>
      <c r="AC175" s="794"/>
      <c r="AD175" s="794"/>
      <c r="AE175" s="794"/>
      <c r="AF175" s="794"/>
      <c r="AG175" s="809"/>
      <c r="AH175" s="794"/>
      <c r="AI175" s="809"/>
      <c r="AJ175" s="809"/>
      <c r="AL175" s="937"/>
      <c r="AM175" s="938"/>
    </row>
    <row r="176" spans="1:64" s="936" customFormat="1" x14ac:dyDescent="0.2">
      <c r="A176" s="794"/>
      <c r="B176" s="794"/>
      <c r="C176" s="794"/>
      <c r="D176" s="794"/>
      <c r="E176" s="794"/>
      <c r="F176" s="794"/>
      <c r="G176" s="794"/>
      <c r="H176" s="794"/>
      <c r="I176" s="794"/>
      <c r="J176" s="794"/>
      <c r="K176" s="931"/>
      <c r="L176" s="810"/>
      <c r="M176" s="810"/>
      <c r="N176" s="810"/>
      <c r="O176" s="809"/>
      <c r="P176" s="932"/>
      <c r="Q176" s="933"/>
      <c r="R176" s="810"/>
      <c r="S176" s="810"/>
      <c r="T176" s="931"/>
      <c r="U176" s="931"/>
      <c r="V176" s="934"/>
      <c r="W176" s="935"/>
      <c r="X176" s="934"/>
      <c r="Y176" s="794"/>
      <c r="Z176" s="794"/>
      <c r="AA176" s="794"/>
      <c r="AB176" s="794"/>
      <c r="AC176" s="794"/>
      <c r="AD176" s="794"/>
      <c r="AE176" s="794"/>
      <c r="AF176" s="794"/>
      <c r="AG176" s="809"/>
      <c r="AH176" s="794"/>
      <c r="AI176" s="809"/>
      <c r="AJ176" s="809"/>
      <c r="AL176" s="937"/>
      <c r="AM176" s="938"/>
    </row>
    <row r="177" spans="1:39" s="936" customFormat="1" x14ac:dyDescent="0.2">
      <c r="A177" s="794"/>
      <c r="B177" s="794"/>
      <c r="C177" s="794"/>
      <c r="D177" s="794"/>
      <c r="E177" s="794"/>
      <c r="F177" s="794"/>
      <c r="G177" s="794"/>
      <c r="H177" s="794"/>
      <c r="I177" s="794"/>
      <c r="J177" s="794"/>
      <c r="K177" s="931"/>
      <c r="L177" s="810"/>
      <c r="M177" s="810"/>
      <c r="N177" s="810"/>
      <c r="O177" s="809"/>
      <c r="P177" s="932"/>
      <c r="Q177" s="933"/>
      <c r="R177" s="810"/>
      <c r="S177" s="810"/>
      <c r="T177" s="931"/>
      <c r="U177" s="931"/>
      <c r="V177" s="934"/>
      <c r="W177" s="935"/>
      <c r="X177" s="934"/>
      <c r="Y177" s="794"/>
      <c r="Z177" s="794"/>
      <c r="AA177" s="794"/>
      <c r="AB177" s="794"/>
      <c r="AC177" s="794"/>
      <c r="AD177" s="794"/>
      <c r="AE177" s="794"/>
      <c r="AF177" s="794"/>
      <c r="AG177" s="809"/>
      <c r="AH177" s="794"/>
      <c r="AI177" s="809"/>
      <c r="AJ177" s="809"/>
      <c r="AL177" s="937"/>
      <c r="AM177" s="938"/>
    </row>
    <row r="178" spans="1:39" s="936" customFormat="1" x14ac:dyDescent="0.2">
      <c r="A178" s="794"/>
      <c r="B178" s="794"/>
      <c r="C178" s="794"/>
      <c r="D178" s="794"/>
      <c r="E178" s="794"/>
      <c r="F178" s="794"/>
      <c r="G178" s="794"/>
      <c r="H178" s="794"/>
      <c r="I178" s="794"/>
      <c r="J178" s="794"/>
      <c r="K178" s="931"/>
      <c r="L178" s="810"/>
      <c r="M178" s="810"/>
      <c r="N178" s="810"/>
      <c r="O178" s="809"/>
      <c r="P178" s="932"/>
      <c r="Q178" s="933"/>
      <c r="R178" s="810"/>
      <c r="S178" s="810"/>
      <c r="T178" s="931"/>
      <c r="U178" s="931"/>
      <c r="V178" s="934"/>
      <c r="W178" s="935"/>
      <c r="X178" s="934"/>
      <c r="Y178" s="794"/>
      <c r="Z178" s="794"/>
      <c r="AA178" s="794"/>
      <c r="AB178" s="794"/>
      <c r="AC178" s="794"/>
      <c r="AD178" s="794"/>
      <c r="AE178" s="794"/>
      <c r="AF178" s="794"/>
      <c r="AG178" s="809"/>
      <c r="AH178" s="794"/>
      <c r="AI178" s="809"/>
      <c r="AJ178" s="809"/>
      <c r="AL178" s="937"/>
      <c r="AM178" s="938"/>
    </row>
    <row r="179" spans="1:39" s="936" customFormat="1" x14ac:dyDescent="0.2">
      <c r="A179" s="794"/>
      <c r="B179" s="794"/>
      <c r="C179" s="794"/>
      <c r="D179" s="794"/>
      <c r="E179" s="794"/>
      <c r="F179" s="794"/>
      <c r="G179" s="794"/>
      <c r="H179" s="794"/>
      <c r="I179" s="794"/>
      <c r="J179" s="794"/>
      <c r="K179" s="931"/>
      <c r="L179" s="810"/>
      <c r="M179" s="810"/>
      <c r="N179" s="810"/>
      <c r="O179" s="809"/>
      <c r="P179" s="932"/>
      <c r="Q179" s="933"/>
      <c r="R179" s="810"/>
      <c r="S179" s="810"/>
      <c r="T179" s="931"/>
      <c r="U179" s="931"/>
      <c r="V179" s="934"/>
      <c r="W179" s="935"/>
      <c r="X179" s="934"/>
      <c r="Y179" s="794"/>
      <c r="Z179" s="794"/>
      <c r="AA179" s="794"/>
      <c r="AB179" s="794"/>
      <c r="AC179" s="794"/>
      <c r="AD179" s="794"/>
      <c r="AE179" s="794"/>
      <c r="AF179" s="794"/>
      <c r="AG179" s="809"/>
      <c r="AH179" s="794"/>
      <c r="AI179" s="809"/>
      <c r="AJ179" s="809"/>
      <c r="AL179" s="937"/>
      <c r="AM179" s="938"/>
    </row>
    <row r="180" spans="1:39" s="936" customFormat="1" x14ac:dyDescent="0.2">
      <c r="A180" s="794"/>
      <c r="B180" s="794"/>
      <c r="C180" s="794"/>
      <c r="D180" s="794"/>
      <c r="E180" s="794"/>
      <c r="F180" s="794"/>
      <c r="G180" s="794"/>
      <c r="H180" s="794"/>
      <c r="I180" s="794"/>
      <c r="J180" s="794"/>
      <c r="K180" s="931"/>
      <c r="L180" s="810"/>
      <c r="M180" s="810"/>
      <c r="N180" s="810"/>
      <c r="O180" s="809"/>
      <c r="P180" s="932"/>
      <c r="Q180" s="933"/>
      <c r="R180" s="810"/>
      <c r="S180" s="810"/>
      <c r="T180" s="931"/>
      <c r="U180" s="931"/>
      <c r="V180" s="934"/>
      <c r="W180" s="935"/>
      <c r="X180" s="934"/>
      <c r="Y180" s="794"/>
      <c r="Z180" s="794"/>
      <c r="AA180" s="794"/>
      <c r="AB180" s="794"/>
      <c r="AC180" s="794"/>
      <c r="AD180" s="794"/>
      <c r="AE180" s="794"/>
      <c r="AF180" s="794"/>
      <c r="AG180" s="809"/>
      <c r="AH180" s="794"/>
      <c r="AI180" s="809"/>
      <c r="AJ180" s="809"/>
      <c r="AL180" s="937"/>
      <c r="AM180" s="938"/>
    </row>
    <row r="181" spans="1:39" s="936" customFormat="1" x14ac:dyDescent="0.2">
      <c r="A181" s="794"/>
      <c r="B181" s="794"/>
      <c r="C181" s="794"/>
      <c r="D181" s="794"/>
      <c r="E181" s="794"/>
      <c r="F181" s="794"/>
      <c r="G181" s="794"/>
      <c r="H181" s="794"/>
      <c r="I181" s="794"/>
      <c r="J181" s="794"/>
      <c r="K181" s="931"/>
      <c r="L181" s="810"/>
      <c r="M181" s="810"/>
      <c r="N181" s="810"/>
      <c r="O181" s="809"/>
      <c r="P181" s="932"/>
      <c r="Q181" s="933"/>
      <c r="R181" s="810"/>
      <c r="S181" s="810"/>
      <c r="T181" s="931"/>
      <c r="U181" s="931"/>
      <c r="V181" s="934"/>
      <c r="W181" s="935"/>
      <c r="X181" s="934"/>
      <c r="Y181" s="794"/>
      <c r="Z181" s="794"/>
      <c r="AA181" s="794"/>
      <c r="AB181" s="794"/>
      <c r="AC181" s="794"/>
      <c r="AD181" s="794"/>
      <c r="AE181" s="794"/>
      <c r="AF181" s="794"/>
      <c r="AG181" s="809"/>
      <c r="AH181" s="794"/>
      <c r="AI181" s="809"/>
      <c r="AJ181" s="809"/>
      <c r="AL181" s="937"/>
      <c r="AM181" s="938"/>
    </row>
    <row r="182" spans="1:39" s="936" customFormat="1" x14ac:dyDescent="0.2">
      <c r="A182" s="794"/>
      <c r="B182" s="794"/>
      <c r="C182" s="794"/>
      <c r="D182" s="794"/>
      <c r="E182" s="794"/>
      <c r="F182" s="794"/>
      <c r="G182" s="794"/>
      <c r="H182" s="794"/>
      <c r="I182" s="794"/>
      <c r="J182" s="794"/>
      <c r="K182" s="931"/>
      <c r="L182" s="810"/>
      <c r="M182" s="810"/>
      <c r="N182" s="810"/>
      <c r="O182" s="809"/>
      <c r="P182" s="932"/>
      <c r="Q182" s="933"/>
      <c r="R182" s="810"/>
      <c r="S182" s="810"/>
      <c r="T182" s="931"/>
      <c r="U182" s="931"/>
      <c r="V182" s="934"/>
      <c r="W182" s="935"/>
      <c r="X182" s="934"/>
      <c r="Y182" s="794"/>
      <c r="Z182" s="794"/>
      <c r="AA182" s="794"/>
      <c r="AB182" s="794"/>
      <c r="AC182" s="794"/>
      <c r="AD182" s="794"/>
      <c r="AE182" s="794"/>
      <c r="AF182" s="794"/>
      <c r="AG182" s="809"/>
      <c r="AH182" s="794"/>
      <c r="AI182" s="809"/>
      <c r="AJ182" s="809"/>
      <c r="AL182" s="937"/>
      <c r="AM182" s="938"/>
    </row>
    <row r="183" spans="1:39" s="936" customFormat="1" x14ac:dyDescent="0.2">
      <c r="A183" s="794"/>
      <c r="B183" s="794"/>
      <c r="C183" s="794"/>
      <c r="D183" s="794"/>
      <c r="E183" s="794"/>
      <c r="F183" s="794"/>
      <c r="G183" s="794"/>
      <c r="H183" s="794"/>
      <c r="I183" s="794"/>
      <c r="J183" s="794"/>
      <c r="K183" s="931"/>
      <c r="L183" s="810"/>
      <c r="M183" s="810"/>
      <c r="N183" s="810"/>
      <c r="O183" s="809"/>
      <c r="P183" s="932"/>
      <c r="Q183" s="933"/>
      <c r="R183" s="810"/>
      <c r="S183" s="810"/>
      <c r="T183" s="931"/>
      <c r="U183" s="931"/>
      <c r="V183" s="934"/>
      <c r="W183" s="935"/>
      <c r="X183" s="934"/>
      <c r="Y183" s="794"/>
      <c r="Z183" s="794"/>
      <c r="AA183" s="794"/>
      <c r="AB183" s="794"/>
      <c r="AC183" s="794"/>
      <c r="AD183" s="794"/>
      <c r="AE183" s="794"/>
      <c r="AF183" s="794"/>
      <c r="AG183" s="809"/>
      <c r="AH183" s="794"/>
      <c r="AI183" s="809"/>
      <c r="AJ183" s="809"/>
      <c r="AL183" s="937"/>
      <c r="AM183" s="938"/>
    </row>
    <row r="184" spans="1:39" s="936" customFormat="1" x14ac:dyDescent="0.2">
      <c r="A184" s="794"/>
      <c r="B184" s="794"/>
      <c r="C184" s="794"/>
      <c r="D184" s="794"/>
      <c r="E184" s="794"/>
      <c r="F184" s="794"/>
      <c r="G184" s="794"/>
      <c r="H184" s="794"/>
      <c r="I184" s="794"/>
      <c r="J184" s="794"/>
      <c r="K184" s="931"/>
      <c r="L184" s="810"/>
      <c r="M184" s="810"/>
      <c r="N184" s="810"/>
      <c r="O184" s="809"/>
      <c r="P184" s="932"/>
      <c r="Q184" s="933"/>
      <c r="R184" s="810"/>
      <c r="S184" s="810"/>
      <c r="T184" s="931"/>
      <c r="U184" s="931"/>
      <c r="V184" s="934"/>
      <c r="W184" s="935"/>
      <c r="X184" s="934"/>
      <c r="Y184" s="794"/>
      <c r="Z184" s="794"/>
      <c r="AA184" s="794"/>
      <c r="AB184" s="794"/>
      <c r="AC184" s="794"/>
      <c r="AD184" s="794"/>
      <c r="AE184" s="794"/>
      <c r="AF184" s="794"/>
      <c r="AG184" s="809"/>
      <c r="AH184" s="794"/>
      <c r="AI184" s="809"/>
      <c r="AJ184" s="809"/>
      <c r="AL184" s="937"/>
      <c r="AM184" s="938"/>
    </row>
    <row r="185" spans="1:39" s="936" customFormat="1" x14ac:dyDescent="0.2">
      <c r="A185" s="794"/>
      <c r="B185" s="794"/>
      <c r="C185" s="794"/>
      <c r="D185" s="794"/>
      <c r="E185" s="794"/>
      <c r="F185" s="794"/>
      <c r="G185" s="794"/>
      <c r="H185" s="794"/>
      <c r="I185" s="794"/>
      <c r="J185" s="794"/>
      <c r="K185" s="931"/>
      <c r="L185" s="810"/>
      <c r="M185" s="810"/>
      <c r="N185" s="810"/>
      <c r="O185" s="809"/>
      <c r="P185" s="932"/>
      <c r="Q185" s="933"/>
      <c r="R185" s="810"/>
      <c r="S185" s="810"/>
      <c r="T185" s="931"/>
      <c r="U185" s="931"/>
      <c r="V185" s="934"/>
      <c r="W185" s="935"/>
      <c r="X185" s="934"/>
      <c r="Y185" s="794"/>
      <c r="Z185" s="794"/>
      <c r="AA185" s="794"/>
      <c r="AB185" s="794"/>
      <c r="AC185" s="794"/>
      <c r="AD185" s="794"/>
      <c r="AE185" s="794"/>
      <c r="AF185" s="794"/>
      <c r="AG185" s="809"/>
      <c r="AH185" s="794"/>
      <c r="AI185" s="809"/>
      <c r="AJ185" s="809"/>
      <c r="AL185" s="937"/>
      <c r="AM185" s="938"/>
    </row>
    <row r="186" spans="1:39" s="936" customFormat="1" x14ac:dyDescent="0.2">
      <c r="A186" s="794"/>
      <c r="B186" s="794"/>
      <c r="C186" s="794"/>
      <c r="D186" s="794"/>
      <c r="E186" s="794"/>
      <c r="F186" s="794"/>
      <c r="G186" s="794"/>
      <c r="H186" s="794"/>
      <c r="I186" s="794"/>
      <c r="J186" s="794"/>
      <c r="K186" s="931"/>
      <c r="L186" s="810"/>
      <c r="M186" s="810"/>
      <c r="N186" s="810"/>
      <c r="O186" s="809"/>
      <c r="P186" s="932"/>
      <c r="Q186" s="933"/>
      <c r="R186" s="810"/>
      <c r="S186" s="810"/>
      <c r="T186" s="931"/>
      <c r="U186" s="931"/>
      <c r="V186" s="934"/>
      <c r="W186" s="935"/>
      <c r="X186" s="934"/>
      <c r="Y186" s="794"/>
      <c r="Z186" s="794"/>
      <c r="AA186" s="794"/>
      <c r="AB186" s="794"/>
      <c r="AC186" s="794"/>
      <c r="AD186" s="794"/>
      <c r="AE186" s="794"/>
      <c r="AF186" s="794"/>
      <c r="AG186" s="809"/>
      <c r="AH186" s="794"/>
      <c r="AI186" s="809"/>
      <c r="AJ186" s="809"/>
      <c r="AL186" s="937"/>
      <c r="AM186" s="938"/>
    </row>
    <row r="187" spans="1:39" s="936" customFormat="1" x14ac:dyDescent="0.2">
      <c r="A187" s="794"/>
      <c r="B187" s="794"/>
      <c r="C187" s="794"/>
      <c r="D187" s="794"/>
      <c r="E187" s="794"/>
      <c r="F187" s="794"/>
      <c r="G187" s="794"/>
      <c r="H187" s="794"/>
      <c r="I187" s="794"/>
      <c r="J187" s="794"/>
      <c r="K187" s="931"/>
      <c r="L187" s="810"/>
      <c r="M187" s="810"/>
      <c r="N187" s="810"/>
      <c r="O187" s="809"/>
      <c r="P187" s="932"/>
      <c r="Q187" s="933"/>
      <c r="R187" s="810"/>
      <c r="S187" s="810"/>
      <c r="T187" s="931"/>
      <c r="U187" s="931"/>
      <c r="V187" s="934"/>
      <c r="W187" s="935"/>
      <c r="X187" s="934"/>
      <c r="Y187" s="794"/>
      <c r="Z187" s="794"/>
      <c r="AA187" s="794"/>
      <c r="AB187" s="794"/>
      <c r="AC187" s="794"/>
      <c r="AD187" s="794"/>
      <c r="AE187" s="794"/>
      <c r="AF187" s="794"/>
      <c r="AG187" s="809"/>
      <c r="AH187" s="794"/>
      <c r="AI187" s="809"/>
      <c r="AJ187" s="809"/>
      <c r="AL187" s="937"/>
      <c r="AM187" s="938"/>
    </row>
    <row r="188" spans="1:39" s="936" customFormat="1" x14ac:dyDescent="0.2">
      <c r="A188" s="794"/>
      <c r="B188" s="794"/>
      <c r="C188" s="794"/>
      <c r="D188" s="794"/>
      <c r="E188" s="794"/>
      <c r="F188" s="794"/>
      <c r="G188" s="794"/>
      <c r="H188" s="794"/>
      <c r="I188" s="794"/>
      <c r="J188" s="794"/>
      <c r="K188" s="931"/>
      <c r="L188" s="810"/>
      <c r="M188" s="810"/>
      <c r="N188" s="810"/>
      <c r="O188" s="809"/>
      <c r="P188" s="932"/>
      <c r="Q188" s="933"/>
      <c r="R188" s="810"/>
      <c r="S188" s="810"/>
      <c r="T188" s="931"/>
      <c r="U188" s="931"/>
      <c r="V188" s="934"/>
      <c r="W188" s="935"/>
      <c r="X188" s="934"/>
      <c r="Y188" s="794"/>
      <c r="Z188" s="794"/>
      <c r="AA188" s="794"/>
      <c r="AB188" s="794"/>
      <c r="AC188" s="794"/>
      <c r="AD188" s="794"/>
      <c r="AE188" s="794"/>
      <c r="AF188" s="794"/>
      <c r="AG188" s="809"/>
      <c r="AH188" s="794"/>
      <c r="AI188" s="809"/>
      <c r="AJ188" s="809"/>
      <c r="AL188" s="937"/>
      <c r="AM188" s="938"/>
    </row>
    <row r="189" spans="1:39" s="936" customFormat="1" x14ac:dyDescent="0.2">
      <c r="A189" s="794"/>
      <c r="B189" s="794"/>
      <c r="C189" s="794"/>
      <c r="D189" s="794"/>
      <c r="E189" s="794"/>
      <c r="F189" s="794"/>
      <c r="G189" s="794"/>
      <c r="H189" s="794"/>
      <c r="I189" s="794"/>
      <c r="J189" s="794"/>
      <c r="K189" s="931"/>
      <c r="L189" s="810"/>
      <c r="M189" s="810"/>
      <c r="N189" s="810"/>
      <c r="O189" s="809"/>
      <c r="P189" s="932"/>
      <c r="Q189" s="933"/>
      <c r="R189" s="810"/>
      <c r="S189" s="810"/>
      <c r="T189" s="931"/>
      <c r="U189" s="931"/>
      <c r="V189" s="934"/>
      <c r="W189" s="935"/>
      <c r="X189" s="934"/>
      <c r="Y189" s="794"/>
      <c r="Z189" s="794"/>
      <c r="AA189" s="794"/>
      <c r="AB189" s="794"/>
      <c r="AC189" s="794"/>
      <c r="AD189" s="794"/>
      <c r="AE189" s="794"/>
      <c r="AF189" s="794"/>
      <c r="AG189" s="809"/>
      <c r="AH189" s="794"/>
      <c r="AI189" s="809"/>
      <c r="AJ189" s="809"/>
      <c r="AL189" s="937"/>
      <c r="AM189" s="938"/>
    </row>
    <row r="190" spans="1:39" s="936" customFormat="1" x14ac:dyDescent="0.2">
      <c r="A190" s="794"/>
      <c r="B190" s="794"/>
      <c r="C190" s="794"/>
      <c r="D190" s="794"/>
      <c r="E190" s="794"/>
      <c r="F190" s="794"/>
      <c r="G190" s="794"/>
      <c r="H190" s="794"/>
      <c r="I190" s="794"/>
      <c r="J190" s="794"/>
      <c r="K190" s="931"/>
      <c r="L190" s="810"/>
      <c r="M190" s="810"/>
      <c r="N190" s="810"/>
      <c r="O190" s="809"/>
      <c r="P190" s="932"/>
      <c r="Q190" s="933"/>
      <c r="R190" s="810"/>
      <c r="S190" s="810"/>
      <c r="T190" s="931"/>
      <c r="U190" s="931"/>
      <c r="V190" s="934"/>
      <c r="W190" s="935"/>
      <c r="X190" s="934"/>
      <c r="Y190" s="794"/>
      <c r="Z190" s="794"/>
      <c r="AA190" s="794"/>
      <c r="AB190" s="794"/>
      <c r="AC190" s="794"/>
      <c r="AD190" s="794"/>
      <c r="AE190" s="794"/>
      <c r="AF190" s="794"/>
      <c r="AG190" s="809"/>
      <c r="AH190" s="794"/>
      <c r="AI190" s="809"/>
      <c r="AJ190" s="809"/>
      <c r="AL190" s="937"/>
      <c r="AM190" s="938"/>
    </row>
    <row r="191" spans="1:39" s="936" customFormat="1" x14ac:dyDescent="0.2">
      <c r="A191" s="794"/>
      <c r="B191" s="794"/>
      <c r="C191" s="794"/>
      <c r="D191" s="794"/>
      <c r="E191" s="794"/>
      <c r="F191" s="794"/>
      <c r="G191" s="794"/>
      <c r="H191" s="794"/>
      <c r="I191" s="794"/>
      <c r="J191" s="794"/>
      <c r="K191" s="931"/>
      <c r="L191" s="810"/>
      <c r="M191" s="810"/>
      <c r="N191" s="810"/>
      <c r="O191" s="809"/>
      <c r="P191" s="932"/>
      <c r="Q191" s="933"/>
      <c r="R191" s="810"/>
      <c r="S191" s="810"/>
      <c r="T191" s="931"/>
      <c r="U191" s="931"/>
      <c r="V191" s="934"/>
      <c r="W191" s="935"/>
      <c r="X191" s="934"/>
      <c r="Y191" s="794"/>
      <c r="Z191" s="794"/>
      <c r="AA191" s="794"/>
      <c r="AB191" s="794"/>
      <c r="AC191" s="794"/>
      <c r="AD191" s="794"/>
      <c r="AE191" s="794"/>
      <c r="AF191" s="794"/>
      <c r="AG191" s="809"/>
      <c r="AH191" s="794"/>
      <c r="AI191" s="809"/>
      <c r="AJ191" s="809"/>
      <c r="AL191" s="937"/>
      <c r="AM191" s="938"/>
    </row>
    <row r="192" spans="1:39" s="936" customFormat="1" x14ac:dyDescent="0.2">
      <c r="A192" s="794"/>
      <c r="B192" s="794"/>
      <c r="C192" s="794"/>
      <c r="D192" s="794"/>
      <c r="E192" s="794"/>
      <c r="F192" s="794"/>
      <c r="G192" s="794"/>
      <c r="H192" s="794"/>
      <c r="I192" s="794"/>
      <c r="J192" s="794"/>
      <c r="K192" s="931"/>
      <c r="L192" s="810"/>
      <c r="M192" s="810"/>
      <c r="N192" s="810"/>
      <c r="O192" s="809"/>
      <c r="P192" s="932"/>
      <c r="Q192" s="933"/>
      <c r="R192" s="810"/>
      <c r="S192" s="810"/>
      <c r="T192" s="931"/>
      <c r="U192" s="931"/>
      <c r="V192" s="934"/>
      <c r="W192" s="935"/>
      <c r="X192" s="934"/>
      <c r="Y192" s="794"/>
      <c r="Z192" s="794"/>
      <c r="AA192" s="794"/>
      <c r="AB192" s="794"/>
      <c r="AC192" s="794"/>
      <c r="AD192" s="794"/>
      <c r="AE192" s="794"/>
      <c r="AF192" s="794"/>
      <c r="AG192" s="809"/>
      <c r="AH192" s="794"/>
      <c r="AI192" s="809"/>
      <c r="AJ192" s="809"/>
      <c r="AL192" s="937"/>
      <c r="AM192" s="938"/>
    </row>
    <row r="193" spans="1:39" s="936" customFormat="1" x14ac:dyDescent="0.2">
      <c r="A193" s="794"/>
      <c r="B193" s="794"/>
      <c r="C193" s="794"/>
      <c r="D193" s="794"/>
      <c r="E193" s="794"/>
      <c r="F193" s="794"/>
      <c r="G193" s="794"/>
      <c r="H193" s="794"/>
      <c r="I193" s="794"/>
      <c r="J193" s="794"/>
      <c r="K193" s="931"/>
      <c r="L193" s="810"/>
      <c r="M193" s="810"/>
      <c r="N193" s="810"/>
      <c r="O193" s="809"/>
      <c r="P193" s="932"/>
      <c r="Q193" s="933"/>
      <c r="R193" s="810"/>
      <c r="S193" s="810"/>
      <c r="T193" s="931"/>
      <c r="U193" s="931"/>
      <c r="V193" s="934"/>
      <c r="W193" s="935"/>
      <c r="X193" s="934"/>
      <c r="Y193" s="794"/>
      <c r="Z193" s="794"/>
      <c r="AA193" s="794"/>
      <c r="AB193" s="794"/>
      <c r="AC193" s="794"/>
      <c r="AD193" s="794"/>
      <c r="AE193" s="794"/>
      <c r="AF193" s="794"/>
      <c r="AG193" s="809"/>
      <c r="AH193" s="794"/>
      <c r="AI193" s="809"/>
      <c r="AJ193" s="809"/>
      <c r="AL193" s="937"/>
      <c r="AM193" s="938"/>
    </row>
    <row r="194" spans="1:39" s="936" customFormat="1" x14ac:dyDescent="0.2">
      <c r="A194" s="794"/>
      <c r="B194" s="794"/>
      <c r="C194" s="794"/>
      <c r="D194" s="794"/>
      <c r="E194" s="794"/>
      <c r="F194" s="794"/>
      <c r="G194" s="794"/>
      <c r="H194" s="794"/>
      <c r="I194" s="794"/>
      <c r="J194" s="794"/>
      <c r="K194" s="931"/>
      <c r="L194" s="810"/>
      <c r="M194" s="810"/>
      <c r="N194" s="810"/>
      <c r="O194" s="809"/>
      <c r="P194" s="932"/>
      <c r="Q194" s="933"/>
      <c r="R194" s="810"/>
      <c r="S194" s="810"/>
      <c r="T194" s="931"/>
      <c r="U194" s="931"/>
      <c r="V194" s="934"/>
      <c r="W194" s="935"/>
      <c r="X194" s="934"/>
      <c r="Y194" s="794"/>
      <c r="Z194" s="794"/>
      <c r="AA194" s="794"/>
      <c r="AB194" s="794"/>
      <c r="AC194" s="794"/>
      <c r="AD194" s="794"/>
      <c r="AE194" s="794"/>
      <c r="AF194" s="794"/>
      <c r="AG194" s="809"/>
      <c r="AH194" s="794"/>
      <c r="AI194" s="809"/>
      <c r="AJ194" s="809"/>
      <c r="AL194" s="937"/>
      <c r="AM194" s="938"/>
    </row>
    <row r="195" spans="1:39" s="936" customFormat="1" x14ac:dyDescent="0.2">
      <c r="A195" s="794"/>
      <c r="B195" s="794"/>
      <c r="C195" s="794"/>
      <c r="D195" s="794"/>
      <c r="E195" s="794"/>
      <c r="F195" s="794"/>
      <c r="G195" s="794"/>
      <c r="H195" s="794"/>
      <c r="I195" s="794"/>
      <c r="J195" s="794"/>
      <c r="K195" s="931"/>
      <c r="L195" s="810"/>
      <c r="M195" s="810"/>
      <c r="N195" s="810"/>
      <c r="O195" s="809"/>
      <c r="P195" s="932"/>
      <c r="Q195" s="933"/>
      <c r="R195" s="810"/>
      <c r="S195" s="810"/>
      <c r="T195" s="931"/>
      <c r="U195" s="931"/>
      <c r="V195" s="934"/>
      <c r="W195" s="935"/>
      <c r="X195" s="934"/>
      <c r="Y195" s="794"/>
      <c r="Z195" s="794"/>
      <c r="AA195" s="794"/>
      <c r="AB195" s="794"/>
      <c r="AC195" s="794"/>
      <c r="AD195" s="794"/>
      <c r="AE195" s="794"/>
      <c r="AF195" s="794"/>
      <c r="AG195" s="809"/>
      <c r="AH195" s="794"/>
      <c r="AI195" s="809"/>
      <c r="AJ195" s="809"/>
      <c r="AL195" s="937"/>
      <c r="AM195" s="938"/>
    </row>
    <row r="196" spans="1:39" s="936" customFormat="1" x14ac:dyDescent="0.2">
      <c r="A196" s="794"/>
      <c r="B196" s="794"/>
      <c r="C196" s="794"/>
      <c r="D196" s="794"/>
      <c r="E196" s="794"/>
      <c r="F196" s="794"/>
      <c r="G196" s="794"/>
      <c r="H196" s="794"/>
      <c r="I196" s="794"/>
      <c r="J196" s="794"/>
      <c r="K196" s="931"/>
      <c r="L196" s="810"/>
      <c r="M196" s="810"/>
      <c r="N196" s="810"/>
      <c r="O196" s="809"/>
      <c r="P196" s="932"/>
      <c r="Q196" s="933"/>
      <c r="R196" s="810"/>
      <c r="S196" s="810"/>
      <c r="T196" s="931"/>
      <c r="U196" s="931"/>
      <c r="V196" s="934"/>
      <c r="W196" s="935"/>
      <c r="X196" s="934"/>
      <c r="Y196" s="794"/>
      <c r="Z196" s="794"/>
      <c r="AA196" s="794"/>
      <c r="AB196" s="794"/>
      <c r="AC196" s="794"/>
      <c r="AD196" s="794"/>
      <c r="AE196" s="794"/>
      <c r="AF196" s="794"/>
      <c r="AG196" s="809"/>
      <c r="AH196" s="794"/>
      <c r="AI196" s="809"/>
      <c r="AJ196" s="809"/>
      <c r="AL196" s="937"/>
      <c r="AM196" s="938"/>
    </row>
    <row r="197" spans="1:39" s="936" customFormat="1" x14ac:dyDescent="0.2">
      <c r="A197" s="794"/>
      <c r="B197" s="794"/>
      <c r="C197" s="794"/>
      <c r="D197" s="794"/>
      <c r="E197" s="794"/>
      <c r="F197" s="794"/>
      <c r="G197" s="794"/>
      <c r="H197" s="794"/>
      <c r="I197" s="794"/>
      <c r="J197" s="794"/>
      <c r="K197" s="931"/>
      <c r="L197" s="810"/>
      <c r="M197" s="810"/>
      <c r="N197" s="810"/>
      <c r="O197" s="809"/>
      <c r="P197" s="932"/>
      <c r="Q197" s="933"/>
      <c r="R197" s="810"/>
      <c r="S197" s="810"/>
      <c r="T197" s="931"/>
      <c r="U197" s="931"/>
      <c r="V197" s="934"/>
      <c r="W197" s="935"/>
      <c r="X197" s="934"/>
      <c r="Y197" s="794"/>
      <c r="Z197" s="794"/>
      <c r="AA197" s="794"/>
      <c r="AB197" s="794"/>
      <c r="AC197" s="794"/>
      <c r="AD197" s="794"/>
      <c r="AE197" s="794"/>
      <c r="AF197" s="794"/>
      <c r="AG197" s="809"/>
      <c r="AH197" s="794"/>
      <c r="AI197" s="809"/>
      <c r="AJ197" s="809"/>
      <c r="AL197" s="937"/>
      <c r="AM197" s="938"/>
    </row>
    <row r="198" spans="1:39" s="936" customFormat="1" x14ac:dyDescent="0.2">
      <c r="A198" s="794"/>
      <c r="B198" s="794"/>
      <c r="C198" s="794"/>
      <c r="D198" s="794"/>
      <c r="E198" s="794"/>
      <c r="F198" s="794"/>
      <c r="G198" s="794"/>
      <c r="H198" s="794"/>
      <c r="I198" s="794"/>
      <c r="J198" s="794"/>
      <c r="K198" s="931"/>
      <c r="L198" s="810"/>
      <c r="M198" s="810"/>
      <c r="N198" s="810"/>
      <c r="O198" s="809"/>
      <c r="P198" s="932"/>
      <c r="Q198" s="933"/>
      <c r="R198" s="810"/>
      <c r="S198" s="810"/>
      <c r="T198" s="931"/>
      <c r="U198" s="931"/>
      <c r="V198" s="934"/>
      <c r="W198" s="935"/>
      <c r="X198" s="934"/>
      <c r="Y198" s="794"/>
      <c r="Z198" s="794"/>
      <c r="AA198" s="794"/>
      <c r="AB198" s="794"/>
      <c r="AC198" s="794"/>
      <c r="AD198" s="794"/>
      <c r="AE198" s="794"/>
      <c r="AF198" s="794"/>
      <c r="AG198" s="809"/>
      <c r="AH198" s="794"/>
      <c r="AI198" s="809"/>
      <c r="AJ198" s="809"/>
      <c r="AL198" s="937"/>
      <c r="AM198" s="938"/>
    </row>
    <row r="199" spans="1:39" s="936" customFormat="1" x14ac:dyDescent="0.2">
      <c r="A199" s="794"/>
      <c r="B199" s="794"/>
      <c r="C199" s="794"/>
      <c r="D199" s="794"/>
      <c r="E199" s="794"/>
      <c r="F199" s="794"/>
      <c r="G199" s="794"/>
      <c r="H199" s="794"/>
      <c r="I199" s="794"/>
      <c r="J199" s="794"/>
      <c r="K199" s="931"/>
      <c r="L199" s="810"/>
      <c r="M199" s="810"/>
      <c r="N199" s="810"/>
      <c r="O199" s="809"/>
      <c r="P199" s="932"/>
      <c r="Q199" s="933"/>
      <c r="R199" s="810"/>
      <c r="S199" s="810"/>
      <c r="T199" s="931"/>
      <c r="U199" s="931"/>
      <c r="V199" s="934"/>
      <c r="W199" s="935"/>
      <c r="X199" s="934"/>
      <c r="Y199" s="794"/>
      <c r="Z199" s="794"/>
      <c r="AA199" s="794"/>
      <c r="AB199" s="794"/>
      <c r="AC199" s="794"/>
      <c r="AD199" s="794"/>
      <c r="AE199" s="794"/>
      <c r="AF199" s="794"/>
      <c r="AG199" s="809"/>
      <c r="AH199" s="794"/>
      <c r="AI199" s="809"/>
      <c r="AJ199" s="809"/>
      <c r="AL199" s="937"/>
      <c r="AM199" s="938"/>
    </row>
    <row r="200" spans="1:39" s="936" customFormat="1" x14ac:dyDescent="0.2">
      <c r="A200" s="794"/>
      <c r="B200" s="794"/>
      <c r="C200" s="794"/>
      <c r="D200" s="794"/>
      <c r="E200" s="794"/>
      <c r="F200" s="794"/>
      <c r="G200" s="794"/>
      <c r="H200" s="794"/>
      <c r="I200" s="794"/>
      <c r="J200" s="794"/>
      <c r="K200" s="931"/>
      <c r="L200" s="810"/>
      <c r="M200" s="810"/>
      <c r="N200" s="810"/>
      <c r="O200" s="809"/>
      <c r="P200" s="932"/>
      <c r="Q200" s="933"/>
      <c r="R200" s="810"/>
      <c r="S200" s="810"/>
      <c r="T200" s="931"/>
      <c r="U200" s="931"/>
      <c r="V200" s="934"/>
      <c r="W200" s="935"/>
      <c r="X200" s="934"/>
      <c r="Y200" s="794"/>
      <c r="Z200" s="794"/>
      <c r="AA200" s="794"/>
      <c r="AB200" s="794"/>
      <c r="AC200" s="794"/>
      <c r="AD200" s="794"/>
      <c r="AE200" s="794"/>
      <c r="AF200" s="794"/>
      <c r="AG200" s="809"/>
      <c r="AH200" s="794"/>
      <c r="AI200" s="809"/>
      <c r="AJ200" s="809"/>
      <c r="AL200" s="937"/>
      <c r="AM200" s="938"/>
    </row>
    <row r="201" spans="1:39" s="936" customFormat="1" x14ac:dyDescent="0.2">
      <c r="A201" s="794"/>
      <c r="B201" s="794"/>
      <c r="C201" s="794"/>
      <c r="D201" s="794"/>
      <c r="E201" s="794"/>
      <c r="F201" s="794"/>
      <c r="G201" s="794"/>
      <c r="H201" s="794"/>
      <c r="I201" s="794"/>
      <c r="J201" s="794"/>
      <c r="K201" s="931"/>
      <c r="L201" s="810"/>
      <c r="M201" s="810"/>
      <c r="N201" s="810"/>
      <c r="O201" s="809"/>
      <c r="P201" s="932"/>
      <c r="Q201" s="933"/>
      <c r="R201" s="810"/>
      <c r="S201" s="810"/>
      <c r="T201" s="931"/>
      <c r="U201" s="931"/>
      <c r="V201" s="934"/>
      <c r="W201" s="935"/>
      <c r="X201" s="934"/>
      <c r="Y201" s="794"/>
      <c r="Z201" s="794"/>
      <c r="AA201" s="794"/>
      <c r="AB201" s="794"/>
      <c r="AC201" s="794"/>
      <c r="AD201" s="794"/>
      <c r="AE201" s="794"/>
      <c r="AF201" s="794"/>
      <c r="AG201" s="809"/>
      <c r="AH201" s="794"/>
      <c r="AI201" s="809"/>
      <c r="AJ201" s="809"/>
      <c r="AL201" s="937"/>
      <c r="AM201" s="938"/>
    </row>
    <row r="202" spans="1:39" s="936" customFormat="1" x14ac:dyDescent="0.2">
      <c r="A202" s="794"/>
      <c r="B202" s="794"/>
      <c r="C202" s="794"/>
      <c r="D202" s="794"/>
      <c r="E202" s="794"/>
      <c r="F202" s="794"/>
      <c r="G202" s="794"/>
      <c r="H202" s="794"/>
      <c r="I202" s="794"/>
      <c r="J202" s="794"/>
      <c r="K202" s="931"/>
      <c r="L202" s="810"/>
      <c r="M202" s="810"/>
      <c r="N202" s="810"/>
      <c r="O202" s="809"/>
      <c r="P202" s="932"/>
      <c r="Q202" s="933"/>
      <c r="R202" s="810"/>
      <c r="S202" s="810"/>
      <c r="T202" s="931"/>
      <c r="U202" s="931"/>
      <c r="V202" s="934"/>
      <c r="W202" s="935"/>
      <c r="X202" s="934"/>
      <c r="Y202" s="794"/>
      <c r="Z202" s="794"/>
      <c r="AA202" s="794"/>
      <c r="AB202" s="794"/>
      <c r="AC202" s="794"/>
      <c r="AD202" s="794"/>
      <c r="AE202" s="794"/>
      <c r="AF202" s="794"/>
      <c r="AG202" s="809"/>
      <c r="AH202" s="794"/>
      <c r="AI202" s="809"/>
      <c r="AJ202" s="809"/>
      <c r="AL202" s="937"/>
      <c r="AM202" s="938"/>
    </row>
    <row r="203" spans="1:39" s="936" customFormat="1" x14ac:dyDescent="0.2">
      <c r="A203" s="794"/>
      <c r="B203" s="794"/>
      <c r="C203" s="794"/>
      <c r="D203" s="794"/>
      <c r="E203" s="794"/>
      <c r="F203" s="794"/>
      <c r="G203" s="794"/>
      <c r="H203" s="794"/>
      <c r="I203" s="794"/>
      <c r="J203" s="794"/>
      <c r="K203" s="931"/>
      <c r="L203" s="810"/>
      <c r="M203" s="810"/>
      <c r="N203" s="810"/>
      <c r="O203" s="809"/>
      <c r="P203" s="932"/>
      <c r="Q203" s="933"/>
      <c r="R203" s="810"/>
      <c r="S203" s="810"/>
      <c r="T203" s="931"/>
      <c r="U203" s="931"/>
      <c r="V203" s="934"/>
      <c r="W203" s="935"/>
      <c r="X203" s="934"/>
      <c r="Y203" s="794"/>
      <c r="Z203" s="794"/>
      <c r="AA203" s="794"/>
      <c r="AB203" s="794"/>
      <c r="AC203" s="794"/>
      <c r="AD203" s="794"/>
      <c r="AE203" s="794"/>
      <c r="AF203" s="794"/>
      <c r="AG203" s="809"/>
      <c r="AH203" s="794"/>
      <c r="AI203" s="809"/>
      <c r="AJ203" s="809"/>
      <c r="AL203" s="937"/>
      <c r="AM203" s="938"/>
    </row>
    <row r="204" spans="1:39" s="936" customFormat="1" x14ac:dyDescent="0.2">
      <c r="A204" s="794"/>
      <c r="B204" s="794"/>
      <c r="C204" s="794"/>
      <c r="D204" s="794"/>
      <c r="E204" s="794"/>
      <c r="F204" s="794"/>
      <c r="G204" s="794"/>
      <c r="H204" s="794"/>
      <c r="I204" s="794"/>
      <c r="J204" s="794"/>
      <c r="K204" s="931"/>
      <c r="L204" s="810"/>
      <c r="M204" s="810"/>
      <c r="N204" s="810"/>
      <c r="O204" s="809"/>
      <c r="P204" s="932"/>
      <c r="Q204" s="933"/>
      <c r="R204" s="810"/>
      <c r="S204" s="810"/>
      <c r="T204" s="931"/>
      <c r="U204" s="931"/>
      <c r="V204" s="934"/>
      <c r="W204" s="935"/>
      <c r="X204" s="934"/>
      <c r="Y204" s="794"/>
      <c r="Z204" s="794"/>
      <c r="AA204" s="794"/>
      <c r="AB204" s="794"/>
      <c r="AC204" s="794"/>
      <c r="AD204" s="794"/>
      <c r="AE204" s="794"/>
      <c r="AF204" s="794"/>
      <c r="AG204" s="809"/>
      <c r="AH204" s="794"/>
      <c r="AI204" s="809"/>
      <c r="AJ204" s="809"/>
      <c r="AL204" s="937"/>
      <c r="AM204" s="938"/>
    </row>
    <row r="205" spans="1:39" s="936" customFormat="1" x14ac:dyDescent="0.2">
      <c r="A205" s="794"/>
      <c r="B205" s="794"/>
      <c r="C205" s="794"/>
      <c r="D205" s="794"/>
      <c r="E205" s="794"/>
      <c r="F205" s="794"/>
      <c r="G205" s="794"/>
      <c r="H205" s="794"/>
      <c r="I205" s="794"/>
      <c r="J205" s="794"/>
      <c r="K205" s="931"/>
      <c r="L205" s="810"/>
      <c r="M205" s="810"/>
      <c r="N205" s="810"/>
      <c r="O205" s="809"/>
      <c r="P205" s="932"/>
      <c r="Q205" s="933"/>
      <c r="R205" s="810"/>
      <c r="S205" s="810"/>
      <c r="T205" s="931"/>
      <c r="U205" s="931"/>
      <c r="V205" s="934"/>
      <c r="W205" s="935"/>
      <c r="X205" s="934"/>
      <c r="Y205" s="794"/>
      <c r="Z205" s="794"/>
      <c r="AA205" s="794"/>
      <c r="AB205" s="794"/>
      <c r="AC205" s="794"/>
      <c r="AD205" s="794"/>
      <c r="AE205" s="794"/>
      <c r="AF205" s="794"/>
      <c r="AG205" s="809"/>
      <c r="AH205" s="794"/>
      <c r="AI205" s="809"/>
      <c r="AJ205" s="809"/>
      <c r="AL205" s="937"/>
      <c r="AM205" s="938"/>
    </row>
    <row r="206" spans="1:39" s="936" customFormat="1" x14ac:dyDescent="0.2">
      <c r="A206" s="794"/>
      <c r="B206" s="794"/>
      <c r="C206" s="794"/>
      <c r="D206" s="794"/>
      <c r="E206" s="794"/>
      <c r="F206" s="794"/>
      <c r="G206" s="794"/>
      <c r="H206" s="794"/>
      <c r="I206" s="794"/>
      <c r="J206" s="794"/>
      <c r="K206" s="931"/>
      <c r="L206" s="810"/>
      <c r="M206" s="810"/>
      <c r="N206" s="810"/>
      <c r="O206" s="809"/>
      <c r="P206" s="932"/>
      <c r="Q206" s="933"/>
      <c r="R206" s="810"/>
      <c r="S206" s="810"/>
      <c r="T206" s="931"/>
      <c r="U206" s="931"/>
      <c r="V206" s="934"/>
      <c r="W206" s="935"/>
      <c r="X206" s="934"/>
      <c r="Y206" s="794"/>
      <c r="Z206" s="794"/>
      <c r="AA206" s="794"/>
      <c r="AB206" s="794"/>
      <c r="AC206" s="794"/>
      <c r="AD206" s="794"/>
      <c r="AE206" s="794"/>
      <c r="AF206" s="794"/>
      <c r="AG206" s="809"/>
      <c r="AH206" s="794"/>
      <c r="AI206" s="809"/>
      <c r="AJ206" s="809"/>
      <c r="AL206" s="937"/>
      <c r="AM206" s="938"/>
    </row>
    <row r="207" spans="1:39" s="936" customFormat="1" x14ac:dyDescent="0.2">
      <c r="A207" s="794"/>
      <c r="B207" s="794"/>
      <c r="C207" s="794"/>
      <c r="D207" s="794"/>
      <c r="E207" s="794"/>
      <c r="F207" s="794"/>
      <c r="G207" s="794"/>
      <c r="H207" s="794"/>
      <c r="I207" s="794"/>
      <c r="J207" s="794"/>
      <c r="K207" s="931"/>
      <c r="L207" s="810"/>
      <c r="M207" s="810"/>
      <c r="N207" s="810"/>
      <c r="O207" s="809"/>
      <c r="P207" s="932"/>
      <c r="Q207" s="933"/>
      <c r="R207" s="810"/>
      <c r="S207" s="810"/>
      <c r="T207" s="931"/>
      <c r="U207" s="931"/>
      <c r="V207" s="934"/>
      <c r="W207" s="935"/>
      <c r="X207" s="934"/>
      <c r="Y207" s="794"/>
      <c r="Z207" s="794"/>
      <c r="AA207" s="794"/>
      <c r="AB207" s="794"/>
      <c r="AC207" s="794"/>
      <c r="AD207" s="794"/>
      <c r="AE207" s="794"/>
      <c r="AF207" s="794"/>
      <c r="AG207" s="809"/>
      <c r="AH207" s="794"/>
      <c r="AI207" s="809"/>
      <c r="AJ207" s="809"/>
      <c r="AL207" s="937"/>
      <c r="AM207" s="938"/>
    </row>
    <row r="208" spans="1:39" s="936" customFormat="1" x14ac:dyDescent="0.2">
      <c r="A208" s="794"/>
      <c r="B208" s="794"/>
      <c r="C208" s="794"/>
      <c r="D208" s="794"/>
      <c r="E208" s="794"/>
      <c r="F208" s="794"/>
      <c r="G208" s="794"/>
      <c r="H208" s="794"/>
      <c r="I208" s="794"/>
      <c r="J208" s="794"/>
      <c r="K208" s="931"/>
      <c r="L208" s="810"/>
      <c r="M208" s="810"/>
      <c r="N208" s="810"/>
      <c r="O208" s="809"/>
      <c r="P208" s="932"/>
      <c r="Q208" s="933"/>
      <c r="R208" s="810"/>
      <c r="S208" s="810"/>
      <c r="T208" s="931"/>
      <c r="U208" s="931"/>
      <c r="V208" s="934"/>
      <c r="W208" s="935"/>
      <c r="X208" s="934"/>
      <c r="Y208" s="794"/>
      <c r="Z208" s="794"/>
      <c r="AA208" s="794"/>
      <c r="AB208" s="794"/>
      <c r="AC208" s="794"/>
      <c r="AD208" s="794"/>
      <c r="AE208" s="794"/>
      <c r="AF208" s="794"/>
      <c r="AG208" s="809"/>
      <c r="AH208" s="794"/>
      <c r="AI208" s="809"/>
      <c r="AJ208" s="809"/>
      <c r="AL208" s="937"/>
      <c r="AM208" s="938"/>
    </row>
    <row r="209" spans="1:39" s="936" customFormat="1" x14ac:dyDescent="0.2">
      <c r="A209" s="794"/>
      <c r="B209" s="794"/>
      <c r="C209" s="794"/>
      <c r="D209" s="794"/>
      <c r="E209" s="794"/>
      <c r="F209" s="794"/>
      <c r="G209" s="794"/>
      <c r="H209" s="794"/>
      <c r="I209" s="794"/>
      <c r="J209" s="794"/>
      <c r="K209" s="931"/>
      <c r="L209" s="810"/>
      <c r="M209" s="810"/>
      <c r="N209" s="810"/>
      <c r="O209" s="809"/>
      <c r="P209" s="932"/>
      <c r="Q209" s="933"/>
      <c r="R209" s="810"/>
      <c r="S209" s="810"/>
      <c r="T209" s="931"/>
      <c r="U209" s="931"/>
      <c r="V209" s="934"/>
      <c r="W209" s="935"/>
      <c r="X209" s="934"/>
      <c r="Y209" s="794"/>
      <c r="Z209" s="794"/>
      <c r="AA209" s="794"/>
      <c r="AB209" s="794"/>
      <c r="AC209" s="794"/>
      <c r="AD209" s="794"/>
      <c r="AE209" s="794"/>
      <c r="AF209" s="794"/>
      <c r="AG209" s="809"/>
      <c r="AH209" s="794"/>
      <c r="AI209" s="809"/>
      <c r="AJ209" s="809"/>
      <c r="AL209" s="937"/>
      <c r="AM209" s="938"/>
    </row>
    <row r="210" spans="1:39" s="936" customFormat="1" x14ac:dyDescent="0.2">
      <c r="A210" s="794"/>
      <c r="B210" s="794"/>
      <c r="C210" s="794"/>
      <c r="D210" s="794"/>
      <c r="E210" s="794"/>
      <c r="F210" s="794"/>
      <c r="G210" s="794"/>
      <c r="H210" s="794"/>
      <c r="I210" s="794"/>
      <c r="J210" s="794"/>
      <c r="K210" s="931"/>
      <c r="L210" s="810"/>
      <c r="M210" s="810"/>
      <c r="N210" s="810"/>
      <c r="O210" s="809"/>
      <c r="P210" s="932"/>
      <c r="Q210" s="933"/>
      <c r="R210" s="810"/>
      <c r="S210" s="810"/>
      <c r="T210" s="931"/>
      <c r="U210" s="931"/>
      <c r="V210" s="934"/>
      <c r="W210" s="935"/>
      <c r="X210" s="934"/>
      <c r="Y210" s="794"/>
      <c r="Z210" s="794"/>
      <c r="AA210" s="794"/>
      <c r="AB210" s="794"/>
      <c r="AC210" s="794"/>
      <c r="AD210" s="794"/>
      <c r="AE210" s="794"/>
      <c r="AF210" s="794"/>
      <c r="AG210" s="809"/>
      <c r="AH210" s="794"/>
      <c r="AI210" s="809"/>
      <c r="AJ210" s="809"/>
      <c r="AL210" s="937"/>
      <c r="AM210" s="938"/>
    </row>
    <row r="211" spans="1:39" s="936" customFormat="1" x14ac:dyDescent="0.2">
      <c r="A211" s="794"/>
      <c r="B211" s="794"/>
      <c r="C211" s="794"/>
      <c r="D211" s="794"/>
      <c r="E211" s="794"/>
      <c r="F211" s="794"/>
      <c r="G211" s="794"/>
      <c r="H211" s="794"/>
      <c r="I211" s="794"/>
      <c r="J211" s="794"/>
      <c r="K211" s="931"/>
      <c r="L211" s="810"/>
      <c r="M211" s="810"/>
      <c r="N211" s="810"/>
      <c r="O211" s="809"/>
      <c r="P211" s="932"/>
      <c r="Q211" s="933"/>
      <c r="R211" s="810"/>
      <c r="S211" s="810"/>
      <c r="T211" s="931"/>
      <c r="U211" s="931"/>
      <c r="V211" s="934"/>
      <c r="W211" s="935"/>
      <c r="X211" s="934"/>
      <c r="Y211" s="794"/>
      <c r="Z211" s="794"/>
      <c r="AA211" s="794"/>
      <c r="AB211" s="794"/>
      <c r="AC211" s="794"/>
      <c r="AD211" s="794"/>
      <c r="AE211" s="794"/>
      <c r="AF211" s="794"/>
      <c r="AG211" s="809"/>
      <c r="AH211" s="794"/>
      <c r="AI211" s="809"/>
      <c r="AJ211" s="809"/>
      <c r="AL211" s="937"/>
      <c r="AM211" s="938"/>
    </row>
    <row r="212" spans="1:39" s="936" customFormat="1" x14ac:dyDescent="0.2">
      <c r="A212" s="794"/>
      <c r="B212" s="794"/>
      <c r="C212" s="794"/>
      <c r="D212" s="794"/>
      <c r="E212" s="794"/>
      <c r="F212" s="794"/>
      <c r="G212" s="794"/>
      <c r="H212" s="794"/>
      <c r="I212" s="794"/>
      <c r="J212" s="794"/>
      <c r="K212" s="931"/>
      <c r="L212" s="810"/>
      <c r="M212" s="810"/>
      <c r="N212" s="810"/>
      <c r="O212" s="809"/>
      <c r="P212" s="932"/>
      <c r="Q212" s="933"/>
      <c r="R212" s="810"/>
      <c r="S212" s="810"/>
      <c r="T212" s="931"/>
      <c r="U212" s="931"/>
      <c r="V212" s="934"/>
      <c r="W212" s="935"/>
      <c r="X212" s="934"/>
      <c r="Y212" s="794"/>
      <c r="Z212" s="794"/>
      <c r="AA212" s="794"/>
      <c r="AB212" s="794"/>
      <c r="AC212" s="794"/>
      <c r="AD212" s="794"/>
      <c r="AE212" s="794"/>
      <c r="AF212" s="794"/>
      <c r="AG212" s="809"/>
      <c r="AH212" s="794"/>
      <c r="AI212" s="809"/>
      <c r="AJ212" s="809"/>
      <c r="AL212" s="937"/>
      <c r="AM212" s="938"/>
    </row>
  </sheetData>
  <mergeCells count="436">
    <mergeCell ref="J19:J20"/>
    <mergeCell ref="AH150:AH154"/>
    <mergeCell ref="AJ150:AJ154"/>
    <mergeCell ref="AM150:AM154"/>
    <mergeCell ref="AA150:AA154"/>
    <mergeCell ref="AB150:AB154"/>
    <mergeCell ref="AC150:AC154"/>
    <mergeCell ref="AD150:AD154"/>
    <mergeCell ref="AE150:AE154"/>
    <mergeCell ref="AF150:AF154"/>
    <mergeCell ref="S150:S154"/>
    <mergeCell ref="T150:T154"/>
    <mergeCell ref="W150:W154"/>
    <mergeCell ref="X150:X154"/>
    <mergeCell ref="Y150:Y154"/>
    <mergeCell ref="Z150:Z154"/>
    <mergeCell ref="M150:M154"/>
    <mergeCell ref="N150:N154"/>
    <mergeCell ref="O150:O154"/>
    <mergeCell ref="P150:P154"/>
    <mergeCell ref="Q150:Q154"/>
    <mergeCell ref="R150:R154"/>
    <mergeCell ref="AJ142:AJ146"/>
    <mergeCell ref="AM142:AM146"/>
    <mergeCell ref="A148:C154"/>
    <mergeCell ref="D150:D154"/>
    <mergeCell ref="E150:F154"/>
    <mergeCell ref="G150:G154"/>
    <mergeCell ref="H150:I154"/>
    <mergeCell ref="J150:J154"/>
    <mergeCell ref="K150:K154"/>
    <mergeCell ref="L150:L154"/>
    <mergeCell ref="AB142:AB146"/>
    <mergeCell ref="N142:N146"/>
    <mergeCell ref="O142:O146"/>
    <mergeCell ref="P142:P146"/>
    <mergeCell ref="Q142:Q146"/>
    <mergeCell ref="R142:R146"/>
    <mergeCell ref="S142:S146"/>
    <mergeCell ref="D142:D146"/>
    <mergeCell ref="G142:G146"/>
    <mergeCell ref="H142:I146"/>
    <mergeCell ref="J142:J146"/>
    <mergeCell ref="K142:K146"/>
    <mergeCell ref="L142:L146"/>
    <mergeCell ref="M142:M146"/>
    <mergeCell ref="AE142:AE146"/>
    <mergeCell ref="AF142:AF146"/>
    <mergeCell ref="AH142:AH146"/>
    <mergeCell ref="T142:T146"/>
    <mergeCell ref="W142:W146"/>
    <mergeCell ref="X142:X146"/>
    <mergeCell ref="Y142:Y146"/>
    <mergeCell ref="Z142:Z146"/>
    <mergeCell ref="AA142:AA146"/>
    <mergeCell ref="AC142:AC146"/>
    <mergeCell ref="AD142:AD146"/>
    <mergeCell ref="AC126:AC140"/>
    <mergeCell ref="AD126:AD140"/>
    <mergeCell ref="AE126:AE140"/>
    <mergeCell ref="AF126:AF140"/>
    <mergeCell ref="AH126:AH140"/>
    <mergeCell ref="AJ126:AJ140"/>
    <mergeCell ref="W126:W140"/>
    <mergeCell ref="X126:X140"/>
    <mergeCell ref="Y126:Y140"/>
    <mergeCell ref="Z126:Z140"/>
    <mergeCell ref="AA126:AA140"/>
    <mergeCell ref="AB126:AB140"/>
    <mergeCell ref="T126:T140"/>
    <mergeCell ref="AM120:AM123"/>
    <mergeCell ref="D125:D140"/>
    <mergeCell ref="E125:F140"/>
    <mergeCell ref="G126:G140"/>
    <mergeCell ref="H126:I140"/>
    <mergeCell ref="J126:J130"/>
    <mergeCell ref="K126:K130"/>
    <mergeCell ref="L126:L130"/>
    <mergeCell ref="M126:M130"/>
    <mergeCell ref="N126:N140"/>
    <mergeCell ref="AC120:AC123"/>
    <mergeCell ref="AD120:AD123"/>
    <mergeCell ref="AE120:AE123"/>
    <mergeCell ref="AF120:AF123"/>
    <mergeCell ref="AH120:AH123"/>
    <mergeCell ref="AJ120:AJ123"/>
    <mergeCell ref="W120:W123"/>
    <mergeCell ref="X120:X123"/>
    <mergeCell ref="Y120:Y123"/>
    <mergeCell ref="Z120:Z123"/>
    <mergeCell ref="AM126:AM140"/>
    <mergeCell ref="J131:J137"/>
    <mergeCell ref="K131:K137"/>
    <mergeCell ref="H120:I123"/>
    <mergeCell ref="J120:J122"/>
    <mergeCell ref="K120:K122"/>
    <mergeCell ref="L120:L122"/>
    <mergeCell ref="M120:M122"/>
    <mergeCell ref="N120:N123"/>
    <mergeCell ref="Q126:Q130"/>
    <mergeCell ref="R126:R130"/>
    <mergeCell ref="S126:S140"/>
    <mergeCell ref="L131:L137"/>
    <mergeCell ref="M131:M137"/>
    <mergeCell ref="Q131:Q137"/>
    <mergeCell ref="R131:R137"/>
    <mergeCell ref="J138:J140"/>
    <mergeCell ref="K138:K140"/>
    <mergeCell ref="L138:L140"/>
    <mergeCell ref="O126:O140"/>
    <mergeCell ref="P126:P140"/>
    <mergeCell ref="M138:M140"/>
    <mergeCell ref="Q138:Q140"/>
    <mergeCell ref="R138:R140"/>
    <mergeCell ref="M105:M110"/>
    <mergeCell ref="Q105:Q110"/>
    <mergeCell ref="L111:L112"/>
    <mergeCell ref="AA120:AA123"/>
    <mergeCell ref="AB120:AB123"/>
    <mergeCell ref="O120:O123"/>
    <mergeCell ref="P120:P123"/>
    <mergeCell ref="Q120:Q122"/>
    <mergeCell ref="R120:R122"/>
    <mergeCell ref="S120:S123"/>
    <mergeCell ref="T120:T123"/>
    <mergeCell ref="M111:M112"/>
    <mergeCell ref="Q111:Q112"/>
    <mergeCell ref="R111:R112"/>
    <mergeCell ref="T100:T118"/>
    <mergeCell ref="W100:W118"/>
    <mergeCell ref="X100:X118"/>
    <mergeCell ref="Y100:Y118"/>
    <mergeCell ref="R105:R110"/>
    <mergeCell ref="L100:L101"/>
    <mergeCell ref="J113:J118"/>
    <mergeCell ref="K113:K118"/>
    <mergeCell ref="L113:L118"/>
    <mergeCell ref="M113:M118"/>
    <mergeCell ref="Q113:Q118"/>
    <mergeCell ref="R113:R118"/>
    <mergeCell ref="AF100:AF118"/>
    <mergeCell ref="AH100:AH118"/>
    <mergeCell ref="AM100:AM118"/>
    <mergeCell ref="J102:J104"/>
    <mergeCell ref="K102:K104"/>
    <mergeCell ref="L102:L104"/>
    <mergeCell ref="M102:M104"/>
    <mergeCell ref="Q102:Q104"/>
    <mergeCell ref="R102:R104"/>
    <mergeCell ref="J105:J110"/>
    <mergeCell ref="Z100:Z118"/>
    <mergeCell ref="AA100:AA118"/>
    <mergeCell ref="AB100:AB118"/>
    <mergeCell ref="AC100:AC118"/>
    <mergeCell ref="AD100:AD118"/>
    <mergeCell ref="AE100:AE118"/>
    <mergeCell ref="R100:R101"/>
    <mergeCell ref="S100:S118"/>
    <mergeCell ref="AC91:AC97"/>
    <mergeCell ref="AD91:AD97"/>
    <mergeCell ref="Q91:Q92"/>
    <mergeCell ref="R91:R92"/>
    <mergeCell ref="S91:S97"/>
    <mergeCell ref="T91:T97"/>
    <mergeCell ref="W91:W97"/>
    <mergeCell ref="X91:X97"/>
    <mergeCell ref="D100:D123"/>
    <mergeCell ref="E100:F123"/>
    <mergeCell ref="G100:G118"/>
    <mergeCell ref="H100:I118"/>
    <mergeCell ref="J100:J101"/>
    <mergeCell ref="K100:K101"/>
    <mergeCell ref="K105:K110"/>
    <mergeCell ref="J111:J112"/>
    <mergeCell ref="K111:K112"/>
    <mergeCell ref="G120:G123"/>
    <mergeCell ref="M100:M101"/>
    <mergeCell ref="N100:N118"/>
    <mergeCell ref="O100:O118"/>
    <mergeCell ref="P100:P118"/>
    <mergeCell ref="Q100:Q101"/>
    <mergeCell ref="L105:L110"/>
    <mergeCell ref="AM90:AM97"/>
    <mergeCell ref="G91:G97"/>
    <mergeCell ref="H91:I97"/>
    <mergeCell ref="J91:J92"/>
    <mergeCell ref="K91:K92"/>
    <mergeCell ref="L91:L92"/>
    <mergeCell ref="M91:M92"/>
    <mergeCell ref="N91:N97"/>
    <mergeCell ref="O91:O97"/>
    <mergeCell ref="P91:P97"/>
    <mergeCell ref="AE91:AE97"/>
    <mergeCell ref="AF91:AF97"/>
    <mergeCell ref="AH91:AH97"/>
    <mergeCell ref="AJ91:AJ97"/>
    <mergeCell ref="J93:J97"/>
    <mergeCell ref="K93:K97"/>
    <mergeCell ref="L93:L97"/>
    <mergeCell ref="M93:M97"/>
    <mergeCell ref="Q93:Q97"/>
    <mergeCell ref="R93:R97"/>
    <mergeCell ref="Y91:Y97"/>
    <mergeCell ref="Z91:Z97"/>
    <mergeCell ref="AA91:AA97"/>
    <mergeCell ref="AB91:AB97"/>
    <mergeCell ref="AI78:AI89"/>
    <mergeCell ref="AJ78:AJ89"/>
    <mergeCell ref="AM78:AM89"/>
    <mergeCell ref="J80:J83"/>
    <mergeCell ref="K80:K83"/>
    <mergeCell ref="L80:L83"/>
    <mergeCell ref="M80:M83"/>
    <mergeCell ref="Q80:Q83"/>
    <mergeCell ref="R80:R83"/>
    <mergeCell ref="J84:J89"/>
    <mergeCell ref="AB78:AB89"/>
    <mergeCell ref="AC78:AC89"/>
    <mergeCell ref="AD78:AD89"/>
    <mergeCell ref="AE78:AE89"/>
    <mergeCell ref="AF78:AF89"/>
    <mergeCell ref="AH78:AH89"/>
    <mergeCell ref="T78:T89"/>
    <mergeCell ref="W78:W89"/>
    <mergeCell ref="X78:X89"/>
    <mergeCell ref="Y78:Y89"/>
    <mergeCell ref="Z78:Z89"/>
    <mergeCell ref="AA78:AA89"/>
    <mergeCell ref="N78:N89"/>
    <mergeCell ref="O78:O89"/>
    <mergeCell ref="P78:P89"/>
    <mergeCell ref="Q78:Q79"/>
    <mergeCell ref="R78:R79"/>
    <mergeCell ref="S78:S89"/>
    <mergeCell ref="Q84:Q89"/>
    <mergeCell ref="R84:R89"/>
    <mergeCell ref="G78:G89"/>
    <mergeCell ref="H78:I89"/>
    <mergeCell ref="J78:J79"/>
    <mergeCell ref="K78:K79"/>
    <mergeCell ref="L78:L79"/>
    <mergeCell ref="M78:M79"/>
    <mergeCell ref="K84:K89"/>
    <mergeCell ref="L84:L89"/>
    <mergeCell ref="M84:M89"/>
    <mergeCell ref="Q67:Q70"/>
    <mergeCell ref="R67:R70"/>
    <mergeCell ref="AE58:AE76"/>
    <mergeCell ref="AF58:AF76"/>
    <mergeCell ref="AH58:AH76"/>
    <mergeCell ref="P58:P76"/>
    <mergeCell ref="J73:J76"/>
    <mergeCell ref="K73:K76"/>
    <mergeCell ref="L73:L76"/>
    <mergeCell ref="M73:M76"/>
    <mergeCell ref="Q73:Q76"/>
    <mergeCell ref="R73:R76"/>
    <mergeCell ref="J71:J72"/>
    <mergeCell ref="K71:K72"/>
    <mergeCell ref="L71:L72"/>
    <mergeCell ref="M71:M72"/>
    <mergeCell ref="Q71:Q72"/>
    <mergeCell ref="R71:R72"/>
    <mergeCell ref="AM58:AM77"/>
    <mergeCell ref="J65:J66"/>
    <mergeCell ref="K65:K66"/>
    <mergeCell ref="L65:L66"/>
    <mergeCell ref="M65:M66"/>
    <mergeCell ref="Q65:Q66"/>
    <mergeCell ref="R65:R66"/>
    <mergeCell ref="Y58:Y76"/>
    <mergeCell ref="Z58:Z76"/>
    <mergeCell ref="AA58:AA76"/>
    <mergeCell ref="AB58:AB76"/>
    <mergeCell ref="AC58:AC76"/>
    <mergeCell ref="AD58:AD76"/>
    <mergeCell ref="Q58:Q64"/>
    <mergeCell ref="R58:R64"/>
    <mergeCell ref="S58:S76"/>
    <mergeCell ref="T58:T76"/>
    <mergeCell ref="W58:W76"/>
    <mergeCell ref="X58:X76"/>
    <mergeCell ref="K58:K64"/>
    <mergeCell ref="L58:L64"/>
    <mergeCell ref="M58:M64"/>
    <mergeCell ref="N58:N76"/>
    <mergeCell ref="O58:O76"/>
    <mergeCell ref="AK51:AK52"/>
    <mergeCell ref="AL51:AL52"/>
    <mergeCell ref="U53:U54"/>
    <mergeCell ref="AK53:AK54"/>
    <mergeCell ref="AL53:AL54"/>
    <mergeCell ref="D58:D97"/>
    <mergeCell ref="E58:F97"/>
    <mergeCell ref="G58:G76"/>
    <mergeCell ref="H58:I76"/>
    <mergeCell ref="J58:J64"/>
    <mergeCell ref="D18:F55"/>
    <mergeCell ref="G19:I42"/>
    <mergeCell ref="K19:K20"/>
    <mergeCell ref="L19:L20"/>
    <mergeCell ref="M19:M20"/>
    <mergeCell ref="N19:N24"/>
    <mergeCell ref="J22:J24"/>
    <mergeCell ref="K22:K24"/>
    <mergeCell ref="L22:L24"/>
    <mergeCell ref="M22:M24"/>
    <mergeCell ref="J67:J70"/>
    <mergeCell ref="K67:K70"/>
    <mergeCell ref="L67:L70"/>
    <mergeCell ref="M67:M70"/>
    <mergeCell ref="AK46:AK47"/>
    <mergeCell ref="AL46:AL47"/>
    <mergeCell ref="J51:J54"/>
    <mergeCell ref="K51:K54"/>
    <mergeCell ref="L51:L54"/>
    <mergeCell ref="M51:M54"/>
    <mergeCell ref="Q51:Q54"/>
    <mergeCell ref="R51:R54"/>
    <mergeCell ref="U51:U52"/>
    <mergeCell ref="W51:W55"/>
    <mergeCell ref="J46:J50"/>
    <mergeCell ref="K46:K50"/>
    <mergeCell ref="L46:L50"/>
    <mergeCell ref="M46:M50"/>
    <mergeCell ref="N46:N50"/>
    <mergeCell ref="Q46:Q50"/>
    <mergeCell ref="AB44:AB55"/>
    <mergeCell ref="AC44:AC55"/>
    <mergeCell ref="AD44:AD55"/>
    <mergeCell ref="AE44:AE55"/>
    <mergeCell ref="AF44:AF55"/>
    <mergeCell ref="AH44:AH55"/>
    <mergeCell ref="T44:T55"/>
    <mergeCell ref="W44:W48"/>
    <mergeCell ref="AA44:AA55"/>
    <mergeCell ref="U46:U47"/>
    <mergeCell ref="V46:V47"/>
    <mergeCell ref="N44:N45"/>
    <mergeCell ref="O44:O55"/>
    <mergeCell ref="P44:P55"/>
    <mergeCell ref="Q44:Q45"/>
    <mergeCell ref="R44:R45"/>
    <mergeCell ref="S44:S55"/>
    <mergeCell ref="R46:R50"/>
    <mergeCell ref="AM43:AM55"/>
    <mergeCell ref="G44:G55"/>
    <mergeCell ref="H44:I55"/>
    <mergeCell ref="J44:J45"/>
    <mergeCell ref="K44:K45"/>
    <mergeCell ref="L44:L45"/>
    <mergeCell ref="M44:M45"/>
    <mergeCell ref="AJ19:AJ42"/>
    <mergeCell ref="AK19:AK20"/>
    <mergeCell ref="AL19:AL20"/>
    <mergeCell ref="AM19:AM42"/>
    <mergeCell ref="W20:W42"/>
    <mergeCell ref="X20:X42"/>
    <mergeCell ref="AD19:AD42"/>
    <mergeCell ref="AE19:AE42"/>
    <mergeCell ref="AF19:AF42"/>
    <mergeCell ref="AG19:AG42"/>
    <mergeCell ref="AH19:AH42"/>
    <mergeCell ref="AI19:AI42"/>
    <mergeCell ref="U19:U20"/>
    <mergeCell ref="Y19:Y42"/>
    <mergeCell ref="X44:X45"/>
    <mergeCell ref="Y44:Y55"/>
    <mergeCell ref="Z44:Z55"/>
    <mergeCell ref="J25:J37"/>
    <mergeCell ref="K25:K37"/>
    <mergeCell ref="L25:L37"/>
    <mergeCell ref="M25:M37"/>
    <mergeCell ref="Q25:Q37"/>
    <mergeCell ref="R25:R37"/>
    <mergeCell ref="N28:N42"/>
    <mergeCell ref="J38:J42"/>
    <mergeCell ref="K38:K42"/>
    <mergeCell ref="L38:L42"/>
    <mergeCell ref="M38:M42"/>
    <mergeCell ref="Q38:Q42"/>
    <mergeCell ref="R38:R42"/>
    <mergeCell ref="Z19:Z42"/>
    <mergeCell ref="AA19:AA42"/>
    <mergeCell ref="AB19:AB42"/>
    <mergeCell ref="AC19:AC42"/>
    <mergeCell ref="O19:O42"/>
    <mergeCell ref="P19:P42"/>
    <mergeCell ref="Q19:Q20"/>
    <mergeCell ref="R19:R20"/>
    <mergeCell ref="S19:S42"/>
    <mergeCell ref="T19:T42"/>
    <mergeCell ref="Q22:Q24"/>
    <mergeCell ref="R22:R24"/>
    <mergeCell ref="AM7:AM15"/>
    <mergeCell ref="Y8:Y15"/>
    <mergeCell ref="Z8:Z15"/>
    <mergeCell ref="AA8:AA15"/>
    <mergeCell ref="AB8:AB15"/>
    <mergeCell ref="AC8:AC15"/>
    <mergeCell ref="AD8:AD15"/>
    <mergeCell ref="AE8:AE15"/>
    <mergeCell ref="AF8:AF15"/>
    <mergeCell ref="X7:X15"/>
    <mergeCell ref="Y7:AD7"/>
    <mergeCell ref="AE7:AJ7"/>
    <mergeCell ref="AK7:AK15"/>
    <mergeCell ref="AG8:AG15"/>
    <mergeCell ref="AH8:AH15"/>
    <mergeCell ref="AI8:AI15"/>
    <mergeCell ref="AJ8:AJ15"/>
    <mergeCell ref="AL7:AL15"/>
    <mergeCell ref="A1:AK4"/>
    <mergeCell ref="A5:M6"/>
    <mergeCell ref="N5:AM5"/>
    <mergeCell ref="Y6:AM6"/>
    <mergeCell ref="A7:A15"/>
    <mergeCell ref="B7:C15"/>
    <mergeCell ref="D7:D15"/>
    <mergeCell ref="E7:F15"/>
    <mergeCell ref="G7:G15"/>
    <mergeCell ref="H7:I15"/>
    <mergeCell ref="P7:P15"/>
    <mergeCell ref="Q7:Q15"/>
    <mergeCell ref="R7:R15"/>
    <mergeCell ref="S7:S15"/>
    <mergeCell ref="T7:T15"/>
    <mergeCell ref="U7:U15"/>
    <mergeCell ref="J7:J15"/>
    <mergeCell ref="K7:K15"/>
    <mergeCell ref="L7:L15"/>
    <mergeCell ref="M7:M15"/>
    <mergeCell ref="N7:N15"/>
    <mergeCell ref="O7:O15"/>
    <mergeCell ref="V7:V15"/>
    <mergeCell ref="W7:W15"/>
  </mergeCells>
  <pageMargins left="0.7" right="0.7" top="0.75" bottom="0.75" header="0.3" footer="0.3"/>
  <pageSetup paperSize="190" scale="68" orientation="landscape" verticalDpi="0" r:id="rId1"/>
  <rowBreaks count="5" manualBreakCount="5">
    <brk id="24" max="33" man="1"/>
    <brk id="57" max="16383" man="1"/>
    <brk id="77" max="16383" man="1"/>
    <brk id="99" max="16383" man="1"/>
    <brk id="121"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3"/>
  <sheetViews>
    <sheetView topLeftCell="A32" zoomScale="60" zoomScaleNormal="60" workbookViewId="0">
      <selection activeCell="A3" sqref="A3:M4"/>
    </sheetView>
  </sheetViews>
  <sheetFormatPr baseColWidth="10" defaultColWidth="11.42578125" defaultRowHeight="14.25" x14ac:dyDescent="0.2"/>
  <cols>
    <col min="1" max="1" width="9.42578125" style="111" customWidth="1"/>
    <col min="2" max="2" width="4.7109375" style="111" customWidth="1"/>
    <col min="3" max="3" width="13" style="111" customWidth="1"/>
    <col min="4" max="4" width="8.28515625" style="111" customWidth="1"/>
    <col min="5" max="5" width="12.5703125" style="111" customWidth="1"/>
    <col min="6" max="6" width="5.42578125" style="111" customWidth="1"/>
    <col min="7" max="7" width="8.140625" style="111" customWidth="1"/>
    <col min="8" max="8" width="15.7109375" style="111" customWidth="1"/>
    <col min="9" max="9" width="1.42578125" style="111" hidden="1" customWidth="1"/>
    <col min="10" max="10" width="9" style="111" customWidth="1"/>
    <col min="11" max="11" width="26.5703125" style="949" customWidth="1"/>
    <col min="12" max="12" width="25.7109375" style="949" customWidth="1"/>
    <col min="13" max="13" width="15.42578125" style="135" customWidth="1"/>
    <col min="14" max="14" width="15.85546875" style="135" customWidth="1"/>
    <col min="15" max="15" width="10.28515625" style="135" customWidth="1"/>
    <col min="16" max="16" width="28" style="949" customWidth="1"/>
    <col min="17" max="17" width="15.28515625" style="157" customWidth="1"/>
    <col min="18" max="18" width="26.7109375" style="152" customWidth="1"/>
    <col min="19" max="19" width="21" style="949" customWidth="1"/>
    <col min="20" max="20" width="31.5703125" style="949" customWidth="1"/>
    <col min="21" max="21" width="25.140625" style="950" customWidth="1"/>
    <col min="22" max="22" width="19.85546875" style="151" bestFit="1" customWidth="1"/>
    <col min="23" max="23" width="9.85546875" style="151" bestFit="1" customWidth="1"/>
    <col min="24" max="24" width="17.5703125" style="151" customWidth="1"/>
    <col min="25" max="25" width="7.28515625" style="111" customWidth="1"/>
    <col min="26" max="26" width="9" style="111" customWidth="1"/>
    <col min="27" max="27" width="7.28515625" style="111" customWidth="1"/>
    <col min="28" max="28" width="7.5703125" style="111" customWidth="1"/>
    <col min="29" max="36" width="7.28515625" style="111" customWidth="1"/>
    <col min="37" max="37" width="15.7109375" style="951" customWidth="1"/>
    <col min="38" max="38" width="16.42578125" style="952" customWidth="1"/>
    <col min="39" max="39" width="28.7109375" style="953" customWidth="1"/>
    <col min="40" max="16384" width="11.42578125" style="125"/>
  </cols>
  <sheetData>
    <row r="1" spans="1:39" ht="39" customHeight="1" x14ac:dyDescent="0.2">
      <c r="A1" s="2333"/>
      <c r="B1" s="2333"/>
      <c r="C1" s="2333"/>
      <c r="D1" s="2333"/>
      <c r="E1" s="2333"/>
      <c r="F1" s="2333"/>
      <c r="G1" s="2333"/>
      <c r="H1" s="2333"/>
      <c r="I1" s="2333"/>
      <c r="J1" s="2333"/>
      <c r="K1" s="2333"/>
      <c r="L1" s="2333"/>
      <c r="M1" s="2333"/>
      <c r="N1" s="2333"/>
      <c r="O1" s="2333"/>
      <c r="P1" s="2333"/>
      <c r="Q1" s="2333"/>
      <c r="R1" s="2333"/>
      <c r="S1" s="2333"/>
      <c r="T1" s="2333"/>
      <c r="U1" s="2333"/>
      <c r="V1" s="2333"/>
      <c r="W1" s="2333"/>
      <c r="X1" s="2333"/>
      <c r="Y1" s="2333"/>
      <c r="Z1" s="2333"/>
      <c r="AA1" s="2333"/>
      <c r="AB1" s="2333"/>
      <c r="AC1" s="2333"/>
      <c r="AD1" s="2333"/>
      <c r="AE1" s="2333"/>
      <c r="AF1" s="2333"/>
      <c r="AG1" s="2333"/>
      <c r="AH1" s="2333"/>
      <c r="AI1" s="2333"/>
      <c r="AJ1" s="2333"/>
      <c r="AK1" s="2333"/>
      <c r="AL1" s="2333"/>
      <c r="AM1" s="2333"/>
    </row>
    <row r="2" spans="1:39" ht="59.25" customHeight="1" x14ac:dyDescent="0.2">
      <c r="A2" s="2334" t="s">
        <v>1837</v>
      </c>
      <c r="B2" s="2334"/>
      <c r="C2" s="2334"/>
      <c r="D2" s="2334"/>
      <c r="E2" s="2334"/>
      <c r="F2" s="2334"/>
      <c r="G2" s="2334"/>
      <c r="H2" s="2334"/>
      <c r="I2" s="2334"/>
      <c r="J2" s="2334"/>
      <c r="K2" s="2334"/>
      <c r="L2" s="2334"/>
      <c r="M2" s="2334"/>
      <c r="N2" s="2334"/>
      <c r="O2" s="2334"/>
      <c r="P2" s="2334"/>
      <c r="Q2" s="2334"/>
      <c r="R2" s="2334"/>
      <c r="S2" s="2334"/>
      <c r="T2" s="2334"/>
      <c r="U2" s="2334"/>
      <c r="V2" s="2334"/>
      <c r="W2" s="2334"/>
      <c r="X2" s="2334"/>
      <c r="Y2" s="2334"/>
      <c r="Z2" s="2334"/>
      <c r="AA2" s="2334"/>
      <c r="AB2" s="2334"/>
      <c r="AC2" s="2334"/>
      <c r="AD2" s="2334"/>
      <c r="AE2" s="2334"/>
      <c r="AF2" s="2334"/>
      <c r="AG2" s="2334"/>
      <c r="AH2" s="2334"/>
      <c r="AI2" s="2334"/>
      <c r="AJ2" s="2334"/>
      <c r="AK2" s="2334"/>
      <c r="AL2" s="2335"/>
      <c r="AM2" s="1562" t="s">
        <v>1836</v>
      </c>
    </row>
    <row r="3" spans="1:39" ht="33" customHeight="1" x14ac:dyDescent="0.2">
      <c r="A3" s="2336" t="s">
        <v>1</v>
      </c>
      <c r="B3" s="2336"/>
      <c r="C3" s="2336"/>
      <c r="D3" s="2336"/>
      <c r="E3" s="2336"/>
      <c r="F3" s="2336"/>
      <c r="G3" s="2336"/>
      <c r="H3" s="2336"/>
      <c r="I3" s="2336"/>
      <c r="J3" s="2336"/>
      <c r="K3" s="2336"/>
      <c r="L3" s="2336"/>
      <c r="M3" s="2336"/>
      <c r="N3" s="2337" t="s">
        <v>2</v>
      </c>
      <c r="O3" s="2337"/>
      <c r="P3" s="2337"/>
      <c r="Q3" s="2337"/>
      <c r="R3" s="2337"/>
      <c r="S3" s="2337"/>
      <c r="T3" s="2337"/>
      <c r="U3" s="2337"/>
      <c r="V3" s="2337"/>
      <c r="W3" s="2337"/>
      <c r="X3" s="2337"/>
      <c r="Y3" s="2337"/>
      <c r="Z3" s="2337"/>
      <c r="AA3" s="2337"/>
      <c r="AB3" s="2337"/>
      <c r="AC3" s="2337"/>
      <c r="AD3" s="2337"/>
      <c r="AE3" s="2337"/>
      <c r="AF3" s="2337"/>
      <c r="AG3" s="2337"/>
      <c r="AH3" s="2337"/>
      <c r="AI3" s="2337"/>
      <c r="AJ3" s="2337"/>
      <c r="AK3" s="2337"/>
      <c r="AL3" s="2337"/>
      <c r="AM3" s="2337"/>
    </row>
    <row r="4" spans="1:39" ht="21.75" hidden="1" customHeight="1" x14ac:dyDescent="0.2">
      <c r="A4" s="2334"/>
      <c r="B4" s="2334"/>
      <c r="C4" s="2334"/>
      <c r="D4" s="2334"/>
      <c r="E4" s="2334"/>
      <c r="F4" s="2334"/>
      <c r="G4" s="2334"/>
      <c r="H4" s="2334"/>
      <c r="I4" s="2334"/>
      <c r="J4" s="2334"/>
      <c r="K4" s="2334"/>
      <c r="L4" s="2334"/>
      <c r="M4" s="2334"/>
      <c r="N4" s="2337"/>
      <c r="O4" s="2337"/>
      <c r="P4" s="2337"/>
      <c r="Q4" s="2337"/>
      <c r="R4" s="2337"/>
      <c r="S4" s="2337"/>
      <c r="T4" s="2337"/>
      <c r="U4" s="2337"/>
      <c r="V4" s="2337"/>
      <c r="W4" s="2337"/>
      <c r="X4" s="2337"/>
      <c r="Y4" s="2337"/>
      <c r="Z4" s="2337"/>
      <c r="AA4" s="2337"/>
      <c r="AB4" s="2337"/>
      <c r="AC4" s="2337"/>
      <c r="AD4" s="2337"/>
      <c r="AE4" s="2337"/>
      <c r="AF4" s="2337"/>
      <c r="AG4" s="2337"/>
      <c r="AH4" s="2337"/>
      <c r="AI4" s="2337"/>
      <c r="AJ4" s="2337"/>
      <c r="AK4" s="2337"/>
      <c r="AL4" s="2337"/>
      <c r="AM4" s="2337"/>
    </row>
    <row r="5" spans="1:39" s="1483" customFormat="1" ht="27" customHeight="1" x14ac:dyDescent="0.25">
      <c r="A5" s="1835" t="s">
        <v>4</v>
      </c>
      <c r="B5" s="1829" t="s">
        <v>5</v>
      </c>
      <c r="C5" s="1838"/>
      <c r="D5" s="1838" t="s">
        <v>4</v>
      </c>
      <c r="E5" s="1829" t="s">
        <v>6</v>
      </c>
      <c r="F5" s="1838"/>
      <c r="G5" s="1838" t="s">
        <v>4</v>
      </c>
      <c r="H5" s="1829" t="s">
        <v>7</v>
      </c>
      <c r="I5" s="1838"/>
      <c r="J5" s="1838" t="s">
        <v>4</v>
      </c>
      <c r="K5" s="1829" t="s">
        <v>8</v>
      </c>
      <c r="L5" s="1832" t="s">
        <v>9</v>
      </c>
      <c r="M5" s="1832" t="s">
        <v>10</v>
      </c>
      <c r="N5" s="1832" t="s">
        <v>11</v>
      </c>
      <c r="O5" s="1832" t="s">
        <v>74</v>
      </c>
      <c r="P5" s="1832" t="s">
        <v>2</v>
      </c>
      <c r="Q5" s="2338" t="s">
        <v>12</v>
      </c>
      <c r="R5" s="1823" t="s">
        <v>13</v>
      </c>
      <c r="S5" s="1829" t="s">
        <v>14</v>
      </c>
      <c r="T5" s="1829" t="s">
        <v>15</v>
      </c>
      <c r="U5" s="1832" t="s">
        <v>16</v>
      </c>
      <c r="V5" s="1863" t="s">
        <v>13</v>
      </c>
      <c r="W5" s="940"/>
      <c r="X5" s="1832" t="s">
        <v>17</v>
      </c>
      <c r="Y5" s="1866" t="s">
        <v>18</v>
      </c>
      <c r="Z5" s="1867"/>
      <c r="AA5" s="1867"/>
      <c r="AB5" s="1867"/>
      <c r="AC5" s="1867"/>
      <c r="AD5" s="1868"/>
      <c r="AE5" s="1866" t="s">
        <v>19</v>
      </c>
      <c r="AF5" s="1867"/>
      <c r="AG5" s="1867"/>
      <c r="AH5" s="1867"/>
      <c r="AI5" s="1867"/>
      <c r="AJ5" s="1868"/>
      <c r="AK5" s="1844" t="s">
        <v>20</v>
      </c>
      <c r="AL5" s="1844" t="s">
        <v>21</v>
      </c>
      <c r="AM5" s="2325" t="s">
        <v>22</v>
      </c>
    </row>
    <row r="6" spans="1:39" s="1482" customFormat="1" ht="25.5" customHeight="1" x14ac:dyDescent="0.25">
      <c r="A6" s="1836"/>
      <c r="B6" s="1830"/>
      <c r="C6" s="1839"/>
      <c r="D6" s="1839"/>
      <c r="E6" s="1830"/>
      <c r="F6" s="1839"/>
      <c r="G6" s="1839"/>
      <c r="H6" s="1830"/>
      <c r="I6" s="1839"/>
      <c r="J6" s="1839"/>
      <c r="K6" s="1830"/>
      <c r="L6" s="1833"/>
      <c r="M6" s="1833"/>
      <c r="N6" s="1833"/>
      <c r="O6" s="1833"/>
      <c r="P6" s="1833"/>
      <c r="Q6" s="2339"/>
      <c r="R6" s="1824"/>
      <c r="S6" s="1830"/>
      <c r="T6" s="1830"/>
      <c r="U6" s="1833"/>
      <c r="V6" s="1864"/>
      <c r="W6" s="2341" t="s">
        <v>4</v>
      </c>
      <c r="X6" s="1833"/>
      <c r="Y6" s="1852" t="s">
        <v>23</v>
      </c>
      <c r="Z6" s="1855" t="s">
        <v>24</v>
      </c>
      <c r="AA6" s="1852" t="s">
        <v>25</v>
      </c>
      <c r="AB6" s="1852" t="s">
        <v>26</v>
      </c>
      <c r="AC6" s="1852" t="s">
        <v>27</v>
      </c>
      <c r="AD6" s="1852" t="s">
        <v>28</v>
      </c>
      <c r="AE6" s="1852" t="s">
        <v>29</v>
      </c>
      <c r="AF6" s="1852" t="s">
        <v>30</v>
      </c>
      <c r="AG6" s="1852" t="s">
        <v>31</v>
      </c>
      <c r="AH6" s="1852" t="s">
        <v>32</v>
      </c>
      <c r="AI6" s="1852" t="s">
        <v>33</v>
      </c>
      <c r="AJ6" s="1852" t="s">
        <v>34</v>
      </c>
      <c r="AK6" s="1845"/>
      <c r="AL6" s="1845"/>
      <c r="AM6" s="2326"/>
    </row>
    <row r="7" spans="1:39" s="1482" customFormat="1" ht="27" customHeight="1" x14ac:dyDescent="0.25">
      <c r="A7" s="1836"/>
      <c r="B7" s="1830"/>
      <c r="C7" s="1839"/>
      <c r="D7" s="1839"/>
      <c r="E7" s="1830"/>
      <c r="F7" s="1839"/>
      <c r="G7" s="1839"/>
      <c r="H7" s="1830"/>
      <c r="I7" s="1839"/>
      <c r="J7" s="1839"/>
      <c r="K7" s="1830"/>
      <c r="L7" s="1833"/>
      <c r="M7" s="1833"/>
      <c r="N7" s="1833"/>
      <c r="O7" s="1833"/>
      <c r="P7" s="1833"/>
      <c r="Q7" s="2339"/>
      <c r="R7" s="1824"/>
      <c r="S7" s="1830"/>
      <c r="T7" s="1830"/>
      <c r="U7" s="1833"/>
      <c r="V7" s="1864"/>
      <c r="W7" s="2341"/>
      <c r="X7" s="1833"/>
      <c r="Y7" s="1853"/>
      <c r="Z7" s="1856"/>
      <c r="AA7" s="1853"/>
      <c r="AB7" s="1853"/>
      <c r="AC7" s="1853"/>
      <c r="AD7" s="1853"/>
      <c r="AE7" s="1853"/>
      <c r="AF7" s="1853"/>
      <c r="AG7" s="1853"/>
      <c r="AH7" s="1853"/>
      <c r="AI7" s="1853"/>
      <c r="AJ7" s="1853"/>
      <c r="AK7" s="1845"/>
      <c r="AL7" s="1845"/>
      <c r="AM7" s="2326"/>
    </row>
    <row r="8" spans="1:39" s="1482" customFormat="1" ht="1.5" customHeight="1" x14ac:dyDescent="0.25">
      <c r="A8" s="1836"/>
      <c r="B8" s="1830"/>
      <c r="C8" s="1839"/>
      <c r="D8" s="1839"/>
      <c r="E8" s="1830"/>
      <c r="F8" s="1839"/>
      <c r="G8" s="1839"/>
      <c r="H8" s="1830"/>
      <c r="I8" s="1839"/>
      <c r="J8" s="1839"/>
      <c r="K8" s="1830"/>
      <c r="L8" s="1833"/>
      <c r="M8" s="1833"/>
      <c r="N8" s="1833"/>
      <c r="O8" s="1833"/>
      <c r="P8" s="1833"/>
      <c r="Q8" s="2339"/>
      <c r="R8" s="1824"/>
      <c r="S8" s="1830"/>
      <c r="T8" s="1830"/>
      <c r="U8" s="1833"/>
      <c r="V8" s="1864"/>
      <c r="W8" s="2341"/>
      <c r="X8" s="1833"/>
      <c r="Y8" s="1853"/>
      <c r="Z8" s="1856"/>
      <c r="AA8" s="1853"/>
      <c r="AB8" s="1853"/>
      <c r="AC8" s="1853"/>
      <c r="AD8" s="1853"/>
      <c r="AE8" s="1853"/>
      <c r="AF8" s="1853"/>
      <c r="AG8" s="1853"/>
      <c r="AH8" s="1853"/>
      <c r="AI8" s="1853"/>
      <c r="AJ8" s="1853"/>
      <c r="AK8" s="1845"/>
      <c r="AL8" s="1845"/>
      <c r="AM8" s="2326"/>
    </row>
    <row r="9" spans="1:39" s="1482" customFormat="1" ht="27" hidden="1" customHeight="1" x14ac:dyDescent="0.25">
      <c r="A9" s="1836"/>
      <c r="B9" s="1830"/>
      <c r="C9" s="1839"/>
      <c r="D9" s="1839"/>
      <c r="E9" s="1830"/>
      <c r="F9" s="1839"/>
      <c r="G9" s="1839"/>
      <c r="H9" s="1830"/>
      <c r="I9" s="1839"/>
      <c r="J9" s="1839"/>
      <c r="K9" s="1830"/>
      <c r="L9" s="1833"/>
      <c r="M9" s="1833"/>
      <c r="N9" s="1833"/>
      <c r="O9" s="1833"/>
      <c r="P9" s="1833"/>
      <c r="Q9" s="2339"/>
      <c r="R9" s="1824"/>
      <c r="S9" s="1830"/>
      <c r="T9" s="1830"/>
      <c r="U9" s="1833"/>
      <c r="V9" s="1864"/>
      <c r="W9" s="2341"/>
      <c r="X9" s="1833"/>
      <c r="Y9" s="1853"/>
      <c r="Z9" s="1856"/>
      <c r="AA9" s="1853"/>
      <c r="AB9" s="1853"/>
      <c r="AC9" s="1853"/>
      <c r="AD9" s="1853"/>
      <c r="AE9" s="1853"/>
      <c r="AF9" s="1853"/>
      <c r="AG9" s="1853"/>
      <c r="AH9" s="1853"/>
      <c r="AI9" s="1853"/>
      <c r="AJ9" s="1853"/>
      <c r="AK9" s="1845"/>
      <c r="AL9" s="1845"/>
      <c r="AM9" s="2326"/>
    </row>
    <row r="10" spans="1:39" s="1482" customFormat="1" ht="27" hidden="1" customHeight="1" x14ac:dyDescent="0.25">
      <c r="A10" s="1836"/>
      <c r="B10" s="1830"/>
      <c r="C10" s="1839"/>
      <c r="D10" s="1839"/>
      <c r="E10" s="1830"/>
      <c r="F10" s="1839"/>
      <c r="G10" s="1839"/>
      <c r="H10" s="1830"/>
      <c r="I10" s="1839"/>
      <c r="J10" s="1839"/>
      <c r="K10" s="1830"/>
      <c r="L10" s="1833"/>
      <c r="M10" s="1833"/>
      <c r="N10" s="1833"/>
      <c r="O10" s="1833"/>
      <c r="P10" s="1833"/>
      <c r="Q10" s="2339"/>
      <c r="R10" s="1824"/>
      <c r="S10" s="1830"/>
      <c r="T10" s="1830"/>
      <c r="U10" s="1833"/>
      <c r="V10" s="1864"/>
      <c r="W10" s="2341"/>
      <c r="X10" s="1833"/>
      <c r="Y10" s="1853"/>
      <c r="Z10" s="1856"/>
      <c r="AA10" s="1853"/>
      <c r="AB10" s="1853"/>
      <c r="AC10" s="1853"/>
      <c r="AD10" s="1853"/>
      <c r="AE10" s="1853"/>
      <c r="AF10" s="1853"/>
      <c r="AG10" s="1853"/>
      <c r="AH10" s="1853"/>
      <c r="AI10" s="1853"/>
      <c r="AJ10" s="1853"/>
      <c r="AK10" s="1845"/>
      <c r="AL10" s="1845"/>
      <c r="AM10" s="2326"/>
    </row>
    <row r="11" spans="1:39" s="1482" customFormat="1" ht="27" hidden="1" customHeight="1" x14ac:dyDescent="0.25">
      <c r="A11" s="1836"/>
      <c r="B11" s="1830"/>
      <c r="C11" s="1839"/>
      <c r="D11" s="1839"/>
      <c r="E11" s="1830"/>
      <c r="F11" s="1839"/>
      <c r="G11" s="1839"/>
      <c r="H11" s="1830"/>
      <c r="I11" s="1839"/>
      <c r="J11" s="1839"/>
      <c r="K11" s="1830"/>
      <c r="L11" s="1833"/>
      <c r="M11" s="1833"/>
      <c r="N11" s="1833"/>
      <c r="O11" s="1833"/>
      <c r="P11" s="1833"/>
      <c r="Q11" s="2339"/>
      <c r="R11" s="1824"/>
      <c r="S11" s="1830"/>
      <c r="T11" s="1830"/>
      <c r="U11" s="1833"/>
      <c r="V11" s="1864"/>
      <c r="W11" s="2341"/>
      <c r="X11" s="1833"/>
      <c r="Y11" s="1853"/>
      <c r="Z11" s="1856"/>
      <c r="AA11" s="1853"/>
      <c r="AB11" s="1853"/>
      <c r="AC11" s="1853"/>
      <c r="AD11" s="1853"/>
      <c r="AE11" s="1853"/>
      <c r="AF11" s="1853"/>
      <c r="AG11" s="1853"/>
      <c r="AH11" s="1853"/>
      <c r="AI11" s="1853"/>
      <c r="AJ11" s="1853"/>
      <c r="AK11" s="1845"/>
      <c r="AL11" s="1845"/>
      <c r="AM11" s="2326"/>
    </row>
    <row r="12" spans="1:39" s="1482" customFormat="1" ht="27" hidden="1" customHeight="1" x14ac:dyDescent="0.25">
      <c r="A12" s="1836"/>
      <c r="B12" s="1830"/>
      <c r="C12" s="1839"/>
      <c r="D12" s="1839"/>
      <c r="E12" s="1830"/>
      <c r="F12" s="1839"/>
      <c r="G12" s="1839"/>
      <c r="H12" s="1830"/>
      <c r="I12" s="1839"/>
      <c r="J12" s="1839"/>
      <c r="K12" s="1830"/>
      <c r="L12" s="1833"/>
      <c r="M12" s="1833"/>
      <c r="N12" s="1833"/>
      <c r="O12" s="1833"/>
      <c r="P12" s="1833"/>
      <c r="Q12" s="2339"/>
      <c r="R12" s="1824"/>
      <c r="S12" s="1830"/>
      <c r="T12" s="1830"/>
      <c r="U12" s="1833"/>
      <c r="V12" s="1864"/>
      <c r="W12" s="2341"/>
      <c r="X12" s="1833"/>
      <c r="Y12" s="1853"/>
      <c r="Z12" s="1856"/>
      <c r="AA12" s="1853"/>
      <c r="AB12" s="1853"/>
      <c r="AC12" s="1853"/>
      <c r="AD12" s="1853"/>
      <c r="AE12" s="1853"/>
      <c r="AF12" s="1853"/>
      <c r="AG12" s="1853"/>
      <c r="AH12" s="1853"/>
      <c r="AI12" s="1853"/>
      <c r="AJ12" s="1853"/>
      <c r="AK12" s="1845"/>
      <c r="AL12" s="1845"/>
      <c r="AM12" s="2326"/>
    </row>
    <row r="13" spans="1:39" s="1482" customFormat="1" ht="9.75" customHeight="1" x14ac:dyDescent="0.25">
      <c r="A13" s="1837"/>
      <c r="B13" s="1831"/>
      <c r="C13" s="1840"/>
      <c r="D13" s="1840"/>
      <c r="E13" s="1831"/>
      <c r="F13" s="1840"/>
      <c r="G13" s="1840"/>
      <c r="H13" s="1831"/>
      <c r="I13" s="1840"/>
      <c r="J13" s="1840"/>
      <c r="K13" s="1831"/>
      <c r="L13" s="1834"/>
      <c r="M13" s="1834"/>
      <c r="N13" s="1834"/>
      <c r="O13" s="1834"/>
      <c r="P13" s="1834"/>
      <c r="Q13" s="2340"/>
      <c r="R13" s="1825"/>
      <c r="S13" s="1831"/>
      <c r="T13" s="1831"/>
      <c r="U13" s="1834"/>
      <c r="V13" s="1865"/>
      <c r="W13" s="2342"/>
      <c r="X13" s="1834"/>
      <c r="Y13" s="1854"/>
      <c r="Z13" s="1857"/>
      <c r="AA13" s="1854"/>
      <c r="AB13" s="1854"/>
      <c r="AC13" s="1854"/>
      <c r="AD13" s="1854"/>
      <c r="AE13" s="1854"/>
      <c r="AF13" s="1854"/>
      <c r="AG13" s="1854"/>
      <c r="AH13" s="1854"/>
      <c r="AI13" s="1854"/>
      <c r="AJ13" s="1854"/>
      <c r="AK13" s="1846"/>
      <c r="AL13" s="1846"/>
      <c r="AM13" s="2327"/>
    </row>
    <row r="14" spans="1:39" s="1501" customFormat="1" ht="15" x14ac:dyDescent="0.25">
      <c r="A14" s="353">
        <v>3</v>
      </c>
      <c r="B14" s="2299" t="s">
        <v>1043</v>
      </c>
      <c r="C14" s="2300"/>
      <c r="D14" s="1506"/>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1507"/>
    </row>
    <row r="15" spans="1:39" s="1501" customFormat="1" ht="15" x14ac:dyDescent="0.25">
      <c r="A15" s="1497"/>
      <c r="B15" s="1498"/>
      <c r="C15" s="1499"/>
      <c r="D15" s="354">
        <v>9</v>
      </c>
      <c r="E15" s="2303" t="s">
        <v>1784</v>
      </c>
      <c r="F15" s="2304"/>
      <c r="G15" s="2305"/>
      <c r="H15" s="2305"/>
      <c r="I15" s="2305"/>
      <c r="J15" s="2305"/>
      <c r="K15" s="230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1500"/>
    </row>
    <row r="16" spans="1:39" ht="15" x14ac:dyDescent="0.2">
      <c r="A16" s="767"/>
      <c r="B16" s="780"/>
      <c r="C16" s="771"/>
      <c r="D16" s="766"/>
      <c r="E16" s="943"/>
      <c r="F16" s="944"/>
      <c r="G16" s="1165">
        <v>29</v>
      </c>
      <c r="H16" s="2301" t="s">
        <v>1785</v>
      </c>
      <c r="I16" s="2302"/>
      <c r="J16" s="2302"/>
      <c r="K16" s="2302"/>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57"/>
      <c r="AL16" s="957"/>
      <c r="AM16" s="966"/>
    </row>
    <row r="17" spans="1:39" s="148" customFormat="1" ht="58.5" customHeight="1" x14ac:dyDescent="0.2">
      <c r="A17" s="174"/>
      <c r="B17" s="958"/>
      <c r="C17" s="959"/>
      <c r="D17" s="174"/>
      <c r="E17" s="958"/>
      <c r="F17" s="959"/>
      <c r="G17" s="1623"/>
      <c r="H17" s="2295"/>
      <c r="I17" s="2296"/>
      <c r="J17" s="2308">
        <v>114</v>
      </c>
      <c r="K17" s="1643" t="s">
        <v>361</v>
      </c>
      <c r="L17" s="2330" t="s">
        <v>362</v>
      </c>
      <c r="M17" s="2308">
        <v>30</v>
      </c>
      <c r="N17" s="1622" t="s">
        <v>1790</v>
      </c>
      <c r="O17" s="1622">
        <v>45</v>
      </c>
      <c r="P17" s="1643" t="s">
        <v>363</v>
      </c>
      <c r="Q17" s="2328">
        <v>1</v>
      </c>
      <c r="R17" s="2313">
        <v>158620000</v>
      </c>
      <c r="S17" s="1643" t="s">
        <v>364</v>
      </c>
      <c r="T17" s="1643" t="s">
        <v>365</v>
      </c>
      <c r="U17" s="1643" t="s">
        <v>366</v>
      </c>
      <c r="V17" s="2313">
        <v>158620000</v>
      </c>
      <c r="W17" s="1690">
        <v>45</v>
      </c>
      <c r="X17" s="1622" t="s">
        <v>367</v>
      </c>
      <c r="Y17" s="1686">
        <v>0</v>
      </c>
      <c r="Z17" s="1686">
        <v>0</v>
      </c>
      <c r="AA17" s="1686">
        <v>0</v>
      </c>
      <c r="AB17" s="1686">
        <v>0</v>
      </c>
      <c r="AC17" s="1686">
        <v>52</v>
      </c>
      <c r="AD17" s="1686">
        <v>0</v>
      </c>
      <c r="AE17" s="1686">
        <v>0</v>
      </c>
      <c r="AF17" s="1686">
        <v>0</v>
      </c>
      <c r="AG17" s="1686">
        <v>0</v>
      </c>
      <c r="AH17" s="1686">
        <v>0</v>
      </c>
      <c r="AI17" s="1686">
        <v>0</v>
      </c>
      <c r="AJ17" s="1686">
        <v>0</v>
      </c>
      <c r="AK17" s="2315">
        <v>42736</v>
      </c>
      <c r="AL17" s="2317">
        <v>43100</v>
      </c>
      <c r="AM17" s="2311" t="s">
        <v>368</v>
      </c>
    </row>
    <row r="18" spans="1:39" s="148" customFormat="1" ht="64.5" customHeight="1" x14ac:dyDescent="0.2">
      <c r="A18" s="174"/>
      <c r="B18" s="958"/>
      <c r="C18" s="959"/>
      <c r="D18" s="174"/>
      <c r="E18" s="958"/>
      <c r="F18" s="959"/>
      <c r="G18" s="1623"/>
      <c r="H18" s="2295"/>
      <c r="I18" s="2296"/>
      <c r="J18" s="2310"/>
      <c r="K18" s="1645"/>
      <c r="L18" s="2330"/>
      <c r="M18" s="2310"/>
      <c r="N18" s="1624"/>
      <c r="O18" s="1624"/>
      <c r="P18" s="1645"/>
      <c r="Q18" s="2329"/>
      <c r="R18" s="2314"/>
      <c r="S18" s="1645"/>
      <c r="T18" s="1645"/>
      <c r="U18" s="1645"/>
      <c r="V18" s="2314"/>
      <c r="W18" s="1692"/>
      <c r="X18" s="1624"/>
      <c r="Y18" s="1687"/>
      <c r="Z18" s="1687"/>
      <c r="AA18" s="1687"/>
      <c r="AB18" s="1687"/>
      <c r="AC18" s="1687"/>
      <c r="AD18" s="1687"/>
      <c r="AE18" s="1687"/>
      <c r="AF18" s="1687"/>
      <c r="AG18" s="1687"/>
      <c r="AH18" s="1687"/>
      <c r="AI18" s="1687"/>
      <c r="AJ18" s="1687"/>
      <c r="AK18" s="2316"/>
      <c r="AL18" s="2318"/>
      <c r="AM18" s="2319"/>
    </row>
    <row r="19" spans="1:39" s="148" customFormat="1" ht="122.25" customHeight="1" x14ac:dyDescent="0.2">
      <c r="A19" s="174"/>
      <c r="B19" s="958"/>
      <c r="C19" s="959"/>
      <c r="D19" s="174"/>
      <c r="E19" s="958"/>
      <c r="F19" s="959"/>
      <c r="G19" s="1623"/>
      <c r="H19" s="2295"/>
      <c r="I19" s="2296"/>
      <c r="J19" s="945">
        <v>114</v>
      </c>
      <c r="K19" s="772" t="s">
        <v>369</v>
      </c>
      <c r="L19" s="769" t="s">
        <v>370</v>
      </c>
      <c r="M19" s="945">
        <v>30</v>
      </c>
      <c r="N19" s="777" t="s">
        <v>1791</v>
      </c>
      <c r="O19" s="1622">
        <v>46</v>
      </c>
      <c r="P19" s="1643" t="s">
        <v>371</v>
      </c>
      <c r="Q19" s="960">
        <f>V19/R19</f>
        <v>0.22847612862033664</v>
      </c>
      <c r="R19" s="2313">
        <v>1816820000</v>
      </c>
      <c r="S19" s="1643" t="s">
        <v>372</v>
      </c>
      <c r="T19" s="776" t="s">
        <v>373</v>
      </c>
      <c r="U19" s="774" t="s">
        <v>374</v>
      </c>
      <c r="V19" s="946">
        <v>415100000</v>
      </c>
      <c r="W19" s="946"/>
      <c r="X19" s="768" t="s">
        <v>104</v>
      </c>
      <c r="Y19" s="1686">
        <v>5116</v>
      </c>
      <c r="Z19" s="1686">
        <v>20466</v>
      </c>
      <c r="AA19" s="1686">
        <v>42637.5</v>
      </c>
      <c r="AB19" s="1686">
        <v>42637.5</v>
      </c>
      <c r="AC19" s="1686">
        <v>25582.5</v>
      </c>
      <c r="AD19" s="1686">
        <v>17055</v>
      </c>
      <c r="AE19" s="1686">
        <v>8527.5</v>
      </c>
      <c r="AF19" s="1686">
        <v>8527.5</v>
      </c>
      <c r="AG19" s="1686">
        <v>0</v>
      </c>
      <c r="AH19" s="1686">
        <v>0</v>
      </c>
      <c r="AI19" s="1686">
        <v>0</v>
      </c>
      <c r="AJ19" s="1686">
        <v>0</v>
      </c>
      <c r="AK19" s="2315">
        <v>42736</v>
      </c>
      <c r="AL19" s="2317">
        <v>43100</v>
      </c>
      <c r="AM19" s="2311" t="s">
        <v>368</v>
      </c>
    </row>
    <row r="20" spans="1:39" s="148" customFormat="1" ht="76.5" customHeight="1" x14ac:dyDescent="0.2">
      <c r="A20" s="174"/>
      <c r="B20" s="958"/>
      <c r="C20" s="959"/>
      <c r="D20" s="174"/>
      <c r="E20" s="958"/>
      <c r="F20" s="959"/>
      <c r="G20" s="1623"/>
      <c r="H20" s="2295"/>
      <c r="I20" s="2296"/>
      <c r="J20" s="945">
        <v>115</v>
      </c>
      <c r="K20" s="776" t="s">
        <v>375</v>
      </c>
      <c r="L20" s="1643" t="s">
        <v>370</v>
      </c>
      <c r="M20" s="945">
        <v>35</v>
      </c>
      <c r="N20" s="777" t="s">
        <v>1792</v>
      </c>
      <c r="O20" s="1623"/>
      <c r="P20" s="1644"/>
      <c r="Q20" s="960">
        <f>V20/R19</f>
        <v>0.65669686595259846</v>
      </c>
      <c r="R20" s="2324"/>
      <c r="S20" s="1644"/>
      <c r="T20" s="776" t="s">
        <v>376</v>
      </c>
      <c r="U20" s="770" t="s">
        <v>377</v>
      </c>
      <c r="V20" s="946">
        <v>1193100000</v>
      </c>
      <c r="W20" s="946"/>
      <c r="X20" s="768" t="s">
        <v>378</v>
      </c>
      <c r="Y20" s="1688"/>
      <c r="Z20" s="1688"/>
      <c r="AA20" s="1688"/>
      <c r="AB20" s="1688"/>
      <c r="AC20" s="1688"/>
      <c r="AD20" s="1688"/>
      <c r="AE20" s="1688"/>
      <c r="AF20" s="1688"/>
      <c r="AG20" s="1688"/>
      <c r="AH20" s="1688"/>
      <c r="AI20" s="1688"/>
      <c r="AJ20" s="1688"/>
      <c r="AK20" s="2323"/>
      <c r="AL20" s="2320"/>
      <c r="AM20" s="2312"/>
    </row>
    <row r="21" spans="1:39" s="148" customFormat="1" ht="78.75" customHeight="1" x14ac:dyDescent="0.2">
      <c r="A21" s="174"/>
      <c r="B21" s="958"/>
      <c r="C21" s="959"/>
      <c r="D21" s="174"/>
      <c r="E21" s="958"/>
      <c r="F21" s="959"/>
      <c r="G21" s="1623"/>
      <c r="H21" s="2297"/>
      <c r="I21" s="2298"/>
      <c r="J21" s="945">
        <v>116</v>
      </c>
      <c r="K21" s="776" t="s">
        <v>379</v>
      </c>
      <c r="L21" s="1645"/>
      <c r="M21" s="945">
        <v>11</v>
      </c>
      <c r="N21" s="777" t="s">
        <v>1793</v>
      </c>
      <c r="O21" s="1624"/>
      <c r="P21" s="1645"/>
      <c r="Q21" s="960">
        <f>V21/R19</f>
        <v>0.11482700542706487</v>
      </c>
      <c r="R21" s="2314"/>
      <c r="S21" s="1645"/>
      <c r="T21" s="776" t="s">
        <v>380</v>
      </c>
      <c r="U21" s="770" t="s">
        <v>381</v>
      </c>
      <c r="V21" s="946">
        <v>208620000</v>
      </c>
      <c r="W21" s="946"/>
      <c r="X21" s="768" t="s">
        <v>378</v>
      </c>
      <c r="Y21" s="1687"/>
      <c r="Z21" s="1687"/>
      <c r="AA21" s="1687"/>
      <c r="AB21" s="1687"/>
      <c r="AC21" s="1687"/>
      <c r="AD21" s="1687"/>
      <c r="AE21" s="1687"/>
      <c r="AF21" s="1687"/>
      <c r="AG21" s="1687"/>
      <c r="AH21" s="1687"/>
      <c r="AI21" s="1687"/>
      <c r="AJ21" s="1687"/>
      <c r="AK21" s="2316"/>
      <c r="AL21" s="2318"/>
      <c r="AM21" s="2319"/>
    </row>
    <row r="22" spans="1:39" ht="15" x14ac:dyDescent="0.2">
      <c r="A22" s="174"/>
      <c r="B22" s="958"/>
      <c r="C22" s="959"/>
      <c r="D22" s="174"/>
      <c r="E22" s="958"/>
      <c r="F22" s="959"/>
      <c r="G22" s="1165">
        <v>30</v>
      </c>
      <c r="H22" s="2301" t="s">
        <v>1786</v>
      </c>
      <c r="I22" s="2302"/>
      <c r="J22" s="2302"/>
      <c r="K22" s="2302"/>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966"/>
    </row>
    <row r="23" spans="1:39" s="148" customFormat="1" ht="39" customHeight="1" x14ac:dyDescent="0.2">
      <c r="A23" s="174"/>
      <c r="B23" s="958"/>
      <c r="C23" s="959"/>
      <c r="D23" s="174"/>
      <c r="E23" s="958"/>
      <c r="F23" s="959"/>
      <c r="G23" s="961"/>
      <c r="H23" s="2306"/>
      <c r="I23" s="2307"/>
      <c r="J23" s="2308">
        <v>117</v>
      </c>
      <c r="K23" s="1643" t="s">
        <v>382</v>
      </c>
      <c r="L23" s="1643" t="s">
        <v>370</v>
      </c>
      <c r="M23" s="2308">
        <v>1</v>
      </c>
      <c r="N23" s="1622" t="s">
        <v>1795</v>
      </c>
      <c r="O23" s="1622">
        <v>47</v>
      </c>
      <c r="P23" s="1643" t="s">
        <v>383</v>
      </c>
      <c r="Q23" s="960">
        <f>V23/R23</f>
        <v>1</v>
      </c>
      <c r="R23" s="2313">
        <v>111500000</v>
      </c>
      <c r="S23" s="1643" t="s">
        <v>384</v>
      </c>
      <c r="T23" s="769" t="s">
        <v>385</v>
      </c>
      <c r="U23" s="770" t="s">
        <v>386</v>
      </c>
      <c r="V23" s="946">
        <v>111500000</v>
      </c>
      <c r="W23" s="946"/>
      <c r="X23" s="768" t="s">
        <v>104</v>
      </c>
      <c r="Y23" s="1686">
        <v>0</v>
      </c>
      <c r="Z23" s="1686">
        <v>0</v>
      </c>
      <c r="AA23" s="1686">
        <v>0</v>
      </c>
      <c r="AB23" s="1686">
        <v>105</v>
      </c>
      <c r="AC23" s="1686">
        <v>45</v>
      </c>
      <c r="AD23" s="1686">
        <v>0</v>
      </c>
      <c r="AE23" s="1686">
        <v>0</v>
      </c>
      <c r="AF23" s="1686">
        <v>0</v>
      </c>
      <c r="AG23" s="1686">
        <v>0</v>
      </c>
      <c r="AH23" s="1686">
        <v>0</v>
      </c>
      <c r="AI23" s="1686">
        <v>0</v>
      </c>
      <c r="AJ23" s="1686">
        <v>0</v>
      </c>
      <c r="AK23" s="2315">
        <v>42736</v>
      </c>
      <c r="AL23" s="2317">
        <v>43100</v>
      </c>
      <c r="AM23" s="2311" t="s">
        <v>368</v>
      </c>
    </row>
    <row r="24" spans="1:39" s="148" customFormat="1" ht="67.5" customHeight="1" x14ac:dyDescent="0.2">
      <c r="A24" s="174"/>
      <c r="B24" s="958"/>
      <c r="C24" s="959"/>
      <c r="D24" s="174"/>
      <c r="E24" s="958"/>
      <c r="F24" s="959"/>
      <c r="G24" s="961"/>
      <c r="H24" s="2295"/>
      <c r="I24" s="2296"/>
      <c r="J24" s="2309"/>
      <c r="K24" s="1644"/>
      <c r="L24" s="1644"/>
      <c r="M24" s="2309"/>
      <c r="N24" s="1623"/>
      <c r="O24" s="1623"/>
      <c r="P24" s="1644"/>
      <c r="Q24" s="960">
        <f>W24/R23</f>
        <v>0</v>
      </c>
      <c r="R24" s="2324"/>
      <c r="S24" s="1644"/>
      <c r="T24" s="775" t="s">
        <v>387</v>
      </c>
      <c r="U24" s="770" t="s">
        <v>388</v>
      </c>
      <c r="V24" s="946">
        <v>0</v>
      </c>
      <c r="W24" s="946"/>
      <c r="X24" s="768"/>
      <c r="Y24" s="1688"/>
      <c r="Z24" s="1688"/>
      <c r="AA24" s="1688"/>
      <c r="AB24" s="1688"/>
      <c r="AC24" s="1688"/>
      <c r="AD24" s="1688"/>
      <c r="AE24" s="1688"/>
      <c r="AF24" s="1688"/>
      <c r="AG24" s="1688"/>
      <c r="AH24" s="1688"/>
      <c r="AI24" s="1688"/>
      <c r="AJ24" s="1688"/>
      <c r="AK24" s="2323"/>
      <c r="AL24" s="2320"/>
      <c r="AM24" s="2312"/>
    </row>
    <row r="25" spans="1:39" s="148" customFormat="1" ht="67.5" customHeight="1" x14ac:dyDescent="0.2">
      <c r="A25" s="174"/>
      <c r="B25" s="958"/>
      <c r="C25" s="959"/>
      <c r="D25" s="174"/>
      <c r="E25" s="958"/>
      <c r="F25" s="959"/>
      <c r="G25" s="961"/>
      <c r="H25" s="2297"/>
      <c r="I25" s="2298"/>
      <c r="J25" s="2310"/>
      <c r="K25" s="1645"/>
      <c r="L25" s="1645"/>
      <c r="M25" s="2310"/>
      <c r="N25" s="1624"/>
      <c r="O25" s="1624"/>
      <c r="P25" s="1645"/>
      <c r="Q25" s="960">
        <f>W25/R23</f>
        <v>0</v>
      </c>
      <c r="R25" s="2314"/>
      <c r="S25" s="1645"/>
      <c r="T25" s="770" t="s">
        <v>389</v>
      </c>
      <c r="U25" s="770" t="s">
        <v>390</v>
      </c>
      <c r="V25" s="946">
        <v>0</v>
      </c>
      <c r="W25" s="946"/>
      <c r="X25" s="768"/>
      <c r="Y25" s="1687"/>
      <c r="Z25" s="1687"/>
      <c r="AA25" s="1687"/>
      <c r="AB25" s="1687"/>
      <c r="AC25" s="1687"/>
      <c r="AD25" s="1687"/>
      <c r="AE25" s="1687"/>
      <c r="AF25" s="1687"/>
      <c r="AG25" s="1687"/>
      <c r="AH25" s="1687"/>
      <c r="AI25" s="1687"/>
      <c r="AJ25" s="1687"/>
      <c r="AK25" s="2316"/>
      <c r="AL25" s="2318"/>
      <c r="AM25" s="2319"/>
    </row>
    <row r="26" spans="1:39" ht="27.75" customHeight="1" x14ac:dyDescent="0.2">
      <c r="A26" s="174"/>
      <c r="B26" s="958"/>
      <c r="C26" s="959"/>
      <c r="D26" s="174"/>
      <c r="E26" s="958"/>
      <c r="F26" s="959"/>
      <c r="G26" s="1165">
        <v>31</v>
      </c>
      <c r="H26" s="2301" t="s">
        <v>1787</v>
      </c>
      <c r="I26" s="2302"/>
      <c r="J26" s="2302"/>
      <c r="K26" s="2302"/>
      <c r="L26" s="957"/>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57"/>
      <c r="AL26" s="957"/>
      <c r="AM26" s="966"/>
    </row>
    <row r="27" spans="1:39" s="148" customFormat="1" ht="78.75" customHeight="1" x14ac:dyDescent="0.2">
      <c r="A27" s="174"/>
      <c r="B27" s="958"/>
      <c r="C27" s="959"/>
      <c r="D27" s="174"/>
      <c r="E27" s="958"/>
      <c r="F27" s="959"/>
      <c r="G27" s="961"/>
      <c r="H27" s="2306"/>
      <c r="I27" s="2307"/>
      <c r="J27" s="2308">
        <v>118</v>
      </c>
      <c r="K27" s="1650" t="s">
        <v>391</v>
      </c>
      <c r="L27" s="1643" t="s">
        <v>370</v>
      </c>
      <c r="M27" s="2308">
        <v>6</v>
      </c>
      <c r="N27" s="1622" t="s">
        <v>1794</v>
      </c>
      <c r="O27" s="1622">
        <v>48</v>
      </c>
      <c r="P27" s="1650" t="s">
        <v>392</v>
      </c>
      <c r="Q27" s="960">
        <f>V27/R27</f>
        <v>0.18913125709242215</v>
      </c>
      <c r="R27" s="2313">
        <f>V27+V28+V29</f>
        <v>158620000</v>
      </c>
      <c r="S27" s="1643" t="s">
        <v>393</v>
      </c>
      <c r="T27" s="772" t="s">
        <v>394</v>
      </c>
      <c r="U27" s="770" t="s">
        <v>395</v>
      </c>
      <c r="V27" s="946">
        <v>30000000</v>
      </c>
      <c r="W27" s="946"/>
      <c r="X27" s="768" t="s">
        <v>367</v>
      </c>
      <c r="Y27" s="1686">
        <v>2019.04</v>
      </c>
      <c r="Z27" s="1686">
        <v>40380.800000000003</v>
      </c>
      <c r="AA27" s="1686">
        <v>30285.599999999999</v>
      </c>
      <c r="AB27" s="1686">
        <v>10095.200000000001</v>
      </c>
      <c r="AC27" s="1686">
        <v>10095.200000000001</v>
      </c>
      <c r="AD27" s="1686">
        <v>8076.16</v>
      </c>
      <c r="AE27" s="1686">
        <v>0</v>
      </c>
      <c r="AF27" s="1686">
        <v>0</v>
      </c>
      <c r="AG27" s="1686">
        <v>0</v>
      </c>
      <c r="AH27" s="1686">
        <v>0</v>
      </c>
      <c r="AI27" s="1686">
        <v>0</v>
      </c>
      <c r="AJ27" s="1686">
        <v>0</v>
      </c>
      <c r="AK27" s="2315">
        <v>42736</v>
      </c>
      <c r="AL27" s="2317">
        <v>43100</v>
      </c>
      <c r="AM27" s="2311" t="s">
        <v>368</v>
      </c>
    </row>
    <row r="28" spans="1:39" s="148" customFormat="1" ht="78" customHeight="1" x14ac:dyDescent="0.2">
      <c r="A28" s="174"/>
      <c r="B28" s="958"/>
      <c r="C28" s="959"/>
      <c r="D28" s="174"/>
      <c r="E28" s="958"/>
      <c r="F28" s="959"/>
      <c r="G28" s="961"/>
      <c r="H28" s="2295"/>
      <c r="I28" s="2296"/>
      <c r="J28" s="2309"/>
      <c r="K28" s="1668"/>
      <c r="L28" s="1644"/>
      <c r="M28" s="2309"/>
      <c r="N28" s="1623"/>
      <c r="O28" s="1623"/>
      <c r="P28" s="1668"/>
      <c r="Q28" s="960">
        <f>V28/R27</f>
        <v>0.51191526919682262</v>
      </c>
      <c r="R28" s="2324"/>
      <c r="S28" s="1644"/>
      <c r="T28" s="776" t="s">
        <v>396</v>
      </c>
      <c r="U28" s="770" t="s">
        <v>397</v>
      </c>
      <c r="V28" s="946">
        <v>81200000</v>
      </c>
      <c r="W28" s="946"/>
      <c r="X28" s="768" t="s">
        <v>367</v>
      </c>
      <c r="Y28" s="1688"/>
      <c r="Z28" s="1688"/>
      <c r="AA28" s="1688"/>
      <c r="AB28" s="1688"/>
      <c r="AC28" s="1688"/>
      <c r="AD28" s="1688"/>
      <c r="AE28" s="1688"/>
      <c r="AF28" s="1688"/>
      <c r="AG28" s="1688"/>
      <c r="AH28" s="1688"/>
      <c r="AI28" s="1688"/>
      <c r="AJ28" s="1688"/>
      <c r="AK28" s="2323"/>
      <c r="AL28" s="2320"/>
      <c r="AM28" s="2312"/>
    </row>
    <row r="29" spans="1:39" s="148" customFormat="1" ht="55.5" customHeight="1" x14ac:dyDescent="0.2">
      <c r="A29" s="174"/>
      <c r="B29" s="958"/>
      <c r="C29" s="959"/>
      <c r="D29" s="174"/>
      <c r="E29" s="958"/>
      <c r="F29" s="959"/>
      <c r="G29" s="961"/>
      <c r="H29" s="2297"/>
      <c r="I29" s="2298"/>
      <c r="J29" s="2310"/>
      <c r="K29" s="1651"/>
      <c r="L29" s="1645"/>
      <c r="M29" s="2310"/>
      <c r="N29" s="1624"/>
      <c r="O29" s="1624"/>
      <c r="P29" s="1651"/>
      <c r="Q29" s="960">
        <f>V29/R27</f>
        <v>0.29895347371075526</v>
      </c>
      <c r="R29" s="2314"/>
      <c r="S29" s="1645"/>
      <c r="T29" s="774" t="s">
        <v>398</v>
      </c>
      <c r="U29" s="770" t="s">
        <v>399</v>
      </c>
      <c r="V29" s="946">
        <v>47420000</v>
      </c>
      <c r="W29" s="946"/>
      <c r="X29" s="768" t="s">
        <v>367</v>
      </c>
      <c r="Y29" s="1687"/>
      <c r="Z29" s="1687"/>
      <c r="AA29" s="1687"/>
      <c r="AB29" s="1687"/>
      <c r="AC29" s="1687"/>
      <c r="AD29" s="1687"/>
      <c r="AE29" s="1687"/>
      <c r="AF29" s="1687"/>
      <c r="AG29" s="1687"/>
      <c r="AH29" s="1687"/>
      <c r="AI29" s="1687"/>
      <c r="AJ29" s="1687"/>
      <c r="AK29" s="2316"/>
      <c r="AL29" s="2318"/>
      <c r="AM29" s="2319"/>
    </row>
    <row r="30" spans="1:39" s="1501" customFormat="1" ht="15" x14ac:dyDescent="0.25">
      <c r="A30" s="1497"/>
      <c r="B30" s="1498"/>
      <c r="C30" s="1499"/>
      <c r="D30" s="354">
        <v>10</v>
      </c>
      <c r="E30" s="2303" t="s">
        <v>1788</v>
      </c>
      <c r="F30" s="2304"/>
      <c r="G30" s="2305"/>
      <c r="H30" s="2305"/>
      <c r="I30" s="2305"/>
      <c r="J30" s="2305"/>
      <c r="K30" s="230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1500"/>
    </row>
    <row r="31" spans="1:39" s="1501" customFormat="1" ht="15" x14ac:dyDescent="0.25">
      <c r="A31" s="1502"/>
      <c r="B31" s="1503"/>
      <c r="C31" s="1503"/>
      <c r="D31" s="1497"/>
      <c r="E31" s="1504"/>
      <c r="F31" s="1499"/>
      <c r="G31" s="1165">
        <v>32</v>
      </c>
      <c r="H31" s="2301" t="s">
        <v>1789</v>
      </c>
      <c r="I31" s="2302"/>
      <c r="J31" s="2302"/>
      <c r="K31" s="2302"/>
      <c r="L31" s="2302"/>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1505"/>
    </row>
    <row r="32" spans="1:39" s="148" customFormat="1" ht="76.5" customHeight="1" x14ac:dyDescent="0.2">
      <c r="A32" s="174"/>
      <c r="B32" s="958"/>
      <c r="C32" s="958"/>
      <c r="D32" s="174"/>
      <c r="E32" s="2321"/>
      <c r="F32" s="2296"/>
      <c r="G32" s="961"/>
      <c r="H32" s="2306"/>
      <c r="I32" s="2307"/>
      <c r="J32" s="2308">
        <v>119</v>
      </c>
      <c r="K32" s="1643" t="s">
        <v>400</v>
      </c>
      <c r="L32" s="1643" t="s">
        <v>370</v>
      </c>
      <c r="M32" s="2308">
        <v>9</v>
      </c>
      <c r="N32" s="1622" t="s">
        <v>1796</v>
      </c>
      <c r="O32" s="1622">
        <v>49</v>
      </c>
      <c r="P32" s="1643" t="s">
        <v>401</v>
      </c>
      <c r="Q32" s="962">
        <f>W32/R32</f>
        <v>0</v>
      </c>
      <c r="R32" s="2313">
        <f>V32+V33</f>
        <v>430849833</v>
      </c>
      <c r="S32" s="1643" t="s">
        <v>402</v>
      </c>
      <c r="T32" s="770" t="s">
        <v>403</v>
      </c>
      <c r="U32" s="769" t="s">
        <v>404</v>
      </c>
      <c r="V32" s="947">
        <v>380849833</v>
      </c>
      <c r="W32" s="947"/>
      <c r="X32" s="777" t="s">
        <v>405</v>
      </c>
      <c r="Y32" s="1686">
        <v>0</v>
      </c>
      <c r="Z32" s="1686">
        <v>17055.5</v>
      </c>
      <c r="AA32" s="1686">
        <v>34111</v>
      </c>
      <c r="AB32" s="1686">
        <v>34111</v>
      </c>
      <c r="AC32" s="1686">
        <v>51166.5</v>
      </c>
      <c r="AD32" s="1686">
        <v>25583.25</v>
      </c>
      <c r="AE32" s="1686">
        <v>4263.875</v>
      </c>
      <c r="AF32" s="1686">
        <v>4263.875</v>
      </c>
      <c r="AG32" s="1686">
        <v>0</v>
      </c>
      <c r="AH32" s="1686">
        <v>0</v>
      </c>
      <c r="AI32" s="1686">
        <v>0</v>
      </c>
      <c r="AJ32" s="1686">
        <v>0</v>
      </c>
      <c r="AK32" s="2315">
        <v>42736</v>
      </c>
      <c r="AL32" s="2317">
        <v>43100</v>
      </c>
      <c r="AM32" s="2311" t="s">
        <v>406</v>
      </c>
    </row>
    <row r="33" spans="1:62" s="148" customFormat="1" ht="59.25" customHeight="1" x14ac:dyDescent="0.2">
      <c r="A33" s="174"/>
      <c r="B33" s="958"/>
      <c r="C33" s="958"/>
      <c r="D33" s="174"/>
      <c r="E33" s="2321"/>
      <c r="F33" s="2296"/>
      <c r="G33" s="961"/>
      <c r="H33" s="2295"/>
      <c r="I33" s="2296"/>
      <c r="J33" s="2309"/>
      <c r="K33" s="1644"/>
      <c r="L33" s="1644"/>
      <c r="M33" s="2309"/>
      <c r="N33" s="1624"/>
      <c r="O33" s="1623"/>
      <c r="P33" s="1644"/>
      <c r="Q33" s="962">
        <f>W33/R32</f>
        <v>0</v>
      </c>
      <c r="R33" s="2324"/>
      <c r="S33" s="1644"/>
      <c r="T33" s="770" t="s">
        <v>407</v>
      </c>
      <c r="U33" s="769" t="s">
        <v>408</v>
      </c>
      <c r="V33" s="956">
        <v>50000000</v>
      </c>
      <c r="W33" s="956"/>
      <c r="X33" s="766" t="s">
        <v>405</v>
      </c>
      <c r="Y33" s="1688"/>
      <c r="Z33" s="1688"/>
      <c r="AA33" s="1688"/>
      <c r="AB33" s="1688"/>
      <c r="AC33" s="1688"/>
      <c r="AD33" s="1688"/>
      <c r="AE33" s="1688"/>
      <c r="AF33" s="1688"/>
      <c r="AG33" s="1688"/>
      <c r="AH33" s="1688"/>
      <c r="AI33" s="1688"/>
      <c r="AJ33" s="1688"/>
      <c r="AK33" s="2323"/>
      <c r="AL33" s="2320"/>
      <c r="AM33" s="2312"/>
    </row>
    <row r="34" spans="1:62" ht="15" x14ac:dyDescent="0.2">
      <c r="A34" s="767"/>
      <c r="B34" s="780"/>
      <c r="C34" s="780"/>
      <c r="D34" s="767"/>
      <c r="E34" s="2321"/>
      <c r="F34" s="2296"/>
      <c r="G34" s="1165">
        <v>32</v>
      </c>
      <c r="H34" s="2301" t="s">
        <v>1789</v>
      </c>
      <c r="I34" s="2302"/>
      <c r="J34" s="2302"/>
      <c r="K34" s="2302"/>
      <c r="L34" s="2302"/>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66"/>
    </row>
    <row r="35" spans="1:62" s="148" customFormat="1" ht="78" customHeight="1" x14ac:dyDescent="0.2">
      <c r="A35" s="174"/>
      <c r="B35" s="958"/>
      <c r="C35" s="958"/>
      <c r="D35" s="174"/>
      <c r="E35" s="2321"/>
      <c r="F35" s="2296"/>
      <c r="G35" s="961"/>
      <c r="H35" s="2306"/>
      <c r="I35" s="2307"/>
      <c r="J35" s="945">
        <v>120</v>
      </c>
      <c r="K35" s="776" t="s">
        <v>409</v>
      </c>
      <c r="L35" s="1643" t="s">
        <v>370</v>
      </c>
      <c r="M35" s="945">
        <v>3</v>
      </c>
      <c r="N35" s="1622" t="s">
        <v>410</v>
      </c>
      <c r="O35" s="1622">
        <v>50</v>
      </c>
      <c r="P35" s="1643" t="s">
        <v>411</v>
      </c>
      <c r="Q35" s="963">
        <f>W35/R35</f>
        <v>0</v>
      </c>
      <c r="R35" s="2313">
        <f>V35+V36</f>
        <v>100000000</v>
      </c>
      <c r="S35" s="1643" t="s">
        <v>412</v>
      </c>
      <c r="T35" s="776" t="s">
        <v>413</v>
      </c>
      <c r="U35" s="775" t="s">
        <v>414</v>
      </c>
      <c r="V35" s="947">
        <v>50000000</v>
      </c>
      <c r="W35" s="947"/>
      <c r="X35" s="777" t="s">
        <v>104</v>
      </c>
      <c r="Y35" s="1686">
        <v>0</v>
      </c>
      <c r="Z35" s="1686">
        <v>85276.2</v>
      </c>
      <c r="AA35" s="1686">
        <v>85276.2</v>
      </c>
      <c r="AB35" s="1686">
        <v>85276.2</v>
      </c>
      <c r="AC35" s="1686">
        <v>14212.7</v>
      </c>
      <c r="AD35" s="1686">
        <v>14212.7</v>
      </c>
      <c r="AE35" s="1686">
        <v>0</v>
      </c>
      <c r="AF35" s="1686">
        <v>0</v>
      </c>
      <c r="AG35" s="1686">
        <v>0</v>
      </c>
      <c r="AH35" s="1686">
        <v>0</v>
      </c>
      <c r="AI35" s="1686">
        <v>0</v>
      </c>
      <c r="AJ35" s="1686">
        <v>0</v>
      </c>
      <c r="AK35" s="2315">
        <v>42736</v>
      </c>
      <c r="AL35" s="2317">
        <v>43100</v>
      </c>
      <c r="AM35" s="2311" t="s">
        <v>368</v>
      </c>
    </row>
    <row r="36" spans="1:62" ht="99" customHeight="1" x14ac:dyDescent="0.2">
      <c r="A36" s="748"/>
      <c r="B36" s="964"/>
      <c r="C36" s="964"/>
      <c r="D36" s="748"/>
      <c r="E36" s="2322"/>
      <c r="F36" s="2298"/>
      <c r="G36" s="965"/>
      <c r="H36" s="2297"/>
      <c r="I36" s="2298"/>
      <c r="J36" s="948">
        <v>121</v>
      </c>
      <c r="K36" s="774" t="s">
        <v>415</v>
      </c>
      <c r="L36" s="1645"/>
      <c r="M36" s="948">
        <v>4</v>
      </c>
      <c r="N36" s="1624"/>
      <c r="O36" s="1624"/>
      <c r="P36" s="1645"/>
      <c r="Q36" s="960">
        <f>W36/R35</f>
        <v>0</v>
      </c>
      <c r="R36" s="2314"/>
      <c r="S36" s="1645"/>
      <c r="T36" s="773" t="s">
        <v>416</v>
      </c>
      <c r="U36" s="770" t="s">
        <v>417</v>
      </c>
      <c r="V36" s="946">
        <v>50000000</v>
      </c>
      <c r="W36" s="946"/>
      <c r="X36" s="768" t="s">
        <v>104</v>
      </c>
      <c r="Y36" s="1687"/>
      <c r="Z36" s="1687"/>
      <c r="AA36" s="1687"/>
      <c r="AB36" s="1687"/>
      <c r="AC36" s="1687"/>
      <c r="AD36" s="1687"/>
      <c r="AE36" s="1687"/>
      <c r="AF36" s="1687"/>
      <c r="AG36" s="1687"/>
      <c r="AH36" s="1687"/>
      <c r="AI36" s="1687"/>
      <c r="AJ36" s="1687"/>
      <c r="AK36" s="2316"/>
      <c r="AL36" s="2318"/>
      <c r="AM36" s="2319"/>
    </row>
    <row r="37" spans="1:62" s="1429" customFormat="1" x14ac:dyDescent="0.2">
      <c r="A37" s="1484"/>
      <c r="B37" s="1485"/>
      <c r="C37" s="1486"/>
      <c r="D37" s="1484"/>
      <c r="E37" s="1485"/>
      <c r="F37" s="1486"/>
      <c r="G37" s="1484"/>
      <c r="H37" s="1485"/>
      <c r="I37" s="1486"/>
      <c r="J37" s="1487"/>
      <c r="K37" s="1488"/>
      <c r="L37" s="1478"/>
      <c r="M37" s="1477"/>
      <c r="N37" s="1485"/>
      <c r="O37" s="1485"/>
      <c r="P37" s="1488" t="s">
        <v>133</v>
      </c>
      <c r="Q37" s="1489"/>
      <c r="R37" s="1490">
        <f>SUM(R17:R36)</f>
        <v>2776409833</v>
      </c>
      <c r="S37" s="1488"/>
      <c r="T37" s="177"/>
      <c r="U37" s="1491"/>
      <c r="V37" s="1492">
        <f>SUM(V17:V36)</f>
        <v>2776409833</v>
      </c>
      <c r="W37" s="1492"/>
      <c r="X37" s="1477"/>
      <c r="Y37" s="1493"/>
      <c r="Z37" s="1494"/>
      <c r="AA37" s="1493"/>
      <c r="AB37" s="1493"/>
      <c r="AC37" s="1493"/>
      <c r="AD37" s="1493"/>
      <c r="AE37" s="1493"/>
      <c r="AF37" s="1493"/>
      <c r="AG37" s="1493"/>
      <c r="AH37" s="1493"/>
      <c r="AI37" s="1493"/>
      <c r="AJ37" s="1493"/>
      <c r="AK37" s="1495"/>
      <c r="AL37" s="1495"/>
      <c r="AM37" s="1496"/>
    </row>
    <row r="41" spans="1:62" s="1156" customFormat="1" ht="15" x14ac:dyDescent="0.25">
      <c r="A41" s="135"/>
      <c r="B41" s="135"/>
      <c r="C41" s="135"/>
      <c r="D41" s="2331" t="s">
        <v>1853</v>
      </c>
      <c r="E41" s="2331"/>
      <c r="F41" s="2331"/>
      <c r="G41" s="2331"/>
      <c r="H41" s="2331"/>
      <c r="I41" s="2331"/>
      <c r="J41" s="135"/>
      <c r="K41" s="151"/>
      <c r="L41" s="135"/>
      <c r="M41" s="152"/>
      <c r="N41" s="1390"/>
      <c r="O41" s="135"/>
      <c r="P41" s="135"/>
      <c r="Q41" s="1391"/>
      <c r="R41" s="157"/>
      <c r="S41" s="1392"/>
      <c r="T41" s="135"/>
      <c r="U41" s="135"/>
      <c r="V41" s="151"/>
      <c r="W41" s="155"/>
      <c r="X41" s="1367"/>
      <c r="Y41" s="1367"/>
      <c r="Z41" s="1393"/>
      <c r="AA41" s="151"/>
      <c r="AB41" s="111"/>
      <c r="AC41" s="1361"/>
      <c r="AD41" s="111"/>
      <c r="AE41" s="1361"/>
      <c r="AF41" s="111"/>
      <c r="AG41" s="1361"/>
      <c r="AH41" s="111"/>
      <c r="AI41" s="1361"/>
      <c r="AJ41" s="111"/>
      <c r="AK41" s="1361"/>
      <c r="AL41" s="111"/>
      <c r="AM41" s="1361"/>
      <c r="AN41" s="111"/>
      <c r="AO41" s="1361"/>
      <c r="AP41" s="111"/>
      <c r="AQ41" s="1361"/>
      <c r="AR41" s="111"/>
      <c r="AS41" s="1361"/>
      <c r="AT41" s="111"/>
      <c r="AU41" s="1361"/>
      <c r="AV41" s="111"/>
      <c r="AW41" s="1361"/>
      <c r="AX41" s="111"/>
      <c r="AY41" s="1361"/>
      <c r="AZ41" s="1394"/>
      <c r="BA41" s="1395"/>
      <c r="BB41" s="1395"/>
      <c r="BC41" s="1395"/>
      <c r="BD41" s="1394"/>
      <c r="BE41" s="1394"/>
      <c r="BF41" s="951"/>
      <c r="BG41" s="1396"/>
      <c r="BH41" s="952"/>
      <c r="BI41" s="1397"/>
      <c r="BJ41" s="1357"/>
    </row>
    <row r="42" spans="1:62" s="1156" customFormat="1" x14ac:dyDescent="0.2">
      <c r="A42" s="135"/>
      <c r="B42" s="135"/>
      <c r="C42" s="135"/>
      <c r="D42" s="2332" t="s">
        <v>1854</v>
      </c>
      <c r="E42" s="2332"/>
      <c r="F42" s="2332"/>
      <c r="G42" s="2332"/>
      <c r="H42" s="2332"/>
      <c r="I42" s="2332"/>
      <c r="J42" s="135"/>
      <c r="K42" s="151"/>
      <c r="L42" s="135"/>
      <c r="M42" s="152"/>
      <c r="N42" s="1390"/>
      <c r="O42" s="135"/>
      <c r="P42" s="135"/>
      <c r="Q42" s="1391"/>
      <c r="R42" s="157"/>
      <c r="S42" s="1392"/>
      <c r="T42" s="135"/>
      <c r="U42" s="135"/>
      <c r="V42" s="151"/>
      <c r="W42" s="155"/>
      <c r="X42" s="1367"/>
      <c r="Y42" s="1367"/>
      <c r="Z42" s="1393"/>
      <c r="AA42" s="151"/>
      <c r="AB42" s="111"/>
      <c r="AC42" s="1361"/>
      <c r="AD42" s="111"/>
      <c r="AE42" s="1361"/>
      <c r="AF42" s="111"/>
      <c r="AG42" s="1361"/>
      <c r="AH42" s="111"/>
      <c r="AI42" s="1361"/>
      <c r="AJ42" s="111"/>
      <c r="AK42" s="1361"/>
      <c r="AL42" s="111"/>
      <c r="AM42" s="1361"/>
      <c r="AN42" s="111"/>
      <c r="AO42" s="1361"/>
      <c r="AP42" s="111"/>
      <c r="AQ42" s="1361"/>
      <c r="AR42" s="111"/>
      <c r="AS42" s="1361"/>
      <c r="AT42" s="111"/>
      <c r="AU42" s="1361"/>
      <c r="AV42" s="111"/>
      <c r="AW42" s="1361"/>
      <c r="AX42" s="111"/>
      <c r="AY42" s="1361"/>
      <c r="AZ42" s="1394"/>
      <c r="BA42" s="1398"/>
      <c r="BB42" s="1398"/>
      <c r="BC42" s="1395"/>
      <c r="BD42" s="1394"/>
      <c r="BE42" s="1394"/>
      <c r="BF42" s="951"/>
      <c r="BG42" s="1396"/>
      <c r="BH42" s="952"/>
      <c r="BI42" s="1397"/>
      <c r="BJ42" s="1357"/>
    </row>
    <row r="43" spans="1:62" s="1156" customFormat="1" x14ac:dyDescent="0.2">
      <c r="A43" s="135"/>
      <c r="B43" s="135"/>
      <c r="C43" s="135"/>
      <c r="D43" s="135"/>
      <c r="E43" s="135"/>
      <c r="F43" s="135"/>
      <c r="G43" s="135"/>
      <c r="H43" s="135"/>
      <c r="I43" s="135"/>
      <c r="J43" s="135"/>
      <c r="K43" s="151"/>
      <c r="L43" s="135"/>
      <c r="M43" s="152"/>
      <c r="N43" s="1390"/>
      <c r="O43" s="135"/>
      <c r="P43" s="135"/>
      <c r="Q43" s="1391"/>
      <c r="R43" s="157"/>
      <c r="S43" s="1392"/>
      <c r="T43" s="135"/>
      <c r="U43" s="135"/>
      <c r="V43" s="151"/>
      <c r="W43" s="155"/>
      <c r="X43" s="1367"/>
      <c r="Y43" s="1367"/>
      <c r="Z43" s="1393"/>
      <c r="AA43" s="151"/>
      <c r="AB43" s="111"/>
      <c r="AC43" s="1361"/>
      <c r="AD43" s="111"/>
      <c r="AE43" s="1361"/>
      <c r="AF43" s="111"/>
      <c r="AG43" s="1361"/>
      <c r="AH43" s="111"/>
      <c r="AI43" s="1361"/>
      <c r="AJ43" s="111"/>
      <c r="AK43" s="1361"/>
      <c r="AL43" s="111"/>
      <c r="AM43" s="1361"/>
      <c r="AN43" s="111"/>
      <c r="AO43" s="1361"/>
      <c r="AP43" s="111"/>
      <c r="AQ43" s="1361"/>
      <c r="AR43" s="111"/>
      <c r="AS43" s="1361"/>
      <c r="AT43" s="111"/>
      <c r="AU43" s="1361"/>
      <c r="AV43" s="111"/>
      <c r="AW43" s="1361"/>
      <c r="AX43" s="111"/>
      <c r="AY43" s="1361"/>
      <c r="AZ43" s="1394"/>
      <c r="BA43" s="1399"/>
      <c r="BB43" s="1399"/>
      <c r="BC43" s="1395"/>
      <c r="BD43" s="1394"/>
      <c r="BE43" s="1394"/>
      <c r="BF43" s="951"/>
      <c r="BG43" s="1396"/>
      <c r="BH43" s="952"/>
      <c r="BI43" s="1397"/>
      <c r="BJ43" s="1357"/>
    </row>
    <row r="45" spans="1:62" x14ac:dyDescent="0.2">
      <c r="J45" s="125"/>
      <c r="K45" s="954"/>
      <c r="L45" s="954"/>
      <c r="M45" s="148"/>
      <c r="N45" s="148"/>
      <c r="O45" s="148"/>
      <c r="P45" s="954"/>
      <c r="Q45" s="150"/>
    </row>
    <row r="46" spans="1:62" ht="69" customHeight="1" x14ac:dyDescent="0.2">
      <c r="J46" s="125"/>
      <c r="K46" s="955"/>
      <c r="L46" s="954"/>
      <c r="M46" s="148"/>
      <c r="N46" s="148"/>
      <c r="O46" s="148"/>
      <c r="P46" s="954"/>
      <c r="Q46" s="150"/>
    </row>
    <row r="47" spans="1:62" x14ac:dyDescent="0.2">
      <c r="J47" s="125"/>
      <c r="K47" s="955"/>
      <c r="L47" s="954"/>
      <c r="M47" s="148"/>
      <c r="N47" s="148"/>
      <c r="O47" s="148"/>
      <c r="P47" s="954"/>
      <c r="Q47" s="150"/>
    </row>
    <row r="48" spans="1:62" ht="16.5" customHeight="1" x14ac:dyDescent="0.2">
      <c r="J48" s="125"/>
      <c r="K48" s="955"/>
      <c r="L48" s="954"/>
      <c r="M48" s="148"/>
      <c r="N48" s="148"/>
      <c r="O48" s="148"/>
      <c r="P48" s="955"/>
      <c r="Q48" s="150"/>
    </row>
    <row r="49" spans="10:17" x14ac:dyDescent="0.2">
      <c r="J49" s="125"/>
      <c r="K49" s="954"/>
      <c r="L49" s="954"/>
      <c r="M49" s="148"/>
      <c r="N49" s="148"/>
      <c r="O49" s="148"/>
      <c r="P49" s="955"/>
      <c r="Q49" s="150"/>
    </row>
    <row r="50" spans="10:17" x14ac:dyDescent="0.2">
      <c r="J50" s="125"/>
      <c r="K50" s="954"/>
      <c r="L50" s="954"/>
      <c r="M50" s="148"/>
      <c r="N50" s="148"/>
      <c r="O50" s="148"/>
      <c r="P50" s="955"/>
      <c r="Q50" s="150"/>
    </row>
    <row r="51" spans="10:17" x14ac:dyDescent="0.2">
      <c r="J51" s="125"/>
      <c r="K51" s="954"/>
      <c r="L51" s="954"/>
      <c r="M51" s="148"/>
      <c r="N51" s="148"/>
      <c r="O51" s="148"/>
      <c r="P51" s="954"/>
      <c r="Q51" s="150"/>
    </row>
    <row r="52" spans="10:17" x14ac:dyDescent="0.2">
      <c r="J52" s="125"/>
      <c r="K52" s="954"/>
      <c r="L52" s="954"/>
      <c r="M52" s="148"/>
      <c r="N52" s="148"/>
      <c r="O52" s="148"/>
      <c r="P52" s="954"/>
      <c r="Q52" s="150"/>
    </row>
    <row r="53" spans="10:17" x14ac:dyDescent="0.2">
      <c r="J53" s="125"/>
      <c r="K53" s="954"/>
      <c r="L53" s="954"/>
      <c r="M53" s="148"/>
      <c r="N53" s="148"/>
      <c r="O53" s="148"/>
      <c r="P53" s="954"/>
      <c r="Q53" s="150"/>
    </row>
  </sheetData>
  <mergeCells count="202">
    <mergeCell ref="D41:I41"/>
    <mergeCell ref="D42:I42"/>
    <mergeCell ref="A1:AM1"/>
    <mergeCell ref="A2:AL2"/>
    <mergeCell ref="A3:M4"/>
    <mergeCell ref="N3:AM4"/>
    <mergeCell ref="A5:A13"/>
    <mergeCell ref="B5:C13"/>
    <mergeCell ref="D5:D13"/>
    <mergeCell ref="E5:F13"/>
    <mergeCell ref="G5:G13"/>
    <mergeCell ref="H5:I13"/>
    <mergeCell ref="AH6:AH13"/>
    <mergeCell ref="AI6:AI13"/>
    <mergeCell ref="AJ6:AJ13"/>
    <mergeCell ref="P5:P13"/>
    <mergeCell ref="Q5:Q13"/>
    <mergeCell ref="R5:R13"/>
    <mergeCell ref="S5:S13"/>
    <mergeCell ref="T5:T13"/>
    <mergeCell ref="W6:W13"/>
    <mergeCell ref="H35:I36"/>
    <mergeCell ref="AL5:AL13"/>
    <mergeCell ref="V5:V13"/>
    <mergeCell ref="X5:X13"/>
    <mergeCell ref="P17:P18"/>
    <mergeCell ref="Q17:Q18"/>
    <mergeCell ref="R17:R18"/>
    <mergeCell ref="S17:S18"/>
    <mergeCell ref="T17:T18"/>
    <mergeCell ref="U17:U18"/>
    <mergeCell ref="J17:J18"/>
    <mergeCell ref="K17:K18"/>
    <mergeCell ref="L17:L18"/>
    <mergeCell ref="M17:M18"/>
    <mergeCell ref="N17:N18"/>
    <mergeCell ref="O17:O18"/>
    <mergeCell ref="J5:J13"/>
    <mergeCell ref="K5:K13"/>
    <mergeCell ref="L5:L13"/>
    <mergeCell ref="M5:M13"/>
    <mergeCell ref="N5:N13"/>
    <mergeCell ref="O5:O13"/>
    <mergeCell ref="X17:X18"/>
    <mergeCell ref="W17:W18"/>
    <mergeCell ref="U5:U13"/>
    <mergeCell ref="Y17:Y18"/>
    <mergeCell ref="Z17:Z18"/>
    <mergeCell ref="AA17:AA18"/>
    <mergeCell ref="AM5:AM13"/>
    <mergeCell ref="Y6:Y13"/>
    <mergeCell ref="Z6:Z13"/>
    <mergeCell ref="AA6:AA13"/>
    <mergeCell ref="AB6:AB13"/>
    <mergeCell ref="AC6:AC13"/>
    <mergeCell ref="AD6:AD13"/>
    <mergeCell ref="AE6:AE13"/>
    <mergeCell ref="AF6:AF13"/>
    <mergeCell ref="Y5:AD5"/>
    <mergeCell ref="AE5:AJ5"/>
    <mergeCell ref="AK5:AK13"/>
    <mergeCell ref="AG6:AG13"/>
    <mergeCell ref="AH17:AH18"/>
    <mergeCell ref="AI17:AI18"/>
    <mergeCell ref="AJ17:AJ18"/>
    <mergeCell ref="AK17:AK18"/>
    <mergeCell ref="AL17:AL18"/>
    <mergeCell ref="AM17:AM18"/>
    <mergeCell ref="AB17:AB18"/>
    <mergeCell ref="AC17:AC18"/>
    <mergeCell ref="AD17:AD18"/>
    <mergeCell ref="AM19:AM21"/>
    <mergeCell ref="AG19:AG21"/>
    <mergeCell ref="AH19:AH21"/>
    <mergeCell ref="AI19:AI21"/>
    <mergeCell ref="AJ19:AJ21"/>
    <mergeCell ref="AK19:AK21"/>
    <mergeCell ref="AL19:AL21"/>
    <mergeCell ref="AA19:AA21"/>
    <mergeCell ref="AB19:AB21"/>
    <mergeCell ref="AC19:AC21"/>
    <mergeCell ref="AE17:AE18"/>
    <mergeCell ref="AF17:AF18"/>
    <mergeCell ref="AG17:AG18"/>
    <mergeCell ref="AF32:AF33"/>
    <mergeCell ref="AG32:AG33"/>
    <mergeCell ref="AI23:AI25"/>
    <mergeCell ref="AJ23:AJ25"/>
    <mergeCell ref="P27:P29"/>
    <mergeCell ref="R27:R29"/>
    <mergeCell ref="S27:S29"/>
    <mergeCell ref="Y27:Y29"/>
    <mergeCell ref="P32:P33"/>
    <mergeCell ref="R32:R33"/>
    <mergeCell ref="S32:S33"/>
    <mergeCell ref="Y32:Y33"/>
    <mergeCell ref="Z32:Z33"/>
    <mergeCell ref="AA32:AA33"/>
    <mergeCell ref="AB32:AB33"/>
    <mergeCell ref="AC32:AC33"/>
    <mergeCell ref="AD32:AD33"/>
    <mergeCell ref="AE32:AE33"/>
    <mergeCell ref="AB27:AB29"/>
    <mergeCell ref="P23:P25"/>
    <mergeCell ref="AD27:AD29"/>
    <mergeCell ref="AE27:AE29"/>
    <mergeCell ref="AI32:AI33"/>
    <mergeCell ref="AJ32:AJ33"/>
    <mergeCell ref="N27:N29"/>
    <mergeCell ref="O27:O29"/>
    <mergeCell ref="AD19:AD21"/>
    <mergeCell ref="AE19:AE21"/>
    <mergeCell ref="AF19:AF21"/>
    <mergeCell ref="O19:O21"/>
    <mergeCell ref="P19:P21"/>
    <mergeCell ref="N23:N25"/>
    <mergeCell ref="O23:O25"/>
    <mergeCell ref="Y19:Y21"/>
    <mergeCell ref="Z19:Z21"/>
    <mergeCell ref="R19:R21"/>
    <mergeCell ref="S19:S21"/>
    <mergeCell ref="AK32:AK33"/>
    <mergeCell ref="AL32:AL33"/>
    <mergeCell ref="AK23:AK25"/>
    <mergeCell ref="AL23:AL25"/>
    <mergeCell ref="AM23:AM25"/>
    <mergeCell ref="H27:I29"/>
    <mergeCell ref="J27:J29"/>
    <mergeCell ref="K27:K29"/>
    <mergeCell ref="L27:L29"/>
    <mergeCell ref="M27:M29"/>
    <mergeCell ref="AC23:AC25"/>
    <mergeCell ref="AD23:AD25"/>
    <mergeCell ref="AE23:AE25"/>
    <mergeCell ref="AF23:AF25"/>
    <mergeCell ref="AG23:AG25"/>
    <mergeCell ref="AH23:AH25"/>
    <mergeCell ref="R23:R25"/>
    <mergeCell ref="S23:S25"/>
    <mergeCell ref="Y23:Y25"/>
    <mergeCell ref="Z23:Z25"/>
    <mergeCell ref="AA23:AA25"/>
    <mergeCell ref="AB23:AB25"/>
    <mergeCell ref="H31:L31"/>
    <mergeCell ref="M23:M25"/>
    <mergeCell ref="AG35:AG36"/>
    <mergeCell ref="AH35:AH36"/>
    <mergeCell ref="AI35:AI36"/>
    <mergeCell ref="AJ35:AJ36"/>
    <mergeCell ref="AC27:AC29"/>
    <mergeCell ref="AL27:AL29"/>
    <mergeCell ref="AM27:AM29"/>
    <mergeCell ref="E32:F36"/>
    <mergeCell ref="H32:I33"/>
    <mergeCell ref="J32:J33"/>
    <mergeCell ref="K32:K33"/>
    <mergeCell ref="L32:L33"/>
    <mergeCell ref="M32:M33"/>
    <mergeCell ref="N32:N33"/>
    <mergeCell ref="O32:O33"/>
    <mergeCell ref="AF27:AF29"/>
    <mergeCell ref="AG27:AG29"/>
    <mergeCell ref="AH27:AH29"/>
    <mergeCell ref="AI27:AI29"/>
    <mergeCell ref="AJ27:AJ29"/>
    <mergeCell ref="AK27:AK29"/>
    <mergeCell ref="Z27:Z29"/>
    <mergeCell ref="AA27:AA29"/>
    <mergeCell ref="AH32:AH33"/>
    <mergeCell ref="H34:L34"/>
    <mergeCell ref="E15:K15"/>
    <mergeCell ref="G17:G21"/>
    <mergeCell ref="H16:K16"/>
    <mergeCell ref="H22:K22"/>
    <mergeCell ref="AM32:AM33"/>
    <mergeCell ref="Y35:Y36"/>
    <mergeCell ref="Z35:Z36"/>
    <mergeCell ref="AA35:AA36"/>
    <mergeCell ref="AB35:AB36"/>
    <mergeCell ref="AC35:AC36"/>
    <mergeCell ref="AD35:AD36"/>
    <mergeCell ref="L35:L36"/>
    <mergeCell ref="N35:N36"/>
    <mergeCell ref="O35:O36"/>
    <mergeCell ref="P35:P36"/>
    <mergeCell ref="R35:R36"/>
    <mergeCell ref="S35:S36"/>
    <mergeCell ref="AK35:AK36"/>
    <mergeCell ref="AL35:AL36"/>
    <mergeCell ref="AM35:AM36"/>
    <mergeCell ref="AE35:AE36"/>
    <mergeCell ref="AF35:AF36"/>
    <mergeCell ref="V17:V18"/>
    <mergeCell ref="H17:I21"/>
    <mergeCell ref="B14:C14"/>
    <mergeCell ref="H26:K26"/>
    <mergeCell ref="E30:K30"/>
    <mergeCell ref="L20:L21"/>
    <mergeCell ref="H23:I25"/>
    <mergeCell ref="J23:J25"/>
    <mergeCell ref="K23:K25"/>
    <mergeCell ref="L23:L2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Z142"/>
  <sheetViews>
    <sheetView topLeftCell="A130" zoomScale="70" zoomScaleNormal="70" workbookViewId="0">
      <selection sqref="A1:AK4"/>
    </sheetView>
  </sheetViews>
  <sheetFormatPr baseColWidth="10" defaultColWidth="11.42578125" defaultRowHeight="12.75" x14ac:dyDescent="0.2"/>
  <cols>
    <col min="1" max="1" width="9.42578125" style="1510" customWidth="1"/>
    <col min="2" max="2" width="4" style="1510" customWidth="1"/>
    <col min="3" max="3" width="9.7109375" style="1510" customWidth="1"/>
    <col min="4" max="4" width="9.140625" style="1510" customWidth="1"/>
    <col min="5" max="5" width="7.42578125" style="1510" customWidth="1"/>
    <col min="6" max="6" width="6" style="1510" customWidth="1"/>
    <col min="7" max="7" width="9" style="1510" customWidth="1"/>
    <col min="8" max="8" width="8.5703125" style="1510" customWidth="1"/>
    <col min="9" max="9" width="9.85546875" style="1510" customWidth="1"/>
    <col min="10" max="10" width="9.42578125" style="1510" customWidth="1"/>
    <col min="11" max="11" width="33.7109375" style="1523" customWidth="1"/>
    <col min="12" max="12" width="13.7109375" style="1513" customWidth="1"/>
    <col min="13" max="13" width="16.5703125" style="1513" customWidth="1"/>
    <col min="14" max="14" width="34.140625" style="1513" customWidth="1"/>
    <col min="15" max="15" width="18.85546875" style="1513" customWidth="1"/>
    <col min="16" max="16" width="27.140625" style="1523" customWidth="1"/>
    <col min="17" max="17" width="10.85546875" style="1524" customWidth="1"/>
    <col min="18" max="18" width="19.7109375" style="1513" customWidth="1"/>
    <col min="19" max="19" width="26.7109375" style="1523" customWidth="1"/>
    <col min="20" max="20" width="40.140625" style="1523" customWidth="1"/>
    <col min="21" max="21" width="43" style="1526" customWidth="1"/>
    <col min="22" max="22" width="21.85546875" style="1526" customWidth="1"/>
    <col min="23" max="23" width="15.7109375" style="1526" customWidth="1"/>
    <col min="24" max="24" width="13.85546875" style="1510" customWidth="1"/>
    <col min="25" max="25" width="11.85546875" style="1510" customWidth="1"/>
    <col min="26" max="26" width="9.140625" style="1510" customWidth="1"/>
    <col min="27" max="27" width="8.85546875" style="1510" customWidth="1"/>
    <col min="28" max="28" width="8.5703125" style="1510" customWidth="1"/>
    <col min="29" max="30" width="9.28515625" style="1510" customWidth="1"/>
    <col min="31" max="31" width="12.5703125" style="1510" customWidth="1"/>
    <col min="32" max="32" width="10.140625" style="1510" customWidth="1"/>
    <col min="33" max="34" width="7.28515625" style="1510" customWidth="1"/>
    <col min="35" max="35" width="11.5703125" style="1510" customWidth="1"/>
    <col min="36" max="36" width="15.7109375" style="1527" customWidth="1"/>
    <col min="37" max="37" width="16.42578125" style="1528" customWidth="1"/>
    <col min="38" max="38" width="28.7109375" style="1529" customWidth="1"/>
    <col min="39" max="39" width="25.5703125" style="1530" customWidth="1"/>
    <col min="40" max="40" width="15.7109375" style="1509" bestFit="1" customWidth="1"/>
    <col min="41" max="16384" width="11.42578125" style="1510"/>
  </cols>
  <sheetData>
    <row r="1" spans="1:39" s="1468" customFormat="1" ht="20.100000000000001" customHeight="1" x14ac:dyDescent="0.2">
      <c r="A1" s="2343" t="s">
        <v>65</v>
      </c>
      <c r="B1" s="2343"/>
      <c r="C1" s="2343"/>
      <c r="D1" s="2343"/>
      <c r="E1" s="2343"/>
      <c r="F1" s="2343"/>
      <c r="G1" s="2343"/>
      <c r="H1" s="2343"/>
      <c r="I1" s="2343"/>
      <c r="J1" s="2343"/>
      <c r="K1" s="2343"/>
      <c r="L1" s="2343"/>
      <c r="M1" s="2343"/>
      <c r="N1" s="2343"/>
      <c r="O1" s="2343"/>
      <c r="P1" s="2343"/>
      <c r="Q1" s="2343"/>
      <c r="R1" s="2343"/>
      <c r="S1" s="2343"/>
      <c r="T1" s="2343"/>
      <c r="U1" s="2343"/>
      <c r="V1" s="2343"/>
      <c r="W1" s="2343"/>
      <c r="X1" s="2343"/>
      <c r="Y1" s="2343"/>
      <c r="Z1" s="2343"/>
      <c r="AA1" s="2343"/>
      <c r="AB1" s="2343"/>
      <c r="AC1" s="2343"/>
      <c r="AD1" s="2343"/>
      <c r="AE1" s="2343"/>
      <c r="AF1" s="2343"/>
      <c r="AG1" s="2343"/>
      <c r="AH1" s="2343"/>
      <c r="AI1" s="2343"/>
      <c r="AJ1" s="2343"/>
      <c r="AK1" s="2344"/>
      <c r="AL1" s="1466" t="s">
        <v>66</v>
      </c>
      <c r="AM1" s="1467" t="s">
        <v>67</v>
      </c>
    </row>
    <row r="2" spans="1:39" s="1468" customFormat="1" ht="20.100000000000001" customHeight="1" x14ac:dyDescent="0.2">
      <c r="A2" s="2343"/>
      <c r="B2" s="2343"/>
      <c r="C2" s="2343"/>
      <c r="D2" s="2343"/>
      <c r="E2" s="2343"/>
      <c r="F2" s="2343"/>
      <c r="G2" s="2343"/>
      <c r="H2" s="2343"/>
      <c r="I2" s="2343"/>
      <c r="J2" s="2343"/>
      <c r="K2" s="2343"/>
      <c r="L2" s="2343"/>
      <c r="M2" s="2343"/>
      <c r="N2" s="2343"/>
      <c r="O2" s="2343"/>
      <c r="P2" s="2343"/>
      <c r="Q2" s="2343"/>
      <c r="R2" s="2343"/>
      <c r="S2" s="2343"/>
      <c r="T2" s="2343"/>
      <c r="U2" s="2343"/>
      <c r="V2" s="2343"/>
      <c r="W2" s="2343"/>
      <c r="X2" s="2343"/>
      <c r="Y2" s="2343"/>
      <c r="Z2" s="2343"/>
      <c r="AA2" s="2343"/>
      <c r="AB2" s="2343"/>
      <c r="AC2" s="2343"/>
      <c r="AD2" s="2343"/>
      <c r="AE2" s="2343"/>
      <c r="AF2" s="2343"/>
      <c r="AG2" s="2343"/>
      <c r="AH2" s="2343"/>
      <c r="AI2" s="2343"/>
      <c r="AJ2" s="2343"/>
      <c r="AK2" s="2344"/>
      <c r="AL2" s="1467" t="s">
        <v>68</v>
      </c>
      <c r="AM2" s="1467" t="s">
        <v>69</v>
      </c>
    </row>
    <row r="3" spans="1:39" s="1468" customFormat="1" ht="20.100000000000001" customHeight="1" x14ac:dyDescent="0.2">
      <c r="A3" s="2343"/>
      <c r="B3" s="2343"/>
      <c r="C3" s="2343"/>
      <c r="D3" s="2343"/>
      <c r="E3" s="2343"/>
      <c r="F3" s="2343"/>
      <c r="G3" s="2343"/>
      <c r="H3" s="2343"/>
      <c r="I3" s="2343"/>
      <c r="J3" s="2343"/>
      <c r="K3" s="2343"/>
      <c r="L3" s="2343"/>
      <c r="M3" s="2343"/>
      <c r="N3" s="2343"/>
      <c r="O3" s="2343"/>
      <c r="P3" s="2343"/>
      <c r="Q3" s="2343"/>
      <c r="R3" s="2343"/>
      <c r="S3" s="2343"/>
      <c r="T3" s="2343"/>
      <c r="U3" s="2343"/>
      <c r="V3" s="2343"/>
      <c r="W3" s="2343"/>
      <c r="X3" s="2343"/>
      <c r="Y3" s="2343"/>
      <c r="Z3" s="2343"/>
      <c r="AA3" s="2343"/>
      <c r="AB3" s="2343"/>
      <c r="AC3" s="2343"/>
      <c r="AD3" s="2343"/>
      <c r="AE3" s="2343"/>
      <c r="AF3" s="2343"/>
      <c r="AG3" s="2343"/>
      <c r="AH3" s="2343"/>
      <c r="AI3" s="2343"/>
      <c r="AJ3" s="2343"/>
      <c r="AK3" s="2344"/>
      <c r="AL3" s="1466" t="s">
        <v>70</v>
      </c>
      <c r="AM3" s="1469">
        <v>42583</v>
      </c>
    </row>
    <row r="4" spans="1:39" s="1468" customFormat="1" ht="20.100000000000001" customHeight="1" x14ac:dyDescent="0.2">
      <c r="A4" s="2345"/>
      <c r="B4" s="2345"/>
      <c r="C4" s="2345"/>
      <c r="D4" s="2345"/>
      <c r="E4" s="2345"/>
      <c r="F4" s="2345"/>
      <c r="G4" s="2345"/>
      <c r="H4" s="2345"/>
      <c r="I4" s="2345"/>
      <c r="J4" s="2345"/>
      <c r="K4" s="2345"/>
      <c r="L4" s="2345"/>
      <c r="M4" s="2345"/>
      <c r="N4" s="2345"/>
      <c r="O4" s="2345"/>
      <c r="P4" s="2345"/>
      <c r="Q4" s="2345"/>
      <c r="R4" s="2345"/>
      <c r="S4" s="2345"/>
      <c r="T4" s="2345"/>
      <c r="U4" s="2345"/>
      <c r="V4" s="2345"/>
      <c r="W4" s="2345"/>
      <c r="X4" s="2345"/>
      <c r="Y4" s="2345"/>
      <c r="Z4" s="2345"/>
      <c r="AA4" s="2345"/>
      <c r="AB4" s="2345"/>
      <c r="AC4" s="2345"/>
      <c r="AD4" s="2345"/>
      <c r="AE4" s="2345"/>
      <c r="AF4" s="2345"/>
      <c r="AG4" s="2345"/>
      <c r="AH4" s="2345"/>
      <c r="AI4" s="2345"/>
      <c r="AJ4" s="2345"/>
      <c r="AK4" s="2346"/>
      <c r="AL4" s="1470" t="s">
        <v>72</v>
      </c>
      <c r="AM4" s="1471" t="s">
        <v>73</v>
      </c>
    </row>
    <row r="5" spans="1:39" s="1468" customFormat="1" ht="19.5" customHeight="1" x14ac:dyDescent="0.2">
      <c r="A5" s="2347" t="s">
        <v>1</v>
      </c>
      <c r="B5" s="2347"/>
      <c r="C5" s="2347"/>
      <c r="D5" s="2347"/>
      <c r="E5" s="2347"/>
      <c r="F5" s="2347"/>
      <c r="G5" s="2347"/>
      <c r="H5" s="2347"/>
      <c r="I5" s="2347"/>
      <c r="J5" s="2347"/>
      <c r="K5" s="2347"/>
      <c r="L5" s="2347"/>
      <c r="M5" s="2347"/>
      <c r="N5" s="2349" t="s">
        <v>2</v>
      </c>
      <c r="O5" s="2350"/>
      <c r="P5" s="2350"/>
      <c r="Q5" s="2350"/>
      <c r="R5" s="2350"/>
      <c r="S5" s="2350"/>
      <c r="T5" s="2350"/>
      <c r="U5" s="2350"/>
      <c r="V5" s="2350"/>
      <c r="W5" s="2350"/>
      <c r="X5" s="2350"/>
      <c r="Y5" s="2350"/>
      <c r="Z5" s="2350"/>
      <c r="AA5" s="2350"/>
      <c r="AB5" s="2350"/>
      <c r="AC5" s="2350"/>
      <c r="AD5" s="2350"/>
      <c r="AE5" s="2350"/>
      <c r="AF5" s="2350"/>
      <c r="AG5" s="2350"/>
      <c r="AH5" s="2350"/>
      <c r="AI5" s="2350"/>
      <c r="AJ5" s="2350"/>
      <c r="AK5" s="2350"/>
      <c r="AL5" s="2350"/>
      <c r="AM5" s="2351"/>
    </row>
    <row r="6" spans="1:39" s="1468" customFormat="1" ht="23.25" customHeight="1" x14ac:dyDescent="0.2">
      <c r="A6" s="2348"/>
      <c r="B6" s="2348"/>
      <c r="C6" s="2348"/>
      <c r="D6" s="2348"/>
      <c r="E6" s="2348"/>
      <c r="F6" s="2348"/>
      <c r="G6" s="2348"/>
      <c r="H6" s="2348"/>
      <c r="I6" s="2348"/>
      <c r="J6" s="2348"/>
      <c r="K6" s="2348"/>
      <c r="L6" s="2348"/>
      <c r="M6" s="2348"/>
      <c r="N6" s="1472"/>
      <c r="O6" s="1473"/>
      <c r="P6" s="1474"/>
      <c r="Q6" s="1475"/>
      <c r="R6" s="1476"/>
      <c r="S6" s="1474"/>
      <c r="T6" s="1474"/>
      <c r="U6" s="1476"/>
      <c r="V6" s="1476"/>
      <c r="W6" s="1473"/>
      <c r="X6" s="1476"/>
      <c r="Y6" s="2347" t="s">
        <v>3</v>
      </c>
      <c r="Z6" s="2347"/>
      <c r="AA6" s="2347"/>
      <c r="AB6" s="2347"/>
      <c r="AC6" s="2347"/>
      <c r="AD6" s="2347"/>
      <c r="AE6" s="2347"/>
      <c r="AF6" s="2347"/>
      <c r="AG6" s="2347"/>
      <c r="AH6" s="2347"/>
      <c r="AI6" s="2347"/>
      <c r="AJ6" s="2347"/>
      <c r="AK6" s="2347"/>
      <c r="AL6" s="2347"/>
      <c r="AM6" s="2352"/>
    </row>
    <row r="7" spans="1:39" x14ac:dyDescent="0.2">
      <c r="A7" s="2353" t="s">
        <v>4</v>
      </c>
      <c r="B7" s="2356" t="s">
        <v>5</v>
      </c>
      <c r="C7" s="2353"/>
      <c r="D7" s="2353" t="s">
        <v>4</v>
      </c>
      <c r="E7" s="2356" t="s">
        <v>6</v>
      </c>
      <c r="F7" s="2353"/>
      <c r="G7" s="2353" t="s">
        <v>4</v>
      </c>
      <c r="H7" s="2356" t="s">
        <v>7</v>
      </c>
      <c r="I7" s="2353"/>
      <c r="J7" s="2353" t="s">
        <v>4</v>
      </c>
      <c r="K7" s="2356" t="s">
        <v>8</v>
      </c>
      <c r="L7" s="2358" t="s">
        <v>9</v>
      </c>
      <c r="M7" s="2358" t="s">
        <v>10</v>
      </c>
      <c r="N7" s="2358" t="s">
        <v>11</v>
      </c>
      <c r="O7" s="2358" t="s">
        <v>44</v>
      </c>
      <c r="P7" s="2358" t="s">
        <v>2</v>
      </c>
      <c r="Q7" s="2356" t="s">
        <v>12</v>
      </c>
      <c r="R7" s="2360" t="s">
        <v>13</v>
      </c>
      <c r="S7" s="2356" t="s">
        <v>14</v>
      </c>
      <c r="T7" s="2356" t="s">
        <v>15</v>
      </c>
      <c r="U7" s="2358" t="s">
        <v>16</v>
      </c>
      <c r="V7" s="2363" t="s">
        <v>13</v>
      </c>
      <c r="W7" s="1508"/>
      <c r="X7" s="2358" t="s">
        <v>17</v>
      </c>
      <c r="Y7" s="2365" t="s">
        <v>18</v>
      </c>
      <c r="Z7" s="2366"/>
      <c r="AA7" s="2366"/>
      <c r="AB7" s="2366"/>
      <c r="AC7" s="2366"/>
      <c r="AD7" s="2367"/>
      <c r="AE7" s="2365" t="s">
        <v>19</v>
      </c>
      <c r="AF7" s="2366"/>
      <c r="AG7" s="2366"/>
      <c r="AH7" s="2366"/>
      <c r="AI7" s="2366"/>
      <c r="AJ7" s="2367"/>
      <c r="AK7" s="2368" t="s">
        <v>20</v>
      </c>
      <c r="AL7" s="2368" t="s">
        <v>21</v>
      </c>
      <c r="AM7" s="2363" t="s">
        <v>22</v>
      </c>
    </row>
    <row r="8" spans="1:39" x14ac:dyDescent="0.2">
      <c r="A8" s="2354"/>
      <c r="B8" s="2357"/>
      <c r="C8" s="2354"/>
      <c r="D8" s="2354"/>
      <c r="E8" s="2357"/>
      <c r="F8" s="2354"/>
      <c r="G8" s="2354"/>
      <c r="H8" s="2357"/>
      <c r="I8" s="2354"/>
      <c r="J8" s="2354"/>
      <c r="K8" s="2357"/>
      <c r="L8" s="2359"/>
      <c r="M8" s="2359"/>
      <c r="N8" s="2359"/>
      <c r="O8" s="2359"/>
      <c r="P8" s="2359"/>
      <c r="Q8" s="2357"/>
      <c r="R8" s="2361"/>
      <c r="S8" s="2357"/>
      <c r="T8" s="2357"/>
      <c r="U8" s="2359"/>
      <c r="V8" s="2364"/>
      <c r="W8" s="2359" t="s">
        <v>4</v>
      </c>
      <c r="X8" s="2359"/>
      <c r="Y8" s="2370" t="s">
        <v>23</v>
      </c>
      <c r="Z8" s="2372" t="s">
        <v>24</v>
      </c>
      <c r="AA8" s="2370" t="s">
        <v>25</v>
      </c>
      <c r="AB8" s="2370" t="s">
        <v>26</v>
      </c>
      <c r="AC8" s="2370" t="s">
        <v>27</v>
      </c>
      <c r="AD8" s="2370" t="s">
        <v>28</v>
      </c>
      <c r="AE8" s="2370" t="s">
        <v>29</v>
      </c>
      <c r="AF8" s="2370" t="s">
        <v>30</v>
      </c>
      <c r="AG8" s="2370" t="s">
        <v>31</v>
      </c>
      <c r="AH8" s="2370" t="s">
        <v>32</v>
      </c>
      <c r="AI8" s="2370" t="s">
        <v>33</v>
      </c>
      <c r="AJ8" s="2370" t="s">
        <v>34</v>
      </c>
      <c r="AK8" s="2369"/>
      <c r="AL8" s="2369"/>
      <c r="AM8" s="2364"/>
    </row>
    <row r="9" spans="1:39" x14ac:dyDescent="0.2">
      <c r="A9" s="2354"/>
      <c r="B9" s="2357"/>
      <c r="C9" s="2354"/>
      <c r="D9" s="2354"/>
      <c r="E9" s="2357"/>
      <c r="F9" s="2354"/>
      <c r="G9" s="2354"/>
      <c r="H9" s="2357"/>
      <c r="I9" s="2354"/>
      <c r="J9" s="2354"/>
      <c r="K9" s="2357"/>
      <c r="L9" s="2359"/>
      <c r="M9" s="2359"/>
      <c r="N9" s="2359"/>
      <c r="O9" s="2359"/>
      <c r="P9" s="2359"/>
      <c r="Q9" s="2357"/>
      <c r="R9" s="2361"/>
      <c r="S9" s="2357"/>
      <c r="T9" s="2357"/>
      <c r="U9" s="2359"/>
      <c r="V9" s="2364"/>
      <c r="W9" s="2359"/>
      <c r="X9" s="2359"/>
      <c r="Y9" s="2371"/>
      <c r="Z9" s="2373"/>
      <c r="AA9" s="2371"/>
      <c r="AB9" s="2371"/>
      <c r="AC9" s="2371"/>
      <c r="AD9" s="2371"/>
      <c r="AE9" s="2371"/>
      <c r="AF9" s="2371"/>
      <c r="AG9" s="2371"/>
      <c r="AH9" s="2371"/>
      <c r="AI9" s="2371"/>
      <c r="AJ9" s="2371"/>
      <c r="AK9" s="2369"/>
      <c r="AL9" s="2369"/>
      <c r="AM9" s="2364"/>
    </row>
    <row r="10" spans="1:39" x14ac:dyDescent="0.2">
      <c r="A10" s="2354"/>
      <c r="B10" s="2357"/>
      <c r="C10" s="2354"/>
      <c r="D10" s="2354"/>
      <c r="E10" s="2357"/>
      <c r="F10" s="2354"/>
      <c r="G10" s="2354"/>
      <c r="H10" s="2357"/>
      <c r="I10" s="2354"/>
      <c r="J10" s="2354"/>
      <c r="K10" s="2357"/>
      <c r="L10" s="2359"/>
      <c r="M10" s="2359"/>
      <c r="N10" s="2359"/>
      <c r="O10" s="2359"/>
      <c r="P10" s="2359"/>
      <c r="Q10" s="2357"/>
      <c r="R10" s="2361"/>
      <c r="S10" s="2357"/>
      <c r="T10" s="2357"/>
      <c r="U10" s="2359"/>
      <c r="V10" s="2364"/>
      <c r="W10" s="2359"/>
      <c r="X10" s="2359"/>
      <c r="Y10" s="2371"/>
      <c r="Z10" s="2373"/>
      <c r="AA10" s="2371"/>
      <c r="AB10" s="2371"/>
      <c r="AC10" s="2371"/>
      <c r="AD10" s="2371"/>
      <c r="AE10" s="2371"/>
      <c r="AF10" s="2371"/>
      <c r="AG10" s="2371"/>
      <c r="AH10" s="2371"/>
      <c r="AI10" s="2371"/>
      <c r="AJ10" s="2371"/>
      <c r="AK10" s="2369"/>
      <c r="AL10" s="2369"/>
      <c r="AM10" s="2364"/>
    </row>
    <row r="11" spans="1:39" x14ac:dyDescent="0.2">
      <c r="A11" s="2354"/>
      <c r="B11" s="2357"/>
      <c r="C11" s="2354"/>
      <c r="D11" s="2354"/>
      <c r="E11" s="2357"/>
      <c r="F11" s="2354"/>
      <c r="G11" s="2354"/>
      <c r="H11" s="2357"/>
      <c r="I11" s="2354"/>
      <c r="J11" s="2354"/>
      <c r="K11" s="2357"/>
      <c r="L11" s="2359"/>
      <c r="M11" s="2359"/>
      <c r="N11" s="2359"/>
      <c r="O11" s="2359"/>
      <c r="P11" s="2359"/>
      <c r="Q11" s="2357"/>
      <c r="R11" s="2361"/>
      <c r="S11" s="2357"/>
      <c r="T11" s="2357"/>
      <c r="U11" s="2359"/>
      <c r="V11" s="2364"/>
      <c r="W11" s="2359"/>
      <c r="X11" s="2359"/>
      <c r="Y11" s="2371"/>
      <c r="Z11" s="2373"/>
      <c r="AA11" s="2371"/>
      <c r="AB11" s="2371"/>
      <c r="AC11" s="2371"/>
      <c r="AD11" s="2371"/>
      <c r="AE11" s="2371"/>
      <c r="AF11" s="2371"/>
      <c r="AG11" s="2371"/>
      <c r="AH11" s="2371"/>
      <c r="AI11" s="2371"/>
      <c r="AJ11" s="2371"/>
      <c r="AK11" s="2369"/>
      <c r="AL11" s="2369"/>
      <c r="AM11" s="2364"/>
    </row>
    <row r="12" spans="1:39" x14ac:dyDescent="0.2">
      <c r="A12" s="2354"/>
      <c r="B12" s="2357"/>
      <c r="C12" s="2354"/>
      <c r="D12" s="2354"/>
      <c r="E12" s="2357"/>
      <c r="F12" s="2354"/>
      <c r="G12" s="2354"/>
      <c r="H12" s="2357"/>
      <c r="I12" s="2354"/>
      <c r="J12" s="2354"/>
      <c r="K12" s="2357"/>
      <c r="L12" s="2359"/>
      <c r="M12" s="2359"/>
      <c r="N12" s="2359"/>
      <c r="O12" s="2359"/>
      <c r="P12" s="2359"/>
      <c r="Q12" s="2357"/>
      <c r="R12" s="2361"/>
      <c r="S12" s="2357"/>
      <c r="T12" s="2357"/>
      <c r="U12" s="2359"/>
      <c r="V12" s="2364"/>
      <c r="W12" s="2359"/>
      <c r="X12" s="2359"/>
      <c r="Y12" s="2371"/>
      <c r="Z12" s="2373"/>
      <c r="AA12" s="2371"/>
      <c r="AB12" s="2371"/>
      <c r="AC12" s="2371"/>
      <c r="AD12" s="2371"/>
      <c r="AE12" s="2371"/>
      <c r="AF12" s="2371"/>
      <c r="AG12" s="2371"/>
      <c r="AH12" s="2371"/>
      <c r="AI12" s="2371"/>
      <c r="AJ12" s="2371"/>
      <c r="AK12" s="2369"/>
      <c r="AL12" s="2369"/>
      <c r="AM12" s="2364"/>
    </row>
    <row r="13" spans="1:39" ht="2.25" customHeight="1" x14ac:dyDescent="0.2">
      <c r="A13" s="2354"/>
      <c r="B13" s="2357"/>
      <c r="C13" s="2354"/>
      <c r="D13" s="2354"/>
      <c r="E13" s="2357"/>
      <c r="F13" s="2354"/>
      <c r="G13" s="2354"/>
      <c r="H13" s="2357"/>
      <c r="I13" s="2354"/>
      <c r="J13" s="2354"/>
      <c r="K13" s="2357"/>
      <c r="L13" s="2359"/>
      <c r="M13" s="2359"/>
      <c r="N13" s="2359"/>
      <c r="O13" s="2359"/>
      <c r="P13" s="2359"/>
      <c r="Q13" s="2357"/>
      <c r="R13" s="2361"/>
      <c r="S13" s="2357"/>
      <c r="T13" s="2357"/>
      <c r="U13" s="2359"/>
      <c r="V13" s="2364"/>
      <c r="W13" s="2359"/>
      <c r="X13" s="2359"/>
      <c r="Y13" s="2371"/>
      <c r="Z13" s="2373"/>
      <c r="AA13" s="2371"/>
      <c r="AB13" s="2371"/>
      <c r="AC13" s="2371"/>
      <c r="AD13" s="2371"/>
      <c r="AE13" s="2371"/>
      <c r="AF13" s="2371"/>
      <c r="AG13" s="2371"/>
      <c r="AH13" s="2371"/>
      <c r="AI13" s="2371"/>
      <c r="AJ13" s="2371"/>
      <c r="AK13" s="2369"/>
      <c r="AL13" s="2369"/>
      <c r="AM13" s="2364"/>
    </row>
    <row r="14" spans="1:39" x14ac:dyDescent="0.2">
      <c r="A14" s="2354"/>
      <c r="B14" s="2357"/>
      <c r="C14" s="2354"/>
      <c r="D14" s="2354"/>
      <c r="E14" s="2357"/>
      <c r="F14" s="2354"/>
      <c r="G14" s="2354"/>
      <c r="H14" s="2357"/>
      <c r="I14" s="2354"/>
      <c r="J14" s="2354"/>
      <c r="K14" s="2357"/>
      <c r="L14" s="2359"/>
      <c r="M14" s="2359"/>
      <c r="N14" s="2359"/>
      <c r="O14" s="2359"/>
      <c r="P14" s="2359"/>
      <c r="Q14" s="2357"/>
      <c r="R14" s="2361"/>
      <c r="S14" s="2357"/>
      <c r="T14" s="2357"/>
      <c r="U14" s="2359"/>
      <c r="V14" s="2364"/>
      <c r="W14" s="2359"/>
      <c r="X14" s="2359"/>
      <c r="Y14" s="2371"/>
      <c r="Z14" s="2373"/>
      <c r="AA14" s="2371"/>
      <c r="AB14" s="2371"/>
      <c r="AC14" s="2371"/>
      <c r="AD14" s="2371"/>
      <c r="AE14" s="2371"/>
      <c r="AF14" s="2371"/>
      <c r="AG14" s="2371"/>
      <c r="AH14" s="2371"/>
      <c r="AI14" s="2371"/>
      <c r="AJ14" s="2371"/>
      <c r="AK14" s="2369"/>
      <c r="AL14" s="2369"/>
      <c r="AM14" s="2364"/>
    </row>
    <row r="15" spans="1:39" x14ac:dyDescent="0.2">
      <c r="A15" s="2355"/>
      <c r="B15" s="2357"/>
      <c r="C15" s="2354"/>
      <c r="D15" s="2354"/>
      <c r="E15" s="2357"/>
      <c r="F15" s="2354"/>
      <c r="G15" s="2354"/>
      <c r="H15" s="2357"/>
      <c r="I15" s="2354"/>
      <c r="J15" s="2354"/>
      <c r="K15" s="2357"/>
      <c r="L15" s="2359"/>
      <c r="M15" s="2359"/>
      <c r="N15" s="2359"/>
      <c r="O15" s="2362"/>
      <c r="P15" s="2359"/>
      <c r="Q15" s="2357"/>
      <c r="R15" s="2361"/>
      <c r="S15" s="2357"/>
      <c r="T15" s="2357"/>
      <c r="U15" s="2359"/>
      <c r="V15" s="2364"/>
      <c r="W15" s="2359"/>
      <c r="X15" s="2359"/>
      <c r="Y15" s="2371"/>
      <c r="Z15" s="2373"/>
      <c r="AA15" s="2371"/>
      <c r="AB15" s="2371"/>
      <c r="AC15" s="2371"/>
      <c r="AD15" s="2371"/>
      <c r="AE15" s="2371"/>
      <c r="AF15" s="2371"/>
      <c r="AG15" s="2371"/>
      <c r="AH15" s="2371"/>
      <c r="AI15" s="2371"/>
      <c r="AJ15" s="2371"/>
      <c r="AK15" s="2369"/>
      <c r="AL15" s="2369"/>
      <c r="AM15" s="2364"/>
    </row>
    <row r="16" spans="1:39" ht="16.5" customHeight="1" x14ac:dyDescent="0.2">
      <c r="A16" s="2374">
        <v>2</v>
      </c>
      <c r="B16" s="2376" t="s">
        <v>418</v>
      </c>
      <c r="C16" s="2377"/>
      <c r="D16" s="2377"/>
      <c r="E16" s="2377"/>
      <c r="F16" s="2377"/>
      <c r="G16" s="2377"/>
      <c r="H16" s="2377"/>
      <c r="I16" s="2377"/>
      <c r="J16" s="2377"/>
      <c r="K16" s="2377"/>
      <c r="L16" s="2377"/>
      <c r="M16" s="2377"/>
      <c r="N16" s="2377"/>
      <c r="O16" s="2377"/>
      <c r="P16" s="2377"/>
      <c r="Q16" s="2377"/>
      <c r="R16" s="2377"/>
      <c r="S16" s="2377"/>
      <c r="T16" s="2377"/>
      <c r="U16" s="2377"/>
      <c r="V16" s="2377"/>
      <c r="W16" s="2377"/>
      <c r="X16" s="2377"/>
      <c r="Y16" s="2377"/>
      <c r="Z16" s="2377"/>
      <c r="AA16" s="2377"/>
      <c r="AB16" s="2377"/>
      <c r="AC16" s="2377"/>
      <c r="AD16" s="2377"/>
      <c r="AE16" s="2377"/>
      <c r="AF16" s="2377"/>
      <c r="AG16" s="2377"/>
      <c r="AH16" s="2377"/>
      <c r="AI16" s="2377"/>
      <c r="AJ16" s="2377"/>
      <c r="AK16" s="2377"/>
      <c r="AL16" s="2377"/>
      <c r="AM16" s="1511"/>
    </row>
    <row r="17" spans="1:46" s="1513" customFormat="1" ht="12.75" customHeight="1" x14ac:dyDescent="0.2">
      <c r="A17" s="2375"/>
      <c r="B17" s="2378"/>
      <c r="C17" s="2379"/>
      <c r="D17" s="2379"/>
      <c r="E17" s="2379"/>
      <c r="F17" s="2379"/>
      <c r="G17" s="2379"/>
      <c r="H17" s="2379"/>
      <c r="I17" s="2379"/>
      <c r="J17" s="2379"/>
      <c r="K17" s="2379"/>
      <c r="L17" s="2379"/>
      <c r="M17" s="2379"/>
      <c r="N17" s="2379"/>
      <c r="O17" s="2379"/>
      <c r="P17" s="2379"/>
      <c r="Q17" s="2379"/>
      <c r="R17" s="2379"/>
      <c r="S17" s="2379"/>
      <c r="T17" s="2379"/>
      <c r="U17" s="2379"/>
      <c r="V17" s="2379"/>
      <c r="W17" s="2379"/>
      <c r="X17" s="2379"/>
      <c r="Y17" s="2379"/>
      <c r="Z17" s="2379"/>
      <c r="AA17" s="2379"/>
      <c r="AB17" s="2379"/>
      <c r="AC17" s="2379"/>
      <c r="AD17" s="2379"/>
      <c r="AE17" s="2379"/>
      <c r="AF17" s="2379"/>
      <c r="AG17" s="2379"/>
      <c r="AH17" s="2379"/>
      <c r="AI17" s="2379"/>
      <c r="AJ17" s="2379"/>
      <c r="AK17" s="2379"/>
      <c r="AL17" s="2379"/>
      <c r="AM17" s="1512"/>
    </row>
    <row r="18" spans="1:46" s="1513" customFormat="1" ht="16.5" customHeight="1" x14ac:dyDescent="0.2">
      <c r="A18" s="2380" t="s">
        <v>419</v>
      </c>
      <c r="B18" s="2380"/>
      <c r="C18" s="2380"/>
      <c r="D18" s="2381">
        <v>2</v>
      </c>
      <c r="E18" s="2383" t="s">
        <v>420</v>
      </c>
      <c r="F18" s="2384"/>
      <c r="G18" s="2384"/>
      <c r="H18" s="2384"/>
      <c r="I18" s="2384"/>
      <c r="J18" s="2384"/>
      <c r="K18" s="2384"/>
      <c r="L18" s="2384"/>
      <c r="M18" s="2384"/>
      <c r="N18" s="2384"/>
      <c r="O18" s="2384"/>
      <c r="P18" s="2384"/>
      <c r="Q18" s="2384"/>
      <c r="R18" s="2384"/>
      <c r="S18" s="2384"/>
      <c r="T18" s="2384"/>
      <c r="U18" s="2384"/>
      <c r="V18" s="2384"/>
      <c r="W18" s="2384"/>
      <c r="X18" s="2384"/>
      <c r="Y18" s="2384"/>
      <c r="Z18" s="2384"/>
      <c r="AA18" s="2384"/>
      <c r="AB18" s="2384"/>
      <c r="AC18" s="2384"/>
      <c r="AD18" s="2384"/>
      <c r="AE18" s="2384"/>
      <c r="AF18" s="2384"/>
      <c r="AG18" s="2384"/>
      <c r="AH18" s="2384"/>
      <c r="AI18" s="2384"/>
      <c r="AJ18" s="2384"/>
      <c r="AK18" s="2384"/>
      <c r="AL18" s="2384"/>
      <c r="AM18" s="1514"/>
    </row>
    <row r="19" spans="1:46" s="1513" customFormat="1" ht="16.5" customHeight="1" x14ac:dyDescent="0.2">
      <c r="A19" s="2380"/>
      <c r="B19" s="2380"/>
      <c r="C19" s="2380"/>
      <c r="D19" s="2382"/>
      <c r="E19" s="2385"/>
      <c r="F19" s="2386"/>
      <c r="G19" s="2386"/>
      <c r="H19" s="2386"/>
      <c r="I19" s="2386"/>
      <c r="J19" s="2386"/>
      <c r="K19" s="2386"/>
      <c r="L19" s="2386"/>
      <c r="M19" s="2386"/>
      <c r="N19" s="2386"/>
      <c r="O19" s="2386"/>
      <c r="P19" s="2386"/>
      <c r="Q19" s="2386"/>
      <c r="R19" s="2386"/>
      <c r="S19" s="2386"/>
      <c r="T19" s="2386"/>
      <c r="U19" s="2386"/>
      <c r="V19" s="2386"/>
      <c r="W19" s="2386"/>
      <c r="X19" s="2386"/>
      <c r="Y19" s="2386"/>
      <c r="Z19" s="2386"/>
      <c r="AA19" s="2386"/>
      <c r="AB19" s="2386"/>
      <c r="AC19" s="2386"/>
      <c r="AD19" s="2386"/>
      <c r="AE19" s="2386"/>
      <c r="AF19" s="2386"/>
      <c r="AG19" s="2386"/>
      <c r="AH19" s="2386"/>
      <c r="AI19" s="2386"/>
      <c r="AJ19" s="2386"/>
      <c r="AK19" s="2386"/>
      <c r="AL19" s="2386"/>
      <c r="AM19" s="1515"/>
    </row>
    <row r="20" spans="1:46" s="1513" customFormat="1" ht="16.5" customHeight="1" x14ac:dyDescent="0.2">
      <c r="A20" s="2380"/>
      <c r="B20" s="2380"/>
      <c r="C20" s="2380"/>
      <c r="D20" s="2387"/>
      <c r="E20" s="2380"/>
      <c r="F20" s="2380"/>
      <c r="G20" s="2389">
        <v>8</v>
      </c>
      <c r="H20" s="2391" t="s">
        <v>421</v>
      </c>
      <c r="I20" s="2392"/>
      <c r="J20" s="2392"/>
      <c r="K20" s="2392"/>
      <c r="L20" s="2392"/>
      <c r="M20" s="2392"/>
      <c r="N20" s="2392"/>
      <c r="O20" s="2392"/>
      <c r="P20" s="2392"/>
      <c r="Q20" s="2392"/>
      <c r="R20" s="2392"/>
      <c r="S20" s="2392"/>
      <c r="T20" s="2392"/>
      <c r="U20" s="2392"/>
      <c r="V20" s="2392"/>
      <c r="W20" s="2392"/>
      <c r="X20" s="2392"/>
      <c r="Y20" s="2392"/>
      <c r="Z20" s="2392"/>
      <c r="AA20" s="2392"/>
      <c r="AB20" s="2392"/>
      <c r="AC20" s="2392"/>
      <c r="AD20" s="2392"/>
      <c r="AE20" s="2392"/>
      <c r="AF20" s="2392"/>
      <c r="AG20" s="2392"/>
      <c r="AH20" s="2392"/>
      <c r="AI20" s="2392"/>
      <c r="AJ20" s="2392"/>
      <c r="AK20" s="2392"/>
      <c r="AL20" s="2392"/>
      <c r="AM20" s="1516"/>
    </row>
    <row r="21" spans="1:46" s="1513" customFormat="1" ht="16.5" customHeight="1" x14ac:dyDescent="0.2">
      <c r="A21" s="2380"/>
      <c r="B21" s="2380"/>
      <c r="C21" s="2380"/>
      <c r="D21" s="2387"/>
      <c r="E21" s="2380"/>
      <c r="F21" s="2380"/>
      <c r="G21" s="2390"/>
      <c r="H21" s="2393"/>
      <c r="I21" s="2394"/>
      <c r="J21" s="2395"/>
      <c r="K21" s="2395"/>
      <c r="L21" s="2395"/>
      <c r="M21" s="2395"/>
      <c r="N21" s="2394"/>
      <c r="O21" s="2394"/>
      <c r="P21" s="2394"/>
      <c r="Q21" s="2394"/>
      <c r="R21" s="2394"/>
      <c r="S21" s="2394"/>
      <c r="T21" s="2394"/>
      <c r="U21" s="2394"/>
      <c r="V21" s="2394"/>
      <c r="W21" s="2394"/>
      <c r="X21" s="2394"/>
      <c r="Y21" s="2394"/>
      <c r="Z21" s="2394"/>
      <c r="AA21" s="2394"/>
      <c r="AB21" s="2394"/>
      <c r="AC21" s="2394"/>
      <c r="AD21" s="2394"/>
      <c r="AE21" s="2394"/>
      <c r="AF21" s="2394"/>
      <c r="AG21" s="2394"/>
      <c r="AH21" s="2394"/>
      <c r="AI21" s="2394"/>
      <c r="AJ21" s="2394"/>
      <c r="AK21" s="2394"/>
      <c r="AL21" s="2394"/>
      <c r="AM21" s="1517"/>
    </row>
    <row r="22" spans="1:46" s="1513" customFormat="1" ht="16.5" customHeight="1" x14ac:dyDescent="0.2">
      <c r="A22" s="2380"/>
      <c r="B22" s="2380"/>
      <c r="C22" s="2380"/>
      <c r="D22" s="2387"/>
      <c r="E22" s="2380"/>
      <c r="F22" s="2380"/>
      <c r="G22" s="2396"/>
      <c r="H22" s="2396"/>
      <c r="I22" s="2396"/>
      <c r="J22" s="2398">
        <v>38</v>
      </c>
      <c r="K22" s="2409" t="s">
        <v>422</v>
      </c>
      <c r="L22" s="2403" t="s">
        <v>44</v>
      </c>
      <c r="M22" s="2410">
        <v>4</v>
      </c>
      <c r="N22" s="2411" t="s">
        <v>1676</v>
      </c>
      <c r="O22" s="2414" t="s">
        <v>1677</v>
      </c>
      <c r="P22" s="2399" t="s">
        <v>423</v>
      </c>
      <c r="Q22" s="2426">
        <v>0.5</v>
      </c>
      <c r="R22" s="2406">
        <v>27500000</v>
      </c>
      <c r="S22" s="2399" t="s">
        <v>424</v>
      </c>
      <c r="T22" s="2399" t="s">
        <v>425</v>
      </c>
      <c r="U22" s="2400" t="s">
        <v>425</v>
      </c>
      <c r="V22" s="1518"/>
      <c r="W22" s="2403">
        <v>20</v>
      </c>
      <c r="X22" s="2403" t="s">
        <v>220</v>
      </c>
      <c r="Y22" s="2417">
        <v>64149</v>
      </c>
      <c r="Z22" s="2417">
        <v>72224</v>
      </c>
      <c r="AA22" s="2417">
        <v>27477</v>
      </c>
      <c r="AB22" s="2417">
        <v>86843</v>
      </c>
      <c r="AC22" s="2417">
        <v>236429</v>
      </c>
      <c r="AD22" s="2417">
        <v>81384</v>
      </c>
      <c r="AE22" s="2417">
        <v>13208</v>
      </c>
      <c r="AF22" s="2417">
        <v>1827</v>
      </c>
      <c r="AG22" s="2417"/>
      <c r="AH22" s="2417"/>
      <c r="AI22" s="2417">
        <v>16897</v>
      </c>
      <c r="AJ22" s="2417">
        <v>81384</v>
      </c>
      <c r="AK22" s="2420">
        <v>42745</v>
      </c>
      <c r="AL22" s="2423">
        <v>43094</v>
      </c>
      <c r="AM22" s="2400" t="s">
        <v>1678</v>
      </c>
    </row>
    <row r="23" spans="1:46" s="1513" customFormat="1" ht="16.5" customHeight="1" x14ac:dyDescent="0.2">
      <c r="A23" s="2380"/>
      <c r="B23" s="2380"/>
      <c r="C23" s="2380"/>
      <c r="D23" s="2387"/>
      <c r="E23" s="2380"/>
      <c r="F23" s="2380"/>
      <c r="G23" s="2396"/>
      <c r="H23" s="2396"/>
      <c r="I23" s="2396"/>
      <c r="J23" s="2398"/>
      <c r="K23" s="2409"/>
      <c r="L23" s="2404"/>
      <c r="M23" s="2410"/>
      <c r="N23" s="2412"/>
      <c r="O23" s="2415"/>
      <c r="P23" s="2399"/>
      <c r="Q23" s="2426"/>
      <c r="R23" s="2407"/>
      <c r="S23" s="2399"/>
      <c r="T23" s="2399"/>
      <c r="U23" s="2401"/>
      <c r="V23" s="2407">
        <v>27500000</v>
      </c>
      <c r="W23" s="2404"/>
      <c r="X23" s="2404"/>
      <c r="Y23" s="2418"/>
      <c r="Z23" s="2418"/>
      <c r="AA23" s="2418"/>
      <c r="AB23" s="2418"/>
      <c r="AC23" s="2418"/>
      <c r="AD23" s="2418"/>
      <c r="AE23" s="2418"/>
      <c r="AF23" s="2418"/>
      <c r="AG23" s="2418"/>
      <c r="AH23" s="2418"/>
      <c r="AI23" s="2418"/>
      <c r="AJ23" s="2418"/>
      <c r="AK23" s="2421"/>
      <c r="AL23" s="2424"/>
      <c r="AM23" s="2401"/>
    </row>
    <row r="24" spans="1:46" s="1513" customFormat="1" ht="16.5" customHeight="1" x14ac:dyDescent="0.2">
      <c r="A24" s="2380"/>
      <c r="B24" s="2380"/>
      <c r="C24" s="2380"/>
      <c r="D24" s="2387"/>
      <c r="E24" s="2380"/>
      <c r="F24" s="2380"/>
      <c r="G24" s="2396"/>
      <c r="H24" s="2396"/>
      <c r="I24" s="2396"/>
      <c r="J24" s="2398"/>
      <c r="K24" s="2409"/>
      <c r="L24" s="2404"/>
      <c r="M24" s="2410"/>
      <c r="N24" s="2412"/>
      <c r="O24" s="2415"/>
      <c r="P24" s="2399"/>
      <c r="Q24" s="2426"/>
      <c r="R24" s="2407"/>
      <c r="S24" s="2399"/>
      <c r="T24" s="2399"/>
      <c r="U24" s="2401"/>
      <c r="V24" s="2407"/>
      <c r="W24" s="2404"/>
      <c r="X24" s="2404"/>
      <c r="Y24" s="2418"/>
      <c r="Z24" s="2418"/>
      <c r="AA24" s="2418"/>
      <c r="AB24" s="2418"/>
      <c r="AC24" s="2418"/>
      <c r="AD24" s="2418"/>
      <c r="AE24" s="2418"/>
      <c r="AF24" s="2418"/>
      <c r="AG24" s="2418"/>
      <c r="AH24" s="2418"/>
      <c r="AI24" s="2418"/>
      <c r="AJ24" s="2418"/>
      <c r="AK24" s="2421"/>
      <c r="AL24" s="2424"/>
      <c r="AM24" s="2401"/>
    </row>
    <row r="25" spans="1:46" ht="13.5" customHeight="1" x14ac:dyDescent="0.2">
      <c r="A25" s="2380"/>
      <c r="B25" s="2380"/>
      <c r="C25" s="2380"/>
      <c r="D25" s="2387"/>
      <c r="E25" s="2380"/>
      <c r="F25" s="2380"/>
      <c r="G25" s="2396"/>
      <c r="H25" s="2396"/>
      <c r="I25" s="2396"/>
      <c r="J25" s="2398"/>
      <c r="K25" s="2409"/>
      <c r="L25" s="2404"/>
      <c r="M25" s="2410"/>
      <c r="N25" s="2412"/>
      <c r="O25" s="2415"/>
      <c r="P25" s="2399"/>
      <c r="Q25" s="2426"/>
      <c r="R25" s="2407"/>
      <c r="S25" s="2399"/>
      <c r="T25" s="2399"/>
      <c r="U25" s="2401"/>
      <c r="V25" s="2407"/>
      <c r="W25" s="2404"/>
      <c r="X25" s="2404"/>
      <c r="Y25" s="2418"/>
      <c r="Z25" s="2418"/>
      <c r="AA25" s="2418"/>
      <c r="AB25" s="2418"/>
      <c r="AC25" s="2418"/>
      <c r="AD25" s="2418"/>
      <c r="AE25" s="2418"/>
      <c r="AF25" s="2418"/>
      <c r="AG25" s="2418"/>
      <c r="AH25" s="2418"/>
      <c r="AI25" s="2418"/>
      <c r="AJ25" s="2418"/>
      <c r="AK25" s="2421"/>
      <c r="AL25" s="2424"/>
      <c r="AM25" s="2401"/>
      <c r="AN25" s="1510"/>
    </row>
    <row r="26" spans="1:46" ht="13.5" customHeight="1" x14ac:dyDescent="0.2">
      <c r="A26" s="2380"/>
      <c r="B26" s="2380"/>
      <c r="C26" s="2380"/>
      <c r="D26" s="2387"/>
      <c r="E26" s="2380"/>
      <c r="F26" s="2380"/>
      <c r="G26" s="2396"/>
      <c r="H26" s="2396"/>
      <c r="I26" s="2396"/>
      <c r="J26" s="2398"/>
      <c r="K26" s="2409"/>
      <c r="L26" s="2404"/>
      <c r="M26" s="2410"/>
      <c r="N26" s="2412"/>
      <c r="O26" s="2415"/>
      <c r="P26" s="2399"/>
      <c r="Q26" s="2426"/>
      <c r="R26" s="2408"/>
      <c r="S26" s="2399"/>
      <c r="T26" s="2399"/>
      <c r="U26" s="2402"/>
      <c r="V26" s="1519"/>
      <c r="W26" s="2404"/>
      <c r="X26" s="2404"/>
      <c r="Y26" s="2418"/>
      <c r="Z26" s="2418"/>
      <c r="AA26" s="2418"/>
      <c r="AB26" s="2418"/>
      <c r="AC26" s="2418"/>
      <c r="AD26" s="2418"/>
      <c r="AE26" s="2418"/>
      <c r="AF26" s="2418"/>
      <c r="AG26" s="2418"/>
      <c r="AH26" s="2418"/>
      <c r="AI26" s="2418"/>
      <c r="AJ26" s="2418"/>
      <c r="AK26" s="2421"/>
      <c r="AL26" s="2424"/>
      <c r="AM26" s="2401"/>
      <c r="AN26" s="1510"/>
    </row>
    <row r="27" spans="1:46" ht="15" customHeight="1" x14ac:dyDescent="0.2">
      <c r="A27" s="2380"/>
      <c r="B27" s="2380"/>
      <c r="C27" s="2380"/>
      <c r="D27" s="2387"/>
      <c r="E27" s="2380"/>
      <c r="F27" s="2380"/>
      <c r="G27" s="2396"/>
      <c r="H27" s="2396"/>
      <c r="I27" s="2396"/>
      <c r="J27" s="2398">
        <v>39</v>
      </c>
      <c r="K27" s="2409" t="s">
        <v>431</v>
      </c>
      <c r="L27" s="2403" t="s">
        <v>44</v>
      </c>
      <c r="M27" s="2410">
        <v>3</v>
      </c>
      <c r="N27" s="2412"/>
      <c r="O27" s="2415"/>
      <c r="P27" s="2399"/>
      <c r="Q27" s="2426">
        <v>0.5</v>
      </c>
      <c r="R27" s="2406">
        <v>27500000</v>
      </c>
      <c r="S27" s="2399"/>
      <c r="T27" s="2399" t="s">
        <v>432</v>
      </c>
      <c r="U27" s="2400" t="s">
        <v>432</v>
      </c>
      <c r="V27" s="1518"/>
      <c r="W27" s="2404"/>
      <c r="X27" s="2404"/>
      <c r="Y27" s="2418"/>
      <c r="Z27" s="2418"/>
      <c r="AA27" s="2418"/>
      <c r="AB27" s="2418"/>
      <c r="AC27" s="2418"/>
      <c r="AD27" s="2418"/>
      <c r="AE27" s="2418"/>
      <c r="AF27" s="2418"/>
      <c r="AG27" s="2418"/>
      <c r="AH27" s="2418"/>
      <c r="AI27" s="2418"/>
      <c r="AJ27" s="2418"/>
      <c r="AK27" s="2421"/>
      <c r="AL27" s="2424"/>
      <c r="AM27" s="2401"/>
      <c r="AN27" s="1510"/>
    </row>
    <row r="28" spans="1:46" ht="13.5" customHeight="1" x14ac:dyDescent="0.2">
      <c r="A28" s="2380"/>
      <c r="B28" s="2380"/>
      <c r="C28" s="2380"/>
      <c r="D28" s="2387"/>
      <c r="E28" s="2380"/>
      <c r="F28" s="2380"/>
      <c r="G28" s="2396"/>
      <c r="H28" s="2396"/>
      <c r="I28" s="2396"/>
      <c r="J28" s="2398"/>
      <c r="K28" s="2409"/>
      <c r="L28" s="2404"/>
      <c r="M28" s="2410"/>
      <c r="N28" s="2412"/>
      <c r="O28" s="2415"/>
      <c r="P28" s="2399"/>
      <c r="Q28" s="2426"/>
      <c r="R28" s="2407"/>
      <c r="S28" s="2399"/>
      <c r="T28" s="2399"/>
      <c r="U28" s="2401"/>
      <c r="V28" s="2407">
        <v>27500000</v>
      </c>
      <c r="W28" s="2404"/>
      <c r="X28" s="2404"/>
      <c r="Y28" s="2418"/>
      <c r="Z28" s="2418"/>
      <c r="AA28" s="2418"/>
      <c r="AB28" s="2418"/>
      <c r="AC28" s="2418"/>
      <c r="AD28" s="2418"/>
      <c r="AE28" s="2418"/>
      <c r="AF28" s="2418"/>
      <c r="AG28" s="2418"/>
      <c r="AH28" s="2418"/>
      <c r="AI28" s="2418"/>
      <c r="AJ28" s="2418"/>
      <c r="AK28" s="2421"/>
      <c r="AL28" s="2424"/>
      <c r="AM28" s="2401"/>
    </row>
    <row r="29" spans="1:46" ht="16.5" customHeight="1" x14ac:dyDescent="0.2">
      <c r="A29" s="2380"/>
      <c r="B29" s="2380"/>
      <c r="C29" s="2380"/>
      <c r="D29" s="2387"/>
      <c r="E29" s="2380"/>
      <c r="F29" s="2380"/>
      <c r="G29" s="2396"/>
      <c r="H29" s="2396"/>
      <c r="I29" s="2396"/>
      <c r="J29" s="2398"/>
      <c r="K29" s="2409"/>
      <c r="L29" s="2404"/>
      <c r="M29" s="2410"/>
      <c r="N29" s="2412"/>
      <c r="O29" s="2415"/>
      <c r="P29" s="2399"/>
      <c r="Q29" s="2426"/>
      <c r="R29" s="2407"/>
      <c r="S29" s="2399"/>
      <c r="T29" s="2399"/>
      <c r="U29" s="2401"/>
      <c r="V29" s="2407"/>
      <c r="W29" s="2404"/>
      <c r="X29" s="2404"/>
      <c r="Y29" s="2418"/>
      <c r="Z29" s="2418"/>
      <c r="AA29" s="2418"/>
      <c r="AB29" s="2418"/>
      <c r="AC29" s="2418"/>
      <c r="AD29" s="2418"/>
      <c r="AE29" s="2418"/>
      <c r="AF29" s="2418"/>
      <c r="AG29" s="2418"/>
      <c r="AH29" s="2418"/>
      <c r="AI29" s="2418"/>
      <c r="AJ29" s="2418"/>
      <c r="AK29" s="2421"/>
      <c r="AL29" s="2424"/>
      <c r="AM29" s="2401"/>
    </row>
    <row r="30" spans="1:46" ht="16.5" customHeight="1" x14ac:dyDescent="0.2">
      <c r="A30" s="2380"/>
      <c r="B30" s="2380"/>
      <c r="C30" s="2380"/>
      <c r="D30" s="2387"/>
      <c r="E30" s="2380"/>
      <c r="F30" s="2380"/>
      <c r="G30" s="2396"/>
      <c r="H30" s="2396"/>
      <c r="I30" s="2396"/>
      <c r="J30" s="2398"/>
      <c r="K30" s="2409"/>
      <c r="L30" s="2404"/>
      <c r="M30" s="2410"/>
      <c r="N30" s="2412"/>
      <c r="O30" s="2415"/>
      <c r="P30" s="2399"/>
      <c r="Q30" s="2426"/>
      <c r="R30" s="2407"/>
      <c r="S30" s="2399"/>
      <c r="T30" s="2399"/>
      <c r="U30" s="2401"/>
      <c r="V30" s="2407"/>
      <c r="W30" s="2404"/>
      <c r="X30" s="2404"/>
      <c r="Y30" s="2418"/>
      <c r="Z30" s="2418"/>
      <c r="AA30" s="2418"/>
      <c r="AB30" s="2418"/>
      <c r="AC30" s="2418"/>
      <c r="AD30" s="2418"/>
      <c r="AE30" s="2418"/>
      <c r="AF30" s="2418"/>
      <c r="AG30" s="2418"/>
      <c r="AH30" s="2418"/>
      <c r="AI30" s="2418"/>
      <c r="AJ30" s="2418"/>
      <c r="AK30" s="2421"/>
      <c r="AL30" s="2424"/>
      <c r="AM30" s="2401"/>
      <c r="AT30" s="1510" t="s">
        <v>51</v>
      </c>
    </row>
    <row r="31" spans="1:46" s="1509" customFormat="1" ht="16.5" customHeight="1" x14ac:dyDescent="0.2">
      <c r="A31" s="2380"/>
      <c r="B31" s="2380"/>
      <c r="C31" s="2380"/>
      <c r="D31" s="2387"/>
      <c r="E31" s="2380"/>
      <c r="F31" s="2380"/>
      <c r="G31" s="2396"/>
      <c r="H31" s="2396"/>
      <c r="I31" s="2396"/>
      <c r="J31" s="2398"/>
      <c r="K31" s="2409"/>
      <c r="L31" s="2405"/>
      <c r="M31" s="2410"/>
      <c r="N31" s="2413"/>
      <c r="O31" s="2416"/>
      <c r="P31" s="2399"/>
      <c r="Q31" s="2426"/>
      <c r="R31" s="2408"/>
      <c r="S31" s="2399"/>
      <c r="T31" s="2399"/>
      <c r="U31" s="2402"/>
      <c r="V31" s="2408"/>
      <c r="W31" s="2405"/>
      <c r="X31" s="2405"/>
      <c r="Y31" s="2419"/>
      <c r="Z31" s="2419"/>
      <c r="AA31" s="2419"/>
      <c r="AB31" s="2419"/>
      <c r="AC31" s="2419"/>
      <c r="AD31" s="2419"/>
      <c r="AE31" s="2419"/>
      <c r="AF31" s="2419"/>
      <c r="AG31" s="2419"/>
      <c r="AH31" s="2419"/>
      <c r="AI31" s="2419"/>
      <c r="AJ31" s="2419"/>
      <c r="AK31" s="2422"/>
      <c r="AL31" s="2425"/>
      <c r="AM31" s="2402"/>
    </row>
    <row r="32" spans="1:46" s="1509" customFormat="1" ht="15.75" customHeight="1" x14ac:dyDescent="0.2">
      <c r="A32" s="2380"/>
      <c r="B32" s="2380"/>
      <c r="C32" s="2380"/>
      <c r="D32" s="2387"/>
      <c r="E32" s="2380"/>
      <c r="F32" s="2380"/>
      <c r="G32" s="2396"/>
      <c r="H32" s="2396"/>
      <c r="I32" s="2397"/>
      <c r="J32" s="2427">
        <v>40</v>
      </c>
      <c r="K32" s="2429" t="s">
        <v>433</v>
      </c>
      <c r="L32" s="2430" t="s">
        <v>44</v>
      </c>
      <c r="M32" s="2431">
        <v>0.35</v>
      </c>
      <c r="N32" s="2404" t="s">
        <v>1679</v>
      </c>
      <c r="O32" s="2414" t="s">
        <v>1680</v>
      </c>
      <c r="P32" s="2439" t="s">
        <v>1681</v>
      </c>
      <c r="Q32" s="2440">
        <v>0.2858</v>
      </c>
      <c r="R32" s="2433">
        <v>22000000</v>
      </c>
      <c r="S32" s="2439" t="s">
        <v>434</v>
      </c>
      <c r="T32" s="2439" t="s">
        <v>435</v>
      </c>
      <c r="U32" s="2441" t="s">
        <v>436</v>
      </c>
      <c r="V32" s="2436">
        <v>10000000</v>
      </c>
      <c r="W32" s="2437">
        <v>20</v>
      </c>
      <c r="X32" s="2437" t="s">
        <v>220</v>
      </c>
      <c r="Y32" s="2417">
        <v>64149</v>
      </c>
      <c r="Z32" s="2417" t="s">
        <v>426</v>
      </c>
      <c r="AA32" s="2417" t="s">
        <v>427</v>
      </c>
      <c r="AB32" s="2417" t="s">
        <v>428</v>
      </c>
      <c r="AC32" s="2417" t="s">
        <v>429</v>
      </c>
      <c r="AD32" s="2417" t="s">
        <v>430</v>
      </c>
      <c r="AE32" s="2417">
        <v>13208</v>
      </c>
      <c r="AF32" s="2417">
        <v>1827</v>
      </c>
      <c r="AG32" s="2417"/>
      <c r="AH32" s="2417"/>
      <c r="AI32" s="2417">
        <v>16897</v>
      </c>
      <c r="AJ32" s="2417">
        <v>81384</v>
      </c>
      <c r="AK32" s="2450">
        <v>42745</v>
      </c>
      <c r="AL32" s="2450">
        <v>43094</v>
      </c>
      <c r="AM32" s="2452" t="s">
        <v>1682</v>
      </c>
    </row>
    <row r="33" spans="1:39" s="1509" customFormat="1" ht="13.5" customHeight="1" x14ac:dyDescent="0.2">
      <c r="A33" s="2380"/>
      <c r="B33" s="2380"/>
      <c r="C33" s="2380"/>
      <c r="D33" s="2387"/>
      <c r="E33" s="2380"/>
      <c r="F33" s="2380"/>
      <c r="G33" s="2396"/>
      <c r="H33" s="2396"/>
      <c r="I33" s="2397"/>
      <c r="J33" s="2428"/>
      <c r="K33" s="2409"/>
      <c r="L33" s="2430"/>
      <c r="M33" s="2432"/>
      <c r="N33" s="2404"/>
      <c r="O33" s="2415"/>
      <c r="P33" s="2399"/>
      <c r="Q33" s="2440"/>
      <c r="R33" s="2433"/>
      <c r="S33" s="2399"/>
      <c r="T33" s="2399"/>
      <c r="U33" s="2442"/>
      <c r="V33" s="2433"/>
      <c r="W33" s="2430"/>
      <c r="X33" s="2430"/>
      <c r="Y33" s="2418"/>
      <c r="Z33" s="2418"/>
      <c r="AA33" s="2418"/>
      <c r="AB33" s="2418"/>
      <c r="AC33" s="2418"/>
      <c r="AD33" s="2418"/>
      <c r="AE33" s="2418"/>
      <c r="AF33" s="2418"/>
      <c r="AG33" s="2418"/>
      <c r="AH33" s="2418"/>
      <c r="AI33" s="2418"/>
      <c r="AJ33" s="2418"/>
      <c r="AK33" s="2450"/>
      <c r="AL33" s="2450"/>
      <c r="AM33" s="2453"/>
    </row>
    <row r="34" spans="1:39" s="1509" customFormat="1" ht="13.5" customHeight="1" x14ac:dyDescent="0.2">
      <c r="A34" s="2380"/>
      <c r="B34" s="2380"/>
      <c r="C34" s="2380"/>
      <c r="D34" s="2387"/>
      <c r="E34" s="2380"/>
      <c r="F34" s="2380"/>
      <c r="G34" s="2396"/>
      <c r="H34" s="2396"/>
      <c r="I34" s="2397"/>
      <c r="J34" s="2428"/>
      <c r="K34" s="2409"/>
      <c r="L34" s="2430"/>
      <c r="M34" s="2432"/>
      <c r="N34" s="2404"/>
      <c r="O34" s="2415"/>
      <c r="P34" s="2399"/>
      <c r="Q34" s="2440"/>
      <c r="R34" s="2433"/>
      <c r="S34" s="2399"/>
      <c r="T34" s="2399"/>
      <c r="U34" s="2442"/>
      <c r="V34" s="2433"/>
      <c r="W34" s="2430"/>
      <c r="X34" s="2430"/>
      <c r="Y34" s="2418"/>
      <c r="Z34" s="2418"/>
      <c r="AA34" s="2418"/>
      <c r="AB34" s="2418"/>
      <c r="AC34" s="2418"/>
      <c r="AD34" s="2418"/>
      <c r="AE34" s="2418"/>
      <c r="AF34" s="2418"/>
      <c r="AG34" s="2418"/>
      <c r="AH34" s="2418"/>
      <c r="AI34" s="2418"/>
      <c r="AJ34" s="2418"/>
      <c r="AK34" s="2450"/>
      <c r="AL34" s="2450"/>
      <c r="AM34" s="2453"/>
    </row>
    <row r="35" spans="1:39" s="1509" customFormat="1" ht="13.5" customHeight="1" x14ac:dyDescent="0.2">
      <c r="A35" s="2380"/>
      <c r="B35" s="2380"/>
      <c r="C35" s="2380"/>
      <c r="D35" s="2387"/>
      <c r="E35" s="2380"/>
      <c r="F35" s="2380"/>
      <c r="G35" s="2396"/>
      <c r="H35" s="2396"/>
      <c r="I35" s="2397"/>
      <c r="J35" s="2428"/>
      <c r="K35" s="2409"/>
      <c r="L35" s="2430"/>
      <c r="M35" s="2432"/>
      <c r="N35" s="2404"/>
      <c r="O35" s="2415"/>
      <c r="P35" s="2399"/>
      <c r="Q35" s="2440"/>
      <c r="R35" s="2433"/>
      <c r="S35" s="2399"/>
      <c r="T35" s="2399"/>
      <c r="U35" s="2442"/>
      <c r="V35" s="2433"/>
      <c r="W35" s="2430"/>
      <c r="X35" s="2430"/>
      <c r="Y35" s="2418"/>
      <c r="Z35" s="2418"/>
      <c r="AA35" s="2418"/>
      <c r="AB35" s="2418"/>
      <c r="AC35" s="2418"/>
      <c r="AD35" s="2418"/>
      <c r="AE35" s="2418"/>
      <c r="AF35" s="2418"/>
      <c r="AG35" s="2418"/>
      <c r="AH35" s="2418"/>
      <c r="AI35" s="2418"/>
      <c r="AJ35" s="2418"/>
      <c r="AK35" s="2450"/>
      <c r="AL35" s="2450"/>
      <c r="AM35" s="2453"/>
    </row>
    <row r="36" spans="1:39" s="1509" customFormat="1" ht="13.5" customHeight="1" x14ac:dyDescent="0.2">
      <c r="A36" s="2380"/>
      <c r="B36" s="2380"/>
      <c r="C36" s="2380"/>
      <c r="D36" s="2387"/>
      <c r="E36" s="2380"/>
      <c r="F36" s="2380"/>
      <c r="G36" s="2396"/>
      <c r="H36" s="2396"/>
      <c r="I36" s="2397"/>
      <c r="J36" s="2428"/>
      <c r="K36" s="2409"/>
      <c r="L36" s="2430"/>
      <c r="M36" s="2432"/>
      <c r="N36" s="2404"/>
      <c r="O36" s="2415"/>
      <c r="P36" s="2399"/>
      <c r="Q36" s="2440"/>
      <c r="R36" s="2433"/>
      <c r="S36" s="2399"/>
      <c r="T36" s="2399"/>
      <c r="U36" s="2443" t="s">
        <v>437</v>
      </c>
      <c r="V36" s="2433">
        <v>12000000</v>
      </c>
      <c r="W36" s="2430"/>
      <c r="X36" s="2430"/>
      <c r="Y36" s="2418"/>
      <c r="Z36" s="2418"/>
      <c r="AA36" s="2418"/>
      <c r="AB36" s="2418"/>
      <c r="AC36" s="2418"/>
      <c r="AD36" s="2418"/>
      <c r="AE36" s="2418"/>
      <c r="AF36" s="2418"/>
      <c r="AG36" s="2418"/>
      <c r="AH36" s="2418"/>
      <c r="AI36" s="2418"/>
      <c r="AJ36" s="2418"/>
      <c r="AK36" s="2450"/>
      <c r="AL36" s="2450"/>
      <c r="AM36" s="2453"/>
    </row>
    <row r="37" spans="1:39" s="1509" customFormat="1" ht="13.5" customHeight="1" x14ac:dyDescent="0.2">
      <c r="A37" s="2380"/>
      <c r="B37" s="2380"/>
      <c r="C37" s="2380"/>
      <c r="D37" s="2387"/>
      <c r="E37" s="2380"/>
      <c r="F37" s="2380"/>
      <c r="G37" s="2396"/>
      <c r="H37" s="2396"/>
      <c r="I37" s="2397"/>
      <c r="J37" s="2428"/>
      <c r="K37" s="2409"/>
      <c r="L37" s="2430"/>
      <c r="M37" s="2432"/>
      <c r="N37" s="2404"/>
      <c r="O37" s="2415"/>
      <c r="P37" s="2399"/>
      <c r="Q37" s="2440"/>
      <c r="R37" s="2433"/>
      <c r="S37" s="2399"/>
      <c r="T37" s="2399"/>
      <c r="U37" s="2444"/>
      <c r="V37" s="2433"/>
      <c r="W37" s="2430"/>
      <c r="X37" s="2430"/>
      <c r="Y37" s="2418"/>
      <c r="Z37" s="2418"/>
      <c r="AA37" s="2418"/>
      <c r="AB37" s="2418"/>
      <c r="AC37" s="2418"/>
      <c r="AD37" s="2418"/>
      <c r="AE37" s="2418"/>
      <c r="AF37" s="2418"/>
      <c r="AG37" s="2418"/>
      <c r="AH37" s="2418"/>
      <c r="AI37" s="2418"/>
      <c r="AJ37" s="2418"/>
      <c r="AK37" s="2450"/>
      <c r="AL37" s="2450"/>
      <c r="AM37" s="2453"/>
    </row>
    <row r="38" spans="1:39" s="1509" customFormat="1" ht="13.5" customHeight="1" x14ac:dyDescent="0.2">
      <c r="A38" s="2380"/>
      <c r="B38" s="2380"/>
      <c r="C38" s="2380"/>
      <c r="D38" s="2387"/>
      <c r="E38" s="2380"/>
      <c r="F38" s="2380"/>
      <c r="G38" s="2396"/>
      <c r="H38" s="2396"/>
      <c r="I38" s="2397"/>
      <c r="J38" s="2428"/>
      <c r="K38" s="2409"/>
      <c r="L38" s="2430"/>
      <c r="M38" s="2432"/>
      <c r="N38" s="2404"/>
      <c r="O38" s="2415"/>
      <c r="P38" s="2399"/>
      <c r="Q38" s="2440"/>
      <c r="R38" s="2433"/>
      <c r="S38" s="2399"/>
      <c r="T38" s="2399"/>
      <c r="U38" s="2444"/>
      <c r="V38" s="2433"/>
      <c r="W38" s="2430"/>
      <c r="X38" s="2430"/>
      <c r="Y38" s="2418"/>
      <c r="Z38" s="2418"/>
      <c r="AA38" s="2418"/>
      <c r="AB38" s="2418"/>
      <c r="AC38" s="2418"/>
      <c r="AD38" s="2418"/>
      <c r="AE38" s="2418"/>
      <c r="AF38" s="2418"/>
      <c r="AG38" s="2418"/>
      <c r="AH38" s="2418"/>
      <c r="AI38" s="2418"/>
      <c r="AJ38" s="2418"/>
      <c r="AK38" s="2450"/>
      <c r="AL38" s="2450"/>
      <c r="AM38" s="2453"/>
    </row>
    <row r="39" spans="1:39" s="1509" customFormat="1" ht="13.5" customHeight="1" x14ac:dyDescent="0.2">
      <c r="A39" s="2380"/>
      <c r="B39" s="2380"/>
      <c r="C39" s="2380"/>
      <c r="D39" s="2387"/>
      <c r="E39" s="2380"/>
      <c r="F39" s="2380"/>
      <c r="G39" s="2396"/>
      <c r="H39" s="2396"/>
      <c r="I39" s="2397"/>
      <c r="J39" s="2428"/>
      <c r="K39" s="2409"/>
      <c r="L39" s="2430"/>
      <c r="M39" s="2432"/>
      <c r="N39" s="2404"/>
      <c r="O39" s="2415"/>
      <c r="P39" s="2399"/>
      <c r="Q39" s="2440"/>
      <c r="R39" s="2433"/>
      <c r="S39" s="2399"/>
      <c r="T39" s="2399"/>
      <c r="U39" s="2441"/>
      <c r="V39" s="2433"/>
      <c r="W39" s="2430"/>
      <c r="X39" s="2430"/>
      <c r="Y39" s="2418"/>
      <c r="Z39" s="2418"/>
      <c r="AA39" s="2418"/>
      <c r="AB39" s="2418"/>
      <c r="AC39" s="2418"/>
      <c r="AD39" s="2418"/>
      <c r="AE39" s="2418"/>
      <c r="AF39" s="2418"/>
      <c r="AG39" s="2418"/>
      <c r="AH39" s="2418"/>
      <c r="AI39" s="2418"/>
      <c r="AJ39" s="2418"/>
      <c r="AK39" s="2450"/>
      <c r="AL39" s="2450"/>
      <c r="AM39" s="2453"/>
    </row>
    <row r="40" spans="1:39" s="1509" customFormat="1" ht="13.5" customHeight="1" x14ac:dyDescent="0.2">
      <c r="A40" s="2380"/>
      <c r="B40" s="2380"/>
      <c r="C40" s="2380"/>
      <c r="D40" s="2387"/>
      <c r="E40" s="2380"/>
      <c r="F40" s="2380"/>
      <c r="G40" s="2396"/>
      <c r="H40" s="2396"/>
      <c r="I40" s="2397"/>
      <c r="J40" s="2428">
        <v>41</v>
      </c>
      <c r="K40" s="2409" t="s">
        <v>438</v>
      </c>
      <c r="L40" s="2430"/>
      <c r="M40" s="2433">
        <v>1</v>
      </c>
      <c r="N40" s="2404"/>
      <c r="O40" s="2415"/>
      <c r="P40" s="2399"/>
      <c r="Q40" s="2445">
        <v>0.35709999999999997</v>
      </c>
      <c r="R40" s="2433">
        <v>27500000</v>
      </c>
      <c r="S40" s="2399"/>
      <c r="T40" s="2435" t="s">
        <v>1683</v>
      </c>
      <c r="U40" s="2443" t="s">
        <v>439</v>
      </c>
      <c r="V40" s="2434">
        <v>27500000</v>
      </c>
      <c r="W40" s="2430"/>
      <c r="X40" s="2430"/>
      <c r="Y40" s="2418"/>
      <c r="Z40" s="2418"/>
      <c r="AA40" s="2418"/>
      <c r="AB40" s="2418"/>
      <c r="AC40" s="2418"/>
      <c r="AD40" s="2418"/>
      <c r="AE40" s="2418"/>
      <c r="AF40" s="2418"/>
      <c r="AG40" s="2418"/>
      <c r="AH40" s="2418"/>
      <c r="AI40" s="2418"/>
      <c r="AJ40" s="2418"/>
      <c r="AK40" s="2450"/>
      <c r="AL40" s="2450"/>
      <c r="AM40" s="2453"/>
    </row>
    <row r="41" spans="1:39" s="1509" customFormat="1" ht="13.5" customHeight="1" x14ac:dyDescent="0.2">
      <c r="A41" s="2380"/>
      <c r="B41" s="2380"/>
      <c r="C41" s="2380"/>
      <c r="D41" s="2387"/>
      <c r="E41" s="2380"/>
      <c r="F41" s="2380"/>
      <c r="G41" s="2396"/>
      <c r="H41" s="2396"/>
      <c r="I41" s="2397"/>
      <c r="J41" s="2428"/>
      <c r="K41" s="2409"/>
      <c r="L41" s="2430"/>
      <c r="M41" s="2433"/>
      <c r="N41" s="2404"/>
      <c r="O41" s="2415"/>
      <c r="P41" s="2399"/>
      <c r="Q41" s="2446"/>
      <c r="R41" s="2433"/>
      <c r="S41" s="2399"/>
      <c r="T41" s="2448"/>
      <c r="U41" s="2444"/>
      <c r="V41" s="2449"/>
      <c r="W41" s="2430"/>
      <c r="X41" s="2430"/>
      <c r="Y41" s="2418"/>
      <c r="Z41" s="2418"/>
      <c r="AA41" s="2418"/>
      <c r="AB41" s="2418"/>
      <c r="AC41" s="2418"/>
      <c r="AD41" s="2418"/>
      <c r="AE41" s="2418"/>
      <c r="AF41" s="2418"/>
      <c r="AG41" s="2418"/>
      <c r="AH41" s="2418"/>
      <c r="AI41" s="2418"/>
      <c r="AJ41" s="2418"/>
      <c r="AK41" s="2450"/>
      <c r="AL41" s="2450"/>
      <c r="AM41" s="2453"/>
    </row>
    <row r="42" spans="1:39" s="1509" customFormat="1" ht="13.5" customHeight="1" x14ac:dyDescent="0.2">
      <c r="A42" s="2380"/>
      <c r="B42" s="2380"/>
      <c r="C42" s="2380"/>
      <c r="D42" s="2387"/>
      <c r="E42" s="2380"/>
      <c r="F42" s="2380"/>
      <c r="G42" s="2396"/>
      <c r="H42" s="2396"/>
      <c r="I42" s="2397"/>
      <c r="J42" s="2428"/>
      <c r="K42" s="2409"/>
      <c r="L42" s="2430"/>
      <c r="M42" s="2433"/>
      <c r="N42" s="2404"/>
      <c r="O42" s="2415"/>
      <c r="P42" s="2399"/>
      <c r="Q42" s="2446"/>
      <c r="R42" s="2433"/>
      <c r="S42" s="2399"/>
      <c r="T42" s="2448"/>
      <c r="U42" s="2444"/>
      <c r="V42" s="2449"/>
      <c r="W42" s="2430"/>
      <c r="X42" s="2430"/>
      <c r="Y42" s="2418"/>
      <c r="Z42" s="2418"/>
      <c r="AA42" s="2418"/>
      <c r="AB42" s="2418"/>
      <c r="AC42" s="2418"/>
      <c r="AD42" s="2418"/>
      <c r="AE42" s="2418"/>
      <c r="AF42" s="2418"/>
      <c r="AG42" s="2418"/>
      <c r="AH42" s="2418"/>
      <c r="AI42" s="2418"/>
      <c r="AJ42" s="2418"/>
      <c r="AK42" s="2450"/>
      <c r="AL42" s="2450"/>
      <c r="AM42" s="2453"/>
    </row>
    <row r="43" spans="1:39" s="1509" customFormat="1" ht="13.5" customHeight="1" x14ac:dyDescent="0.2">
      <c r="A43" s="2380"/>
      <c r="B43" s="2380"/>
      <c r="C43" s="2380"/>
      <c r="D43" s="2387"/>
      <c r="E43" s="2380"/>
      <c r="F43" s="2380"/>
      <c r="G43" s="2396"/>
      <c r="H43" s="2396"/>
      <c r="I43" s="2397"/>
      <c r="J43" s="2428"/>
      <c r="K43" s="2409"/>
      <c r="L43" s="2430"/>
      <c r="M43" s="2433"/>
      <c r="N43" s="2404"/>
      <c r="O43" s="2415"/>
      <c r="P43" s="2399"/>
      <c r="Q43" s="2446"/>
      <c r="R43" s="2433"/>
      <c r="S43" s="2399"/>
      <c r="T43" s="2448"/>
      <c r="U43" s="2444"/>
      <c r="V43" s="2449"/>
      <c r="W43" s="2430"/>
      <c r="X43" s="2430"/>
      <c r="Y43" s="2418"/>
      <c r="Z43" s="2418"/>
      <c r="AA43" s="2418"/>
      <c r="AB43" s="2418"/>
      <c r="AC43" s="2418"/>
      <c r="AD43" s="2418"/>
      <c r="AE43" s="2418"/>
      <c r="AF43" s="2418"/>
      <c r="AG43" s="2418"/>
      <c r="AH43" s="2418"/>
      <c r="AI43" s="2418"/>
      <c r="AJ43" s="2418"/>
      <c r="AK43" s="2450"/>
      <c r="AL43" s="2450"/>
      <c r="AM43" s="2453"/>
    </row>
    <row r="44" spans="1:39" s="1509" customFormat="1" ht="13.5" customHeight="1" x14ac:dyDescent="0.2">
      <c r="A44" s="2380"/>
      <c r="B44" s="2380"/>
      <c r="C44" s="2380"/>
      <c r="D44" s="2387"/>
      <c r="E44" s="2380"/>
      <c r="F44" s="2380"/>
      <c r="G44" s="2396"/>
      <c r="H44" s="2396"/>
      <c r="I44" s="2397"/>
      <c r="J44" s="2428"/>
      <c r="K44" s="2409"/>
      <c r="L44" s="2430"/>
      <c r="M44" s="2433"/>
      <c r="N44" s="2404"/>
      <c r="O44" s="2415"/>
      <c r="P44" s="2399"/>
      <c r="Q44" s="2446"/>
      <c r="R44" s="2433"/>
      <c r="S44" s="2399"/>
      <c r="T44" s="2448"/>
      <c r="U44" s="2444"/>
      <c r="V44" s="2449"/>
      <c r="W44" s="2430"/>
      <c r="X44" s="2430"/>
      <c r="Y44" s="2418"/>
      <c r="Z44" s="2418"/>
      <c r="AA44" s="2418"/>
      <c r="AB44" s="2418"/>
      <c r="AC44" s="2418"/>
      <c r="AD44" s="2418"/>
      <c r="AE44" s="2418"/>
      <c r="AF44" s="2418"/>
      <c r="AG44" s="2418"/>
      <c r="AH44" s="2418"/>
      <c r="AI44" s="2418"/>
      <c r="AJ44" s="2418"/>
      <c r="AK44" s="2450"/>
      <c r="AL44" s="2450"/>
      <c r="AM44" s="2453"/>
    </row>
    <row r="45" spans="1:39" s="1509" customFormat="1" ht="13.5" customHeight="1" x14ac:dyDescent="0.2">
      <c r="A45" s="2380"/>
      <c r="B45" s="2380"/>
      <c r="C45" s="2380"/>
      <c r="D45" s="2387"/>
      <c r="E45" s="2380"/>
      <c r="F45" s="2380"/>
      <c r="G45" s="2396"/>
      <c r="H45" s="2396"/>
      <c r="I45" s="2397"/>
      <c r="J45" s="2428"/>
      <c r="K45" s="2409"/>
      <c r="L45" s="2430"/>
      <c r="M45" s="2433"/>
      <c r="N45" s="2404"/>
      <c r="O45" s="2415"/>
      <c r="P45" s="2399"/>
      <c r="Q45" s="2446"/>
      <c r="R45" s="2433"/>
      <c r="S45" s="2399"/>
      <c r="T45" s="2448"/>
      <c r="U45" s="2444"/>
      <c r="V45" s="2449"/>
      <c r="W45" s="2430"/>
      <c r="X45" s="2430"/>
      <c r="Y45" s="2418"/>
      <c r="Z45" s="2418"/>
      <c r="AA45" s="2418"/>
      <c r="AB45" s="2418"/>
      <c r="AC45" s="2418"/>
      <c r="AD45" s="2418"/>
      <c r="AE45" s="2418"/>
      <c r="AF45" s="2418"/>
      <c r="AG45" s="2418"/>
      <c r="AH45" s="2418"/>
      <c r="AI45" s="2418"/>
      <c r="AJ45" s="2418"/>
      <c r="AK45" s="2450"/>
      <c r="AL45" s="2450"/>
      <c r="AM45" s="2453"/>
    </row>
    <row r="46" spans="1:39" s="1509" customFormat="1" ht="13.5" customHeight="1" x14ac:dyDescent="0.2">
      <c r="A46" s="2380"/>
      <c r="B46" s="2380"/>
      <c r="C46" s="2380"/>
      <c r="D46" s="2387"/>
      <c r="E46" s="2380"/>
      <c r="F46" s="2380"/>
      <c r="G46" s="2396"/>
      <c r="H46" s="2396"/>
      <c r="I46" s="2397"/>
      <c r="J46" s="2428"/>
      <c r="K46" s="2409"/>
      <c r="L46" s="2430"/>
      <c r="M46" s="2433"/>
      <c r="N46" s="2404"/>
      <c r="O46" s="2415"/>
      <c r="P46" s="2399"/>
      <c r="Q46" s="2446"/>
      <c r="R46" s="2433"/>
      <c r="S46" s="2399"/>
      <c r="T46" s="2448"/>
      <c r="U46" s="2444"/>
      <c r="V46" s="2449"/>
      <c r="W46" s="2430"/>
      <c r="X46" s="2430"/>
      <c r="Y46" s="2418"/>
      <c r="Z46" s="2418"/>
      <c r="AA46" s="2418"/>
      <c r="AB46" s="2418"/>
      <c r="AC46" s="2418"/>
      <c r="AD46" s="2418"/>
      <c r="AE46" s="2418"/>
      <c r="AF46" s="2418"/>
      <c r="AG46" s="2418"/>
      <c r="AH46" s="2418"/>
      <c r="AI46" s="2418"/>
      <c r="AJ46" s="2418"/>
      <c r="AK46" s="2450"/>
      <c r="AL46" s="2450"/>
      <c r="AM46" s="2453"/>
    </row>
    <row r="47" spans="1:39" s="1509" customFormat="1" ht="13.5" customHeight="1" x14ac:dyDescent="0.2">
      <c r="A47" s="2380"/>
      <c r="B47" s="2380"/>
      <c r="C47" s="2380"/>
      <c r="D47" s="2387"/>
      <c r="E47" s="2380"/>
      <c r="F47" s="2380"/>
      <c r="G47" s="2396"/>
      <c r="H47" s="2396"/>
      <c r="I47" s="2397"/>
      <c r="J47" s="2428"/>
      <c r="K47" s="2409"/>
      <c r="L47" s="2430"/>
      <c r="M47" s="2433"/>
      <c r="N47" s="2404"/>
      <c r="O47" s="2415"/>
      <c r="P47" s="2399"/>
      <c r="Q47" s="2446"/>
      <c r="R47" s="2433"/>
      <c r="S47" s="2399"/>
      <c r="T47" s="2448"/>
      <c r="U47" s="2441"/>
      <c r="V47" s="2436"/>
      <c r="W47" s="2430"/>
      <c r="X47" s="2430"/>
      <c r="Y47" s="2418"/>
      <c r="Z47" s="2418"/>
      <c r="AA47" s="2418"/>
      <c r="AB47" s="2418"/>
      <c r="AC47" s="2418"/>
      <c r="AD47" s="2418"/>
      <c r="AE47" s="2418"/>
      <c r="AF47" s="2418"/>
      <c r="AG47" s="2418"/>
      <c r="AH47" s="2418"/>
      <c r="AI47" s="2418"/>
      <c r="AJ47" s="2418"/>
      <c r="AK47" s="2450"/>
      <c r="AL47" s="2450"/>
      <c r="AM47" s="2453"/>
    </row>
    <row r="48" spans="1:39" s="1509" customFormat="1" ht="13.5" customHeight="1" x14ac:dyDescent="0.2">
      <c r="A48" s="2380"/>
      <c r="B48" s="2380"/>
      <c r="C48" s="2380"/>
      <c r="D48" s="2387"/>
      <c r="E48" s="2380"/>
      <c r="F48" s="2380"/>
      <c r="G48" s="2396"/>
      <c r="H48" s="2396"/>
      <c r="I48" s="2397"/>
      <c r="J48" s="2433">
        <v>42</v>
      </c>
      <c r="K48" s="2399" t="s">
        <v>440</v>
      </c>
      <c r="L48" s="2430"/>
      <c r="M48" s="2433">
        <v>1</v>
      </c>
      <c r="N48" s="2404"/>
      <c r="O48" s="2415"/>
      <c r="P48" s="2399"/>
      <c r="Q48" s="2447"/>
      <c r="R48" s="2433"/>
      <c r="S48" s="2399"/>
      <c r="T48" s="2448"/>
      <c r="U48" s="2443" t="s">
        <v>441</v>
      </c>
      <c r="V48" s="2434">
        <v>27500000</v>
      </c>
      <c r="W48" s="2430"/>
      <c r="X48" s="2430"/>
      <c r="Y48" s="2418"/>
      <c r="Z48" s="2418"/>
      <c r="AA48" s="2418"/>
      <c r="AB48" s="2418"/>
      <c r="AC48" s="2418"/>
      <c r="AD48" s="2418"/>
      <c r="AE48" s="2418"/>
      <c r="AF48" s="2418"/>
      <c r="AG48" s="2418"/>
      <c r="AH48" s="2418"/>
      <c r="AI48" s="2418"/>
      <c r="AJ48" s="2418"/>
      <c r="AK48" s="2450"/>
      <c r="AL48" s="2450"/>
      <c r="AM48" s="2453"/>
    </row>
    <row r="49" spans="1:39" s="1509" customFormat="1" ht="13.5" customHeight="1" x14ac:dyDescent="0.2">
      <c r="A49" s="2380"/>
      <c r="B49" s="2380"/>
      <c r="C49" s="2380"/>
      <c r="D49" s="2387"/>
      <c r="E49" s="2380"/>
      <c r="F49" s="2380"/>
      <c r="G49" s="2396"/>
      <c r="H49" s="2396"/>
      <c r="I49" s="2397"/>
      <c r="J49" s="2433"/>
      <c r="K49" s="2399"/>
      <c r="L49" s="2430"/>
      <c r="M49" s="2433"/>
      <c r="N49" s="2404"/>
      <c r="O49" s="2415"/>
      <c r="P49" s="2399"/>
      <c r="Q49" s="2440">
        <v>0.35709999999999997</v>
      </c>
      <c r="R49" s="2434">
        <v>27500000</v>
      </c>
      <c r="S49" s="2399"/>
      <c r="T49" s="2448"/>
      <c r="U49" s="2444"/>
      <c r="V49" s="2449"/>
      <c r="W49" s="2430"/>
      <c r="X49" s="2430"/>
      <c r="Y49" s="2418"/>
      <c r="Z49" s="2418"/>
      <c r="AA49" s="2418"/>
      <c r="AB49" s="2418"/>
      <c r="AC49" s="2418"/>
      <c r="AD49" s="2418"/>
      <c r="AE49" s="2418"/>
      <c r="AF49" s="2418"/>
      <c r="AG49" s="2418"/>
      <c r="AH49" s="2418"/>
      <c r="AI49" s="2418"/>
      <c r="AJ49" s="2418"/>
      <c r="AK49" s="2450"/>
      <c r="AL49" s="2450"/>
      <c r="AM49" s="2453"/>
    </row>
    <row r="50" spans="1:39" s="1509" customFormat="1" ht="13.5" customHeight="1" x14ac:dyDescent="0.2">
      <c r="A50" s="2380"/>
      <c r="B50" s="2380"/>
      <c r="C50" s="2380"/>
      <c r="D50" s="2387"/>
      <c r="E50" s="2380"/>
      <c r="F50" s="2380"/>
      <c r="G50" s="2396"/>
      <c r="H50" s="2396"/>
      <c r="I50" s="2397"/>
      <c r="J50" s="2433"/>
      <c r="K50" s="2399"/>
      <c r="L50" s="2430"/>
      <c r="M50" s="2433"/>
      <c r="N50" s="2404"/>
      <c r="O50" s="2415"/>
      <c r="P50" s="2399"/>
      <c r="Q50" s="2440"/>
      <c r="R50" s="2449"/>
      <c r="S50" s="2399"/>
      <c r="T50" s="2448"/>
      <c r="U50" s="2444"/>
      <c r="V50" s="2449"/>
      <c r="W50" s="2430"/>
      <c r="X50" s="2430"/>
      <c r="Y50" s="2418"/>
      <c r="Z50" s="2418"/>
      <c r="AA50" s="2418"/>
      <c r="AB50" s="2418"/>
      <c r="AC50" s="2418"/>
      <c r="AD50" s="2418"/>
      <c r="AE50" s="2418"/>
      <c r="AF50" s="2418"/>
      <c r="AG50" s="2418"/>
      <c r="AH50" s="2418"/>
      <c r="AI50" s="2418"/>
      <c r="AJ50" s="2418"/>
      <c r="AK50" s="2450"/>
      <c r="AL50" s="2450"/>
      <c r="AM50" s="2453"/>
    </row>
    <row r="51" spans="1:39" s="1509" customFormat="1" ht="13.5" customHeight="1" x14ac:dyDescent="0.2">
      <c r="A51" s="2380"/>
      <c r="B51" s="2380"/>
      <c r="C51" s="2380"/>
      <c r="D51" s="2387"/>
      <c r="E51" s="2380"/>
      <c r="F51" s="2380"/>
      <c r="G51" s="2396"/>
      <c r="H51" s="2396"/>
      <c r="I51" s="2397"/>
      <c r="J51" s="2433"/>
      <c r="K51" s="2399"/>
      <c r="L51" s="2430"/>
      <c r="M51" s="2433"/>
      <c r="N51" s="2404"/>
      <c r="O51" s="2415"/>
      <c r="P51" s="2399"/>
      <c r="Q51" s="2440"/>
      <c r="R51" s="2449"/>
      <c r="S51" s="2399"/>
      <c r="T51" s="2448"/>
      <c r="U51" s="2444"/>
      <c r="V51" s="2449"/>
      <c r="W51" s="2430"/>
      <c r="X51" s="2430"/>
      <c r="Y51" s="2418"/>
      <c r="Z51" s="2418"/>
      <c r="AA51" s="2418"/>
      <c r="AB51" s="2418"/>
      <c r="AC51" s="2418"/>
      <c r="AD51" s="2418"/>
      <c r="AE51" s="2418"/>
      <c r="AF51" s="2418"/>
      <c r="AG51" s="2418"/>
      <c r="AH51" s="2418"/>
      <c r="AI51" s="2418"/>
      <c r="AJ51" s="2418"/>
      <c r="AK51" s="2450"/>
      <c r="AL51" s="2450"/>
      <c r="AM51" s="2453"/>
    </row>
    <row r="52" spans="1:39" s="1509" customFormat="1" ht="13.5" customHeight="1" x14ac:dyDescent="0.2">
      <c r="A52" s="2380"/>
      <c r="B52" s="2380"/>
      <c r="C52" s="2380"/>
      <c r="D52" s="2387"/>
      <c r="E52" s="2380"/>
      <c r="F52" s="2380"/>
      <c r="G52" s="2396"/>
      <c r="H52" s="2396"/>
      <c r="I52" s="2397"/>
      <c r="J52" s="2433"/>
      <c r="K52" s="2399"/>
      <c r="L52" s="2430"/>
      <c r="M52" s="2433"/>
      <c r="N52" s="2404"/>
      <c r="O52" s="2415"/>
      <c r="P52" s="2399"/>
      <c r="Q52" s="2440"/>
      <c r="R52" s="2449"/>
      <c r="S52" s="2399"/>
      <c r="T52" s="2448"/>
      <c r="U52" s="2444"/>
      <c r="V52" s="2449"/>
      <c r="W52" s="2430"/>
      <c r="X52" s="2430"/>
      <c r="Y52" s="2418"/>
      <c r="Z52" s="2418"/>
      <c r="AA52" s="2418"/>
      <c r="AB52" s="2418"/>
      <c r="AC52" s="2418"/>
      <c r="AD52" s="2418"/>
      <c r="AE52" s="2418"/>
      <c r="AF52" s="2418"/>
      <c r="AG52" s="2418"/>
      <c r="AH52" s="2418"/>
      <c r="AI52" s="2418"/>
      <c r="AJ52" s="2418"/>
      <c r="AK52" s="2450"/>
      <c r="AL52" s="2450"/>
      <c r="AM52" s="2453"/>
    </row>
    <row r="53" spans="1:39" s="1509" customFormat="1" ht="21.75" customHeight="1" x14ac:dyDescent="0.2">
      <c r="A53" s="2380"/>
      <c r="B53" s="2380"/>
      <c r="C53" s="2380"/>
      <c r="D53" s="2387"/>
      <c r="E53" s="2380"/>
      <c r="F53" s="2380"/>
      <c r="G53" s="2396"/>
      <c r="H53" s="2396"/>
      <c r="I53" s="2397"/>
      <c r="J53" s="2434"/>
      <c r="K53" s="2435"/>
      <c r="L53" s="2430"/>
      <c r="M53" s="2434"/>
      <c r="N53" s="2405"/>
      <c r="O53" s="2416"/>
      <c r="P53" s="2435"/>
      <c r="Q53" s="2440"/>
      <c r="R53" s="2436"/>
      <c r="S53" s="2435"/>
      <c r="T53" s="2439"/>
      <c r="U53" s="2444"/>
      <c r="V53" s="2449"/>
      <c r="W53" s="2438"/>
      <c r="X53" s="2438"/>
      <c r="Y53" s="2419"/>
      <c r="Z53" s="2419"/>
      <c r="AA53" s="2419"/>
      <c r="AB53" s="2419"/>
      <c r="AC53" s="2419"/>
      <c r="AD53" s="2419"/>
      <c r="AE53" s="2419"/>
      <c r="AF53" s="2419"/>
      <c r="AG53" s="2419"/>
      <c r="AH53" s="2419"/>
      <c r="AI53" s="2419"/>
      <c r="AJ53" s="2419"/>
      <c r="AK53" s="2451"/>
      <c r="AL53" s="2451"/>
      <c r="AM53" s="2454"/>
    </row>
    <row r="54" spans="1:39" s="1509" customFormat="1" x14ac:dyDescent="0.2">
      <c r="A54" s="2380"/>
      <c r="B54" s="2380"/>
      <c r="C54" s="2380"/>
      <c r="D54" s="2387"/>
      <c r="E54" s="2380"/>
      <c r="F54" s="2380"/>
      <c r="G54" s="2389">
        <v>9</v>
      </c>
      <c r="H54" s="2391" t="s">
        <v>442</v>
      </c>
      <c r="I54" s="2392"/>
      <c r="J54" s="2392"/>
      <c r="K54" s="2392"/>
      <c r="L54" s="2392"/>
      <c r="M54" s="2392"/>
      <c r="N54" s="2392"/>
      <c r="O54" s="2392"/>
      <c r="P54" s="2392"/>
      <c r="Q54" s="2392"/>
      <c r="R54" s="2392"/>
      <c r="S54" s="2392"/>
      <c r="T54" s="2392"/>
      <c r="U54" s="2392"/>
      <c r="V54" s="2392"/>
      <c r="W54" s="2392"/>
      <c r="X54" s="2392"/>
      <c r="Y54" s="2392"/>
      <c r="Z54" s="2392"/>
      <c r="AA54" s="2392"/>
      <c r="AB54" s="2392"/>
      <c r="AC54" s="2392"/>
      <c r="AD54" s="2392"/>
      <c r="AE54" s="2392"/>
      <c r="AF54" s="2392"/>
      <c r="AG54" s="2392"/>
      <c r="AH54" s="2392"/>
      <c r="AI54" s="2392"/>
      <c r="AJ54" s="2392"/>
      <c r="AK54" s="2392"/>
      <c r="AL54" s="2392"/>
      <c r="AM54" s="2455"/>
    </row>
    <row r="55" spans="1:39" s="1509" customFormat="1" x14ac:dyDescent="0.2">
      <c r="A55" s="2380"/>
      <c r="B55" s="2380"/>
      <c r="C55" s="2380"/>
      <c r="D55" s="2387"/>
      <c r="E55" s="2380"/>
      <c r="F55" s="2380"/>
      <c r="G55" s="2390"/>
      <c r="H55" s="2393"/>
      <c r="I55" s="2394"/>
      <c r="J55" s="2394"/>
      <c r="K55" s="2394"/>
      <c r="L55" s="2394"/>
      <c r="M55" s="2394"/>
      <c r="N55" s="2394"/>
      <c r="O55" s="2394"/>
      <c r="P55" s="2394"/>
      <c r="Q55" s="2394"/>
      <c r="R55" s="2394"/>
      <c r="S55" s="2394"/>
      <c r="T55" s="2394"/>
      <c r="U55" s="2394"/>
      <c r="V55" s="2394"/>
      <c r="W55" s="2394"/>
      <c r="X55" s="2394"/>
      <c r="Y55" s="2394"/>
      <c r="Z55" s="2394"/>
      <c r="AA55" s="2394"/>
      <c r="AB55" s="2394"/>
      <c r="AC55" s="2394"/>
      <c r="AD55" s="2394"/>
      <c r="AE55" s="2394"/>
      <c r="AF55" s="2394"/>
      <c r="AG55" s="2394"/>
      <c r="AH55" s="2394"/>
      <c r="AI55" s="2394"/>
      <c r="AJ55" s="2394"/>
      <c r="AK55" s="2394"/>
      <c r="AL55" s="2394"/>
      <c r="AM55" s="2456"/>
    </row>
    <row r="56" spans="1:39" s="1509" customFormat="1" ht="13.5" customHeight="1" x14ac:dyDescent="0.2">
      <c r="A56" s="2380"/>
      <c r="B56" s="2380"/>
      <c r="C56" s="2380"/>
      <c r="D56" s="2387"/>
      <c r="E56" s="2380"/>
      <c r="F56" s="2380"/>
      <c r="G56" s="2457"/>
      <c r="H56" s="2457"/>
      <c r="I56" s="2458"/>
      <c r="J56" s="2436">
        <v>43</v>
      </c>
      <c r="K56" s="2439" t="s">
        <v>443</v>
      </c>
      <c r="L56" s="2437" t="s">
        <v>44</v>
      </c>
      <c r="M56" s="2460">
        <v>3</v>
      </c>
      <c r="N56" s="2404" t="s">
        <v>1684</v>
      </c>
      <c r="O56" s="2414" t="s">
        <v>1685</v>
      </c>
      <c r="P56" s="2448" t="s">
        <v>444</v>
      </c>
      <c r="Q56" s="2445">
        <v>0.23530000000000001</v>
      </c>
      <c r="R56" s="2434">
        <v>40000000</v>
      </c>
      <c r="S56" s="2448" t="s">
        <v>445</v>
      </c>
      <c r="T56" s="2467" t="s">
        <v>1686</v>
      </c>
      <c r="U56" s="2469" t="s">
        <v>446</v>
      </c>
      <c r="V56" s="2462">
        <v>40000000</v>
      </c>
      <c r="W56" s="2437">
        <v>20</v>
      </c>
      <c r="X56" s="2437" t="s">
        <v>220</v>
      </c>
      <c r="Y56" s="2464">
        <v>64.149000000000001</v>
      </c>
      <c r="Z56" s="2464" t="s">
        <v>426</v>
      </c>
      <c r="AA56" s="2464" t="s">
        <v>427</v>
      </c>
      <c r="AB56" s="2464" t="s">
        <v>428</v>
      </c>
      <c r="AC56" s="2464" t="s">
        <v>429</v>
      </c>
      <c r="AD56" s="2464" t="s">
        <v>430</v>
      </c>
      <c r="AE56" s="2464">
        <v>13.208</v>
      </c>
      <c r="AF56" s="2478">
        <v>1827</v>
      </c>
      <c r="AG56" s="2464"/>
      <c r="AH56" s="2464"/>
      <c r="AI56" s="2464">
        <v>16.896999999999998</v>
      </c>
      <c r="AJ56" s="2464">
        <v>81.384</v>
      </c>
      <c r="AK56" s="2471">
        <v>42745</v>
      </c>
      <c r="AL56" s="2471">
        <v>43094</v>
      </c>
      <c r="AM56" s="2474" t="s">
        <v>1687</v>
      </c>
    </row>
    <row r="57" spans="1:39" s="1509" customFormat="1" ht="13.5" customHeight="1" x14ac:dyDescent="0.2">
      <c r="A57" s="2380"/>
      <c r="B57" s="2380"/>
      <c r="C57" s="2380"/>
      <c r="D57" s="2387"/>
      <c r="E57" s="2380"/>
      <c r="F57" s="2380"/>
      <c r="G57" s="2457"/>
      <c r="H57" s="2457"/>
      <c r="I57" s="2458"/>
      <c r="J57" s="2436"/>
      <c r="K57" s="2439"/>
      <c r="L57" s="2430"/>
      <c r="M57" s="2460"/>
      <c r="N57" s="2404"/>
      <c r="O57" s="2415"/>
      <c r="P57" s="2448"/>
      <c r="Q57" s="2446"/>
      <c r="R57" s="2449"/>
      <c r="S57" s="2448"/>
      <c r="T57" s="2467"/>
      <c r="U57" s="2469"/>
      <c r="V57" s="2462"/>
      <c r="W57" s="2430"/>
      <c r="X57" s="2430"/>
      <c r="Y57" s="2465"/>
      <c r="Z57" s="2465"/>
      <c r="AA57" s="2465"/>
      <c r="AB57" s="2465"/>
      <c r="AC57" s="2465"/>
      <c r="AD57" s="2465"/>
      <c r="AE57" s="2465"/>
      <c r="AF57" s="2479"/>
      <c r="AG57" s="2465"/>
      <c r="AH57" s="2465"/>
      <c r="AI57" s="2465"/>
      <c r="AJ57" s="2465"/>
      <c r="AK57" s="2472"/>
      <c r="AL57" s="2472"/>
      <c r="AM57" s="2475"/>
    </row>
    <row r="58" spans="1:39" s="1509" customFormat="1" ht="13.5" customHeight="1" x14ac:dyDescent="0.2">
      <c r="A58" s="2380"/>
      <c r="B58" s="2380"/>
      <c r="C58" s="2380"/>
      <c r="D58" s="2387"/>
      <c r="E58" s="2380"/>
      <c r="F58" s="2380"/>
      <c r="G58" s="2457"/>
      <c r="H58" s="2457"/>
      <c r="I58" s="2458"/>
      <c r="J58" s="2433"/>
      <c r="K58" s="2399"/>
      <c r="L58" s="2430"/>
      <c r="M58" s="2461"/>
      <c r="N58" s="2404"/>
      <c r="O58" s="2415"/>
      <c r="P58" s="2448"/>
      <c r="Q58" s="2446"/>
      <c r="R58" s="2449"/>
      <c r="S58" s="2448"/>
      <c r="T58" s="2468"/>
      <c r="U58" s="2469"/>
      <c r="V58" s="2463"/>
      <c r="W58" s="2430"/>
      <c r="X58" s="2430"/>
      <c r="Y58" s="2465"/>
      <c r="Z58" s="2465"/>
      <c r="AA58" s="2465"/>
      <c r="AB58" s="2465"/>
      <c r="AC58" s="2465"/>
      <c r="AD58" s="2465"/>
      <c r="AE58" s="2465"/>
      <c r="AF58" s="2479"/>
      <c r="AG58" s="2465"/>
      <c r="AH58" s="2465"/>
      <c r="AI58" s="2465"/>
      <c r="AJ58" s="2465"/>
      <c r="AK58" s="2472"/>
      <c r="AL58" s="2472"/>
      <c r="AM58" s="2476"/>
    </row>
    <row r="59" spans="1:39" s="1509" customFormat="1" ht="13.5" customHeight="1" x14ac:dyDescent="0.2">
      <c r="A59" s="2380"/>
      <c r="B59" s="2380"/>
      <c r="C59" s="2380"/>
      <c r="D59" s="2387"/>
      <c r="E59" s="2380"/>
      <c r="F59" s="2380"/>
      <c r="G59" s="2457"/>
      <c r="H59" s="2457"/>
      <c r="I59" s="2458"/>
      <c r="J59" s="2433"/>
      <c r="K59" s="2399"/>
      <c r="L59" s="2430"/>
      <c r="M59" s="2461"/>
      <c r="N59" s="2404"/>
      <c r="O59" s="2415"/>
      <c r="P59" s="2448"/>
      <c r="Q59" s="2446"/>
      <c r="R59" s="2449"/>
      <c r="S59" s="2448"/>
      <c r="T59" s="2468"/>
      <c r="U59" s="2469"/>
      <c r="V59" s="2463"/>
      <c r="W59" s="2430"/>
      <c r="X59" s="2430"/>
      <c r="Y59" s="2465"/>
      <c r="Z59" s="2465"/>
      <c r="AA59" s="2465"/>
      <c r="AB59" s="2465"/>
      <c r="AC59" s="2465"/>
      <c r="AD59" s="2465"/>
      <c r="AE59" s="2465"/>
      <c r="AF59" s="2479"/>
      <c r="AG59" s="2465"/>
      <c r="AH59" s="2465"/>
      <c r="AI59" s="2465"/>
      <c r="AJ59" s="2465"/>
      <c r="AK59" s="2472"/>
      <c r="AL59" s="2472"/>
      <c r="AM59" s="2476"/>
    </row>
    <row r="60" spans="1:39" s="1509" customFormat="1" ht="13.5" customHeight="1" x14ac:dyDescent="0.2">
      <c r="A60" s="2380"/>
      <c r="B60" s="2380"/>
      <c r="C60" s="2380"/>
      <c r="D60" s="2387"/>
      <c r="E60" s="2380"/>
      <c r="F60" s="2380"/>
      <c r="G60" s="2457"/>
      <c r="H60" s="2457"/>
      <c r="I60" s="2458"/>
      <c r="J60" s="2433"/>
      <c r="K60" s="2399"/>
      <c r="L60" s="2430"/>
      <c r="M60" s="2461"/>
      <c r="N60" s="2404"/>
      <c r="O60" s="2415"/>
      <c r="P60" s="2448"/>
      <c r="Q60" s="2446"/>
      <c r="R60" s="2449"/>
      <c r="S60" s="2448"/>
      <c r="T60" s="2468"/>
      <c r="U60" s="2469"/>
      <c r="V60" s="2463"/>
      <c r="W60" s="2430"/>
      <c r="X60" s="2430"/>
      <c r="Y60" s="2465"/>
      <c r="Z60" s="2465"/>
      <c r="AA60" s="2465"/>
      <c r="AB60" s="2465"/>
      <c r="AC60" s="2465"/>
      <c r="AD60" s="2465"/>
      <c r="AE60" s="2465"/>
      <c r="AF60" s="2479"/>
      <c r="AG60" s="2465"/>
      <c r="AH60" s="2465"/>
      <c r="AI60" s="2465"/>
      <c r="AJ60" s="2465"/>
      <c r="AK60" s="2472"/>
      <c r="AL60" s="2472"/>
      <c r="AM60" s="2476"/>
    </row>
    <row r="61" spans="1:39" s="1509" customFormat="1" ht="13.5" customHeight="1" x14ac:dyDescent="0.2">
      <c r="A61" s="2380"/>
      <c r="B61" s="2380"/>
      <c r="C61" s="2380"/>
      <c r="D61" s="2387"/>
      <c r="E61" s="2380"/>
      <c r="F61" s="2380"/>
      <c r="G61" s="2457"/>
      <c r="H61" s="2457"/>
      <c r="I61" s="2458"/>
      <c r="J61" s="2433"/>
      <c r="K61" s="2399"/>
      <c r="L61" s="2430"/>
      <c r="M61" s="2461"/>
      <c r="N61" s="2404"/>
      <c r="O61" s="2415"/>
      <c r="P61" s="2448"/>
      <c r="Q61" s="2446"/>
      <c r="R61" s="2449"/>
      <c r="S61" s="2448"/>
      <c r="T61" s="2468"/>
      <c r="U61" s="2470"/>
      <c r="V61" s="2463"/>
      <c r="W61" s="2430"/>
      <c r="X61" s="2430"/>
      <c r="Y61" s="2465"/>
      <c r="Z61" s="2465"/>
      <c r="AA61" s="2465"/>
      <c r="AB61" s="2465"/>
      <c r="AC61" s="2465"/>
      <c r="AD61" s="2465"/>
      <c r="AE61" s="2465"/>
      <c r="AF61" s="2479"/>
      <c r="AG61" s="2465"/>
      <c r="AH61" s="2465"/>
      <c r="AI61" s="2465"/>
      <c r="AJ61" s="2465"/>
      <c r="AK61" s="2472"/>
      <c r="AL61" s="2472"/>
      <c r="AM61" s="2476"/>
    </row>
    <row r="62" spans="1:39" s="1509" customFormat="1" ht="13.5" customHeight="1" x14ac:dyDescent="0.2">
      <c r="A62" s="2380"/>
      <c r="B62" s="2380"/>
      <c r="C62" s="2380"/>
      <c r="D62" s="2387"/>
      <c r="E62" s="2380"/>
      <c r="F62" s="2380"/>
      <c r="G62" s="2457"/>
      <c r="H62" s="2457"/>
      <c r="I62" s="2458"/>
      <c r="J62" s="2436">
        <v>44</v>
      </c>
      <c r="K62" s="2439" t="s">
        <v>447</v>
      </c>
      <c r="L62" s="2437" t="s">
        <v>44</v>
      </c>
      <c r="M62" s="2481">
        <v>1</v>
      </c>
      <c r="N62" s="2404"/>
      <c r="O62" s="2415"/>
      <c r="P62" s="2448"/>
      <c r="Q62" s="2447"/>
      <c r="R62" s="2436"/>
      <c r="S62" s="2448"/>
      <c r="T62" s="2467" t="s">
        <v>1688</v>
      </c>
      <c r="U62" s="2469" t="s">
        <v>448</v>
      </c>
      <c r="V62" s="2462">
        <v>40000000</v>
      </c>
      <c r="W62" s="2430"/>
      <c r="X62" s="2430"/>
      <c r="Y62" s="2465"/>
      <c r="Z62" s="2465"/>
      <c r="AA62" s="2465"/>
      <c r="AB62" s="2465"/>
      <c r="AC62" s="2465"/>
      <c r="AD62" s="2465"/>
      <c r="AE62" s="2465"/>
      <c r="AF62" s="2479"/>
      <c r="AG62" s="2465"/>
      <c r="AH62" s="2465"/>
      <c r="AI62" s="2465"/>
      <c r="AJ62" s="2465"/>
      <c r="AK62" s="2472"/>
      <c r="AL62" s="2472"/>
      <c r="AM62" s="2476"/>
    </row>
    <row r="63" spans="1:39" s="1509" customFormat="1" ht="13.5" customHeight="1" x14ac:dyDescent="0.2">
      <c r="A63" s="2380"/>
      <c r="B63" s="2380"/>
      <c r="C63" s="2380"/>
      <c r="D63" s="2387"/>
      <c r="E63" s="2380"/>
      <c r="F63" s="2380"/>
      <c r="G63" s="2457"/>
      <c r="H63" s="2457"/>
      <c r="I63" s="2458"/>
      <c r="J63" s="2436"/>
      <c r="K63" s="2439"/>
      <c r="L63" s="2430"/>
      <c r="M63" s="2481"/>
      <c r="N63" s="2404"/>
      <c r="O63" s="2415"/>
      <c r="P63" s="2448"/>
      <c r="Q63" s="2445">
        <v>0.23530000000000001</v>
      </c>
      <c r="R63" s="2434">
        <v>40000000</v>
      </c>
      <c r="S63" s="2448"/>
      <c r="T63" s="2467"/>
      <c r="U63" s="2469"/>
      <c r="V63" s="2462"/>
      <c r="W63" s="2430"/>
      <c r="X63" s="2430"/>
      <c r="Y63" s="2465"/>
      <c r="Z63" s="2465"/>
      <c r="AA63" s="2465"/>
      <c r="AB63" s="2465"/>
      <c r="AC63" s="2465"/>
      <c r="AD63" s="2465"/>
      <c r="AE63" s="2465"/>
      <c r="AF63" s="2479"/>
      <c r="AG63" s="2465"/>
      <c r="AH63" s="2465"/>
      <c r="AI63" s="2465"/>
      <c r="AJ63" s="2465"/>
      <c r="AK63" s="2472"/>
      <c r="AL63" s="2472"/>
      <c r="AM63" s="2476"/>
    </row>
    <row r="64" spans="1:39" s="1509" customFormat="1" ht="13.5" customHeight="1" x14ac:dyDescent="0.2">
      <c r="A64" s="2380"/>
      <c r="B64" s="2380"/>
      <c r="C64" s="2380"/>
      <c r="D64" s="2387"/>
      <c r="E64" s="2380"/>
      <c r="F64" s="2380"/>
      <c r="G64" s="2457"/>
      <c r="H64" s="2457"/>
      <c r="I64" s="2458"/>
      <c r="J64" s="2433"/>
      <c r="K64" s="2399"/>
      <c r="L64" s="2430"/>
      <c r="M64" s="2482"/>
      <c r="N64" s="2404"/>
      <c r="O64" s="2415"/>
      <c r="P64" s="2448"/>
      <c r="Q64" s="2446"/>
      <c r="R64" s="2449"/>
      <c r="S64" s="2448"/>
      <c r="T64" s="2468"/>
      <c r="U64" s="2469"/>
      <c r="V64" s="2463"/>
      <c r="W64" s="2430"/>
      <c r="X64" s="2430"/>
      <c r="Y64" s="2465"/>
      <c r="Z64" s="2465"/>
      <c r="AA64" s="2465"/>
      <c r="AB64" s="2465"/>
      <c r="AC64" s="2465"/>
      <c r="AD64" s="2465"/>
      <c r="AE64" s="2465"/>
      <c r="AF64" s="2479"/>
      <c r="AG64" s="2465"/>
      <c r="AH64" s="2465"/>
      <c r="AI64" s="2465"/>
      <c r="AJ64" s="2465"/>
      <c r="AK64" s="2472"/>
      <c r="AL64" s="2472"/>
      <c r="AM64" s="2476"/>
    </row>
    <row r="65" spans="1:39" s="1509" customFormat="1" ht="13.5" customHeight="1" x14ac:dyDescent="0.2">
      <c r="A65" s="2380"/>
      <c r="B65" s="2380"/>
      <c r="C65" s="2380"/>
      <c r="D65" s="2387"/>
      <c r="E65" s="2380"/>
      <c r="F65" s="2380"/>
      <c r="G65" s="2457"/>
      <c r="H65" s="2457"/>
      <c r="I65" s="2458"/>
      <c r="J65" s="2433"/>
      <c r="K65" s="2399"/>
      <c r="L65" s="2430"/>
      <c r="M65" s="2482"/>
      <c r="N65" s="2404"/>
      <c r="O65" s="2415"/>
      <c r="P65" s="2448"/>
      <c r="Q65" s="2446"/>
      <c r="R65" s="2449"/>
      <c r="S65" s="2448"/>
      <c r="T65" s="2468"/>
      <c r="U65" s="2469"/>
      <c r="V65" s="2463"/>
      <c r="W65" s="2430"/>
      <c r="X65" s="2430"/>
      <c r="Y65" s="2465"/>
      <c r="Z65" s="2465"/>
      <c r="AA65" s="2465"/>
      <c r="AB65" s="2465"/>
      <c r="AC65" s="2465"/>
      <c r="AD65" s="2465"/>
      <c r="AE65" s="2465"/>
      <c r="AF65" s="2479"/>
      <c r="AG65" s="2465"/>
      <c r="AH65" s="2465"/>
      <c r="AI65" s="2465"/>
      <c r="AJ65" s="2465"/>
      <c r="AK65" s="2472"/>
      <c r="AL65" s="2472"/>
      <c r="AM65" s="2476"/>
    </row>
    <row r="66" spans="1:39" s="1509" customFormat="1" ht="13.5" customHeight="1" x14ac:dyDescent="0.2">
      <c r="A66" s="2380"/>
      <c r="B66" s="2380"/>
      <c r="C66" s="2380"/>
      <c r="D66" s="2387"/>
      <c r="E66" s="2380"/>
      <c r="F66" s="2380"/>
      <c r="G66" s="2457"/>
      <c r="H66" s="2457"/>
      <c r="I66" s="2458"/>
      <c r="J66" s="2433"/>
      <c r="K66" s="2399"/>
      <c r="L66" s="2430"/>
      <c r="M66" s="2482"/>
      <c r="N66" s="2404"/>
      <c r="O66" s="2415"/>
      <c r="P66" s="2448"/>
      <c r="Q66" s="2446"/>
      <c r="R66" s="2449"/>
      <c r="S66" s="2448"/>
      <c r="T66" s="2468"/>
      <c r="U66" s="2469"/>
      <c r="V66" s="2463"/>
      <c r="W66" s="2430"/>
      <c r="X66" s="2430"/>
      <c r="Y66" s="2465"/>
      <c r="Z66" s="2465"/>
      <c r="AA66" s="2465"/>
      <c r="AB66" s="2465"/>
      <c r="AC66" s="2465"/>
      <c r="AD66" s="2465"/>
      <c r="AE66" s="2465"/>
      <c r="AF66" s="2479"/>
      <c r="AG66" s="2465"/>
      <c r="AH66" s="2465"/>
      <c r="AI66" s="2465"/>
      <c r="AJ66" s="2465"/>
      <c r="AK66" s="2472"/>
      <c r="AL66" s="2472"/>
      <c r="AM66" s="2476"/>
    </row>
    <row r="67" spans="1:39" s="1509" customFormat="1" ht="13.5" customHeight="1" x14ac:dyDescent="0.2">
      <c r="A67" s="2380"/>
      <c r="B67" s="2380"/>
      <c r="C67" s="2380"/>
      <c r="D67" s="2387"/>
      <c r="E67" s="2380"/>
      <c r="F67" s="2380"/>
      <c r="G67" s="2457"/>
      <c r="H67" s="2457"/>
      <c r="I67" s="2458"/>
      <c r="J67" s="2433"/>
      <c r="K67" s="2399"/>
      <c r="L67" s="2430"/>
      <c r="M67" s="2482"/>
      <c r="N67" s="2404"/>
      <c r="O67" s="2415"/>
      <c r="P67" s="2448"/>
      <c r="Q67" s="2446"/>
      <c r="R67" s="2449"/>
      <c r="S67" s="2448"/>
      <c r="T67" s="2468"/>
      <c r="U67" s="2469"/>
      <c r="V67" s="2463"/>
      <c r="W67" s="2430"/>
      <c r="X67" s="2430"/>
      <c r="Y67" s="2465"/>
      <c r="Z67" s="2465"/>
      <c r="AA67" s="2465"/>
      <c r="AB67" s="2465"/>
      <c r="AC67" s="2465"/>
      <c r="AD67" s="2465"/>
      <c r="AE67" s="2465"/>
      <c r="AF67" s="2479"/>
      <c r="AG67" s="2465"/>
      <c r="AH67" s="2465"/>
      <c r="AI67" s="2465"/>
      <c r="AJ67" s="2465"/>
      <c r="AK67" s="2472"/>
      <c r="AL67" s="2472"/>
      <c r="AM67" s="2476"/>
    </row>
    <row r="68" spans="1:39" s="1509" customFormat="1" ht="13.5" customHeight="1" x14ac:dyDescent="0.2">
      <c r="A68" s="2380"/>
      <c r="B68" s="2380"/>
      <c r="C68" s="2380"/>
      <c r="D68" s="2387"/>
      <c r="E68" s="2380"/>
      <c r="F68" s="2380"/>
      <c r="G68" s="2457"/>
      <c r="H68" s="2457"/>
      <c r="I68" s="2458"/>
      <c r="J68" s="2433"/>
      <c r="K68" s="2399"/>
      <c r="L68" s="2430"/>
      <c r="M68" s="2482"/>
      <c r="N68" s="2404"/>
      <c r="O68" s="2415"/>
      <c r="P68" s="2448"/>
      <c r="Q68" s="2446"/>
      <c r="R68" s="2449"/>
      <c r="S68" s="2448"/>
      <c r="T68" s="2468"/>
      <c r="U68" s="2470"/>
      <c r="V68" s="2463"/>
      <c r="W68" s="2430"/>
      <c r="X68" s="2430"/>
      <c r="Y68" s="2465"/>
      <c r="Z68" s="2465"/>
      <c r="AA68" s="2465"/>
      <c r="AB68" s="2465"/>
      <c r="AC68" s="2465"/>
      <c r="AD68" s="2465"/>
      <c r="AE68" s="2465"/>
      <c r="AF68" s="2479"/>
      <c r="AG68" s="2465"/>
      <c r="AH68" s="2465"/>
      <c r="AI68" s="2465"/>
      <c r="AJ68" s="2465"/>
      <c r="AK68" s="2472"/>
      <c r="AL68" s="2472"/>
      <c r="AM68" s="2476"/>
    </row>
    <row r="69" spans="1:39" s="1509" customFormat="1" ht="13.5" customHeight="1" x14ac:dyDescent="0.2">
      <c r="A69" s="2380"/>
      <c r="B69" s="2380"/>
      <c r="C69" s="2380"/>
      <c r="D69" s="2387"/>
      <c r="E69" s="2380"/>
      <c r="F69" s="2380"/>
      <c r="G69" s="2457"/>
      <c r="H69" s="2457"/>
      <c r="I69" s="2458"/>
      <c r="J69" s="2434">
        <v>45</v>
      </c>
      <c r="K69" s="2435" t="s">
        <v>449</v>
      </c>
      <c r="L69" s="2437" t="s">
        <v>44</v>
      </c>
      <c r="M69" s="2460">
        <v>3</v>
      </c>
      <c r="N69" s="2404"/>
      <c r="O69" s="2415"/>
      <c r="P69" s="2448"/>
      <c r="Q69" s="2447"/>
      <c r="R69" s="2436"/>
      <c r="S69" s="2448"/>
      <c r="T69" s="2487" t="s">
        <v>1686</v>
      </c>
      <c r="U69" s="2489" t="s">
        <v>450</v>
      </c>
      <c r="V69" s="2486">
        <v>40000000</v>
      </c>
      <c r="W69" s="2430"/>
      <c r="X69" s="2430"/>
      <c r="Y69" s="2465"/>
      <c r="Z69" s="2465"/>
      <c r="AA69" s="2465"/>
      <c r="AB69" s="2465"/>
      <c r="AC69" s="2465"/>
      <c r="AD69" s="2465"/>
      <c r="AE69" s="2465"/>
      <c r="AF69" s="2479"/>
      <c r="AG69" s="2465"/>
      <c r="AH69" s="2465"/>
      <c r="AI69" s="2465"/>
      <c r="AJ69" s="2465"/>
      <c r="AK69" s="2472"/>
      <c r="AL69" s="2472"/>
      <c r="AM69" s="2476"/>
    </row>
    <row r="70" spans="1:39" s="1509" customFormat="1" ht="13.5" customHeight="1" x14ac:dyDescent="0.2">
      <c r="A70" s="2380"/>
      <c r="B70" s="2380"/>
      <c r="C70" s="2380"/>
      <c r="D70" s="2387"/>
      <c r="E70" s="2380"/>
      <c r="F70" s="2380"/>
      <c r="G70" s="2457"/>
      <c r="H70" s="2457"/>
      <c r="I70" s="2458"/>
      <c r="J70" s="2449"/>
      <c r="K70" s="2448"/>
      <c r="L70" s="2430"/>
      <c r="M70" s="2460"/>
      <c r="N70" s="2404"/>
      <c r="O70" s="2415"/>
      <c r="P70" s="2448"/>
      <c r="Q70" s="2445">
        <v>0.23530000000000001</v>
      </c>
      <c r="R70" s="2434">
        <v>40000000</v>
      </c>
      <c r="S70" s="2448"/>
      <c r="T70" s="2488"/>
      <c r="U70" s="2469"/>
      <c r="V70" s="2490"/>
      <c r="W70" s="2430"/>
      <c r="X70" s="2430"/>
      <c r="Y70" s="2465"/>
      <c r="Z70" s="2465"/>
      <c r="AA70" s="2465"/>
      <c r="AB70" s="2465"/>
      <c r="AC70" s="2465"/>
      <c r="AD70" s="2465"/>
      <c r="AE70" s="2465"/>
      <c r="AF70" s="2479"/>
      <c r="AG70" s="2465"/>
      <c r="AH70" s="2465"/>
      <c r="AI70" s="2465"/>
      <c r="AJ70" s="2465"/>
      <c r="AK70" s="2472"/>
      <c r="AL70" s="2472"/>
      <c r="AM70" s="2476"/>
    </row>
    <row r="71" spans="1:39" s="1509" customFormat="1" ht="13.5" customHeight="1" x14ac:dyDescent="0.2">
      <c r="A71" s="2380"/>
      <c r="B71" s="2380"/>
      <c r="C71" s="2380"/>
      <c r="D71" s="2387"/>
      <c r="E71" s="2380"/>
      <c r="F71" s="2380"/>
      <c r="G71" s="2457"/>
      <c r="H71" s="2457"/>
      <c r="I71" s="2458"/>
      <c r="J71" s="2449"/>
      <c r="K71" s="2448"/>
      <c r="L71" s="2430"/>
      <c r="M71" s="2461"/>
      <c r="N71" s="2404"/>
      <c r="O71" s="2415"/>
      <c r="P71" s="2448"/>
      <c r="Q71" s="2446"/>
      <c r="R71" s="2449"/>
      <c r="S71" s="2448"/>
      <c r="T71" s="2488"/>
      <c r="U71" s="2469"/>
      <c r="V71" s="2490"/>
      <c r="W71" s="2430"/>
      <c r="X71" s="2430"/>
      <c r="Y71" s="2465"/>
      <c r="Z71" s="2465"/>
      <c r="AA71" s="2465"/>
      <c r="AB71" s="2465"/>
      <c r="AC71" s="2465"/>
      <c r="AD71" s="2465"/>
      <c r="AE71" s="2465"/>
      <c r="AF71" s="2479"/>
      <c r="AG71" s="2465"/>
      <c r="AH71" s="2465"/>
      <c r="AI71" s="2465"/>
      <c r="AJ71" s="2465"/>
      <c r="AK71" s="2472"/>
      <c r="AL71" s="2472"/>
      <c r="AM71" s="2476"/>
    </row>
    <row r="72" spans="1:39" s="1509" customFormat="1" ht="13.5" customHeight="1" x14ac:dyDescent="0.2">
      <c r="A72" s="2380"/>
      <c r="B72" s="2380"/>
      <c r="C72" s="2380"/>
      <c r="D72" s="2387"/>
      <c r="E72" s="2380"/>
      <c r="F72" s="2380"/>
      <c r="G72" s="2457"/>
      <c r="H72" s="2457"/>
      <c r="I72" s="2458"/>
      <c r="J72" s="2449"/>
      <c r="K72" s="2448"/>
      <c r="L72" s="2430"/>
      <c r="M72" s="2461"/>
      <c r="N72" s="2404"/>
      <c r="O72" s="2415"/>
      <c r="P72" s="2448"/>
      <c r="Q72" s="2446"/>
      <c r="R72" s="2449"/>
      <c r="S72" s="2448"/>
      <c r="T72" s="2488"/>
      <c r="U72" s="2469"/>
      <c r="V72" s="2490"/>
      <c r="W72" s="2430"/>
      <c r="X72" s="2430"/>
      <c r="Y72" s="2465"/>
      <c r="Z72" s="2465"/>
      <c r="AA72" s="2465"/>
      <c r="AB72" s="2465"/>
      <c r="AC72" s="2465"/>
      <c r="AD72" s="2465"/>
      <c r="AE72" s="2465"/>
      <c r="AF72" s="2479"/>
      <c r="AG72" s="2465"/>
      <c r="AH72" s="2465"/>
      <c r="AI72" s="2465"/>
      <c r="AJ72" s="2465"/>
      <c r="AK72" s="2472"/>
      <c r="AL72" s="2472"/>
      <c r="AM72" s="2476"/>
    </row>
    <row r="73" spans="1:39" s="1509" customFormat="1" ht="13.5" customHeight="1" x14ac:dyDescent="0.2">
      <c r="A73" s="2380"/>
      <c r="B73" s="2380"/>
      <c r="C73" s="2380"/>
      <c r="D73" s="2387"/>
      <c r="E73" s="2380"/>
      <c r="F73" s="2380"/>
      <c r="G73" s="2457"/>
      <c r="H73" s="2457"/>
      <c r="I73" s="2458"/>
      <c r="J73" s="2449"/>
      <c r="K73" s="2448"/>
      <c r="L73" s="2430"/>
      <c r="M73" s="2461"/>
      <c r="N73" s="2404"/>
      <c r="O73" s="2415"/>
      <c r="P73" s="2448"/>
      <c r="Q73" s="2446"/>
      <c r="R73" s="2449"/>
      <c r="S73" s="2448"/>
      <c r="T73" s="2488"/>
      <c r="U73" s="2469"/>
      <c r="V73" s="2490"/>
      <c r="W73" s="2430"/>
      <c r="X73" s="2430"/>
      <c r="Y73" s="2465"/>
      <c r="Z73" s="2465"/>
      <c r="AA73" s="2465"/>
      <c r="AB73" s="2465"/>
      <c r="AC73" s="2465"/>
      <c r="AD73" s="2465"/>
      <c r="AE73" s="2465"/>
      <c r="AF73" s="2479"/>
      <c r="AG73" s="2465"/>
      <c r="AH73" s="2465"/>
      <c r="AI73" s="2465"/>
      <c r="AJ73" s="2465"/>
      <c r="AK73" s="2472"/>
      <c r="AL73" s="2472"/>
      <c r="AM73" s="2476"/>
    </row>
    <row r="74" spans="1:39" s="1509" customFormat="1" ht="13.5" customHeight="1" x14ac:dyDescent="0.2">
      <c r="A74" s="2380"/>
      <c r="B74" s="2380"/>
      <c r="C74" s="2380"/>
      <c r="D74" s="2387"/>
      <c r="E74" s="2380"/>
      <c r="F74" s="2380"/>
      <c r="G74" s="2457"/>
      <c r="H74" s="2457"/>
      <c r="I74" s="2458"/>
      <c r="J74" s="2436"/>
      <c r="K74" s="2439"/>
      <c r="L74" s="2430"/>
      <c r="M74" s="2461"/>
      <c r="N74" s="2404"/>
      <c r="O74" s="2415"/>
      <c r="P74" s="2448"/>
      <c r="Q74" s="2446"/>
      <c r="R74" s="2449"/>
      <c r="S74" s="2448"/>
      <c r="T74" s="2488"/>
      <c r="U74" s="2470"/>
      <c r="V74" s="2462"/>
      <c r="W74" s="2430"/>
      <c r="X74" s="2430"/>
      <c r="Y74" s="2465"/>
      <c r="Z74" s="2465"/>
      <c r="AA74" s="2465"/>
      <c r="AB74" s="2465"/>
      <c r="AC74" s="2465"/>
      <c r="AD74" s="2465"/>
      <c r="AE74" s="2465"/>
      <c r="AF74" s="2479"/>
      <c r="AG74" s="2465"/>
      <c r="AH74" s="2465"/>
      <c r="AI74" s="2465"/>
      <c r="AJ74" s="2465"/>
      <c r="AK74" s="2472"/>
      <c r="AL74" s="2472"/>
      <c r="AM74" s="2476"/>
    </row>
    <row r="75" spans="1:39" s="1509" customFormat="1" ht="13.5" customHeight="1" x14ac:dyDescent="0.2">
      <c r="A75" s="2380"/>
      <c r="B75" s="2380"/>
      <c r="C75" s="2380"/>
      <c r="D75" s="2387"/>
      <c r="E75" s="2380"/>
      <c r="F75" s="2380"/>
      <c r="G75" s="2457"/>
      <c r="H75" s="2457"/>
      <c r="I75" s="2458"/>
      <c r="J75" s="2433">
        <v>46</v>
      </c>
      <c r="K75" s="2399" t="s">
        <v>451</v>
      </c>
      <c r="L75" s="2437" t="s">
        <v>44</v>
      </c>
      <c r="M75" s="2482">
        <v>1</v>
      </c>
      <c r="N75" s="2404"/>
      <c r="O75" s="2415"/>
      <c r="P75" s="2448"/>
      <c r="Q75" s="2447"/>
      <c r="R75" s="2436"/>
      <c r="S75" s="2448"/>
      <c r="T75" s="2488"/>
      <c r="U75" s="2484" t="s">
        <v>452</v>
      </c>
      <c r="V75" s="2463">
        <v>50000000</v>
      </c>
      <c r="W75" s="2430"/>
      <c r="X75" s="2430"/>
      <c r="Y75" s="2465"/>
      <c r="Z75" s="2465"/>
      <c r="AA75" s="2465"/>
      <c r="AB75" s="2465"/>
      <c r="AC75" s="2465"/>
      <c r="AD75" s="2465"/>
      <c r="AE75" s="2465"/>
      <c r="AF75" s="2479"/>
      <c r="AG75" s="2465"/>
      <c r="AH75" s="2465"/>
      <c r="AI75" s="2465"/>
      <c r="AJ75" s="2465"/>
      <c r="AK75" s="2472"/>
      <c r="AL75" s="2472"/>
      <c r="AM75" s="2476"/>
    </row>
    <row r="76" spans="1:39" s="1509" customFormat="1" ht="13.5" customHeight="1" x14ac:dyDescent="0.2">
      <c r="A76" s="2380"/>
      <c r="B76" s="2380"/>
      <c r="C76" s="2380"/>
      <c r="D76" s="2387"/>
      <c r="E76" s="2380"/>
      <c r="F76" s="2380"/>
      <c r="G76" s="2457"/>
      <c r="H76" s="2457"/>
      <c r="I76" s="2458"/>
      <c r="J76" s="2433"/>
      <c r="K76" s="2399"/>
      <c r="L76" s="2430"/>
      <c r="M76" s="2482"/>
      <c r="N76" s="2404"/>
      <c r="O76" s="2415"/>
      <c r="P76" s="2448"/>
      <c r="Q76" s="2445">
        <v>0.29409999999999997</v>
      </c>
      <c r="R76" s="2434">
        <v>50000000</v>
      </c>
      <c r="S76" s="2448"/>
      <c r="T76" s="2488"/>
      <c r="U76" s="2485"/>
      <c r="V76" s="2463"/>
      <c r="W76" s="2430"/>
      <c r="X76" s="2430"/>
      <c r="Y76" s="2465"/>
      <c r="Z76" s="2465"/>
      <c r="AA76" s="2465"/>
      <c r="AB76" s="2465"/>
      <c r="AC76" s="2465"/>
      <c r="AD76" s="2465"/>
      <c r="AE76" s="2465"/>
      <c r="AF76" s="2479"/>
      <c r="AG76" s="2465"/>
      <c r="AH76" s="2465"/>
      <c r="AI76" s="2465"/>
      <c r="AJ76" s="2465"/>
      <c r="AK76" s="2472"/>
      <c r="AL76" s="2472"/>
      <c r="AM76" s="2476"/>
    </row>
    <row r="77" spans="1:39" s="1509" customFormat="1" ht="13.5" customHeight="1" x14ac:dyDescent="0.2">
      <c r="A77" s="2380"/>
      <c r="B77" s="2380"/>
      <c r="C77" s="2380"/>
      <c r="D77" s="2387"/>
      <c r="E77" s="2380"/>
      <c r="F77" s="2380"/>
      <c r="G77" s="2457"/>
      <c r="H77" s="2457"/>
      <c r="I77" s="2458"/>
      <c r="J77" s="2433"/>
      <c r="K77" s="2399"/>
      <c r="L77" s="2430"/>
      <c r="M77" s="2482"/>
      <c r="N77" s="2404"/>
      <c r="O77" s="2415"/>
      <c r="P77" s="2448"/>
      <c r="Q77" s="2446"/>
      <c r="R77" s="2449"/>
      <c r="S77" s="2448"/>
      <c r="T77" s="2488"/>
      <c r="U77" s="2485"/>
      <c r="V77" s="2463"/>
      <c r="W77" s="2430"/>
      <c r="X77" s="2430"/>
      <c r="Y77" s="2465"/>
      <c r="Z77" s="2465"/>
      <c r="AA77" s="2465"/>
      <c r="AB77" s="2465"/>
      <c r="AC77" s="2465"/>
      <c r="AD77" s="2465"/>
      <c r="AE77" s="2465"/>
      <c r="AF77" s="2479"/>
      <c r="AG77" s="2465"/>
      <c r="AH77" s="2465"/>
      <c r="AI77" s="2465"/>
      <c r="AJ77" s="2465"/>
      <c r="AK77" s="2472"/>
      <c r="AL77" s="2472"/>
      <c r="AM77" s="2476"/>
    </row>
    <row r="78" spans="1:39" s="1509" customFormat="1" ht="13.5" customHeight="1" x14ac:dyDescent="0.2">
      <c r="A78" s="2380"/>
      <c r="B78" s="2380"/>
      <c r="C78" s="2380"/>
      <c r="D78" s="2387"/>
      <c r="E78" s="2380"/>
      <c r="F78" s="2380"/>
      <c r="G78" s="2457"/>
      <c r="H78" s="2457"/>
      <c r="I78" s="2458"/>
      <c r="J78" s="2433"/>
      <c r="K78" s="2399"/>
      <c r="L78" s="2430"/>
      <c r="M78" s="2482"/>
      <c r="N78" s="2404"/>
      <c r="O78" s="2415"/>
      <c r="P78" s="2448"/>
      <c r="Q78" s="2446"/>
      <c r="R78" s="2449"/>
      <c r="S78" s="2448"/>
      <c r="T78" s="2488"/>
      <c r="U78" s="2485"/>
      <c r="V78" s="2463"/>
      <c r="W78" s="2430"/>
      <c r="X78" s="2430"/>
      <c r="Y78" s="2465"/>
      <c r="Z78" s="2465"/>
      <c r="AA78" s="2465"/>
      <c r="AB78" s="2465"/>
      <c r="AC78" s="2465"/>
      <c r="AD78" s="2465"/>
      <c r="AE78" s="2465"/>
      <c r="AF78" s="2479"/>
      <c r="AG78" s="2465"/>
      <c r="AH78" s="2465"/>
      <c r="AI78" s="2465"/>
      <c r="AJ78" s="2465"/>
      <c r="AK78" s="2472"/>
      <c r="AL78" s="2472"/>
      <c r="AM78" s="2476"/>
    </row>
    <row r="79" spans="1:39" s="1509" customFormat="1" ht="13.5" customHeight="1" x14ac:dyDescent="0.2">
      <c r="A79" s="2380"/>
      <c r="B79" s="2380"/>
      <c r="C79" s="2380"/>
      <c r="D79" s="2387"/>
      <c r="E79" s="2380"/>
      <c r="F79" s="2380"/>
      <c r="G79" s="2457"/>
      <c r="H79" s="2457"/>
      <c r="I79" s="2458"/>
      <c r="J79" s="2433"/>
      <c r="K79" s="2399"/>
      <c r="L79" s="2430"/>
      <c r="M79" s="2482"/>
      <c r="N79" s="2404"/>
      <c r="O79" s="2415"/>
      <c r="P79" s="2448"/>
      <c r="Q79" s="2446"/>
      <c r="R79" s="2449"/>
      <c r="S79" s="2448"/>
      <c r="T79" s="2488"/>
      <c r="U79" s="2485"/>
      <c r="V79" s="2463"/>
      <c r="W79" s="2430"/>
      <c r="X79" s="2430"/>
      <c r="Y79" s="2465"/>
      <c r="Z79" s="2465"/>
      <c r="AA79" s="2465"/>
      <c r="AB79" s="2465"/>
      <c r="AC79" s="2465"/>
      <c r="AD79" s="2465"/>
      <c r="AE79" s="2465"/>
      <c r="AF79" s="2479"/>
      <c r="AG79" s="2465"/>
      <c r="AH79" s="2465"/>
      <c r="AI79" s="2465"/>
      <c r="AJ79" s="2465"/>
      <c r="AK79" s="2472"/>
      <c r="AL79" s="2472"/>
      <c r="AM79" s="2476"/>
    </row>
    <row r="80" spans="1:39" s="1509" customFormat="1" ht="13.5" customHeight="1" x14ac:dyDescent="0.2">
      <c r="A80" s="2380"/>
      <c r="B80" s="2380"/>
      <c r="C80" s="2380"/>
      <c r="D80" s="2387"/>
      <c r="E80" s="2380"/>
      <c r="F80" s="2380"/>
      <c r="G80" s="2459"/>
      <c r="H80" s="2457"/>
      <c r="I80" s="2458"/>
      <c r="J80" s="2434"/>
      <c r="K80" s="2435"/>
      <c r="L80" s="2430"/>
      <c r="M80" s="2483"/>
      <c r="N80" s="2404"/>
      <c r="O80" s="2416"/>
      <c r="P80" s="2448"/>
      <c r="Q80" s="2447"/>
      <c r="R80" s="2436"/>
      <c r="S80" s="2448"/>
      <c r="T80" s="2467"/>
      <c r="U80" s="2485"/>
      <c r="V80" s="2486"/>
      <c r="W80" s="2438"/>
      <c r="X80" s="2438"/>
      <c r="Y80" s="2466"/>
      <c r="Z80" s="2466"/>
      <c r="AA80" s="2466"/>
      <c r="AB80" s="2466"/>
      <c r="AC80" s="2466"/>
      <c r="AD80" s="2466"/>
      <c r="AE80" s="2466"/>
      <c r="AF80" s="2480"/>
      <c r="AG80" s="2466"/>
      <c r="AH80" s="2466"/>
      <c r="AI80" s="2466"/>
      <c r="AJ80" s="2466"/>
      <c r="AK80" s="2473"/>
      <c r="AL80" s="2473"/>
      <c r="AM80" s="2477"/>
    </row>
    <row r="81" spans="1:39" s="1509" customFormat="1" ht="13.5" customHeight="1" x14ac:dyDescent="0.2">
      <c r="A81" s="2380"/>
      <c r="B81" s="2380"/>
      <c r="C81" s="2380"/>
      <c r="D81" s="2387"/>
      <c r="E81" s="2380"/>
      <c r="F81" s="2380"/>
      <c r="G81" s="2389">
        <v>10</v>
      </c>
      <c r="H81" s="2391" t="s">
        <v>453</v>
      </c>
      <c r="I81" s="2392"/>
      <c r="J81" s="2392"/>
      <c r="K81" s="2392"/>
      <c r="L81" s="2392"/>
      <c r="M81" s="2392"/>
      <c r="N81" s="2392"/>
      <c r="O81" s="2392"/>
      <c r="P81" s="2392"/>
      <c r="Q81" s="2392"/>
      <c r="R81" s="2392"/>
      <c r="S81" s="2392"/>
      <c r="T81" s="2392"/>
      <c r="U81" s="2392"/>
      <c r="V81" s="2392"/>
      <c r="W81" s="2392"/>
      <c r="X81" s="2392"/>
      <c r="Y81" s="2392"/>
      <c r="Z81" s="2392"/>
      <c r="AA81" s="2392"/>
      <c r="AB81" s="2392"/>
      <c r="AC81" s="2392"/>
      <c r="AD81" s="2392"/>
      <c r="AE81" s="2392"/>
      <c r="AF81" s="2392"/>
      <c r="AG81" s="2392"/>
      <c r="AH81" s="2392"/>
      <c r="AI81" s="2392"/>
      <c r="AJ81" s="2392"/>
      <c r="AK81" s="2392"/>
      <c r="AL81" s="2392"/>
      <c r="AM81" s="2455"/>
    </row>
    <row r="82" spans="1:39" s="1509" customFormat="1" ht="13.5" customHeight="1" x14ac:dyDescent="0.2">
      <c r="A82" s="2380"/>
      <c r="B82" s="2380"/>
      <c r="C82" s="2380"/>
      <c r="D82" s="2387"/>
      <c r="E82" s="2380"/>
      <c r="F82" s="2380"/>
      <c r="G82" s="2390"/>
      <c r="H82" s="2393"/>
      <c r="I82" s="2394"/>
      <c r="J82" s="2394"/>
      <c r="K82" s="2394"/>
      <c r="L82" s="2394"/>
      <c r="M82" s="2394"/>
      <c r="N82" s="2394"/>
      <c r="O82" s="2394"/>
      <c r="P82" s="2394"/>
      <c r="Q82" s="2394"/>
      <c r="R82" s="2394"/>
      <c r="S82" s="2394"/>
      <c r="T82" s="2394"/>
      <c r="U82" s="2394"/>
      <c r="V82" s="2394"/>
      <c r="W82" s="2394"/>
      <c r="X82" s="2394"/>
      <c r="Y82" s="2394"/>
      <c r="Z82" s="2394"/>
      <c r="AA82" s="2394"/>
      <c r="AB82" s="2394"/>
      <c r="AC82" s="2394"/>
      <c r="AD82" s="2394"/>
      <c r="AE82" s="2394"/>
      <c r="AF82" s="2394"/>
      <c r="AG82" s="2394"/>
      <c r="AH82" s="2394"/>
      <c r="AI82" s="2394"/>
      <c r="AJ82" s="2394"/>
      <c r="AK82" s="2394"/>
      <c r="AL82" s="2394"/>
      <c r="AM82" s="2456"/>
    </row>
    <row r="83" spans="1:39" s="1509" customFormat="1" ht="13.5" customHeight="1" x14ac:dyDescent="0.2">
      <c r="A83" s="2380"/>
      <c r="B83" s="2380"/>
      <c r="C83" s="2380"/>
      <c r="D83" s="2387"/>
      <c r="E83" s="2380"/>
      <c r="F83" s="2380"/>
      <c r="G83" s="2491"/>
      <c r="H83" s="2491"/>
      <c r="I83" s="2491"/>
      <c r="J83" s="2434">
        <v>47</v>
      </c>
      <c r="K83" s="2435" t="s">
        <v>454</v>
      </c>
      <c r="L83" s="2437"/>
      <c r="M83" s="2434">
        <v>24</v>
      </c>
      <c r="N83" s="2403" t="s">
        <v>1689</v>
      </c>
      <c r="O83" s="2414" t="s">
        <v>1690</v>
      </c>
      <c r="P83" s="2448" t="s">
        <v>455</v>
      </c>
      <c r="Q83" s="2445">
        <v>0.25409999999999999</v>
      </c>
      <c r="R83" s="2434">
        <v>78750000</v>
      </c>
      <c r="S83" s="2435" t="s">
        <v>456</v>
      </c>
      <c r="T83" s="2487" t="s">
        <v>457</v>
      </c>
      <c r="U83" s="2495" t="s">
        <v>458</v>
      </c>
      <c r="V83" s="2486">
        <v>78750000</v>
      </c>
      <c r="W83" s="2437">
        <v>20</v>
      </c>
      <c r="X83" s="2430" t="s">
        <v>220</v>
      </c>
      <c r="Y83" s="2493">
        <v>64149</v>
      </c>
      <c r="Z83" s="2493">
        <v>72224</v>
      </c>
      <c r="AA83" s="2493">
        <v>27477</v>
      </c>
      <c r="AB83" s="2493">
        <v>86843</v>
      </c>
      <c r="AC83" s="2493">
        <v>236429</v>
      </c>
      <c r="AD83" s="2493">
        <v>81384</v>
      </c>
      <c r="AE83" s="2493"/>
      <c r="AF83" s="2478"/>
      <c r="AG83" s="2478"/>
      <c r="AH83" s="2478"/>
      <c r="AI83" s="2478"/>
      <c r="AJ83" s="2478"/>
      <c r="AK83" s="2471">
        <v>42745</v>
      </c>
      <c r="AL83" s="2471">
        <v>43094</v>
      </c>
      <c r="AM83" s="2474" t="s">
        <v>1691</v>
      </c>
    </row>
    <row r="84" spans="1:39" s="1509" customFormat="1" ht="13.5" customHeight="1" x14ac:dyDescent="0.2">
      <c r="A84" s="2380"/>
      <c r="B84" s="2380"/>
      <c r="C84" s="2380"/>
      <c r="D84" s="2387"/>
      <c r="E84" s="2380"/>
      <c r="F84" s="2380"/>
      <c r="G84" s="2491"/>
      <c r="H84" s="2491"/>
      <c r="I84" s="2491"/>
      <c r="J84" s="2449"/>
      <c r="K84" s="2448"/>
      <c r="L84" s="2430"/>
      <c r="M84" s="2449"/>
      <c r="N84" s="2404"/>
      <c r="O84" s="2415"/>
      <c r="P84" s="2448"/>
      <c r="Q84" s="2446"/>
      <c r="R84" s="2449"/>
      <c r="S84" s="2448"/>
      <c r="T84" s="2488"/>
      <c r="U84" s="2495"/>
      <c r="V84" s="2490"/>
      <c r="W84" s="2430"/>
      <c r="X84" s="2430"/>
      <c r="Y84" s="2494"/>
      <c r="Z84" s="2494"/>
      <c r="AA84" s="2494"/>
      <c r="AB84" s="2494"/>
      <c r="AC84" s="2494"/>
      <c r="AD84" s="2494"/>
      <c r="AE84" s="2494"/>
      <c r="AF84" s="2479"/>
      <c r="AG84" s="2479"/>
      <c r="AH84" s="2479"/>
      <c r="AI84" s="2479"/>
      <c r="AJ84" s="2479"/>
      <c r="AK84" s="2472"/>
      <c r="AL84" s="2472"/>
      <c r="AM84" s="2475"/>
    </row>
    <row r="85" spans="1:39" s="1509" customFormat="1" ht="13.5" customHeight="1" x14ac:dyDescent="0.2">
      <c r="A85" s="2380"/>
      <c r="B85" s="2380"/>
      <c r="C85" s="2380"/>
      <c r="D85" s="2387"/>
      <c r="E85" s="2380"/>
      <c r="F85" s="2380"/>
      <c r="G85" s="2491"/>
      <c r="H85" s="2491"/>
      <c r="I85" s="2491"/>
      <c r="J85" s="2449"/>
      <c r="K85" s="2448"/>
      <c r="L85" s="2430"/>
      <c r="M85" s="2449"/>
      <c r="N85" s="2404"/>
      <c r="O85" s="2415"/>
      <c r="P85" s="2448"/>
      <c r="Q85" s="2446"/>
      <c r="R85" s="2449"/>
      <c r="S85" s="2448"/>
      <c r="T85" s="2488"/>
      <c r="U85" s="2495"/>
      <c r="V85" s="2490"/>
      <c r="W85" s="2430"/>
      <c r="X85" s="2430"/>
      <c r="Y85" s="2494"/>
      <c r="Z85" s="2494"/>
      <c r="AA85" s="2494"/>
      <c r="AB85" s="2494"/>
      <c r="AC85" s="2494"/>
      <c r="AD85" s="2494"/>
      <c r="AE85" s="2494"/>
      <c r="AF85" s="2479"/>
      <c r="AG85" s="2479"/>
      <c r="AH85" s="2479"/>
      <c r="AI85" s="2479"/>
      <c r="AJ85" s="2479"/>
      <c r="AK85" s="2472"/>
      <c r="AL85" s="2472"/>
      <c r="AM85" s="2476"/>
    </row>
    <row r="86" spans="1:39" s="1509" customFormat="1" ht="13.5" customHeight="1" x14ac:dyDescent="0.2">
      <c r="A86" s="2380"/>
      <c r="B86" s="2380"/>
      <c r="C86" s="2380"/>
      <c r="D86" s="2387"/>
      <c r="E86" s="2380"/>
      <c r="F86" s="2380"/>
      <c r="G86" s="2491"/>
      <c r="H86" s="2491"/>
      <c r="I86" s="2491"/>
      <c r="J86" s="2449"/>
      <c r="K86" s="2448"/>
      <c r="L86" s="2430"/>
      <c r="M86" s="2449"/>
      <c r="N86" s="2404"/>
      <c r="O86" s="2415"/>
      <c r="P86" s="2448"/>
      <c r="Q86" s="2446"/>
      <c r="R86" s="2449"/>
      <c r="S86" s="2448"/>
      <c r="T86" s="2488"/>
      <c r="U86" s="2495"/>
      <c r="V86" s="2490"/>
      <c r="W86" s="2430"/>
      <c r="X86" s="2430"/>
      <c r="Y86" s="2494"/>
      <c r="Z86" s="2494"/>
      <c r="AA86" s="2494"/>
      <c r="AB86" s="2494"/>
      <c r="AC86" s="2494"/>
      <c r="AD86" s="2494"/>
      <c r="AE86" s="2494"/>
      <c r="AF86" s="2479"/>
      <c r="AG86" s="2479"/>
      <c r="AH86" s="2479"/>
      <c r="AI86" s="2479"/>
      <c r="AJ86" s="2479"/>
      <c r="AK86" s="2472"/>
      <c r="AL86" s="2472"/>
      <c r="AM86" s="2476"/>
    </row>
    <row r="87" spans="1:39" s="1509" customFormat="1" ht="13.5" customHeight="1" x14ac:dyDescent="0.2">
      <c r="A87" s="2380"/>
      <c r="B87" s="2380"/>
      <c r="C87" s="2380"/>
      <c r="D87" s="2387"/>
      <c r="E87" s="2380"/>
      <c r="F87" s="2380"/>
      <c r="G87" s="2491"/>
      <c r="H87" s="2491"/>
      <c r="I87" s="2491"/>
      <c r="J87" s="2449"/>
      <c r="K87" s="2448"/>
      <c r="L87" s="2430"/>
      <c r="M87" s="2449"/>
      <c r="N87" s="2404"/>
      <c r="O87" s="2415"/>
      <c r="P87" s="2448"/>
      <c r="Q87" s="2446"/>
      <c r="R87" s="2449"/>
      <c r="S87" s="2448"/>
      <c r="T87" s="2488"/>
      <c r="U87" s="2495"/>
      <c r="V87" s="2490"/>
      <c r="W87" s="2430"/>
      <c r="X87" s="2430"/>
      <c r="Y87" s="2494"/>
      <c r="Z87" s="2494"/>
      <c r="AA87" s="2494"/>
      <c r="AB87" s="2494"/>
      <c r="AC87" s="2494"/>
      <c r="AD87" s="2494"/>
      <c r="AE87" s="2494"/>
      <c r="AF87" s="2479"/>
      <c r="AG87" s="2479"/>
      <c r="AH87" s="2479"/>
      <c r="AI87" s="2479"/>
      <c r="AJ87" s="2479"/>
      <c r="AK87" s="2472"/>
      <c r="AL87" s="2472"/>
      <c r="AM87" s="2476"/>
    </row>
    <row r="88" spans="1:39" s="1509" customFormat="1" ht="51" customHeight="1" x14ac:dyDescent="0.2">
      <c r="A88" s="2380"/>
      <c r="B88" s="2380"/>
      <c r="C88" s="2380"/>
      <c r="D88" s="2387"/>
      <c r="E88" s="2380"/>
      <c r="F88" s="2380"/>
      <c r="G88" s="2491"/>
      <c r="H88" s="2491"/>
      <c r="I88" s="2491"/>
      <c r="J88" s="2436"/>
      <c r="K88" s="2439"/>
      <c r="L88" s="2430"/>
      <c r="M88" s="2436"/>
      <c r="N88" s="2404"/>
      <c r="O88" s="2415"/>
      <c r="P88" s="2448"/>
      <c r="Q88" s="2447"/>
      <c r="R88" s="2436"/>
      <c r="S88" s="2448"/>
      <c r="T88" s="2467"/>
      <c r="U88" s="2496"/>
      <c r="V88" s="2462"/>
      <c r="W88" s="2430"/>
      <c r="X88" s="2430"/>
      <c r="Y88" s="2494"/>
      <c r="Z88" s="2494"/>
      <c r="AA88" s="2494"/>
      <c r="AB88" s="2494"/>
      <c r="AC88" s="2494"/>
      <c r="AD88" s="2494"/>
      <c r="AE88" s="2494"/>
      <c r="AF88" s="2479"/>
      <c r="AG88" s="2479"/>
      <c r="AH88" s="2479"/>
      <c r="AI88" s="2479"/>
      <c r="AJ88" s="2479"/>
      <c r="AK88" s="2472"/>
      <c r="AL88" s="2472"/>
      <c r="AM88" s="2476"/>
    </row>
    <row r="89" spans="1:39" s="1509" customFormat="1" ht="13.5" customHeight="1" x14ac:dyDescent="0.2">
      <c r="A89" s="2380"/>
      <c r="B89" s="2380"/>
      <c r="C89" s="2380"/>
      <c r="D89" s="2387"/>
      <c r="E89" s="2380"/>
      <c r="F89" s="2380"/>
      <c r="G89" s="2491"/>
      <c r="H89" s="2491"/>
      <c r="I89" s="2491"/>
      <c r="J89" s="2433">
        <v>48</v>
      </c>
      <c r="K89" s="2399" t="s">
        <v>459</v>
      </c>
      <c r="L89" s="2430"/>
      <c r="M89" s="2433">
        <v>1</v>
      </c>
      <c r="N89" s="2404"/>
      <c r="O89" s="2415"/>
      <c r="P89" s="2448"/>
      <c r="Q89" s="2445">
        <v>0.6633</v>
      </c>
      <c r="R89" s="2434">
        <v>205625000</v>
      </c>
      <c r="S89" s="2448"/>
      <c r="T89" s="2468" t="s">
        <v>460</v>
      </c>
      <c r="U89" s="2497" t="s">
        <v>461</v>
      </c>
      <c r="V89" s="2463">
        <v>205625000</v>
      </c>
      <c r="W89" s="2430"/>
      <c r="X89" s="2430"/>
      <c r="Y89" s="2494"/>
      <c r="Z89" s="2494"/>
      <c r="AA89" s="2494"/>
      <c r="AB89" s="2494"/>
      <c r="AC89" s="2494"/>
      <c r="AD89" s="2494"/>
      <c r="AE89" s="2494"/>
      <c r="AF89" s="2479"/>
      <c r="AG89" s="2479"/>
      <c r="AH89" s="2479"/>
      <c r="AI89" s="2479"/>
      <c r="AJ89" s="2479"/>
      <c r="AK89" s="2472"/>
      <c r="AL89" s="2472"/>
      <c r="AM89" s="2476"/>
    </row>
    <row r="90" spans="1:39" s="1509" customFormat="1" ht="13.5" customHeight="1" x14ac:dyDescent="0.2">
      <c r="A90" s="2380"/>
      <c r="B90" s="2380"/>
      <c r="C90" s="2380"/>
      <c r="D90" s="2387"/>
      <c r="E90" s="2380"/>
      <c r="F90" s="2380"/>
      <c r="G90" s="2491"/>
      <c r="H90" s="2491"/>
      <c r="I90" s="2491"/>
      <c r="J90" s="2433"/>
      <c r="K90" s="2399"/>
      <c r="L90" s="2430"/>
      <c r="M90" s="2433"/>
      <c r="N90" s="2404"/>
      <c r="O90" s="2415"/>
      <c r="P90" s="2448"/>
      <c r="Q90" s="2446"/>
      <c r="R90" s="2449"/>
      <c r="S90" s="2448"/>
      <c r="T90" s="2468"/>
      <c r="U90" s="2498"/>
      <c r="V90" s="2463"/>
      <c r="W90" s="2430"/>
      <c r="X90" s="2430"/>
      <c r="Y90" s="2494"/>
      <c r="Z90" s="2494"/>
      <c r="AA90" s="2494"/>
      <c r="AB90" s="2494"/>
      <c r="AC90" s="2494"/>
      <c r="AD90" s="2494"/>
      <c r="AE90" s="2494"/>
      <c r="AF90" s="2479"/>
      <c r="AG90" s="2479"/>
      <c r="AH90" s="2479"/>
      <c r="AI90" s="2479"/>
      <c r="AJ90" s="2479"/>
      <c r="AK90" s="2472"/>
      <c r="AL90" s="2472"/>
      <c r="AM90" s="2476"/>
    </row>
    <row r="91" spans="1:39" s="1509" customFormat="1" ht="13.5" customHeight="1" x14ac:dyDescent="0.2">
      <c r="A91" s="2380"/>
      <c r="B91" s="2380"/>
      <c r="C91" s="2380"/>
      <c r="D91" s="2387"/>
      <c r="E91" s="2380"/>
      <c r="F91" s="2380"/>
      <c r="G91" s="2491"/>
      <c r="H91" s="2491"/>
      <c r="I91" s="2491"/>
      <c r="J91" s="2433"/>
      <c r="K91" s="2399"/>
      <c r="L91" s="2430"/>
      <c r="M91" s="2433"/>
      <c r="N91" s="2404"/>
      <c r="O91" s="2415"/>
      <c r="P91" s="2448"/>
      <c r="Q91" s="2446"/>
      <c r="R91" s="2449"/>
      <c r="S91" s="2448"/>
      <c r="T91" s="2468"/>
      <c r="U91" s="2498"/>
      <c r="V91" s="2463"/>
      <c r="W91" s="2430"/>
      <c r="X91" s="2430"/>
      <c r="Y91" s="2494"/>
      <c r="Z91" s="2494"/>
      <c r="AA91" s="2494"/>
      <c r="AB91" s="2494"/>
      <c r="AC91" s="2494"/>
      <c r="AD91" s="2494"/>
      <c r="AE91" s="2494"/>
      <c r="AF91" s="2479"/>
      <c r="AG91" s="2479"/>
      <c r="AH91" s="2479"/>
      <c r="AI91" s="2479"/>
      <c r="AJ91" s="2479"/>
      <c r="AK91" s="2472"/>
      <c r="AL91" s="2472"/>
      <c r="AM91" s="2476"/>
    </row>
    <row r="92" spans="1:39" s="1509" customFormat="1" ht="13.5" customHeight="1" x14ac:dyDescent="0.2">
      <c r="A92" s="2380"/>
      <c r="B92" s="2380"/>
      <c r="C92" s="2380"/>
      <c r="D92" s="2387"/>
      <c r="E92" s="2380"/>
      <c r="F92" s="2380"/>
      <c r="G92" s="2491"/>
      <c r="H92" s="2491"/>
      <c r="I92" s="2491"/>
      <c r="J92" s="2433"/>
      <c r="K92" s="2399"/>
      <c r="L92" s="2430"/>
      <c r="M92" s="2433"/>
      <c r="N92" s="2404"/>
      <c r="O92" s="2415"/>
      <c r="P92" s="2448"/>
      <c r="Q92" s="2446"/>
      <c r="R92" s="2436"/>
      <c r="S92" s="2448"/>
      <c r="T92" s="2468"/>
      <c r="U92" s="2499"/>
      <c r="V92" s="2463"/>
      <c r="W92" s="2430"/>
      <c r="X92" s="2430"/>
      <c r="Y92" s="2494"/>
      <c r="Z92" s="2494"/>
      <c r="AA92" s="2494"/>
      <c r="AB92" s="2494"/>
      <c r="AC92" s="2494"/>
      <c r="AD92" s="2494"/>
      <c r="AE92" s="2494"/>
      <c r="AF92" s="2479"/>
      <c r="AG92" s="2479"/>
      <c r="AH92" s="2479"/>
      <c r="AI92" s="2479"/>
      <c r="AJ92" s="2479"/>
      <c r="AK92" s="2472"/>
      <c r="AL92" s="2472"/>
      <c r="AM92" s="2476"/>
    </row>
    <row r="93" spans="1:39" s="1509" customFormat="1" ht="13.5" customHeight="1" x14ac:dyDescent="0.2">
      <c r="A93" s="2380"/>
      <c r="B93" s="2380"/>
      <c r="C93" s="2380"/>
      <c r="D93" s="2387"/>
      <c r="E93" s="2380"/>
      <c r="F93" s="2380"/>
      <c r="G93" s="2491"/>
      <c r="H93" s="2491"/>
      <c r="I93" s="2491"/>
      <c r="J93" s="2433">
        <v>49</v>
      </c>
      <c r="K93" s="2399" t="s">
        <v>462</v>
      </c>
      <c r="L93" s="2430"/>
      <c r="M93" s="2433">
        <v>1</v>
      </c>
      <c r="N93" s="2404"/>
      <c r="O93" s="2415"/>
      <c r="P93" s="2448"/>
      <c r="Q93" s="2445">
        <v>8.2600000000000007E-2</v>
      </c>
      <c r="R93" s="2434">
        <v>25625000</v>
      </c>
      <c r="S93" s="2448"/>
      <c r="T93" s="2468"/>
      <c r="U93" s="2500" t="s">
        <v>463</v>
      </c>
      <c r="V93" s="2463">
        <v>25625000</v>
      </c>
      <c r="W93" s="2430"/>
      <c r="X93" s="2430"/>
      <c r="Y93" s="2494"/>
      <c r="Z93" s="2494"/>
      <c r="AA93" s="2494"/>
      <c r="AB93" s="2494"/>
      <c r="AC93" s="2494"/>
      <c r="AD93" s="2494"/>
      <c r="AE93" s="2494"/>
      <c r="AF93" s="2479"/>
      <c r="AG93" s="2479"/>
      <c r="AH93" s="2479"/>
      <c r="AI93" s="2479"/>
      <c r="AJ93" s="2479"/>
      <c r="AK93" s="2472"/>
      <c r="AL93" s="2472"/>
      <c r="AM93" s="2476"/>
    </row>
    <row r="94" spans="1:39" s="1509" customFormat="1" ht="13.5" customHeight="1" x14ac:dyDescent="0.2">
      <c r="A94" s="2380"/>
      <c r="B94" s="2380"/>
      <c r="C94" s="2380"/>
      <c r="D94" s="2387"/>
      <c r="E94" s="2380"/>
      <c r="F94" s="2380"/>
      <c r="G94" s="2491"/>
      <c r="H94" s="2491"/>
      <c r="I94" s="2491"/>
      <c r="J94" s="2433"/>
      <c r="K94" s="2399"/>
      <c r="L94" s="2430"/>
      <c r="M94" s="2433"/>
      <c r="N94" s="2404"/>
      <c r="O94" s="2415"/>
      <c r="P94" s="2448"/>
      <c r="Q94" s="2446"/>
      <c r="R94" s="2449"/>
      <c r="S94" s="2448"/>
      <c r="T94" s="2468"/>
      <c r="U94" s="2495"/>
      <c r="V94" s="2463"/>
      <c r="W94" s="2430"/>
      <c r="X94" s="2430"/>
      <c r="Y94" s="2494"/>
      <c r="Z94" s="2494"/>
      <c r="AA94" s="2494"/>
      <c r="AB94" s="2494"/>
      <c r="AC94" s="2494"/>
      <c r="AD94" s="2494"/>
      <c r="AE94" s="2494"/>
      <c r="AF94" s="2479"/>
      <c r="AG94" s="2479"/>
      <c r="AH94" s="2479"/>
      <c r="AI94" s="2479"/>
      <c r="AJ94" s="2479"/>
      <c r="AK94" s="2472"/>
      <c r="AL94" s="2472"/>
      <c r="AM94" s="2476"/>
    </row>
    <row r="95" spans="1:39" s="1509" customFormat="1" ht="13.5" customHeight="1" x14ac:dyDescent="0.2">
      <c r="A95" s="2380"/>
      <c r="B95" s="2380"/>
      <c r="C95" s="2380"/>
      <c r="D95" s="2387"/>
      <c r="E95" s="2380"/>
      <c r="F95" s="2380"/>
      <c r="G95" s="2491"/>
      <c r="H95" s="2491"/>
      <c r="I95" s="2491"/>
      <c r="J95" s="2433"/>
      <c r="K95" s="2399"/>
      <c r="L95" s="2430"/>
      <c r="M95" s="2433"/>
      <c r="N95" s="2404"/>
      <c r="O95" s="2415"/>
      <c r="P95" s="2448"/>
      <c r="Q95" s="2446"/>
      <c r="R95" s="2449"/>
      <c r="S95" s="2448"/>
      <c r="T95" s="2468"/>
      <c r="U95" s="2495"/>
      <c r="V95" s="2463"/>
      <c r="W95" s="2430"/>
      <c r="X95" s="2430"/>
      <c r="Y95" s="2494"/>
      <c r="Z95" s="2494"/>
      <c r="AA95" s="2494"/>
      <c r="AB95" s="2494"/>
      <c r="AC95" s="2494"/>
      <c r="AD95" s="2494"/>
      <c r="AE95" s="2494"/>
      <c r="AF95" s="2479"/>
      <c r="AG95" s="2479"/>
      <c r="AH95" s="2479"/>
      <c r="AI95" s="2479"/>
      <c r="AJ95" s="2479"/>
      <c r="AK95" s="2472"/>
      <c r="AL95" s="2472"/>
      <c r="AM95" s="2476"/>
    </row>
    <row r="96" spans="1:39" s="1509" customFormat="1" ht="13.5" customHeight="1" x14ac:dyDescent="0.2">
      <c r="A96" s="2380"/>
      <c r="B96" s="2380"/>
      <c r="C96" s="2380"/>
      <c r="D96" s="2387"/>
      <c r="E96" s="2380"/>
      <c r="F96" s="2380"/>
      <c r="G96" s="2491"/>
      <c r="H96" s="2491"/>
      <c r="I96" s="2491"/>
      <c r="J96" s="2433"/>
      <c r="K96" s="2399"/>
      <c r="L96" s="2430"/>
      <c r="M96" s="2433"/>
      <c r="N96" s="2404"/>
      <c r="O96" s="2415"/>
      <c r="P96" s="2448"/>
      <c r="Q96" s="2446"/>
      <c r="R96" s="2449"/>
      <c r="S96" s="2448"/>
      <c r="T96" s="2468"/>
      <c r="U96" s="2495"/>
      <c r="V96" s="2463"/>
      <c r="W96" s="2430"/>
      <c r="X96" s="2430"/>
      <c r="Y96" s="2494"/>
      <c r="Z96" s="2494"/>
      <c r="AA96" s="2494"/>
      <c r="AB96" s="2494"/>
      <c r="AC96" s="2494"/>
      <c r="AD96" s="2494"/>
      <c r="AE96" s="2494"/>
      <c r="AF96" s="2479"/>
      <c r="AG96" s="2479"/>
      <c r="AH96" s="2479"/>
      <c r="AI96" s="2479"/>
      <c r="AJ96" s="2479"/>
      <c r="AK96" s="2472"/>
      <c r="AL96" s="2472"/>
      <c r="AM96" s="2476"/>
    </row>
    <row r="97" spans="1:858" s="1509" customFormat="1" ht="27" customHeight="1" x14ac:dyDescent="0.2">
      <c r="A97" s="2380"/>
      <c r="B97" s="2380"/>
      <c r="C97" s="2380"/>
      <c r="D97" s="2387"/>
      <c r="E97" s="2388"/>
      <c r="F97" s="2388"/>
      <c r="G97" s="2492"/>
      <c r="H97" s="2492"/>
      <c r="I97" s="2492"/>
      <c r="J97" s="2434"/>
      <c r="K97" s="2435"/>
      <c r="L97" s="2438"/>
      <c r="M97" s="2434"/>
      <c r="N97" s="2405"/>
      <c r="O97" s="2415"/>
      <c r="P97" s="2439"/>
      <c r="Q97" s="2447"/>
      <c r="R97" s="2436"/>
      <c r="S97" s="2439"/>
      <c r="T97" s="2468"/>
      <c r="U97" s="2495"/>
      <c r="V97" s="2486"/>
      <c r="W97" s="2438"/>
      <c r="X97" s="2438"/>
      <c r="Y97" s="2494"/>
      <c r="Z97" s="2494"/>
      <c r="AA97" s="2494"/>
      <c r="AB97" s="2494"/>
      <c r="AC97" s="2494"/>
      <c r="AD97" s="2494"/>
      <c r="AE97" s="2494"/>
      <c r="AF97" s="2479"/>
      <c r="AG97" s="2479"/>
      <c r="AH97" s="2479"/>
      <c r="AI97" s="2479"/>
      <c r="AJ97" s="2479"/>
      <c r="AK97" s="2473"/>
      <c r="AL97" s="2473"/>
      <c r="AM97" s="2476"/>
    </row>
    <row r="98" spans="1:858" s="1509" customFormat="1" ht="13.5" customHeight="1" x14ac:dyDescent="0.2">
      <c r="A98" s="2380"/>
      <c r="B98" s="2380"/>
      <c r="C98" s="2380"/>
      <c r="D98" s="2501">
        <v>3</v>
      </c>
      <c r="E98" s="2502" t="s">
        <v>464</v>
      </c>
      <c r="F98" s="2503"/>
      <c r="G98" s="2503"/>
      <c r="H98" s="2503"/>
      <c r="I98" s="2503"/>
      <c r="J98" s="2503"/>
      <c r="K98" s="2503"/>
      <c r="L98" s="2503"/>
      <c r="M98" s="2503"/>
      <c r="N98" s="2503"/>
      <c r="O98" s="2503"/>
      <c r="P98" s="2503"/>
      <c r="Q98" s="2503"/>
      <c r="R98" s="2503"/>
      <c r="S98" s="2503"/>
      <c r="T98" s="2503"/>
      <c r="U98" s="2503"/>
      <c r="V98" s="2503"/>
      <c r="W98" s="2503"/>
      <c r="X98" s="2503"/>
      <c r="Y98" s="2503"/>
      <c r="Z98" s="2503"/>
      <c r="AA98" s="2503"/>
      <c r="AB98" s="2503"/>
      <c r="AC98" s="2503"/>
      <c r="AD98" s="2503"/>
      <c r="AE98" s="2503"/>
      <c r="AF98" s="2503"/>
      <c r="AG98" s="2503"/>
      <c r="AH98" s="2503"/>
      <c r="AI98" s="2503"/>
      <c r="AJ98" s="2503"/>
      <c r="AK98" s="2503"/>
      <c r="AL98" s="2503"/>
      <c r="AM98" s="2504"/>
    </row>
    <row r="99" spans="1:858" s="1509" customFormat="1" ht="13.5" customHeight="1" x14ac:dyDescent="0.2">
      <c r="A99" s="2380"/>
      <c r="B99" s="2380"/>
      <c r="C99" s="2380"/>
      <c r="D99" s="2381"/>
      <c r="E99" s="2383"/>
      <c r="F99" s="2384"/>
      <c r="G99" s="2384"/>
      <c r="H99" s="2384"/>
      <c r="I99" s="2384"/>
      <c r="J99" s="2386"/>
      <c r="K99" s="2386"/>
      <c r="L99" s="2386"/>
      <c r="M99" s="2386"/>
      <c r="N99" s="2386"/>
      <c r="O99" s="2386"/>
      <c r="P99" s="2386"/>
      <c r="Q99" s="2386"/>
      <c r="R99" s="2386"/>
      <c r="S99" s="2386"/>
      <c r="T99" s="2386"/>
      <c r="U99" s="2386"/>
      <c r="V99" s="2386"/>
      <c r="W99" s="2386"/>
      <c r="X99" s="2386"/>
      <c r="Y99" s="2386"/>
      <c r="Z99" s="2386"/>
      <c r="AA99" s="2386"/>
      <c r="AB99" s="2386"/>
      <c r="AC99" s="2386"/>
      <c r="AD99" s="2386"/>
      <c r="AE99" s="2386"/>
      <c r="AF99" s="2386"/>
      <c r="AG99" s="2386"/>
      <c r="AH99" s="2386"/>
      <c r="AI99" s="2386"/>
      <c r="AJ99" s="2386"/>
      <c r="AK99" s="2386"/>
      <c r="AL99" s="2386"/>
      <c r="AM99" s="2505"/>
    </row>
    <row r="100" spans="1:858" s="1522" customFormat="1" ht="42" customHeight="1" x14ac:dyDescent="0.2">
      <c r="A100" s="2380"/>
      <c r="B100" s="2380"/>
      <c r="C100" s="2380"/>
      <c r="D100" s="2506"/>
      <c r="E100" s="2507"/>
      <c r="F100" s="2507"/>
      <c r="G100" s="2507"/>
      <c r="H100" s="2507"/>
      <c r="I100" s="2508"/>
      <c r="J100" s="1520">
        <v>11</v>
      </c>
      <c r="K100" s="2509" t="s">
        <v>465</v>
      </c>
      <c r="L100" s="2509"/>
      <c r="M100" s="2509"/>
      <c r="N100" s="2509"/>
      <c r="O100" s="2509"/>
      <c r="P100" s="2509"/>
      <c r="Q100" s="2509"/>
      <c r="R100" s="2509"/>
      <c r="S100" s="2509"/>
      <c r="T100" s="2509"/>
      <c r="U100" s="2509"/>
      <c r="V100" s="2509"/>
      <c r="W100" s="2509"/>
      <c r="X100" s="2509"/>
      <c r="Y100" s="2509"/>
      <c r="Z100" s="2509"/>
      <c r="AA100" s="2509"/>
      <c r="AB100" s="2509"/>
      <c r="AC100" s="2509"/>
      <c r="AD100" s="2509"/>
      <c r="AE100" s="2509"/>
      <c r="AF100" s="2509"/>
      <c r="AG100" s="2509"/>
      <c r="AH100" s="2509"/>
      <c r="AI100" s="2509"/>
      <c r="AJ100" s="2509"/>
      <c r="AK100" s="2509"/>
      <c r="AL100" s="2509"/>
      <c r="AM100" s="2510"/>
      <c r="AN100" s="1521"/>
      <c r="AO100" s="1521"/>
      <c r="AP100" s="1521"/>
      <c r="AQ100" s="1521"/>
      <c r="AR100" s="1521"/>
      <c r="AS100" s="1521"/>
      <c r="AT100" s="1521"/>
      <c r="AU100" s="1521"/>
      <c r="AV100" s="1521"/>
      <c r="AW100" s="1521"/>
      <c r="AX100" s="1521"/>
      <c r="AY100" s="1521"/>
      <c r="AZ100" s="1521"/>
      <c r="BA100" s="1521"/>
      <c r="BB100" s="1521"/>
      <c r="BC100" s="1521"/>
      <c r="BD100" s="1521"/>
      <c r="BE100" s="1521"/>
      <c r="BF100" s="1521"/>
      <c r="BG100" s="1521"/>
      <c r="BH100" s="1521"/>
      <c r="BI100" s="1521"/>
      <c r="BJ100" s="1521"/>
      <c r="BK100" s="1521"/>
      <c r="BL100" s="1521"/>
      <c r="BM100" s="1521"/>
      <c r="BN100" s="1521"/>
      <c r="BO100" s="1521"/>
      <c r="BP100" s="1521"/>
      <c r="BQ100" s="1521"/>
      <c r="BR100" s="1521"/>
      <c r="BS100" s="1521"/>
      <c r="BT100" s="1521"/>
      <c r="BU100" s="1521"/>
      <c r="BV100" s="1521"/>
      <c r="BW100" s="1521"/>
      <c r="BX100" s="1521"/>
      <c r="BY100" s="1521"/>
      <c r="BZ100" s="1521"/>
      <c r="CA100" s="1521"/>
      <c r="CB100" s="1521"/>
      <c r="CC100" s="1521"/>
      <c r="CD100" s="1521"/>
      <c r="CE100" s="1521"/>
      <c r="CF100" s="1521"/>
      <c r="CG100" s="1521"/>
      <c r="CH100" s="1521"/>
      <c r="CI100" s="1521"/>
      <c r="CJ100" s="1521"/>
      <c r="CK100" s="1521"/>
      <c r="CL100" s="1521"/>
      <c r="CM100" s="1521"/>
      <c r="CN100" s="1521"/>
      <c r="CO100" s="1521"/>
      <c r="CP100" s="1521"/>
      <c r="CQ100" s="1521"/>
      <c r="CR100" s="1521"/>
      <c r="CS100" s="1521"/>
      <c r="CT100" s="1521"/>
      <c r="CU100" s="1521"/>
      <c r="CV100" s="1521"/>
      <c r="CW100" s="1521"/>
      <c r="CX100" s="1521"/>
      <c r="CY100" s="1521"/>
      <c r="CZ100" s="1521"/>
      <c r="DA100" s="1521"/>
      <c r="DB100" s="1521"/>
      <c r="DC100" s="1521"/>
      <c r="DD100" s="1521"/>
      <c r="DE100" s="1521"/>
      <c r="DF100" s="1521"/>
      <c r="DG100" s="1521"/>
      <c r="DH100" s="1521"/>
      <c r="DI100" s="1521"/>
      <c r="DJ100" s="1521"/>
      <c r="DK100" s="1521"/>
      <c r="DL100" s="1521"/>
      <c r="DM100" s="1521"/>
      <c r="DN100" s="1521"/>
      <c r="DO100" s="1521"/>
      <c r="DP100" s="1521"/>
      <c r="DQ100" s="1521"/>
      <c r="DR100" s="1521"/>
      <c r="DS100" s="1521"/>
      <c r="DT100" s="1521"/>
      <c r="DU100" s="1521"/>
      <c r="DV100" s="1521"/>
      <c r="DW100" s="1521"/>
      <c r="DX100" s="1521"/>
      <c r="DY100" s="1521"/>
      <c r="DZ100" s="1521"/>
      <c r="EA100" s="1521"/>
      <c r="EB100" s="1521"/>
      <c r="EC100" s="1521"/>
      <c r="ED100" s="1521"/>
      <c r="EE100" s="1521"/>
      <c r="EF100" s="1521"/>
      <c r="EG100" s="1521"/>
      <c r="EH100" s="1521"/>
      <c r="EI100" s="1521"/>
      <c r="EJ100" s="1521"/>
      <c r="EK100" s="1521"/>
      <c r="EL100" s="1521"/>
      <c r="EM100" s="1521"/>
      <c r="EN100" s="1521"/>
      <c r="EO100" s="1521"/>
      <c r="EP100" s="1521"/>
      <c r="EQ100" s="1521"/>
      <c r="ER100" s="1521"/>
      <c r="ES100" s="1521"/>
      <c r="ET100" s="1521"/>
      <c r="EU100" s="1521"/>
      <c r="EV100" s="1521"/>
      <c r="EW100" s="1521"/>
      <c r="EX100" s="1521"/>
      <c r="EY100" s="1521"/>
      <c r="EZ100" s="1521"/>
      <c r="FA100" s="1521"/>
      <c r="FB100" s="1521"/>
      <c r="FC100" s="1521"/>
      <c r="FD100" s="1521"/>
      <c r="FE100" s="1521"/>
      <c r="FF100" s="1521"/>
      <c r="FG100" s="1521"/>
      <c r="FH100" s="1521"/>
      <c r="FI100" s="1521"/>
      <c r="FJ100" s="1521"/>
      <c r="FK100" s="1521"/>
      <c r="FL100" s="1521"/>
      <c r="FM100" s="1521"/>
      <c r="FN100" s="1521"/>
      <c r="FO100" s="1521"/>
      <c r="FP100" s="1521"/>
      <c r="FQ100" s="1521"/>
      <c r="FR100" s="1521"/>
      <c r="FS100" s="1521"/>
      <c r="FT100" s="1521"/>
      <c r="FU100" s="1521"/>
      <c r="FV100" s="1521"/>
      <c r="FW100" s="1521"/>
      <c r="FX100" s="1521"/>
      <c r="FY100" s="1521"/>
      <c r="FZ100" s="1521"/>
      <c r="GA100" s="1521"/>
      <c r="GB100" s="1521"/>
      <c r="GC100" s="1521"/>
      <c r="GD100" s="1521"/>
      <c r="GE100" s="1521"/>
      <c r="GF100" s="1521"/>
      <c r="GG100" s="1521"/>
      <c r="GH100" s="1521"/>
      <c r="GI100" s="1521"/>
      <c r="GJ100" s="1521"/>
      <c r="GK100" s="1521"/>
      <c r="GL100" s="1521"/>
      <c r="GM100" s="1521"/>
      <c r="GN100" s="1521"/>
      <c r="GO100" s="1521"/>
      <c r="GP100" s="1521"/>
      <c r="GQ100" s="1521"/>
      <c r="GR100" s="1521"/>
      <c r="GS100" s="1521"/>
      <c r="GT100" s="1521"/>
      <c r="GU100" s="1521"/>
      <c r="GV100" s="1521"/>
      <c r="GW100" s="1521"/>
      <c r="GX100" s="1521"/>
      <c r="GY100" s="1521"/>
      <c r="GZ100" s="1521"/>
      <c r="HA100" s="1521"/>
      <c r="HB100" s="1521"/>
      <c r="HC100" s="1521"/>
      <c r="HD100" s="1521"/>
      <c r="HE100" s="1521"/>
      <c r="HF100" s="1521"/>
      <c r="HG100" s="1521"/>
      <c r="HH100" s="1521"/>
      <c r="HI100" s="1521"/>
      <c r="HJ100" s="1521"/>
      <c r="HK100" s="1521"/>
      <c r="HL100" s="1521"/>
      <c r="HM100" s="1521"/>
      <c r="HN100" s="1521"/>
      <c r="HO100" s="1521"/>
      <c r="HP100" s="1521"/>
      <c r="HQ100" s="1521"/>
      <c r="HR100" s="1521"/>
      <c r="HS100" s="1521"/>
      <c r="HT100" s="1521"/>
      <c r="HU100" s="1521"/>
      <c r="HV100" s="1521"/>
      <c r="HW100" s="1521"/>
      <c r="HX100" s="1521"/>
      <c r="HY100" s="1521"/>
      <c r="HZ100" s="1521"/>
      <c r="IA100" s="1521"/>
      <c r="IB100" s="1521"/>
      <c r="IC100" s="1521"/>
      <c r="ID100" s="1521"/>
      <c r="IE100" s="1521"/>
      <c r="IF100" s="1521"/>
      <c r="IG100" s="1521"/>
      <c r="IH100" s="1521"/>
      <c r="II100" s="1521"/>
      <c r="IJ100" s="1521"/>
      <c r="IK100" s="1521"/>
      <c r="IL100" s="1521"/>
      <c r="IM100" s="1521"/>
      <c r="IN100" s="1521"/>
      <c r="IO100" s="1521"/>
      <c r="IP100" s="1521"/>
      <c r="IQ100" s="1521"/>
      <c r="IR100" s="1521"/>
      <c r="IS100" s="1521"/>
      <c r="IT100" s="1521"/>
      <c r="IU100" s="1521"/>
      <c r="IV100" s="1521"/>
      <c r="IW100" s="1521"/>
      <c r="IX100" s="1521"/>
      <c r="IY100" s="1521"/>
      <c r="IZ100" s="1521"/>
      <c r="JA100" s="1521"/>
      <c r="JB100" s="1521"/>
      <c r="JC100" s="1521"/>
      <c r="JD100" s="1521"/>
      <c r="JE100" s="1521"/>
      <c r="JF100" s="1521"/>
      <c r="JG100" s="1521"/>
      <c r="JH100" s="1521"/>
      <c r="JI100" s="1521"/>
      <c r="JJ100" s="1521"/>
      <c r="JK100" s="1521"/>
      <c r="JL100" s="1521"/>
      <c r="JM100" s="1521"/>
      <c r="JN100" s="1521"/>
      <c r="JO100" s="1521"/>
      <c r="JP100" s="1521"/>
      <c r="JQ100" s="1521"/>
      <c r="JR100" s="1521"/>
      <c r="JS100" s="1521"/>
      <c r="JT100" s="1521"/>
      <c r="JU100" s="1521"/>
      <c r="JV100" s="1521"/>
      <c r="JW100" s="1521"/>
      <c r="JX100" s="1521"/>
      <c r="JY100" s="1521"/>
      <c r="JZ100" s="1521"/>
      <c r="KA100" s="1521"/>
      <c r="KB100" s="1521"/>
      <c r="KC100" s="1521"/>
      <c r="KD100" s="1521"/>
      <c r="KE100" s="1521"/>
      <c r="KF100" s="1521"/>
      <c r="KG100" s="1521"/>
      <c r="KH100" s="1521"/>
      <c r="KI100" s="1521"/>
      <c r="KJ100" s="1521"/>
      <c r="KK100" s="1521"/>
      <c r="KL100" s="1521"/>
      <c r="KM100" s="1521"/>
      <c r="KN100" s="1521"/>
      <c r="KO100" s="1521"/>
      <c r="KP100" s="1521"/>
      <c r="KQ100" s="1521"/>
      <c r="KR100" s="1521"/>
      <c r="KS100" s="1521"/>
      <c r="KT100" s="1521"/>
      <c r="KU100" s="1521"/>
      <c r="KV100" s="1521"/>
      <c r="KW100" s="1521"/>
      <c r="KX100" s="1521"/>
      <c r="KY100" s="1521"/>
      <c r="KZ100" s="1521"/>
      <c r="LA100" s="1521"/>
      <c r="LB100" s="1521"/>
      <c r="LC100" s="1521"/>
      <c r="LD100" s="1521"/>
      <c r="LE100" s="1521"/>
      <c r="LF100" s="1521"/>
      <c r="LG100" s="1521"/>
      <c r="LH100" s="1521"/>
      <c r="LI100" s="1521"/>
      <c r="LJ100" s="1521"/>
      <c r="LK100" s="1521"/>
      <c r="LL100" s="1521"/>
      <c r="LM100" s="1521"/>
      <c r="LN100" s="1521"/>
      <c r="LO100" s="1521"/>
      <c r="LP100" s="1521"/>
      <c r="LQ100" s="1521"/>
      <c r="LR100" s="1521"/>
      <c r="LS100" s="1521"/>
      <c r="LT100" s="1521"/>
      <c r="LU100" s="1521"/>
      <c r="LV100" s="1521"/>
      <c r="LW100" s="1521"/>
      <c r="LX100" s="1521"/>
      <c r="LY100" s="1521"/>
      <c r="LZ100" s="1521"/>
      <c r="MA100" s="1521"/>
      <c r="MB100" s="1521"/>
      <c r="MC100" s="1521"/>
      <c r="MD100" s="1521"/>
      <c r="ME100" s="1521"/>
      <c r="MF100" s="1521"/>
      <c r="MG100" s="1521"/>
      <c r="MH100" s="1521"/>
      <c r="MI100" s="1521"/>
      <c r="MJ100" s="1521"/>
      <c r="MK100" s="1521"/>
      <c r="ML100" s="1521"/>
      <c r="MM100" s="1521"/>
      <c r="MN100" s="1521"/>
      <c r="MO100" s="1521"/>
      <c r="MP100" s="1521"/>
      <c r="MQ100" s="1521"/>
      <c r="MR100" s="1521"/>
      <c r="MS100" s="1521"/>
      <c r="MT100" s="1521"/>
      <c r="MU100" s="1521"/>
      <c r="MV100" s="1521"/>
      <c r="MW100" s="1521"/>
      <c r="MX100" s="1521"/>
      <c r="MY100" s="1521"/>
      <c r="MZ100" s="1521"/>
      <c r="NA100" s="1521"/>
      <c r="NB100" s="1521"/>
      <c r="NC100" s="1521"/>
      <c r="ND100" s="1521"/>
      <c r="NE100" s="1521"/>
      <c r="NF100" s="1521"/>
      <c r="NG100" s="1521"/>
      <c r="NH100" s="1521"/>
      <c r="NI100" s="1521"/>
      <c r="NJ100" s="1521"/>
      <c r="NK100" s="1521"/>
      <c r="NL100" s="1521"/>
      <c r="NM100" s="1521"/>
      <c r="NN100" s="1521"/>
      <c r="NO100" s="1521"/>
      <c r="NP100" s="1521"/>
      <c r="NQ100" s="1521"/>
      <c r="NR100" s="1521"/>
      <c r="NS100" s="1521"/>
      <c r="NT100" s="1521"/>
      <c r="NU100" s="1521"/>
      <c r="NV100" s="1521"/>
      <c r="NW100" s="1521"/>
      <c r="NX100" s="1521"/>
      <c r="NY100" s="1521"/>
      <c r="NZ100" s="1521"/>
      <c r="OA100" s="1521"/>
      <c r="OB100" s="1521"/>
      <c r="OC100" s="1521"/>
      <c r="OD100" s="1521"/>
      <c r="OE100" s="1521"/>
      <c r="OF100" s="1521"/>
      <c r="OG100" s="1521"/>
      <c r="OH100" s="1521"/>
      <c r="OI100" s="1521"/>
      <c r="OJ100" s="1521"/>
      <c r="OK100" s="1521"/>
      <c r="OL100" s="1521"/>
      <c r="OM100" s="1521"/>
      <c r="ON100" s="1521"/>
      <c r="OO100" s="1521"/>
      <c r="OP100" s="1521"/>
      <c r="OQ100" s="1521"/>
      <c r="OR100" s="1521"/>
      <c r="OS100" s="1521"/>
      <c r="OT100" s="1521"/>
      <c r="OU100" s="1521"/>
      <c r="OV100" s="1521"/>
      <c r="OW100" s="1521"/>
      <c r="OX100" s="1521"/>
      <c r="OY100" s="1521"/>
      <c r="OZ100" s="1521"/>
      <c r="PA100" s="1521"/>
      <c r="PB100" s="1521"/>
      <c r="PC100" s="1521"/>
      <c r="PD100" s="1521"/>
      <c r="PE100" s="1521"/>
      <c r="PF100" s="1521"/>
      <c r="PG100" s="1521"/>
      <c r="PH100" s="1521"/>
      <c r="PI100" s="1521"/>
      <c r="PJ100" s="1521"/>
      <c r="PK100" s="1521"/>
      <c r="PL100" s="1521"/>
      <c r="PM100" s="1521"/>
      <c r="PN100" s="1521"/>
      <c r="PO100" s="1521"/>
      <c r="PP100" s="1521"/>
      <c r="PQ100" s="1521"/>
      <c r="PR100" s="1521"/>
      <c r="PS100" s="1521"/>
      <c r="PT100" s="1521"/>
      <c r="PU100" s="1521"/>
      <c r="PV100" s="1521"/>
      <c r="PW100" s="1521"/>
      <c r="PX100" s="1521"/>
      <c r="PY100" s="1521"/>
      <c r="PZ100" s="1521"/>
      <c r="QA100" s="1521"/>
      <c r="QB100" s="1521"/>
      <c r="QC100" s="1521"/>
      <c r="QD100" s="1521"/>
      <c r="QE100" s="1521"/>
      <c r="QF100" s="1521"/>
      <c r="QG100" s="1521"/>
      <c r="QH100" s="1521"/>
      <c r="QI100" s="1521"/>
      <c r="QJ100" s="1521"/>
      <c r="QK100" s="1521"/>
      <c r="QL100" s="1521"/>
      <c r="QM100" s="1521"/>
      <c r="QN100" s="1521"/>
      <c r="QO100" s="1521"/>
      <c r="QP100" s="1521"/>
      <c r="QQ100" s="1521"/>
      <c r="QR100" s="1521"/>
      <c r="QS100" s="1521"/>
      <c r="QT100" s="1521"/>
      <c r="QU100" s="1521"/>
      <c r="QV100" s="1521"/>
      <c r="QW100" s="1521"/>
      <c r="QX100" s="1521"/>
      <c r="QY100" s="1521"/>
      <c r="QZ100" s="1521"/>
      <c r="RA100" s="1521"/>
      <c r="RB100" s="1521"/>
      <c r="RC100" s="1521"/>
      <c r="RD100" s="1521"/>
      <c r="RE100" s="1521"/>
      <c r="RF100" s="1521"/>
      <c r="RG100" s="1521"/>
      <c r="RH100" s="1521"/>
      <c r="RI100" s="1521"/>
      <c r="RJ100" s="1521"/>
      <c r="RK100" s="1521"/>
      <c r="RL100" s="1521"/>
      <c r="RM100" s="1521"/>
      <c r="RN100" s="1521"/>
      <c r="RO100" s="1521"/>
      <c r="RP100" s="1521"/>
      <c r="RQ100" s="1521"/>
      <c r="RR100" s="1521"/>
      <c r="RS100" s="1521"/>
      <c r="RT100" s="1521"/>
      <c r="RU100" s="1521"/>
      <c r="RV100" s="1521"/>
      <c r="RW100" s="1521"/>
      <c r="RX100" s="1521"/>
      <c r="RY100" s="1521"/>
      <c r="RZ100" s="1521"/>
      <c r="SA100" s="1521"/>
      <c r="SB100" s="1521"/>
      <c r="SC100" s="1521"/>
      <c r="SD100" s="1521"/>
      <c r="SE100" s="1521"/>
      <c r="SF100" s="1521"/>
      <c r="SG100" s="1521"/>
      <c r="SH100" s="1521"/>
      <c r="SI100" s="1521"/>
      <c r="SJ100" s="1521"/>
      <c r="SK100" s="1521"/>
      <c r="SL100" s="1521"/>
      <c r="SM100" s="1521"/>
      <c r="SN100" s="1521"/>
      <c r="SO100" s="1521"/>
      <c r="SP100" s="1521"/>
      <c r="SQ100" s="1521"/>
      <c r="SR100" s="1521"/>
      <c r="SS100" s="1521"/>
      <c r="ST100" s="1521"/>
      <c r="SU100" s="1521"/>
      <c r="SV100" s="1521"/>
      <c r="SW100" s="1521"/>
      <c r="SX100" s="1521"/>
      <c r="SY100" s="1521"/>
      <c r="SZ100" s="1521"/>
      <c r="TA100" s="1521"/>
      <c r="TB100" s="1521"/>
      <c r="TC100" s="1521"/>
      <c r="TD100" s="1521"/>
      <c r="TE100" s="1521"/>
      <c r="TF100" s="1521"/>
      <c r="TG100" s="1521"/>
      <c r="TH100" s="1521"/>
      <c r="TI100" s="1521"/>
      <c r="TJ100" s="1521"/>
      <c r="TK100" s="1521"/>
      <c r="TL100" s="1521"/>
      <c r="TM100" s="1521"/>
      <c r="TN100" s="1521"/>
      <c r="TO100" s="1521"/>
      <c r="TP100" s="1521"/>
      <c r="TQ100" s="1521"/>
      <c r="TR100" s="1521"/>
      <c r="TS100" s="1521"/>
      <c r="TT100" s="1521"/>
      <c r="TU100" s="1521"/>
      <c r="TV100" s="1521"/>
      <c r="TW100" s="1521"/>
      <c r="TX100" s="1521"/>
      <c r="TY100" s="1521"/>
      <c r="TZ100" s="1521"/>
      <c r="UA100" s="1521"/>
      <c r="UB100" s="1521"/>
      <c r="UC100" s="1521"/>
      <c r="UD100" s="1521"/>
      <c r="UE100" s="1521"/>
      <c r="UF100" s="1521"/>
      <c r="UG100" s="1521"/>
      <c r="UH100" s="1521"/>
      <c r="UI100" s="1521"/>
      <c r="UJ100" s="1521"/>
      <c r="UK100" s="1521"/>
      <c r="UL100" s="1521"/>
      <c r="UM100" s="1521"/>
      <c r="UN100" s="1521"/>
      <c r="UO100" s="1521"/>
      <c r="UP100" s="1521"/>
      <c r="UQ100" s="1521"/>
      <c r="UR100" s="1521"/>
      <c r="US100" s="1521"/>
      <c r="UT100" s="1521"/>
      <c r="UU100" s="1521"/>
      <c r="UV100" s="1521"/>
      <c r="UW100" s="1521"/>
      <c r="UX100" s="1521"/>
      <c r="UY100" s="1521"/>
      <c r="UZ100" s="1521"/>
      <c r="VA100" s="1521"/>
      <c r="VB100" s="1521"/>
      <c r="VC100" s="1521"/>
      <c r="VD100" s="1521"/>
      <c r="VE100" s="1521"/>
      <c r="VF100" s="1521"/>
      <c r="VG100" s="1521"/>
      <c r="VH100" s="1521"/>
      <c r="VI100" s="1521"/>
      <c r="VJ100" s="1521"/>
      <c r="VK100" s="1521"/>
      <c r="VL100" s="1521"/>
      <c r="VM100" s="1521"/>
      <c r="VN100" s="1521"/>
      <c r="VO100" s="1521"/>
      <c r="VP100" s="1521"/>
      <c r="VQ100" s="1521"/>
      <c r="VR100" s="1521"/>
      <c r="VS100" s="1521"/>
      <c r="VT100" s="1521"/>
      <c r="VU100" s="1521"/>
      <c r="VV100" s="1521"/>
      <c r="VW100" s="1521"/>
      <c r="VX100" s="1521"/>
      <c r="VY100" s="1521"/>
      <c r="VZ100" s="1521"/>
      <c r="WA100" s="1521"/>
      <c r="WB100" s="1521"/>
      <c r="WC100" s="1521"/>
      <c r="WD100" s="1521"/>
      <c r="WE100" s="1521"/>
      <c r="WF100" s="1521"/>
      <c r="WG100" s="1521"/>
      <c r="WH100" s="1521"/>
      <c r="WI100" s="1521"/>
      <c r="WJ100" s="1521"/>
      <c r="WK100" s="1521"/>
      <c r="WL100" s="1521"/>
      <c r="WM100" s="1521"/>
      <c r="WN100" s="1521"/>
      <c r="WO100" s="1521"/>
      <c r="WP100" s="1521"/>
      <c r="WQ100" s="1521"/>
      <c r="WR100" s="1521"/>
      <c r="WS100" s="1521"/>
      <c r="WT100" s="1521"/>
      <c r="WU100" s="1521"/>
      <c r="WV100" s="1521"/>
      <c r="WW100" s="1521"/>
      <c r="WX100" s="1521"/>
      <c r="WY100" s="1521"/>
      <c r="WZ100" s="1521"/>
      <c r="XA100" s="1521"/>
      <c r="XB100" s="1521"/>
      <c r="XC100" s="1521"/>
      <c r="XD100" s="1521"/>
      <c r="XE100" s="1521"/>
      <c r="XF100" s="1521"/>
      <c r="XG100" s="1521"/>
      <c r="XH100" s="1521"/>
      <c r="XI100" s="1521"/>
      <c r="XJ100" s="1521"/>
      <c r="XK100" s="1521"/>
      <c r="XL100" s="1521"/>
      <c r="XM100" s="1521"/>
      <c r="XN100" s="1521"/>
      <c r="XO100" s="1521"/>
      <c r="XP100" s="1521"/>
      <c r="XQ100" s="1521"/>
      <c r="XR100" s="1521"/>
      <c r="XS100" s="1521"/>
      <c r="XT100" s="1521"/>
      <c r="XU100" s="1521"/>
      <c r="XV100" s="1521"/>
      <c r="XW100" s="1521"/>
      <c r="XX100" s="1521"/>
      <c r="XY100" s="1521"/>
      <c r="XZ100" s="1521"/>
      <c r="YA100" s="1521"/>
      <c r="YB100" s="1521"/>
      <c r="YC100" s="1521"/>
      <c r="YD100" s="1521"/>
      <c r="YE100" s="1521"/>
      <c r="YF100" s="1521"/>
      <c r="YG100" s="1521"/>
      <c r="YH100" s="1521"/>
      <c r="YI100" s="1521"/>
      <c r="YJ100" s="1521"/>
      <c r="YK100" s="1521"/>
      <c r="YL100" s="1521"/>
      <c r="YM100" s="1521"/>
      <c r="YN100" s="1521"/>
      <c r="YO100" s="1521"/>
      <c r="YP100" s="1521"/>
      <c r="YQ100" s="1521"/>
      <c r="YR100" s="1521"/>
      <c r="YS100" s="1521"/>
      <c r="YT100" s="1521"/>
      <c r="YU100" s="1521"/>
      <c r="YV100" s="1521"/>
      <c r="YW100" s="1521"/>
      <c r="YX100" s="1521"/>
      <c r="YY100" s="1521"/>
      <c r="YZ100" s="1521"/>
      <c r="ZA100" s="1521"/>
      <c r="ZB100" s="1521"/>
      <c r="ZC100" s="1521"/>
      <c r="ZD100" s="1521"/>
      <c r="ZE100" s="1521"/>
      <c r="ZF100" s="1521"/>
      <c r="ZG100" s="1521"/>
      <c r="ZH100" s="1521"/>
      <c r="ZI100" s="1521"/>
      <c r="ZJ100" s="1521"/>
      <c r="ZK100" s="1521"/>
      <c r="ZL100" s="1521"/>
      <c r="ZM100" s="1521"/>
      <c r="ZN100" s="1521"/>
      <c r="ZO100" s="1521"/>
      <c r="ZP100" s="1521"/>
      <c r="ZQ100" s="1521"/>
      <c r="ZR100" s="1521"/>
      <c r="ZS100" s="1521"/>
      <c r="ZT100" s="1521"/>
      <c r="ZU100" s="1521"/>
      <c r="ZV100" s="1521"/>
      <c r="ZW100" s="1521"/>
      <c r="ZX100" s="1521"/>
      <c r="ZY100" s="1521"/>
      <c r="ZZ100" s="1521"/>
      <c r="AAA100" s="1521"/>
      <c r="AAB100" s="1521"/>
      <c r="AAC100" s="1521"/>
      <c r="AAD100" s="1521"/>
      <c r="AAE100" s="1521"/>
      <c r="AAF100" s="1521"/>
      <c r="AAG100" s="1521"/>
      <c r="AAH100" s="1521"/>
      <c r="AAI100" s="1521"/>
      <c r="AAJ100" s="1521"/>
      <c r="AAK100" s="1521"/>
      <c r="AAL100" s="1521"/>
      <c r="AAM100" s="1521"/>
      <c r="AAN100" s="1521"/>
      <c r="AAO100" s="1521"/>
      <c r="AAP100" s="1521"/>
      <c r="AAQ100" s="1521"/>
      <c r="AAR100" s="1521"/>
      <c r="AAS100" s="1521"/>
      <c r="AAT100" s="1521"/>
      <c r="AAU100" s="1521"/>
      <c r="AAV100" s="1521"/>
      <c r="AAW100" s="1521"/>
      <c r="AAX100" s="1521"/>
      <c r="AAY100" s="1521"/>
      <c r="AAZ100" s="1521"/>
      <c r="ABA100" s="1521"/>
      <c r="ABB100" s="1521"/>
      <c r="ABC100" s="1521"/>
      <c r="ABD100" s="1521"/>
      <c r="ABE100" s="1521"/>
      <c r="ABF100" s="1521"/>
      <c r="ABG100" s="1521"/>
      <c r="ABH100" s="1521"/>
      <c r="ABI100" s="1521"/>
      <c r="ABJ100" s="1521"/>
      <c r="ABK100" s="1521"/>
      <c r="ABL100" s="1521"/>
      <c r="ABM100" s="1521"/>
      <c r="ABN100" s="1521"/>
      <c r="ABO100" s="1521"/>
      <c r="ABP100" s="1521"/>
      <c r="ABQ100" s="1521"/>
      <c r="ABR100" s="1521"/>
      <c r="ABS100" s="1521"/>
      <c r="ABT100" s="1521"/>
      <c r="ABU100" s="1521"/>
      <c r="ABV100" s="1521"/>
      <c r="ABW100" s="1521"/>
      <c r="ABX100" s="1521"/>
      <c r="ABY100" s="1521"/>
      <c r="ABZ100" s="1521"/>
      <c r="ACA100" s="1521"/>
      <c r="ACB100" s="1521"/>
      <c r="ACC100" s="1521"/>
      <c r="ACD100" s="1521"/>
      <c r="ACE100" s="1521"/>
      <c r="ACF100" s="1521"/>
      <c r="ACG100" s="1521"/>
      <c r="ACH100" s="1521"/>
      <c r="ACI100" s="1521"/>
      <c r="ACJ100" s="1521"/>
      <c r="ACK100" s="1521"/>
      <c r="ACL100" s="1521"/>
      <c r="ACM100" s="1521"/>
      <c r="ACN100" s="1521"/>
      <c r="ACO100" s="1521"/>
      <c r="ACP100" s="1521"/>
      <c r="ACQ100" s="1521"/>
      <c r="ACR100" s="1521"/>
      <c r="ACS100" s="1521"/>
      <c r="ACT100" s="1521"/>
      <c r="ACU100" s="1521"/>
      <c r="ACV100" s="1521"/>
      <c r="ACW100" s="1521"/>
      <c r="ACX100" s="1521"/>
      <c r="ACY100" s="1521"/>
      <c r="ACZ100" s="1521"/>
      <c r="ADA100" s="1521"/>
      <c r="ADB100" s="1521"/>
      <c r="ADC100" s="1521"/>
      <c r="ADD100" s="1521"/>
      <c r="ADE100" s="1521"/>
      <c r="ADF100" s="1521"/>
      <c r="ADG100" s="1521"/>
      <c r="ADH100" s="1521"/>
      <c r="ADI100" s="1521"/>
      <c r="ADJ100" s="1521"/>
      <c r="ADK100" s="1521"/>
      <c r="ADL100" s="1521"/>
      <c r="ADM100" s="1521"/>
      <c r="ADN100" s="1521"/>
      <c r="ADO100" s="1521"/>
      <c r="ADP100" s="1521"/>
      <c r="ADQ100" s="1521"/>
      <c r="ADR100" s="1521"/>
      <c r="ADS100" s="1521"/>
      <c r="ADT100" s="1521"/>
      <c r="ADU100" s="1521"/>
      <c r="ADV100" s="1521"/>
      <c r="ADW100" s="1521"/>
      <c r="ADX100" s="1521"/>
      <c r="ADY100" s="1521"/>
      <c r="ADZ100" s="1521"/>
      <c r="AEA100" s="1521"/>
      <c r="AEB100" s="1521"/>
      <c r="AEC100" s="1521"/>
      <c r="AED100" s="1521"/>
      <c r="AEE100" s="1521"/>
      <c r="AEF100" s="1521"/>
      <c r="AEG100" s="1521"/>
      <c r="AEH100" s="1521"/>
      <c r="AEI100" s="1521"/>
      <c r="AEJ100" s="1521"/>
      <c r="AEK100" s="1521"/>
      <c r="AEL100" s="1521"/>
      <c r="AEM100" s="1521"/>
      <c r="AEN100" s="1521"/>
      <c r="AEO100" s="1521"/>
      <c r="AEP100" s="1521"/>
      <c r="AEQ100" s="1521"/>
      <c r="AER100" s="1521"/>
      <c r="AES100" s="1521"/>
      <c r="AET100" s="1521"/>
      <c r="AEU100" s="1521"/>
      <c r="AEV100" s="1521"/>
      <c r="AEW100" s="1521"/>
      <c r="AEX100" s="1521"/>
      <c r="AEY100" s="1521"/>
      <c r="AEZ100" s="1521"/>
      <c r="AFA100" s="1521"/>
      <c r="AFB100" s="1521"/>
      <c r="AFC100" s="1521"/>
      <c r="AFD100" s="1521"/>
      <c r="AFE100" s="1521"/>
      <c r="AFF100" s="1521"/>
      <c r="AFG100" s="1521"/>
      <c r="AFH100" s="1521"/>
      <c r="AFI100" s="1521"/>
      <c r="AFJ100" s="1521"/>
      <c r="AFK100" s="1521"/>
      <c r="AFL100" s="1521"/>
      <c r="AFM100" s="1521"/>
      <c r="AFN100" s="1521"/>
      <c r="AFO100" s="1521"/>
      <c r="AFP100" s="1521"/>
      <c r="AFQ100" s="1521"/>
      <c r="AFR100" s="1521"/>
      <c r="AFS100" s="1521"/>
      <c r="AFT100" s="1521"/>
      <c r="AFU100" s="1521"/>
      <c r="AFV100" s="1521"/>
      <c r="AFW100" s="1521"/>
      <c r="AFX100" s="1521"/>
      <c r="AFY100" s="1521"/>
      <c r="AFZ100" s="1521"/>
    </row>
    <row r="101" spans="1:858" s="1509" customFormat="1" ht="13.5" customHeight="1" x14ac:dyDescent="0.2">
      <c r="A101" s="2380"/>
      <c r="B101" s="2380"/>
      <c r="C101" s="2380"/>
      <c r="D101" s="2511"/>
      <c r="E101" s="2512"/>
      <c r="F101" s="2512"/>
      <c r="G101" s="2512"/>
      <c r="H101" s="2512"/>
      <c r="I101" s="2513"/>
      <c r="J101" s="2436">
        <v>50</v>
      </c>
      <c r="K101" s="2439" t="s">
        <v>466</v>
      </c>
      <c r="L101" s="2438" t="s">
        <v>44</v>
      </c>
      <c r="M101" s="2436">
        <v>5</v>
      </c>
      <c r="N101" s="2403" t="s">
        <v>1692</v>
      </c>
      <c r="O101" s="2414" t="s">
        <v>1693</v>
      </c>
      <c r="P101" s="2435" t="s">
        <v>467</v>
      </c>
      <c r="Q101" s="2523">
        <v>0.6</v>
      </c>
      <c r="R101" s="2434">
        <v>90000000</v>
      </c>
      <c r="S101" s="2435" t="s">
        <v>468</v>
      </c>
      <c r="T101" s="2487" t="s">
        <v>1694</v>
      </c>
      <c r="U101" s="2529" t="s">
        <v>469</v>
      </c>
      <c r="V101" s="2436">
        <v>90000000</v>
      </c>
      <c r="W101" s="2403">
        <v>20</v>
      </c>
      <c r="X101" s="2521" t="s">
        <v>470</v>
      </c>
      <c r="Y101" s="2522">
        <v>64149</v>
      </c>
      <c r="Z101" s="2522">
        <v>72224</v>
      </c>
      <c r="AA101" s="2522">
        <v>27477</v>
      </c>
      <c r="AB101" s="2522">
        <v>86843</v>
      </c>
      <c r="AC101" s="2522">
        <v>236429</v>
      </c>
      <c r="AD101" s="2522">
        <v>81384</v>
      </c>
      <c r="AE101" s="2522">
        <v>13208</v>
      </c>
      <c r="AF101" s="2522">
        <v>1827</v>
      </c>
      <c r="AG101" s="2522"/>
      <c r="AH101" s="2528"/>
      <c r="AI101" s="2522">
        <v>16897</v>
      </c>
      <c r="AJ101" s="2522">
        <v>81384</v>
      </c>
      <c r="AK101" s="2526">
        <v>42745</v>
      </c>
      <c r="AL101" s="2526">
        <v>43094</v>
      </c>
      <c r="AM101" s="2527" t="s">
        <v>1691</v>
      </c>
    </row>
    <row r="102" spans="1:858" s="1509" customFormat="1" ht="13.5" customHeight="1" x14ac:dyDescent="0.2">
      <c r="A102" s="2380"/>
      <c r="B102" s="2380"/>
      <c r="C102" s="2380"/>
      <c r="D102" s="2514"/>
      <c r="E102" s="2515"/>
      <c r="F102" s="2515"/>
      <c r="G102" s="2515"/>
      <c r="H102" s="2515"/>
      <c r="I102" s="2516"/>
      <c r="J102" s="2433"/>
      <c r="K102" s="2399"/>
      <c r="L102" s="2520"/>
      <c r="M102" s="2433"/>
      <c r="N102" s="2404"/>
      <c r="O102" s="2415"/>
      <c r="P102" s="2448"/>
      <c r="Q102" s="2524"/>
      <c r="R102" s="2449"/>
      <c r="S102" s="2448"/>
      <c r="T102" s="2488"/>
      <c r="U102" s="2527"/>
      <c r="V102" s="2433"/>
      <c r="W102" s="2404"/>
      <c r="X102" s="2521"/>
      <c r="Y102" s="2522"/>
      <c r="Z102" s="2522"/>
      <c r="AA102" s="2522"/>
      <c r="AB102" s="2522"/>
      <c r="AC102" s="2522"/>
      <c r="AD102" s="2522"/>
      <c r="AE102" s="2522"/>
      <c r="AF102" s="2522"/>
      <c r="AG102" s="2522"/>
      <c r="AH102" s="2528"/>
      <c r="AI102" s="2522"/>
      <c r="AJ102" s="2522"/>
      <c r="AK102" s="2526"/>
      <c r="AL102" s="2526"/>
      <c r="AM102" s="2527"/>
    </row>
    <row r="103" spans="1:858" s="1509" customFormat="1" ht="13.5" customHeight="1" x14ac:dyDescent="0.2">
      <c r="A103" s="2380"/>
      <c r="B103" s="2380"/>
      <c r="C103" s="2380"/>
      <c r="D103" s="2514"/>
      <c r="E103" s="2515"/>
      <c r="F103" s="2515"/>
      <c r="G103" s="2515"/>
      <c r="H103" s="2515"/>
      <c r="I103" s="2516"/>
      <c r="J103" s="2433"/>
      <c r="K103" s="2399"/>
      <c r="L103" s="2520"/>
      <c r="M103" s="2433"/>
      <c r="N103" s="2404"/>
      <c r="O103" s="2415"/>
      <c r="P103" s="2448"/>
      <c r="Q103" s="2524"/>
      <c r="R103" s="2449"/>
      <c r="S103" s="2448"/>
      <c r="T103" s="2488"/>
      <c r="U103" s="2527"/>
      <c r="V103" s="2433"/>
      <c r="W103" s="2404"/>
      <c r="X103" s="2521"/>
      <c r="Y103" s="2522"/>
      <c r="Z103" s="2522"/>
      <c r="AA103" s="2522"/>
      <c r="AB103" s="2522"/>
      <c r="AC103" s="2522"/>
      <c r="AD103" s="2522"/>
      <c r="AE103" s="2522"/>
      <c r="AF103" s="2522"/>
      <c r="AG103" s="2522"/>
      <c r="AH103" s="2528"/>
      <c r="AI103" s="2522"/>
      <c r="AJ103" s="2522"/>
      <c r="AK103" s="2526"/>
      <c r="AL103" s="2526"/>
      <c r="AM103" s="2527"/>
    </row>
    <row r="104" spans="1:858" s="1509" customFormat="1" ht="13.5" customHeight="1" x14ac:dyDescent="0.2">
      <c r="A104" s="2380"/>
      <c r="B104" s="2380"/>
      <c r="C104" s="2380"/>
      <c r="D104" s="2514"/>
      <c r="E104" s="2515"/>
      <c r="F104" s="2515"/>
      <c r="G104" s="2515"/>
      <c r="H104" s="2515"/>
      <c r="I104" s="2516"/>
      <c r="J104" s="2433"/>
      <c r="K104" s="2399"/>
      <c r="L104" s="2520"/>
      <c r="M104" s="2433"/>
      <c r="N104" s="2404"/>
      <c r="O104" s="2415"/>
      <c r="P104" s="2448"/>
      <c r="Q104" s="2524"/>
      <c r="R104" s="2449"/>
      <c r="S104" s="2448"/>
      <c r="T104" s="2488"/>
      <c r="U104" s="2527"/>
      <c r="V104" s="2433"/>
      <c r="W104" s="2404"/>
      <c r="X104" s="2521"/>
      <c r="Y104" s="2522"/>
      <c r="Z104" s="2522"/>
      <c r="AA104" s="2522"/>
      <c r="AB104" s="2522"/>
      <c r="AC104" s="2522"/>
      <c r="AD104" s="2522"/>
      <c r="AE104" s="2522"/>
      <c r="AF104" s="2522"/>
      <c r="AG104" s="2522"/>
      <c r="AH104" s="2528"/>
      <c r="AI104" s="2522"/>
      <c r="AJ104" s="2522"/>
      <c r="AK104" s="2526"/>
      <c r="AL104" s="2526"/>
      <c r="AM104" s="2527"/>
    </row>
    <row r="105" spans="1:858" s="1509" customFormat="1" ht="13.5" customHeight="1" x14ac:dyDescent="0.2">
      <c r="A105" s="2380"/>
      <c r="B105" s="2380"/>
      <c r="C105" s="2380"/>
      <c r="D105" s="2514"/>
      <c r="E105" s="2515"/>
      <c r="F105" s="2515"/>
      <c r="G105" s="2515"/>
      <c r="H105" s="2515"/>
      <c r="I105" s="2516"/>
      <c r="J105" s="2433"/>
      <c r="K105" s="2399"/>
      <c r="L105" s="2520"/>
      <c r="M105" s="2433"/>
      <c r="N105" s="2404"/>
      <c r="O105" s="2415"/>
      <c r="P105" s="2448"/>
      <c r="Q105" s="2524"/>
      <c r="R105" s="2449"/>
      <c r="S105" s="2448"/>
      <c r="T105" s="2488"/>
      <c r="U105" s="2527"/>
      <c r="V105" s="2433"/>
      <c r="W105" s="2404"/>
      <c r="X105" s="2521"/>
      <c r="Y105" s="2522"/>
      <c r="Z105" s="2522"/>
      <c r="AA105" s="2522"/>
      <c r="AB105" s="2522"/>
      <c r="AC105" s="2522"/>
      <c r="AD105" s="2522"/>
      <c r="AE105" s="2522"/>
      <c r="AF105" s="2522"/>
      <c r="AG105" s="2522"/>
      <c r="AH105" s="2528"/>
      <c r="AI105" s="2522"/>
      <c r="AJ105" s="2522"/>
      <c r="AK105" s="2526"/>
      <c r="AL105" s="2526"/>
      <c r="AM105" s="2527"/>
    </row>
    <row r="106" spans="1:858" s="1509" customFormat="1" ht="27.75" customHeight="1" x14ac:dyDescent="0.2">
      <c r="A106" s="2380"/>
      <c r="B106" s="2380"/>
      <c r="C106" s="2380"/>
      <c r="D106" s="2514"/>
      <c r="E106" s="2515"/>
      <c r="F106" s="2515"/>
      <c r="G106" s="2515"/>
      <c r="H106" s="2515"/>
      <c r="I106" s="2516"/>
      <c r="J106" s="2434"/>
      <c r="K106" s="2435"/>
      <c r="L106" s="2437"/>
      <c r="M106" s="2434"/>
      <c r="N106" s="2404"/>
      <c r="O106" s="2415"/>
      <c r="P106" s="2448"/>
      <c r="Q106" s="2525"/>
      <c r="R106" s="2436"/>
      <c r="S106" s="2448"/>
      <c r="T106" s="2488"/>
      <c r="U106" s="2484"/>
      <c r="V106" s="2434"/>
      <c r="W106" s="2404"/>
      <c r="X106" s="2521"/>
      <c r="Y106" s="2522"/>
      <c r="Z106" s="2522"/>
      <c r="AA106" s="2522"/>
      <c r="AB106" s="2522"/>
      <c r="AC106" s="2522"/>
      <c r="AD106" s="2522"/>
      <c r="AE106" s="2522"/>
      <c r="AF106" s="2522"/>
      <c r="AG106" s="2522"/>
      <c r="AH106" s="2528"/>
      <c r="AI106" s="2522"/>
      <c r="AJ106" s="2522"/>
      <c r="AK106" s="2526"/>
      <c r="AL106" s="2526"/>
      <c r="AM106" s="2527"/>
      <c r="PP106" s="1521"/>
      <c r="PQ106" s="1521"/>
      <c r="PR106" s="1521"/>
      <c r="PS106" s="1521"/>
      <c r="PT106" s="1521"/>
      <c r="PU106" s="1521"/>
      <c r="PV106" s="1521"/>
      <c r="PW106" s="1521"/>
      <c r="PX106" s="1521"/>
      <c r="PY106" s="1521"/>
      <c r="PZ106" s="1521"/>
      <c r="QA106" s="1521"/>
      <c r="QB106" s="1521"/>
      <c r="QC106" s="1521"/>
      <c r="QD106" s="1521"/>
      <c r="QE106" s="1521"/>
      <c r="QF106" s="1521"/>
      <c r="QG106" s="1521"/>
      <c r="QH106" s="1521"/>
      <c r="QI106" s="1521"/>
      <c r="QJ106" s="1521"/>
      <c r="QK106" s="1521"/>
      <c r="QL106" s="1521"/>
      <c r="QM106" s="1521"/>
      <c r="QN106" s="1521"/>
      <c r="QO106" s="1521"/>
      <c r="QP106" s="1521"/>
      <c r="QQ106" s="1521"/>
      <c r="QR106" s="1521"/>
      <c r="QS106" s="1521"/>
      <c r="QT106" s="1521"/>
      <c r="QU106" s="1521"/>
      <c r="QV106" s="1521"/>
      <c r="QW106" s="1521"/>
      <c r="QX106" s="1521"/>
      <c r="QY106" s="1521"/>
      <c r="QZ106" s="1521"/>
      <c r="RA106" s="1521"/>
      <c r="RB106" s="1521"/>
      <c r="RC106" s="1521"/>
      <c r="RD106" s="1521"/>
      <c r="RE106" s="1521"/>
      <c r="RF106" s="1521"/>
      <c r="RG106" s="1521"/>
      <c r="RH106" s="1521"/>
      <c r="RI106" s="1521"/>
      <c r="RJ106" s="1521"/>
      <c r="RK106" s="1521"/>
      <c r="RL106" s="1521"/>
      <c r="RM106" s="1521"/>
      <c r="RN106" s="1521"/>
      <c r="RO106" s="1521"/>
      <c r="RP106" s="1521"/>
      <c r="RQ106" s="1521"/>
    </row>
    <row r="107" spans="1:858" s="1509" customFormat="1" ht="24.75" customHeight="1" x14ac:dyDescent="0.2">
      <c r="A107" s="2380"/>
      <c r="B107" s="2380"/>
      <c r="C107" s="2380"/>
      <c r="D107" s="2514"/>
      <c r="E107" s="2515"/>
      <c r="F107" s="2515"/>
      <c r="G107" s="2515"/>
      <c r="H107" s="2515"/>
      <c r="I107" s="2516"/>
      <c r="J107" s="2434">
        <v>51</v>
      </c>
      <c r="K107" s="2399" t="s">
        <v>471</v>
      </c>
      <c r="L107" s="2520" t="s">
        <v>44</v>
      </c>
      <c r="M107" s="2433">
        <v>1</v>
      </c>
      <c r="N107" s="2404"/>
      <c r="O107" s="2415"/>
      <c r="P107" s="2448"/>
      <c r="Q107" s="2523">
        <v>0.4</v>
      </c>
      <c r="R107" s="2434">
        <v>60000000</v>
      </c>
      <c r="S107" s="2448"/>
      <c r="T107" s="2488"/>
      <c r="U107" s="2527" t="s">
        <v>472</v>
      </c>
      <c r="V107" s="2433">
        <v>60000000</v>
      </c>
      <c r="W107" s="2404"/>
      <c r="X107" s="2521"/>
      <c r="Y107" s="2522"/>
      <c r="Z107" s="2522"/>
      <c r="AA107" s="2522"/>
      <c r="AB107" s="2522"/>
      <c r="AC107" s="2522"/>
      <c r="AD107" s="2522"/>
      <c r="AE107" s="2522"/>
      <c r="AF107" s="2522"/>
      <c r="AG107" s="2522"/>
      <c r="AH107" s="2528"/>
      <c r="AI107" s="2522"/>
      <c r="AJ107" s="2522"/>
      <c r="AK107" s="2526"/>
      <c r="AL107" s="2526"/>
      <c r="AM107" s="2527"/>
      <c r="PP107" s="1521"/>
      <c r="PQ107" s="1521"/>
      <c r="PR107" s="1521"/>
      <c r="PS107" s="1521"/>
      <c r="PT107" s="1521"/>
      <c r="PU107" s="1521"/>
      <c r="PV107" s="1521"/>
      <c r="PW107" s="1521"/>
      <c r="PX107" s="1521"/>
      <c r="PY107" s="1521"/>
      <c r="PZ107" s="1521"/>
      <c r="QA107" s="1521"/>
      <c r="QB107" s="1521"/>
      <c r="QC107" s="1521"/>
      <c r="QD107" s="1521"/>
      <c r="QE107" s="1521"/>
      <c r="QF107" s="1521"/>
      <c r="QG107" s="1521"/>
      <c r="QH107" s="1521"/>
      <c r="QI107" s="1521"/>
      <c r="QJ107" s="1521"/>
      <c r="QK107" s="1521"/>
      <c r="QL107" s="1521"/>
      <c r="QM107" s="1521"/>
      <c r="QN107" s="1521"/>
      <c r="QO107" s="1521"/>
      <c r="QP107" s="1521"/>
      <c r="QQ107" s="1521"/>
      <c r="QR107" s="1521"/>
      <c r="QS107" s="1521"/>
      <c r="QT107" s="1521"/>
      <c r="QU107" s="1521"/>
      <c r="QV107" s="1521"/>
      <c r="QW107" s="1521"/>
      <c r="QX107" s="1521"/>
      <c r="QY107" s="1521"/>
      <c r="QZ107" s="1521"/>
      <c r="RA107" s="1521"/>
      <c r="RB107" s="1521"/>
      <c r="RC107" s="1521"/>
      <c r="RD107" s="1521"/>
      <c r="RE107" s="1521"/>
      <c r="RF107" s="1521"/>
      <c r="RG107" s="1521"/>
      <c r="RH107" s="1521"/>
      <c r="RI107" s="1521"/>
      <c r="RJ107" s="1521"/>
      <c r="RK107" s="1521"/>
      <c r="RL107" s="1521"/>
      <c r="RM107" s="1521"/>
      <c r="RN107" s="1521"/>
      <c r="RO107" s="1521"/>
      <c r="RP107" s="1521"/>
      <c r="RQ107" s="1521"/>
    </row>
    <row r="108" spans="1:858" s="1509" customFormat="1" ht="45.75" customHeight="1" x14ac:dyDescent="0.2">
      <c r="A108" s="2380"/>
      <c r="B108" s="2380"/>
      <c r="C108" s="2380"/>
      <c r="D108" s="2514"/>
      <c r="E108" s="2515"/>
      <c r="F108" s="2515"/>
      <c r="G108" s="2515"/>
      <c r="H108" s="2515"/>
      <c r="I108" s="2516"/>
      <c r="J108" s="2436"/>
      <c r="K108" s="2399"/>
      <c r="L108" s="2520"/>
      <c r="M108" s="2433"/>
      <c r="N108" s="2405"/>
      <c r="O108" s="2415"/>
      <c r="P108" s="2439"/>
      <c r="Q108" s="2525"/>
      <c r="R108" s="2436"/>
      <c r="S108" s="2439"/>
      <c r="T108" s="2467"/>
      <c r="U108" s="2527"/>
      <c r="V108" s="2433"/>
      <c r="W108" s="2405"/>
      <c r="X108" s="2521"/>
      <c r="Y108" s="2522"/>
      <c r="Z108" s="2522"/>
      <c r="AA108" s="2522"/>
      <c r="AB108" s="2522"/>
      <c r="AC108" s="2522"/>
      <c r="AD108" s="2522"/>
      <c r="AE108" s="2522"/>
      <c r="AF108" s="2522"/>
      <c r="AG108" s="2522"/>
      <c r="AH108" s="2528"/>
      <c r="AI108" s="2522"/>
      <c r="AJ108" s="2522"/>
      <c r="AK108" s="2526"/>
      <c r="AL108" s="2526"/>
      <c r="AM108" s="2527"/>
      <c r="PP108" s="1521"/>
      <c r="PQ108" s="1521"/>
      <c r="PR108" s="1521"/>
      <c r="PS108" s="1521"/>
      <c r="PT108" s="1521"/>
      <c r="PU108" s="1521"/>
      <c r="PV108" s="1521"/>
      <c r="PW108" s="1521"/>
      <c r="PX108" s="1521"/>
      <c r="PY108" s="1521"/>
      <c r="PZ108" s="1521"/>
      <c r="QA108" s="1521"/>
      <c r="QB108" s="1521"/>
      <c r="QC108" s="1521"/>
      <c r="QD108" s="1521"/>
      <c r="QE108" s="1521"/>
      <c r="QF108" s="1521"/>
      <c r="QG108" s="1521"/>
      <c r="QH108" s="1521"/>
      <c r="QI108" s="1521"/>
      <c r="QJ108" s="1521"/>
      <c r="QK108" s="1521"/>
      <c r="QL108" s="1521"/>
      <c r="QM108" s="1521"/>
      <c r="QN108" s="1521"/>
      <c r="QO108" s="1521"/>
      <c r="QP108" s="1521"/>
      <c r="QQ108" s="1521"/>
      <c r="QR108" s="1521"/>
      <c r="QS108" s="1521"/>
      <c r="QT108" s="1521"/>
      <c r="QU108" s="1521"/>
      <c r="QV108" s="1521"/>
      <c r="QW108" s="1521"/>
      <c r="QX108" s="1521"/>
      <c r="QY108" s="1521"/>
      <c r="QZ108" s="1521"/>
      <c r="RA108" s="1521"/>
      <c r="RB108" s="1521"/>
      <c r="RC108" s="1521"/>
      <c r="RD108" s="1521"/>
      <c r="RE108" s="1521"/>
      <c r="RF108" s="1521"/>
      <c r="RG108" s="1521"/>
      <c r="RH108" s="1521"/>
      <c r="RI108" s="1521"/>
      <c r="RJ108" s="1521"/>
      <c r="RK108" s="1521"/>
      <c r="RL108" s="1521"/>
      <c r="RM108" s="1521"/>
      <c r="RN108" s="1521"/>
      <c r="RO108" s="1521"/>
      <c r="RP108" s="1521"/>
      <c r="RQ108" s="1521"/>
    </row>
    <row r="109" spans="1:858" s="1509" customFormat="1" ht="13.5" customHeight="1" x14ac:dyDescent="0.2">
      <c r="A109" s="2380"/>
      <c r="B109" s="2380"/>
      <c r="C109" s="2380"/>
      <c r="D109" s="2514"/>
      <c r="E109" s="2515"/>
      <c r="F109" s="2515"/>
      <c r="G109" s="2515"/>
      <c r="H109" s="2515"/>
      <c r="I109" s="2516"/>
      <c r="J109" s="2530">
        <v>12</v>
      </c>
      <c r="K109" s="2391" t="s">
        <v>473</v>
      </c>
      <c r="L109" s="2392"/>
      <c r="M109" s="2392"/>
      <c r="N109" s="2392"/>
      <c r="O109" s="2392"/>
      <c r="P109" s="2392"/>
      <c r="Q109" s="2392"/>
      <c r="R109" s="2392"/>
      <c r="S109" s="2392"/>
      <c r="T109" s="2392"/>
      <c r="U109" s="2392"/>
      <c r="V109" s="2392"/>
      <c r="W109" s="2392"/>
      <c r="X109" s="2392"/>
      <c r="Y109" s="2392"/>
      <c r="Z109" s="2392"/>
      <c r="AA109" s="2392"/>
      <c r="AB109" s="2392"/>
      <c r="AC109" s="2392"/>
      <c r="AD109" s="2392"/>
      <c r="AE109" s="2392"/>
      <c r="AF109" s="2392"/>
      <c r="AG109" s="2392"/>
      <c r="AH109" s="2392"/>
      <c r="AI109" s="2392"/>
      <c r="AJ109" s="2392"/>
      <c r="AK109" s="2392"/>
      <c r="AL109" s="2392"/>
      <c r="AM109" s="2455"/>
      <c r="PP109" s="1521"/>
      <c r="PQ109" s="1521"/>
      <c r="PR109" s="1521"/>
      <c r="PS109" s="1521"/>
      <c r="PT109" s="1521"/>
      <c r="PU109" s="1521"/>
      <c r="PV109" s="1521"/>
      <c r="PW109" s="1521"/>
      <c r="PX109" s="1521"/>
      <c r="PY109" s="1521"/>
      <c r="PZ109" s="1521"/>
      <c r="QA109" s="1521"/>
      <c r="QB109" s="1521"/>
      <c r="QC109" s="1521"/>
      <c r="QD109" s="1521"/>
      <c r="QE109" s="1521"/>
      <c r="QF109" s="1521"/>
      <c r="QG109" s="1521"/>
      <c r="QH109" s="1521"/>
      <c r="QI109" s="1521"/>
      <c r="QJ109" s="1521"/>
      <c r="QK109" s="1521"/>
      <c r="QL109" s="1521"/>
      <c r="QM109" s="1521"/>
      <c r="QN109" s="1521"/>
      <c r="QO109" s="1521"/>
      <c r="QP109" s="1521"/>
      <c r="QQ109" s="1521"/>
      <c r="QR109" s="1521"/>
      <c r="QS109" s="1521"/>
      <c r="QT109" s="1521"/>
      <c r="QU109" s="1521"/>
      <c r="QV109" s="1521"/>
      <c r="QW109" s="1521"/>
      <c r="QX109" s="1521"/>
      <c r="QY109" s="1521"/>
      <c r="QZ109" s="1521"/>
      <c r="RA109" s="1521"/>
      <c r="RB109" s="1521"/>
      <c r="RC109" s="1521"/>
      <c r="RD109" s="1521"/>
      <c r="RE109" s="1521"/>
      <c r="RF109" s="1521"/>
      <c r="RG109" s="1521"/>
      <c r="RH109" s="1521"/>
      <c r="RI109" s="1521"/>
      <c r="RJ109" s="1521"/>
      <c r="RK109" s="1521"/>
      <c r="RL109" s="1521"/>
      <c r="RM109" s="1521"/>
      <c r="RN109" s="1521"/>
      <c r="RO109" s="1521"/>
      <c r="RP109" s="1521"/>
      <c r="RQ109" s="1521"/>
    </row>
    <row r="110" spans="1:858" s="1509" customFormat="1" ht="13.5" customHeight="1" x14ac:dyDescent="0.2">
      <c r="A110" s="2380"/>
      <c r="B110" s="2380"/>
      <c r="C110" s="2380"/>
      <c r="D110" s="2514"/>
      <c r="E110" s="2515"/>
      <c r="F110" s="2515"/>
      <c r="G110" s="2515"/>
      <c r="H110" s="2515"/>
      <c r="I110" s="2516"/>
      <c r="J110" s="2531"/>
      <c r="K110" s="2393"/>
      <c r="L110" s="2394"/>
      <c r="M110" s="2394"/>
      <c r="N110" s="2394"/>
      <c r="O110" s="2394"/>
      <c r="P110" s="2394"/>
      <c r="Q110" s="2394"/>
      <c r="R110" s="2394"/>
      <c r="S110" s="2394"/>
      <c r="T110" s="2394"/>
      <c r="U110" s="2394"/>
      <c r="V110" s="2394"/>
      <c r="W110" s="2394"/>
      <c r="X110" s="2394"/>
      <c r="Y110" s="2394"/>
      <c r="Z110" s="2394"/>
      <c r="AA110" s="2394"/>
      <c r="AB110" s="2394"/>
      <c r="AC110" s="2394"/>
      <c r="AD110" s="2394"/>
      <c r="AE110" s="2394"/>
      <c r="AF110" s="2394"/>
      <c r="AG110" s="2394"/>
      <c r="AH110" s="2394"/>
      <c r="AI110" s="2394"/>
      <c r="AJ110" s="2394"/>
      <c r="AK110" s="2394"/>
      <c r="AL110" s="2394"/>
      <c r="AM110" s="2456"/>
      <c r="PP110" s="1521"/>
      <c r="PQ110" s="1521"/>
      <c r="PR110" s="1521"/>
      <c r="PS110" s="1521"/>
      <c r="PT110" s="1521"/>
      <c r="PU110" s="1521"/>
      <c r="PV110" s="1521"/>
      <c r="PW110" s="1521"/>
      <c r="PX110" s="1521"/>
      <c r="PY110" s="1521"/>
      <c r="PZ110" s="1521"/>
      <c r="QA110" s="1521"/>
      <c r="QB110" s="1521"/>
      <c r="QC110" s="1521"/>
      <c r="QD110" s="1521"/>
      <c r="QE110" s="1521"/>
      <c r="QF110" s="1521"/>
      <c r="QG110" s="1521"/>
      <c r="QH110" s="1521"/>
      <c r="QI110" s="1521"/>
      <c r="QJ110" s="1521"/>
      <c r="QK110" s="1521"/>
      <c r="QL110" s="1521"/>
      <c r="QM110" s="1521"/>
      <c r="QN110" s="1521"/>
      <c r="QO110" s="1521"/>
      <c r="QP110" s="1521"/>
      <c r="QQ110" s="1521"/>
      <c r="QR110" s="1521"/>
      <c r="QS110" s="1521"/>
      <c r="QT110" s="1521"/>
      <c r="QU110" s="1521"/>
      <c r="QV110" s="1521"/>
      <c r="QW110" s="1521"/>
      <c r="QX110" s="1521"/>
      <c r="QY110" s="1521"/>
      <c r="QZ110" s="1521"/>
      <c r="RA110" s="1521"/>
      <c r="RB110" s="1521"/>
      <c r="RC110" s="1521"/>
      <c r="RD110" s="1521"/>
      <c r="RE110" s="1521"/>
      <c r="RF110" s="1521"/>
      <c r="RG110" s="1521"/>
      <c r="RH110" s="1521"/>
      <c r="RI110" s="1521"/>
      <c r="RJ110" s="1521"/>
      <c r="RK110" s="1521"/>
      <c r="RL110" s="1521"/>
      <c r="RM110" s="1521"/>
      <c r="RN110" s="1521"/>
      <c r="RO110" s="1521"/>
      <c r="RP110" s="1521"/>
      <c r="RQ110" s="1521"/>
    </row>
    <row r="111" spans="1:858" s="1509" customFormat="1" ht="13.5" customHeight="1" x14ac:dyDescent="0.2">
      <c r="A111" s="2380"/>
      <c r="B111" s="2380"/>
      <c r="C111" s="2380"/>
      <c r="D111" s="2514"/>
      <c r="E111" s="2515"/>
      <c r="F111" s="2515"/>
      <c r="G111" s="2515"/>
      <c r="H111" s="2515"/>
      <c r="I111" s="2516"/>
      <c r="J111" s="2434">
        <v>52</v>
      </c>
      <c r="K111" s="2435" t="s">
        <v>474</v>
      </c>
      <c r="L111" s="2437" t="s">
        <v>44</v>
      </c>
      <c r="M111" s="2434">
        <v>3</v>
      </c>
      <c r="N111" s="2403" t="s">
        <v>1695</v>
      </c>
      <c r="O111" s="2414" t="s">
        <v>1696</v>
      </c>
      <c r="P111" s="2435" t="s">
        <v>475</v>
      </c>
      <c r="Q111" s="2523">
        <v>1</v>
      </c>
      <c r="R111" s="2434">
        <v>90000000</v>
      </c>
      <c r="S111" s="2435" t="s">
        <v>476</v>
      </c>
      <c r="T111" s="2435" t="s">
        <v>477</v>
      </c>
      <c r="U111" s="2400" t="s">
        <v>478</v>
      </c>
      <c r="V111" s="2434">
        <v>30000000</v>
      </c>
      <c r="W111" s="2404">
        <v>20</v>
      </c>
      <c r="X111" s="2404" t="s">
        <v>470</v>
      </c>
      <c r="Y111" s="2532">
        <v>64149</v>
      </c>
      <c r="Z111" s="2532">
        <v>72224</v>
      </c>
      <c r="AA111" s="2532">
        <v>27477</v>
      </c>
      <c r="AB111" s="2532">
        <v>86843</v>
      </c>
      <c r="AC111" s="2532">
        <v>236429</v>
      </c>
      <c r="AD111" s="2532">
        <v>81384</v>
      </c>
      <c r="AE111" s="2532">
        <v>13208</v>
      </c>
      <c r="AF111" s="2532">
        <v>1827</v>
      </c>
      <c r="AG111" s="2532"/>
      <c r="AH111" s="2532"/>
      <c r="AI111" s="2532">
        <v>16897</v>
      </c>
      <c r="AJ111" s="2532">
        <v>81384</v>
      </c>
      <c r="AK111" s="2471">
        <v>42745</v>
      </c>
      <c r="AL111" s="2471">
        <v>43094</v>
      </c>
      <c r="AM111" s="2485" t="s">
        <v>1697</v>
      </c>
      <c r="PP111" s="1521"/>
      <c r="PQ111" s="1521"/>
      <c r="PR111" s="1521"/>
      <c r="PS111" s="1521"/>
      <c r="PT111" s="1521"/>
      <c r="PU111" s="1521"/>
      <c r="PV111" s="1521"/>
      <c r="PW111" s="1521"/>
      <c r="PX111" s="1521"/>
      <c r="PY111" s="1521"/>
      <c r="PZ111" s="1521"/>
      <c r="QA111" s="1521"/>
      <c r="QB111" s="1521"/>
      <c r="QC111" s="1521"/>
      <c r="QD111" s="1521"/>
      <c r="QE111" s="1521"/>
      <c r="QF111" s="1521"/>
      <c r="QG111" s="1521"/>
      <c r="QH111" s="1521"/>
      <c r="QI111" s="1521"/>
      <c r="QJ111" s="1521"/>
      <c r="QK111" s="1521"/>
      <c r="QL111" s="1521"/>
      <c r="QM111" s="1521"/>
      <c r="QN111" s="1521"/>
      <c r="QO111" s="1521"/>
      <c r="QP111" s="1521"/>
      <c r="QQ111" s="1521"/>
      <c r="QR111" s="1521"/>
      <c r="QS111" s="1521"/>
      <c r="QT111" s="1521"/>
      <c r="QU111" s="1521"/>
      <c r="QV111" s="1521"/>
      <c r="QW111" s="1521"/>
      <c r="QX111" s="1521"/>
      <c r="QY111" s="1521"/>
      <c r="QZ111" s="1521"/>
      <c r="RA111" s="1521"/>
      <c r="RB111" s="1521"/>
      <c r="RC111" s="1521"/>
      <c r="RD111" s="1521"/>
      <c r="RE111" s="1521"/>
      <c r="RF111" s="1521"/>
      <c r="RG111" s="1521"/>
      <c r="RH111" s="1521"/>
      <c r="RI111" s="1521"/>
      <c r="RJ111" s="1521"/>
      <c r="RK111" s="1521"/>
      <c r="RL111" s="1521"/>
      <c r="RM111" s="1521"/>
      <c r="RN111" s="1521"/>
      <c r="RO111" s="1521"/>
      <c r="RP111" s="1521"/>
      <c r="RQ111" s="1521"/>
    </row>
    <row r="112" spans="1:858" s="1509" customFormat="1" ht="13.5" customHeight="1" x14ac:dyDescent="0.2">
      <c r="A112" s="2380"/>
      <c r="B112" s="2380"/>
      <c r="C112" s="2380"/>
      <c r="D112" s="2514"/>
      <c r="E112" s="2515"/>
      <c r="F112" s="2515"/>
      <c r="G112" s="2515"/>
      <c r="H112" s="2515"/>
      <c r="I112" s="2516"/>
      <c r="J112" s="2449"/>
      <c r="K112" s="2448"/>
      <c r="L112" s="2430"/>
      <c r="M112" s="2449"/>
      <c r="N112" s="2404"/>
      <c r="O112" s="2415"/>
      <c r="P112" s="2448"/>
      <c r="Q112" s="2524"/>
      <c r="R112" s="2449"/>
      <c r="S112" s="2448"/>
      <c r="T112" s="2448"/>
      <c r="U112" s="2401"/>
      <c r="V112" s="2449"/>
      <c r="W112" s="2430"/>
      <c r="X112" s="2430"/>
      <c r="Y112" s="2533"/>
      <c r="Z112" s="2533"/>
      <c r="AA112" s="2533"/>
      <c r="AB112" s="2533"/>
      <c r="AC112" s="2533"/>
      <c r="AD112" s="2533"/>
      <c r="AE112" s="2533"/>
      <c r="AF112" s="2533"/>
      <c r="AG112" s="2533"/>
      <c r="AH112" s="2533"/>
      <c r="AI112" s="2533"/>
      <c r="AJ112" s="2533"/>
      <c r="AK112" s="2472"/>
      <c r="AL112" s="2472"/>
      <c r="AM112" s="2534"/>
      <c r="PP112" s="1521"/>
      <c r="PQ112" s="1521"/>
      <c r="PR112" s="1521"/>
      <c r="PS112" s="1521"/>
      <c r="PT112" s="1521"/>
      <c r="PU112" s="1521"/>
      <c r="PV112" s="1521"/>
      <c r="PW112" s="1521"/>
      <c r="PX112" s="1521"/>
      <c r="PY112" s="1521"/>
      <c r="PZ112" s="1521"/>
      <c r="QA112" s="1521"/>
      <c r="QB112" s="1521"/>
      <c r="QC112" s="1521"/>
      <c r="QD112" s="1521"/>
      <c r="QE112" s="1521"/>
      <c r="QF112" s="1521"/>
      <c r="QG112" s="1521"/>
      <c r="QH112" s="1521"/>
      <c r="QI112" s="1521"/>
      <c r="QJ112" s="1521"/>
      <c r="QK112" s="1521"/>
      <c r="QL112" s="1521"/>
      <c r="QM112" s="1521"/>
      <c r="QN112" s="1521"/>
      <c r="QO112" s="1521"/>
      <c r="QP112" s="1521"/>
      <c r="QQ112" s="1521"/>
      <c r="QR112" s="1521"/>
      <c r="QS112" s="1521"/>
      <c r="QT112" s="1521"/>
      <c r="QU112" s="1521"/>
      <c r="QV112" s="1521"/>
      <c r="QW112" s="1521"/>
      <c r="QX112" s="1521"/>
      <c r="QY112" s="1521"/>
      <c r="QZ112" s="1521"/>
      <c r="RA112" s="1521"/>
      <c r="RB112" s="1521"/>
      <c r="RC112" s="1521"/>
      <c r="RD112" s="1521"/>
      <c r="RE112" s="1521"/>
      <c r="RF112" s="1521"/>
      <c r="RG112" s="1521"/>
      <c r="RH112" s="1521"/>
      <c r="RI112" s="1521"/>
      <c r="RJ112" s="1521"/>
      <c r="RK112" s="1521"/>
      <c r="RL112" s="1521"/>
      <c r="RM112" s="1521"/>
      <c r="RN112" s="1521"/>
      <c r="RO112" s="1521"/>
      <c r="RP112" s="1521"/>
      <c r="RQ112" s="1521"/>
    </row>
    <row r="113" spans="1:485" s="1509" customFormat="1" ht="14.25" customHeight="1" x14ac:dyDescent="0.2">
      <c r="A113" s="2380"/>
      <c r="B113" s="2380"/>
      <c r="C113" s="2380"/>
      <c r="D113" s="2514"/>
      <c r="E113" s="2515"/>
      <c r="F113" s="2515"/>
      <c r="G113" s="2515"/>
      <c r="H113" s="2515"/>
      <c r="I113" s="2516"/>
      <c r="J113" s="2449"/>
      <c r="K113" s="2448"/>
      <c r="L113" s="2430"/>
      <c r="M113" s="2449"/>
      <c r="N113" s="2404"/>
      <c r="O113" s="2415"/>
      <c r="P113" s="2448"/>
      <c r="Q113" s="2524"/>
      <c r="R113" s="2449"/>
      <c r="S113" s="2448"/>
      <c r="T113" s="2448"/>
      <c r="U113" s="2402"/>
      <c r="V113" s="2436"/>
      <c r="W113" s="2430"/>
      <c r="X113" s="2430"/>
      <c r="Y113" s="2533"/>
      <c r="Z113" s="2533"/>
      <c r="AA113" s="2533"/>
      <c r="AB113" s="2533"/>
      <c r="AC113" s="2533"/>
      <c r="AD113" s="2533"/>
      <c r="AE113" s="2533"/>
      <c r="AF113" s="2533"/>
      <c r="AG113" s="2533"/>
      <c r="AH113" s="2533"/>
      <c r="AI113" s="2533"/>
      <c r="AJ113" s="2533"/>
      <c r="AK113" s="2472"/>
      <c r="AL113" s="2472"/>
      <c r="AM113" s="2534"/>
      <c r="PP113" s="1521"/>
      <c r="PQ113" s="1521"/>
      <c r="PR113" s="1521"/>
      <c r="PS113" s="1521"/>
      <c r="PT113" s="1521"/>
      <c r="PU113" s="1521"/>
      <c r="PV113" s="1521"/>
      <c r="PW113" s="1521"/>
      <c r="PX113" s="1521"/>
      <c r="PY113" s="1521"/>
      <c r="PZ113" s="1521"/>
      <c r="QA113" s="1521"/>
      <c r="QB113" s="1521"/>
      <c r="QC113" s="1521"/>
      <c r="QD113" s="1521"/>
      <c r="QE113" s="1521"/>
      <c r="QF113" s="1521"/>
      <c r="QG113" s="1521"/>
      <c r="QH113" s="1521"/>
      <c r="QI113" s="1521"/>
      <c r="QJ113" s="1521"/>
      <c r="QK113" s="1521"/>
      <c r="QL113" s="1521"/>
      <c r="QM113" s="1521"/>
      <c r="QN113" s="1521"/>
      <c r="QO113" s="1521"/>
      <c r="QP113" s="1521"/>
      <c r="QQ113" s="1521"/>
      <c r="QR113" s="1521"/>
      <c r="QS113" s="1521"/>
      <c r="QT113" s="1521"/>
      <c r="QU113" s="1521"/>
      <c r="QV113" s="1521"/>
      <c r="QW113" s="1521"/>
      <c r="QX113" s="1521"/>
      <c r="QY113" s="1521"/>
      <c r="QZ113" s="1521"/>
      <c r="RA113" s="1521"/>
      <c r="RB113" s="1521"/>
      <c r="RC113" s="1521"/>
      <c r="RD113" s="1521"/>
      <c r="RE113" s="1521"/>
      <c r="RF113" s="1521"/>
      <c r="RG113" s="1521"/>
      <c r="RH113" s="1521"/>
      <c r="RI113" s="1521"/>
      <c r="RJ113" s="1521"/>
      <c r="RK113" s="1521"/>
      <c r="RL113" s="1521"/>
      <c r="RM113" s="1521"/>
      <c r="RN113" s="1521"/>
      <c r="RO113" s="1521"/>
      <c r="RP113" s="1521"/>
      <c r="RQ113" s="1521"/>
    </row>
    <row r="114" spans="1:485" s="1509" customFormat="1" ht="20.25" customHeight="1" x14ac:dyDescent="0.2">
      <c r="A114" s="2380"/>
      <c r="B114" s="2380"/>
      <c r="C114" s="2380"/>
      <c r="D114" s="2514"/>
      <c r="E114" s="2515"/>
      <c r="F114" s="2515"/>
      <c r="G114" s="2515"/>
      <c r="H114" s="2515"/>
      <c r="I114" s="2516"/>
      <c r="J114" s="2449"/>
      <c r="K114" s="2448"/>
      <c r="L114" s="2430"/>
      <c r="M114" s="2449"/>
      <c r="N114" s="2404"/>
      <c r="O114" s="2415"/>
      <c r="P114" s="2448"/>
      <c r="Q114" s="2524"/>
      <c r="R114" s="2449"/>
      <c r="S114" s="2448"/>
      <c r="T114" s="2448"/>
      <c r="U114" s="2400" t="s">
        <v>479</v>
      </c>
      <c r="V114" s="2434">
        <v>20000000</v>
      </c>
      <c r="W114" s="2430"/>
      <c r="X114" s="2430"/>
      <c r="Y114" s="2533"/>
      <c r="Z114" s="2533"/>
      <c r="AA114" s="2533"/>
      <c r="AB114" s="2533"/>
      <c r="AC114" s="2533"/>
      <c r="AD114" s="2533"/>
      <c r="AE114" s="2533"/>
      <c r="AF114" s="2533"/>
      <c r="AG114" s="2533"/>
      <c r="AH114" s="2533"/>
      <c r="AI114" s="2533"/>
      <c r="AJ114" s="2533"/>
      <c r="AK114" s="2472"/>
      <c r="AL114" s="2472"/>
      <c r="AM114" s="2534"/>
      <c r="PP114" s="1521"/>
      <c r="PQ114" s="1521"/>
      <c r="PR114" s="1521"/>
      <c r="PS114" s="1521"/>
      <c r="PT114" s="1521"/>
      <c r="PU114" s="1521"/>
      <c r="PV114" s="1521"/>
      <c r="PW114" s="1521"/>
      <c r="PX114" s="1521"/>
      <c r="PY114" s="1521"/>
      <c r="PZ114" s="1521"/>
      <c r="QA114" s="1521"/>
      <c r="QB114" s="1521"/>
      <c r="QC114" s="1521"/>
      <c r="QD114" s="1521"/>
      <c r="QE114" s="1521"/>
      <c r="QF114" s="1521"/>
      <c r="QG114" s="1521"/>
      <c r="QH114" s="1521"/>
      <c r="QI114" s="1521"/>
      <c r="QJ114" s="1521"/>
      <c r="QK114" s="1521"/>
      <c r="QL114" s="1521"/>
      <c r="QM114" s="1521"/>
      <c r="QN114" s="1521"/>
      <c r="QO114" s="1521"/>
      <c r="QP114" s="1521"/>
      <c r="QQ114" s="1521"/>
      <c r="QR114" s="1521"/>
      <c r="QS114" s="1521"/>
      <c r="QT114" s="1521"/>
      <c r="QU114" s="1521"/>
      <c r="QV114" s="1521"/>
      <c r="QW114" s="1521"/>
      <c r="QX114" s="1521"/>
      <c r="QY114" s="1521"/>
      <c r="QZ114" s="1521"/>
      <c r="RA114" s="1521"/>
      <c r="RB114" s="1521"/>
      <c r="RC114" s="1521"/>
      <c r="RD114" s="1521"/>
      <c r="RE114" s="1521"/>
      <c r="RF114" s="1521"/>
      <c r="RG114" s="1521"/>
      <c r="RH114" s="1521"/>
      <c r="RI114" s="1521"/>
      <c r="RJ114" s="1521"/>
      <c r="RK114" s="1521"/>
      <c r="RL114" s="1521"/>
      <c r="RM114" s="1521"/>
      <c r="RN114" s="1521"/>
      <c r="RO114" s="1521"/>
      <c r="RP114" s="1521"/>
      <c r="RQ114" s="1521"/>
    </row>
    <row r="115" spans="1:485" s="1509" customFormat="1" ht="14.25" customHeight="1" x14ac:dyDescent="0.2">
      <c r="A115" s="2380"/>
      <c r="B115" s="2380"/>
      <c r="C115" s="2380"/>
      <c r="D115" s="2514"/>
      <c r="E115" s="2515"/>
      <c r="F115" s="2515"/>
      <c r="G115" s="2515"/>
      <c r="H115" s="2515"/>
      <c r="I115" s="2516"/>
      <c r="J115" s="2449"/>
      <c r="K115" s="2448"/>
      <c r="L115" s="2430"/>
      <c r="M115" s="2449"/>
      <c r="N115" s="2404"/>
      <c r="O115" s="2415"/>
      <c r="P115" s="2448"/>
      <c r="Q115" s="2524"/>
      <c r="R115" s="2449"/>
      <c r="S115" s="2448"/>
      <c r="T115" s="2448"/>
      <c r="U115" s="2402"/>
      <c r="V115" s="2436"/>
      <c r="W115" s="2430"/>
      <c r="X115" s="2430"/>
      <c r="Y115" s="2533"/>
      <c r="Z115" s="2533"/>
      <c r="AA115" s="2533"/>
      <c r="AB115" s="2533"/>
      <c r="AC115" s="2533"/>
      <c r="AD115" s="2533"/>
      <c r="AE115" s="2533"/>
      <c r="AF115" s="2533"/>
      <c r="AG115" s="2533"/>
      <c r="AH115" s="2533"/>
      <c r="AI115" s="2533"/>
      <c r="AJ115" s="2533"/>
      <c r="AK115" s="2472"/>
      <c r="AL115" s="2472"/>
      <c r="AM115" s="2534"/>
      <c r="PP115" s="1521"/>
      <c r="PQ115" s="1521"/>
      <c r="PR115" s="1521"/>
      <c r="PS115" s="1521"/>
      <c r="PT115" s="1521"/>
      <c r="PU115" s="1521"/>
      <c r="PV115" s="1521"/>
      <c r="PW115" s="1521"/>
      <c r="PX115" s="1521"/>
      <c r="PY115" s="1521"/>
      <c r="PZ115" s="1521"/>
      <c r="QA115" s="1521"/>
      <c r="QB115" s="1521"/>
      <c r="QC115" s="1521"/>
      <c r="QD115" s="1521"/>
      <c r="QE115" s="1521"/>
      <c r="QF115" s="1521"/>
      <c r="QG115" s="1521"/>
      <c r="QH115" s="1521"/>
      <c r="QI115" s="1521"/>
      <c r="QJ115" s="1521"/>
      <c r="QK115" s="1521"/>
      <c r="QL115" s="1521"/>
      <c r="QM115" s="1521"/>
      <c r="QN115" s="1521"/>
      <c r="QO115" s="1521"/>
      <c r="QP115" s="1521"/>
      <c r="QQ115" s="1521"/>
      <c r="QR115" s="1521"/>
      <c r="QS115" s="1521"/>
      <c r="QT115" s="1521"/>
      <c r="QU115" s="1521"/>
      <c r="QV115" s="1521"/>
      <c r="QW115" s="1521"/>
      <c r="QX115" s="1521"/>
      <c r="QY115" s="1521"/>
      <c r="QZ115" s="1521"/>
      <c r="RA115" s="1521"/>
      <c r="RB115" s="1521"/>
      <c r="RC115" s="1521"/>
      <c r="RD115" s="1521"/>
      <c r="RE115" s="1521"/>
      <c r="RF115" s="1521"/>
      <c r="RG115" s="1521"/>
      <c r="RH115" s="1521"/>
      <c r="RI115" s="1521"/>
      <c r="RJ115" s="1521"/>
      <c r="RK115" s="1521"/>
      <c r="RL115" s="1521"/>
      <c r="RM115" s="1521"/>
      <c r="RN115" s="1521"/>
      <c r="RO115" s="1521"/>
      <c r="RP115" s="1521"/>
      <c r="RQ115" s="1521"/>
    </row>
    <row r="116" spans="1:485" s="1509" customFormat="1" ht="13.5" customHeight="1" x14ac:dyDescent="0.2">
      <c r="A116" s="2380"/>
      <c r="B116" s="2380"/>
      <c r="C116" s="2380"/>
      <c r="D116" s="2514"/>
      <c r="E116" s="2515"/>
      <c r="F116" s="2515"/>
      <c r="G116" s="2515"/>
      <c r="H116" s="2515"/>
      <c r="I116" s="2516"/>
      <c r="J116" s="2449"/>
      <c r="K116" s="2448"/>
      <c r="L116" s="2430"/>
      <c r="M116" s="2449"/>
      <c r="N116" s="2404"/>
      <c r="O116" s="2415"/>
      <c r="P116" s="2448"/>
      <c r="Q116" s="2524"/>
      <c r="R116" s="2449"/>
      <c r="S116" s="2448"/>
      <c r="T116" s="2448"/>
      <c r="U116" s="2535" t="s">
        <v>480</v>
      </c>
      <c r="V116" s="2433">
        <v>25000000</v>
      </c>
      <c r="W116" s="2430"/>
      <c r="X116" s="2430"/>
      <c r="Y116" s="2533"/>
      <c r="Z116" s="2533"/>
      <c r="AA116" s="2533"/>
      <c r="AB116" s="2533"/>
      <c r="AC116" s="2533"/>
      <c r="AD116" s="2533"/>
      <c r="AE116" s="2533"/>
      <c r="AF116" s="2533"/>
      <c r="AG116" s="2533"/>
      <c r="AH116" s="2533"/>
      <c r="AI116" s="2533"/>
      <c r="AJ116" s="2533"/>
      <c r="AK116" s="2472"/>
      <c r="AL116" s="2472"/>
      <c r="AM116" s="2534"/>
      <c r="PP116" s="1521"/>
      <c r="PQ116" s="1521"/>
      <c r="PR116" s="1521"/>
      <c r="PS116" s="1521"/>
      <c r="PT116" s="1521"/>
      <c r="PU116" s="1521"/>
      <c r="PV116" s="1521"/>
      <c r="PW116" s="1521"/>
      <c r="PX116" s="1521"/>
      <c r="PY116" s="1521"/>
      <c r="PZ116" s="1521"/>
      <c r="QA116" s="1521"/>
      <c r="QB116" s="1521"/>
      <c r="QC116" s="1521"/>
      <c r="QD116" s="1521"/>
      <c r="QE116" s="1521"/>
      <c r="QF116" s="1521"/>
      <c r="QG116" s="1521"/>
      <c r="QH116" s="1521"/>
      <c r="QI116" s="1521"/>
      <c r="QJ116" s="1521"/>
      <c r="QK116" s="1521"/>
      <c r="QL116" s="1521"/>
      <c r="QM116" s="1521"/>
      <c r="QN116" s="1521"/>
      <c r="QO116" s="1521"/>
      <c r="QP116" s="1521"/>
      <c r="QQ116" s="1521"/>
      <c r="QR116" s="1521"/>
      <c r="QS116" s="1521"/>
      <c r="QT116" s="1521"/>
      <c r="QU116" s="1521"/>
      <c r="QV116" s="1521"/>
      <c r="QW116" s="1521"/>
      <c r="QX116" s="1521"/>
      <c r="QY116" s="1521"/>
      <c r="QZ116" s="1521"/>
      <c r="RA116" s="1521"/>
      <c r="RB116" s="1521"/>
      <c r="RC116" s="1521"/>
      <c r="RD116" s="1521"/>
      <c r="RE116" s="1521"/>
      <c r="RF116" s="1521"/>
      <c r="RG116" s="1521"/>
      <c r="RH116" s="1521"/>
      <c r="RI116" s="1521"/>
      <c r="RJ116" s="1521"/>
      <c r="RK116" s="1521"/>
      <c r="RL116" s="1521"/>
      <c r="RM116" s="1521"/>
      <c r="RN116" s="1521"/>
      <c r="RO116" s="1521"/>
      <c r="RP116" s="1521"/>
      <c r="RQ116" s="1521"/>
    </row>
    <row r="117" spans="1:485" s="1509" customFormat="1" ht="22.5" customHeight="1" x14ac:dyDescent="0.2">
      <c r="A117" s="2380"/>
      <c r="B117" s="2380"/>
      <c r="C117" s="2380"/>
      <c r="D117" s="2514"/>
      <c r="E117" s="2515"/>
      <c r="F117" s="2515"/>
      <c r="G117" s="2515"/>
      <c r="H117" s="2515"/>
      <c r="I117" s="2516"/>
      <c r="J117" s="2449"/>
      <c r="K117" s="2448"/>
      <c r="L117" s="2430"/>
      <c r="M117" s="2449"/>
      <c r="N117" s="2404"/>
      <c r="O117" s="2415"/>
      <c r="P117" s="2448"/>
      <c r="Q117" s="2524"/>
      <c r="R117" s="2449"/>
      <c r="S117" s="2448"/>
      <c r="T117" s="2448"/>
      <c r="U117" s="2535"/>
      <c r="V117" s="2433"/>
      <c r="W117" s="2430"/>
      <c r="X117" s="2430"/>
      <c r="Y117" s="2533"/>
      <c r="Z117" s="2533"/>
      <c r="AA117" s="2533"/>
      <c r="AB117" s="2533"/>
      <c r="AC117" s="2533"/>
      <c r="AD117" s="2533"/>
      <c r="AE117" s="2533"/>
      <c r="AF117" s="2533"/>
      <c r="AG117" s="2533"/>
      <c r="AH117" s="2533"/>
      <c r="AI117" s="2533"/>
      <c r="AJ117" s="2533"/>
      <c r="AK117" s="2472"/>
      <c r="AL117" s="2472"/>
      <c r="AM117" s="2534"/>
      <c r="PP117" s="1521"/>
      <c r="PQ117" s="1521"/>
      <c r="PR117" s="1521"/>
      <c r="PS117" s="1521"/>
      <c r="PT117" s="1521"/>
      <c r="PU117" s="1521"/>
      <c r="PV117" s="1521"/>
      <c r="PW117" s="1521"/>
      <c r="PX117" s="1521"/>
      <c r="PY117" s="1521"/>
      <c r="PZ117" s="1521"/>
      <c r="QA117" s="1521"/>
      <c r="QB117" s="1521"/>
      <c r="QC117" s="1521"/>
      <c r="QD117" s="1521"/>
      <c r="QE117" s="1521"/>
      <c r="QF117" s="1521"/>
      <c r="QG117" s="1521"/>
      <c r="QH117" s="1521"/>
      <c r="QI117" s="1521"/>
      <c r="QJ117" s="1521"/>
      <c r="QK117" s="1521"/>
      <c r="QL117" s="1521"/>
      <c r="QM117" s="1521"/>
      <c r="QN117" s="1521"/>
      <c r="QO117" s="1521"/>
      <c r="QP117" s="1521"/>
      <c r="QQ117" s="1521"/>
      <c r="QR117" s="1521"/>
      <c r="QS117" s="1521"/>
      <c r="QT117" s="1521"/>
      <c r="QU117" s="1521"/>
      <c r="QV117" s="1521"/>
      <c r="QW117" s="1521"/>
      <c r="QX117" s="1521"/>
      <c r="QY117" s="1521"/>
      <c r="QZ117" s="1521"/>
      <c r="RA117" s="1521"/>
      <c r="RB117" s="1521"/>
      <c r="RC117" s="1521"/>
      <c r="RD117" s="1521"/>
      <c r="RE117" s="1521"/>
      <c r="RF117" s="1521"/>
      <c r="RG117" s="1521"/>
      <c r="RH117" s="1521"/>
      <c r="RI117" s="1521"/>
      <c r="RJ117" s="1521"/>
      <c r="RK117" s="1521"/>
      <c r="RL117" s="1521"/>
      <c r="RM117" s="1521"/>
      <c r="RN117" s="1521"/>
      <c r="RO117" s="1521"/>
      <c r="RP117" s="1521"/>
      <c r="RQ117" s="1521"/>
    </row>
    <row r="118" spans="1:485" s="1509" customFormat="1" ht="13.5" customHeight="1" x14ac:dyDescent="0.2">
      <c r="A118" s="2380"/>
      <c r="B118" s="2380"/>
      <c r="C118" s="2380"/>
      <c r="D118" s="2514"/>
      <c r="E118" s="2515"/>
      <c r="F118" s="2515"/>
      <c r="G118" s="2515"/>
      <c r="H118" s="2515"/>
      <c r="I118" s="2516"/>
      <c r="J118" s="2449"/>
      <c r="K118" s="2448"/>
      <c r="L118" s="2430"/>
      <c r="M118" s="2449"/>
      <c r="N118" s="2404"/>
      <c r="O118" s="2415"/>
      <c r="P118" s="2448"/>
      <c r="Q118" s="2524"/>
      <c r="R118" s="2449"/>
      <c r="S118" s="2448"/>
      <c r="T118" s="2448"/>
      <c r="U118" s="2400" t="s">
        <v>481</v>
      </c>
      <c r="V118" s="2434">
        <v>4200000</v>
      </c>
      <c r="W118" s="2430"/>
      <c r="X118" s="2430"/>
      <c r="Y118" s="2533"/>
      <c r="Z118" s="2533"/>
      <c r="AA118" s="2533"/>
      <c r="AB118" s="2533"/>
      <c r="AC118" s="2533"/>
      <c r="AD118" s="2533"/>
      <c r="AE118" s="2533"/>
      <c r="AF118" s="2533"/>
      <c r="AG118" s="2533"/>
      <c r="AH118" s="2533"/>
      <c r="AI118" s="2533"/>
      <c r="AJ118" s="2533"/>
      <c r="AK118" s="2472"/>
      <c r="AL118" s="2472"/>
      <c r="AM118" s="2534"/>
      <c r="PP118" s="1521"/>
      <c r="PQ118" s="1521"/>
      <c r="PR118" s="1521"/>
      <c r="PS118" s="1521"/>
      <c r="PT118" s="1521"/>
      <c r="PU118" s="1521"/>
      <c r="PV118" s="1521"/>
      <c r="PW118" s="1521"/>
      <c r="PX118" s="1521"/>
      <c r="PY118" s="1521"/>
      <c r="PZ118" s="1521"/>
      <c r="QA118" s="1521"/>
      <c r="QB118" s="1521"/>
      <c r="QC118" s="1521"/>
      <c r="QD118" s="1521"/>
      <c r="QE118" s="1521"/>
      <c r="QF118" s="1521"/>
      <c r="QG118" s="1521"/>
      <c r="QH118" s="1521"/>
      <c r="QI118" s="1521"/>
      <c r="QJ118" s="1521"/>
      <c r="QK118" s="1521"/>
      <c r="QL118" s="1521"/>
      <c r="QM118" s="1521"/>
      <c r="QN118" s="1521"/>
      <c r="QO118" s="1521"/>
      <c r="QP118" s="1521"/>
      <c r="QQ118" s="1521"/>
      <c r="QR118" s="1521"/>
      <c r="QS118" s="1521"/>
      <c r="QT118" s="1521"/>
      <c r="QU118" s="1521"/>
      <c r="QV118" s="1521"/>
      <c r="QW118" s="1521"/>
      <c r="QX118" s="1521"/>
      <c r="QY118" s="1521"/>
      <c r="QZ118" s="1521"/>
      <c r="RA118" s="1521"/>
      <c r="RB118" s="1521"/>
      <c r="RC118" s="1521"/>
      <c r="RD118" s="1521"/>
      <c r="RE118" s="1521"/>
      <c r="RF118" s="1521"/>
      <c r="RG118" s="1521"/>
      <c r="RH118" s="1521"/>
      <c r="RI118" s="1521"/>
      <c r="RJ118" s="1521"/>
      <c r="RK118" s="1521"/>
      <c r="RL118" s="1521"/>
      <c r="RM118" s="1521"/>
      <c r="RN118" s="1521"/>
      <c r="RO118" s="1521"/>
      <c r="RP118" s="1521"/>
      <c r="RQ118" s="1521"/>
    </row>
    <row r="119" spans="1:485" s="1509" customFormat="1" ht="13.5" customHeight="1" x14ac:dyDescent="0.2">
      <c r="A119" s="2380"/>
      <c r="B119" s="2380"/>
      <c r="C119" s="2380"/>
      <c r="D119" s="2514"/>
      <c r="E119" s="2515"/>
      <c r="F119" s="2515"/>
      <c r="G119" s="2515"/>
      <c r="H119" s="2515"/>
      <c r="I119" s="2516"/>
      <c r="J119" s="2449"/>
      <c r="K119" s="2448"/>
      <c r="L119" s="2430"/>
      <c r="M119" s="2449"/>
      <c r="N119" s="2404"/>
      <c r="O119" s="2415"/>
      <c r="P119" s="2448"/>
      <c r="Q119" s="2524"/>
      <c r="R119" s="2449"/>
      <c r="S119" s="2448"/>
      <c r="T119" s="2448"/>
      <c r="U119" s="2401"/>
      <c r="V119" s="2449"/>
      <c r="W119" s="2430"/>
      <c r="X119" s="2430"/>
      <c r="Y119" s="2533"/>
      <c r="Z119" s="2533"/>
      <c r="AA119" s="2533"/>
      <c r="AB119" s="2533"/>
      <c r="AC119" s="2533"/>
      <c r="AD119" s="2533"/>
      <c r="AE119" s="2533"/>
      <c r="AF119" s="2533"/>
      <c r="AG119" s="2533"/>
      <c r="AH119" s="2533"/>
      <c r="AI119" s="2533"/>
      <c r="AJ119" s="2533"/>
      <c r="AK119" s="2472"/>
      <c r="AL119" s="2472"/>
      <c r="AM119" s="2534"/>
      <c r="PP119" s="1521"/>
      <c r="PQ119" s="1521"/>
      <c r="PR119" s="1521"/>
      <c r="PS119" s="1521"/>
      <c r="PT119" s="1521"/>
      <c r="PU119" s="1521"/>
      <c r="PV119" s="1521"/>
      <c r="PW119" s="1521"/>
      <c r="PX119" s="1521"/>
      <c r="PY119" s="1521"/>
      <c r="PZ119" s="1521"/>
      <c r="QA119" s="1521"/>
      <c r="QB119" s="1521"/>
      <c r="QC119" s="1521"/>
      <c r="QD119" s="1521"/>
      <c r="QE119" s="1521"/>
      <c r="QF119" s="1521"/>
      <c r="QG119" s="1521"/>
      <c r="QH119" s="1521"/>
      <c r="QI119" s="1521"/>
      <c r="QJ119" s="1521"/>
      <c r="QK119" s="1521"/>
      <c r="QL119" s="1521"/>
      <c r="QM119" s="1521"/>
      <c r="QN119" s="1521"/>
      <c r="QO119" s="1521"/>
      <c r="QP119" s="1521"/>
      <c r="QQ119" s="1521"/>
      <c r="QR119" s="1521"/>
      <c r="QS119" s="1521"/>
      <c r="QT119" s="1521"/>
      <c r="QU119" s="1521"/>
      <c r="QV119" s="1521"/>
      <c r="QW119" s="1521"/>
      <c r="QX119" s="1521"/>
      <c r="QY119" s="1521"/>
      <c r="QZ119" s="1521"/>
      <c r="RA119" s="1521"/>
      <c r="RB119" s="1521"/>
      <c r="RC119" s="1521"/>
      <c r="RD119" s="1521"/>
      <c r="RE119" s="1521"/>
      <c r="RF119" s="1521"/>
      <c r="RG119" s="1521"/>
      <c r="RH119" s="1521"/>
      <c r="RI119" s="1521"/>
      <c r="RJ119" s="1521"/>
      <c r="RK119" s="1521"/>
      <c r="RL119" s="1521"/>
      <c r="RM119" s="1521"/>
      <c r="RN119" s="1521"/>
      <c r="RO119" s="1521"/>
      <c r="RP119" s="1521"/>
      <c r="RQ119" s="1521"/>
    </row>
    <row r="120" spans="1:485" s="1509" customFormat="1" ht="17.25" customHeight="1" x14ac:dyDescent="0.2">
      <c r="A120" s="2380"/>
      <c r="B120" s="2380"/>
      <c r="C120" s="2380"/>
      <c r="D120" s="2514"/>
      <c r="E120" s="2515"/>
      <c r="F120" s="2515"/>
      <c r="G120" s="2515"/>
      <c r="H120" s="2515"/>
      <c r="I120" s="2516"/>
      <c r="J120" s="2449"/>
      <c r="K120" s="2448"/>
      <c r="L120" s="2430"/>
      <c r="M120" s="2449"/>
      <c r="N120" s="2404"/>
      <c r="O120" s="2415"/>
      <c r="P120" s="2448"/>
      <c r="Q120" s="2524"/>
      <c r="R120" s="2449"/>
      <c r="S120" s="2448"/>
      <c r="T120" s="2448"/>
      <c r="U120" s="2402"/>
      <c r="V120" s="2436"/>
      <c r="W120" s="2430"/>
      <c r="X120" s="2430"/>
      <c r="Y120" s="2533"/>
      <c r="Z120" s="2533"/>
      <c r="AA120" s="2533"/>
      <c r="AB120" s="2533"/>
      <c r="AC120" s="2533"/>
      <c r="AD120" s="2533"/>
      <c r="AE120" s="2533"/>
      <c r="AF120" s="2533"/>
      <c r="AG120" s="2533"/>
      <c r="AH120" s="2533"/>
      <c r="AI120" s="2533"/>
      <c r="AJ120" s="2533"/>
      <c r="AK120" s="2472"/>
      <c r="AL120" s="2472"/>
      <c r="AM120" s="2534"/>
      <c r="PP120" s="1521"/>
      <c r="PQ120" s="1521"/>
      <c r="PR120" s="1521"/>
      <c r="PS120" s="1521"/>
      <c r="PT120" s="1521"/>
      <c r="PU120" s="1521"/>
      <c r="PV120" s="1521"/>
      <c r="PW120" s="1521"/>
      <c r="PX120" s="1521"/>
      <c r="PY120" s="1521"/>
      <c r="PZ120" s="1521"/>
      <c r="QA120" s="1521"/>
      <c r="QB120" s="1521"/>
      <c r="QC120" s="1521"/>
      <c r="QD120" s="1521"/>
      <c r="QE120" s="1521"/>
      <c r="QF120" s="1521"/>
      <c r="QG120" s="1521"/>
      <c r="QH120" s="1521"/>
      <c r="QI120" s="1521"/>
      <c r="QJ120" s="1521"/>
      <c r="QK120" s="1521"/>
      <c r="QL120" s="1521"/>
      <c r="QM120" s="1521"/>
      <c r="QN120" s="1521"/>
      <c r="QO120" s="1521"/>
      <c r="QP120" s="1521"/>
      <c r="QQ120" s="1521"/>
      <c r="QR120" s="1521"/>
      <c r="QS120" s="1521"/>
      <c r="QT120" s="1521"/>
      <c r="QU120" s="1521"/>
      <c r="QV120" s="1521"/>
      <c r="QW120" s="1521"/>
      <c r="QX120" s="1521"/>
      <c r="QY120" s="1521"/>
      <c r="QZ120" s="1521"/>
      <c r="RA120" s="1521"/>
      <c r="RB120" s="1521"/>
      <c r="RC120" s="1521"/>
      <c r="RD120" s="1521"/>
      <c r="RE120" s="1521"/>
      <c r="RF120" s="1521"/>
      <c r="RG120" s="1521"/>
      <c r="RH120" s="1521"/>
      <c r="RI120" s="1521"/>
      <c r="RJ120" s="1521"/>
      <c r="RK120" s="1521"/>
      <c r="RL120" s="1521"/>
      <c r="RM120" s="1521"/>
      <c r="RN120" s="1521"/>
      <c r="RO120" s="1521"/>
      <c r="RP120" s="1521"/>
      <c r="RQ120" s="1521"/>
    </row>
    <row r="121" spans="1:485" s="1509" customFormat="1" ht="13.5" customHeight="1" x14ac:dyDescent="0.2">
      <c r="A121" s="2380"/>
      <c r="B121" s="2380"/>
      <c r="C121" s="2380"/>
      <c r="D121" s="2514"/>
      <c r="E121" s="2515"/>
      <c r="F121" s="2515"/>
      <c r="G121" s="2515"/>
      <c r="H121" s="2515"/>
      <c r="I121" s="2516"/>
      <c r="J121" s="2449"/>
      <c r="K121" s="2448"/>
      <c r="L121" s="2430"/>
      <c r="M121" s="2449"/>
      <c r="N121" s="2404"/>
      <c r="O121" s="2415"/>
      <c r="P121" s="2448"/>
      <c r="Q121" s="2524"/>
      <c r="R121" s="2449"/>
      <c r="S121" s="2448"/>
      <c r="T121" s="2448"/>
      <c r="U121" s="2400" t="s">
        <v>482</v>
      </c>
      <c r="V121" s="2434">
        <v>10800000</v>
      </c>
      <c r="W121" s="2430"/>
      <c r="X121" s="2430"/>
      <c r="Y121" s="2533"/>
      <c r="Z121" s="2533"/>
      <c r="AA121" s="2533"/>
      <c r="AB121" s="2533"/>
      <c r="AC121" s="2533"/>
      <c r="AD121" s="2533"/>
      <c r="AE121" s="2533"/>
      <c r="AF121" s="2533"/>
      <c r="AG121" s="2533"/>
      <c r="AH121" s="2533"/>
      <c r="AI121" s="2533"/>
      <c r="AJ121" s="2533"/>
      <c r="AK121" s="2472"/>
      <c r="AL121" s="2472"/>
      <c r="AM121" s="2534"/>
      <c r="PP121" s="1521"/>
      <c r="PQ121" s="1521"/>
      <c r="PR121" s="1521"/>
      <c r="PS121" s="1521"/>
      <c r="PT121" s="1521"/>
      <c r="PU121" s="1521"/>
      <c r="PV121" s="1521"/>
      <c r="PW121" s="1521"/>
      <c r="PX121" s="1521"/>
      <c r="PY121" s="1521"/>
      <c r="PZ121" s="1521"/>
      <c r="QA121" s="1521"/>
      <c r="QB121" s="1521"/>
      <c r="QC121" s="1521"/>
      <c r="QD121" s="1521"/>
      <c r="QE121" s="1521"/>
      <c r="QF121" s="1521"/>
      <c r="QG121" s="1521"/>
      <c r="QH121" s="1521"/>
      <c r="QI121" s="1521"/>
      <c r="QJ121" s="1521"/>
      <c r="QK121" s="1521"/>
      <c r="QL121" s="1521"/>
      <c r="QM121" s="1521"/>
      <c r="QN121" s="1521"/>
      <c r="QO121" s="1521"/>
      <c r="QP121" s="1521"/>
      <c r="QQ121" s="1521"/>
      <c r="QR121" s="1521"/>
      <c r="QS121" s="1521"/>
      <c r="QT121" s="1521"/>
      <c r="QU121" s="1521"/>
      <c r="QV121" s="1521"/>
      <c r="QW121" s="1521"/>
      <c r="QX121" s="1521"/>
      <c r="QY121" s="1521"/>
      <c r="QZ121" s="1521"/>
      <c r="RA121" s="1521"/>
      <c r="RB121" s="1521"/>
      <c r="RC121" s="1521"/>
      <c r="RD121" s="1521"/>
      <c r="RE121" s="1521"/>
      <c r="RF121" s="1521"/>
      <c r="RG121" s="1521"/>
      <c r="RH121" s="1521"/>
      <c r="RI121" s="1521"/>
      <c r="RJ121" s="1521"/>
      <c r="RK121" s="1521"/>
      <c r="RL121" s="1521"/>
      <c r="RM121" s="1521"/>
      <c r="RN121" s="1521"/>
      <c r="RO121" s="1521"/>
      <c r="RP121" s="1521"/>
      <c r="RQ121" s="1521"/>
    </row>
    <row r="122" spans="1:485" s="1509" customFormat="1" ht="13.5" customHeight="1" x14ac:dyDescent="0.2">
      <c r="A122" s="2380"/>
      <c r="B122" s="2380"/>
      <c r="C122" s="2380"/>
      <c r="D122" s="2514"/>
      <c r="E122" s="2515"/>
      <c r="F122" s="2515"/>
      <c r="G122" s="2515"/>
      <c r="H122" s="2515"/>
      <c r="I122" s="2516"/>
      <c r="J122" s="2449"/>
      <c r="K122" s="2448"/>
      <c r="L122" s="2430"/>
      <c r="M122" s="2449"/>
      <c r="N122" s="2404"/>
      <c r="O122" s="2415"/>
      <c r="P122" s="2448"/>
      <c r="Q122" s="2524"/>
      <c r="R122" s="2449"/>
      <c r="S122" s="2448"/>
      <c r="T122" s="2448"/>
      <c r="U122" s="2401"/>
      <c r="V122" s="2449"/>
      <c r="W122" s="2430"/>
      <c r="X122" s="2430"/>
      <c r="Y122" s="2533"/>
      <c r="Z122" s="2533"/>
      <c r="AA122" s="2533"/>
      <c r="AB122" s="2533"/>
      <c r="AC122" s="2533"/>
      <c r="AD122" s="2533"/>
      <c r="AE122" s="2533"/>
      <c r="AF122" s="2533"/>
      <c r="AG122" s="2533"/>
      <c r="AH122" s="2533"/>
      <c r="AI122" s="2533"/>
      <c r="AJ122" s="2533"/>
      <c r="AK122" s="2472"/>
      <c r="AL122" s="2472"/>
      <c r="AM122" s="2534"/>
      <c r="PP122" s="1521"/>
      <c r="PQ122" s="1521"/>
      <c r="PR122" s="1521"/>
      <c r="PS122" s="1521"/>
      <c r="PT122" s="1521"/>
      <c r="PU122" s="1521"/>
      <c r="PV122" s="1521"/>
      <c r="PW122" s="1521"/>
      <c r="PX122" s="1521"/>
      <c r="PY122" s="1521"/>
      <c r="PZ122" s="1521"/>
      <c r="QA122" s="1521"/>
      <c r="QB122" s="1521"/>
      <c r="QC122" s="1521"/>
      <c r="QD122" s="1521"/>
      <c r="QE122" s="1521"/>
      <c r="QF122" s="1521"/>
      <c r="QG122" s="1521"/>
      <c r="QH122" s="1521"/>
      <c r="QI122" s="1521"/>
      <c r="QJ122" s="1521"/>
      <c r="QK122" s="1521"/>
      <c r="QL122" s="1521"/>
      <c r="QM122" s="1521"/>
      <c r="QN122" s="1521"/>
      <c r="QO122" s="1521"/>
      <c r="QP122" s="1521"/>
      <c r="QQ122" s="1521"/>
      <c r="QR122" s="1521"/>
      <c r="QS122" s="1521"/>
      <c r="QT122" s="1521"/>
      <c r="QU122" s="1521"/>
      <c r="QV122" s="1521"/>
      <c r="QW122" s="1521"/>
      <c r="QX122" s="1521"/>
      <c r="QY122" s="1521"/>
      <c r="QZ122" s="1521"/>
      <c r="RA122" s="1521"/>
      <c r="RB122" s="1521"/>
      <c r="RC122" s="1521"/>
      <c r="RD122" s="1521"/>
      <c r="RE122" s="1521"/>
      <c r="RF122" s="1521"/>
      <c r="RG122" s="1521"/>
      <c r="RH122" s="1521"/>
      <c r="RI122" s="1521"/>
      <c r="RJ122" s="1521"/>
      <c r="RK122" s="1521"/>
      <c r="RL122" s="1521"/>
      <c r="RM122" s="1521"/>
      <c r="RN122" s="1521"/>
      <c r="RO122" s="1521"/>
      <c r="RP122" s="1521"/>
      <c r="RQ122" s="1521"/>
    </row>
    <row r="123" spans="1:485" s="1509" customFormat="1" ht="13.5" customHeight="1" x14ac:dyDescent="0.2">
      <c r="A123" s="2380"/>
      <c r="B123" s="2380"/>
      <c r="C123" s="2380"/>
      <c r="D123" s="2514"/>
      <c r="E123" s="2515"/>
      <c r="F123" s="2515"/>
      <c r="G123" s="2515"/>
      <c r="H123" s="2515"/>
      <c r="I123" s="2516"/>
      <c r="J123" s="2449"/>
      <c r="K123" s="2448"/>
      <c r="L123" s="2430"/>
      <c r="M123" s="2449"/>
      <c r="N123" s="2404"/>
      <c r="O123" s="2416"/>
      <c r="P123" s="2448"/>
      <c r="Q123" s="2525"/>
      <c r="R123" s="2449"/>
      <c r="S123" s="2448"/>
      <c r="T123" s="2439"/>
      <c r="U123" s="2402"/>
      <c r="V123" s="2436"/>
      <c r="W123" s="2430"/>
      <c r="X123" s="2430"/>
      <c r="Y123" s="2533"/>
      <c r="Z123" s="2533"/>
      <c r="AA123" s="2533"/>
      <c r="AB123" s="2533"/>
      <c r="AC123" s="2533"/>
      <c r="AD123" s="2533"/>
      <c r="AE123" s="2533"/>
      <c r="AF123" s="2533"/>
      <c r="AG123" s="2533"/>
      <c r="AH123" s="2533"/>
      <c r="AI123" s="2533"/>
      <c r="AJ123" s="2533"/>
      <c r="AK123" s="2472"/>
      <c r="AL123" s="2472"/>
      <c r="AM123" s="2534"/>
      <c r="PP123" s="1521"/>
      <c r="PQ123" s="1521"/>
      <c r="PR123" s="1521"/>
      <c r="PS123" s="1521"/>
      <c r="PT123" s="1521"/>
      <c r="PU123" s="1521"/>
      <c r="PV123" s="1521"/>
      <c r="PW123" s="1521"/>
      <c r="PX123" s="1521"/>
      <c r="PY123" s="1521"/>
      <c r="PZ123" s="1521"/>
      <c r="QA123" s="1521"/>
      <c r="QB123" s="1521"/>
      <c r="QC123" s="1521"/>
      <c r="QD123" s="1521"/>
      <c r="QE123" s="1521"/>
      <c r="QF123" s="1521"/>
      <c r="QG123" s="1521"/>
      <c r="QH123" s="1521"/>
      <c r="QI123" s="1521"/>
      <c r="QJ123" s="1521"/>
      <c r="QK123" s="1521"/>
      <c r="QL123" s="1521"/>
      <c r="QM123" s="1521"/>
      <c r="QN123" s="1521"/>
      <c r="QO123" s="1521"/>
      <c r="QP123" s="1521"/>
      <c r="QQ123" s="1521"/>
      <c r="QR123" s="1521"/>
      <c r="QS123" s="1521"/>
      <c r="QT123" s="1521"/>
      <c r="QU123" s="1521"/>
      <c r="QV123" s="1521"/>
      <c r="QW123" s="1521"/>
      <c r="QX123" s="1521"/>
      <c r="QY123" s="1521"/>
      <c r="QZ123" s="1521"/>
      <c r="RA123" s="1521"/>
      <c r="RB123" s="1521"/>
      <c r="RC123" s="1521"/>
      <c r="RD123" s="1521"/>
      <c r="RE123" s="1521"/>
      <c r="RF123" s="1521"/>
      <c r="RG123" s="1521"/>
      <c r="RH123" s="1521"/>
      <c r="RI123" s="1521"/>
      <c r="RJ123" s="1521"/>
      <c r="RK123" s="1521"/>
      <c r="RL123" s="1521"/>
      <c r="RM123" s="1521"/>
      <c r="RN123" s="1521"/>
      <c r="RO123" s="1521"/>
      <c r="RP123" s="1521"/>
      <c r="RQ123" s="1521"/>
    </row>
    <row r="124" spans="1:485" s="1509" customFormat="1" ht="13.5" customHeight="1" x14ac:dyDescent="0.2">
      <c r="A124" s="2380"/>
      <c r="B124" s="2380"/>
      <c r="C124" s="2380"/>
      <c r="D124" s="2514"/>
      <c r="E124" s="2515"/>
      <c r="F124" s="2515"/>
      <c r="G124" s="2515"/>
      <c r="H124" s="2515"/>
      <c r="I124" s="2516"/>
      <c r="J124" s="2530">
        <v>13</v>
      </c>
      <c r="K124" s="2391" t="s">
        <v>483</v>
      </c>
      <c r="L124" s="2392"/>
      <c r="M124" s="2392"/>
      <c r="N124" s="2392"/>
      <c r="O124" s="2392"/>
      <c r="P124" s="2392"/>
      <c r="Q124" s="2392"/>
      <c r="R124" s="2392"/>
      <c r="S124" s="2392"/>
      <c r="T124" s="2392"/>
      <c r="U124" s="2392"/>
      <c r="V124" s="2392"/>
      <c r="W124" s="2392"/>
      <c r="X124" s="2392"/>
      <c r="Y124" s="2392"/>
      <c r="Z124" s="2392"/>
      <c r="AA124" s="2392"/>
      <c r="AB124" s="2392"/>
      <c r="AC124" s="2392"/>
      <c r="AD124" s="2392"/>
      <c r="AE124" s="2392"/>
      <c r="AF124" s="2392"/>
      <c r="AG124" s="2392"/>
      <c r="AH124" s="2392"/>
      <c r="AI124" s="2392"/>
      <c r="AJ124" s="2392"/>
      <c r="AK124" s="2392"/>
      <c r="AL124" s="2392"/>
      <c r="AM124" s="2455"/>
    </row>
    <row r="125" spans="1:485" s="1509" customFormat="1" ht="13.5" customHeight="1" x14ac:dyDescent="0.2">
      <c r="A125" s="2380"/>
      <c r="B125" s="2380"/>
      <c r="C125" s="2380"/>
      <c r="D125" s="2514"/>
      <c r="E125" s="2515"/>
      <c r="F125" s="2515"/>
      <c r="G125" s="2515"/>
      <c r="H125" s="2515"/>
      <c r="I125" s="2516"/>
      <c r="J125" s="2531"/>
      <c r="K125" s="2393"/>
      <c r="L125" s="2394"/>
      <c r="M125" s="2394"/>
      <c r="N125" s="2395"/>
      <c r="O125" s="2394"/>
      <c r="P125" s="2394"/>
      <c r="Q125" s="2394"/>
      <c r="R125" s="2394"/>
      <c r="S125" s="2394"/>
      <c r="T125" s="2394"/>
      <c r="U125" s="2394"/>
      <c r="V125" s="2394"/>
      <c r="W125" s="2394"/>
      <c r="X125" s="2394"/>
      <c r="Y125" s="2394"/>
      <c r="Z125" s="2394"/>
      <c r="AA125" s="2394"/>
      <c r="AB125" s="2394"/>
      <c r="AC125" s="2394"/>
      <c r="AD125" s="2394"/>
      <c r="AE125" s="2394"/>
      <c r="AF125" s="2394"/>
      <c r="AG125" s="2394"/>
      <c r="AH125" s="2394"/>
      <c r="AI125" s="2394"/>
      <c r="AJ125" s="2394"/>
      <c r="AK125" s="2394"/>
      <c r="AL125" s="2394"/>
      <c r="AM125" s="2456"/>
    </row>
    <row r="126" spans="1:485" s="1509" customFormat="1" ht="13.5" customHeight="1" x14ac:dyDescent="0.2">
      <c r="A126" s="2380"/>
      <c r="B126" s="2380"/>
      <c r="C126" s="2380"/>
      <c r="D126" s="2514"/>
      <c r="E126" s="2515"/>
      <c r="F126" s="2515"/>
      <c r="G126" s="2515"/>
      <c r="H126" s="2515"/>
      <c r="I126" s="2516"/>
      <c r="J126" s="2433">
        <v>53</v>
      </c>
      <c r="K126" s="2399" t="s">
        <v>484</v>
      </c>
      <c r="L126" s="2520" t="s">
        <v>44</v>
      </c>
      <c r="M126" s="2538">
        <v>1</v>
      </c>
      <c r="N126" s="2403" t="s">
        <v>1698</v>
      </c>
      <c r="O126" s="2414" t="s">
        <v>1699</v>
      </c>
      <c r="P126" s="2399" t="s">
        <v>485</v>
      </c>
      <c r="Q126" s="2426">
        <v>1</v>
      </c>
      <c r="R126" s="2433">
        <v>729502600</v>
      </c>
      <c r="S126" s="2399" t="s">
        <v>486</v>
      </c>
      <c r="T126" s="2399" t="s">
        <v>487</v>
      </c>
      <c r="U126" s="2535" t="s">
        <v>488</v>
      </c>
      <c r="V126" s="2433">
        <v>729502600</v>
      </c>
      <c r="W126" s="2403">
        <v>20</v>
      </c>
      <c r="X126" s="2403" t="s">
        <v>220</v>
      </c>
      <c r="Y126" s="2536">
        <v>64149</v>
      </c>
      <c r="Z126" s="2536">
        <v>72224</v>
      </c>
      <c r="AA126" s="2536">
        <v>27477</v>
      </c>
      <c r="AB126" s="2536">
        <v>86843</v>
      </c>
      <c r="AC126" s="2536">
        <v>236429</v>
      </c>
      <c r="AD126" s="2536">
        <v>81384</v>
      </c>
      <c r="AE126" s="2536">
        <v>13208</v>
      </c>
      <c r="AF126" s="2536">
        <v>1827</v>
      </c>
      <c r="AG126" s="2537"/>
      <c r="AH126" s="2537"/>
      <c r="AI126" s="2536">
        <v>16897</v>
      </c>
      <c r="AJ126" s="2536">
        <v>81384</v>
      </c>
      <c r="AK126" s="2526">
        <v>42745</v>
      </c>
      <c r="AL126" s="2526">
        <v>43094</v>
      </c>
      <c r="AM126" s="2527" t="s">
        <v>1697</v>
      </c>
    </row>
    <row r="127" spans="1:485" s="1509" customFormat="1" ht="17.25" customHeight="1" x14ac:dyDescent="0.2">
      <c r="A127" s="2380"/>
      <c r="B127" s="2380"/>
      <c r="C127" s="2380"/>
      <c r="D127" s="2514"/>
      <c r="E127" s="2515"/>
      <c r="F127" s="2515"/>
      <c r="G127" s="2515"/>
      <c r="H127" s="2515"/>
      <c r="I127" s="2516"/>
      <c r="J127" s="2433"/>
      <c r="K127" s="2399"/>
      <c r="L127" s="2520"/>
      <c r="M127" s="2538"/>
      <c r="N127" s="2404"/>
      <c r="O127" s="2415"/>
      <c r="P127" s="2399"/>
      <c r="Q127" s="2426"/>
      <c r="R127" s="2433"/>
      <c r="S127" s="2399"/>
      <c r="T127" s="2399"/>
      <c r="U127" s="2535"/>
      <c r="V127" s="2433"/>
      <c r="W127" s="2404"/>
      <c r="X127" s="2404"/>
      <c r="Y127" s="2536"/>
      <c r="Z127" s="2536"/>
      <c r="AA127" s="2536"/>
      <c r="AB127" s="2536"/>
      <c r="AC127" s="2536"/>
      <c r="AD127" s="2536"/>
      <c r="AE127" s="2536"/>
      <c r="AF127" s="2536"/>
      <c r="AG127" s="2537"/>
      <c r="AH127" s="2537"/>
      <c r="AI127" s="2536"/>
      <c r="AJ127" s="2536"/>
      <c r="AK127" s="2526"/>
      <c r="AL127" s="2526"/>
      <c r="AM127" s="2539"/>
    </row>
    <row r="128" spans="1:485" s="1509" customFormat="1" ht="13.5" customHeight="1" x14ac:dyDescent="0.2">
      <c r="A128" s="2380"/>
      <c r="B128" s="2380"/>
      <c r="C128" s="2380"/>
      <c r="D128" s="2514"/>
      <c r="E128" s="2515"/>
      <c r="F128" s="2515"/>
      <c r="G128" s="2515"/>
      <c r="H128" s="2515"/>
      <c r="I128" s="2516"/>
      <c r="J128" s="2433"/>
      <c r="K128" s="2399"/>
      <c r="L128" s="2520"/>
      <c r="M128" s="2538"/>
      <c r="N128" s="2404"/>
      <c r="O128" s="2415"/>
      <c r="P128" s="2399"/>
      <c r="Q128" s="2426"/>
      <c r="R128" s="2433"/>
      <c r="S128" s="2399"/>
      <c r="T128" s="2399"/>
      <c r="U128" s="2535"/>
      <c r="V128" s="2433"/>
      <c r="W128" s="2404"/>
      <c r="X128" s="2404"/>
      <c r="Y128" s="2536"/>
      <c r="Z128" s="2536"/>
      <c r="AA128" s="2536"/>
      <c r="AB128" s="2536"/>
      <c r="AC128" s="2536"/>
      <c r="AD128" s="2536"/>
      <c r="AE128" s="2536"/>
      <c r="AF128" s="2536"/>
      <c r="AG128" s="2537"/>
      <c r="AH128" s="2537"/>
      <c r="AI128" s="2536"/>
      <c r="AJ128" s="2536"/>
      <c r="AK128" s="2526"/>
      <c r="AL128" s="2526"/>
      <c r="AM128" s="2539"/>
    </row>
    <row r="129" spans="1:61" s="1509" customFormat="1" ht="13.5" customHeight="1" x14ac:dyDescent="0.2">
      <c r="A129" s="2380"/>
      <c r="B129" s="2380"/>
      <c r="C129" s="2380"/>
      <c r="D129" s="2514"/>
      <c r="E129" s="2515"/>
      <c r="F129" s="2515"/>
      <c r="G129" s="2515"/>
      <c r="H129" s="2515"/>
      <c r="I129" s="2516"/>
      <c r="J129" s="2433"/>
      <c r="K129" s="2399"/>
      <c r="L129" s="2520"/>
      <c r="M129" s="2538"/>
      <c r="N129" s="2404"/>
      <c r="O129" s="2415"/>
      <c r="P129" s="2399"/>
      <c r="Q129" s="2426"/>
      <c r="R129" s="2433"/>
      <c r="S129" s="2399"/>
      <c r="T129" s="2399"/>
      <c r="U129" s="2535"/>
      <c r="V129" s="2433"/>
      <c r="W129" s="2405"/>
      <c r="X129" s="2405"/>
      <c r="Y129" s="2536"/>
      <c r="Z129" s="2536"/>
      <c r="AA129" s="2536"/>
      <c r="AB129" s="2536"/>
      <c r="AC129" s="2536"/>
      <c r="AD129" s="2536"/>
      <c r="AE129" s="2536"/>
      <c r="AF129" s="2536"/>
      <c r="AG129" s="2537"/>
      <c r="AH129" s="2537"/>
      <c r="AI129" s="2536"/>
      <c r="AJ129" s="2536"/>
      <c r="AK129" s="2526"/>
      <c r="AL129" s="2526"/>
      <c r="AM129" s="2539"/>
    </row>
    <row r="130" spans="1:61" s="1509" customFormat="1" ht="22.5" customHeight="1" x14ac:dyDescent="0.2">
      <c r="A130" s="2380"/>
      <c r="B130" s="2380"/>
      <c r="C130" s="2380"/>
      <c r="D130" s="2514"/>
      <c r="E130" s="2515"/>
      <c r="F130" s="2515"/>
      <c r="G130" s="2515"/>
      <c r="H130" s="2515"/>
      <c r="I130" s="2516"/>
      <c r="J130" s="2433"/>
      <c r="K130" s="2399"/>
      <c r="L130" s="2520"/>
      <c r="M130" s="2538"/>
      <c r="N130" s="2404" t="s">
        <v>1700</v>
      </c>
      <c r="O130" s="2415"/>
      <c r="P130" s="2399"/>
      <c r="Q130" s="2426"/>
      <c r="R130" s="2433"/>
      <c r="S130" s="2399"/>
      <c r="T130" s="2399"/>
      <c r="U130" s="2535"/>
      <c r="V130" s="2433"/>
      <c r="W130" s="2403">
        <v>52</v>
      </c>
      <c r="X130" s="2403" t="s">
        <v>1701</v>
      </c>
      <c r="Y130" s="2536"/>
      <c r="Z130" s="2536"/>
      <c r="AA130" s="2536"/>
      <c r="AB130" s="2536"/>
      <c r="AC130" s="2536"/>
      <c r="AD130" s="2536"/>
      <c r="AE130" s="2536"/>
      <c r="AF130" s="2536"/>
      <c r="AG130" s="2537"/>
      <c r="AH130" s="2537"/>
      <c r="AI130" s="2536"/>
      <c r="AJ130" s="2536"/>
      <c r="AK130" s="2526"/>
      <c r="AL130" s="2526"/>
      <c r="AM130" s="2539"/>
    </row>
    <row r="131" spans="1:61" s="1509" customFormat="1" ht="16.5" customHeight="1" x14ac:dyDescent="0.2">
      <c r="A131" s="2380"/>
      <c r="B131" s="2380"/>
      <c r="C131" s="2380"/>
      <c r="D131" s="2514"/>
      <c r="E131" s="2515"/>
      <c r="F131" s="2515"/>
      <c r="G131" s="2515"/>
      <c r="H131" s="2515"/>
      <c r="I131" s="2516"/>
      <c r="J131" s="2433"/>
      <c r="K131" s="2399"/>
      <c r="L131" s="2520"/>
      <c r="M131" s="2538"/>
      <c r="N131" s="2404"/>
      <c r="O131" s="2415"/>
      <c r="P131" s="2399"/>
      <c r="Q131" s="2426"/>
      <c r="R131" s="2433"/>
      <c r="S131" s="2399"/>
      <c r="T131" s="2399"/>
      <c r="U131" s="2535"/>
      <c r="V131" s="2433"/>
      <c r="W131" s="2404"/>
      <c r="X131" s="2404"/>
      <c r="Y131" s="2536"/>
      <c r="Z131" s="2536"/>
      <c r="AA131" s="2536"/>
      <c r="AB131" s="2536"/>
      <c r="AC131" s="2536"/>
      <c r="AD131" s="2536"/>
      <c r="AE131" s="2536"/>
      <c r="AF131" s="2536"/>
      <c r="AG131" s="2537"/>
      <c r="AH131" s="2537"/>
      <c r="AI131" s="2536"/>
      <c r="AJ131" s="2536"/>
      <c r="AK131" s="2526"/>
      <c r="AL131" s="2526"/>
      <c r="AM131" s="2539"/>
    </row>
    <row r="132" spans="1:61" s="1509" customFormat="1" ht="13.5" customHeight="1" x14ac:dyDescent="0.2">
      <c r="A132" s="2380"/>
      <c r="B132" s="2380"/>
      <c r="C132" s="2380"/>
      <c r="D132" s="2514"/>
      <c r="E132" s="2515"/>
      <c r="F132" s="2515"/>
      <c r="G132" s="2515"/>
      <c r="H132" s="2515"/>
      <c r="I132" s="2516"/>
      <c r="J132" s="2433"/>
      <c r="K132" s="2399"/>
      <c r="L132" s="2520"/>
      <c r="M132" s="2538"/>
      <c r="N132" s="2404"/>
      <c r="O132" s="2415"/>
      <c r="P132" s="2399"/>
      <c r="Q132" s="2426"/>
      <c r="R132" s="2433"/>
      <c r="S132" s="2399"/>
      <c r="T132" s="2399"/>
      <c r="U132" s="2535"/>
      <c r="V132" s="2433"/>
      <c r="W132" s="2404"/>
      <c r="X132" s="2404"/>
      <c r="Y132" s="2536"/>
      <c r="Z132" s="2536"/>
      <c r="AA132" s="2536"/>
      <c r="AB132" s="2536"/>
      <c r="AC132" s="2536"/>
      <c r="AD132" s="2536"/>
      <c r="AE132" s="2536"/>
      <c r="AF132" s="2536"/>
      <c r="AG132" s="2537"/>
      <c r="AH132" s="2537"/>
      <c r="AI132" s="2536"/>
      <c r="AJ132" s="2536"/>
      <c r="AK132" s="2526"/>
      <c r="AL132" s="2526"/>
      <c r="AM132" s="2539"/>
    </row>
    <row r="133" spans="1:61" s="1509" customFormat="1" ht="13.5" customHeight="1" x14ac:dyDescent="0.2">
      <c r="A133" s="2380"/>
      <c r="B133" s="2380"/>
      <c r="C133" s="2380"/>
      <c r="D133" s="2517"/>
      <c r="E133" s="2518"/>
      <c r="F133" s="2518"/>
      <c r="G133" s="2518"/>
      <c r="H133" s="2518"/>
      <c r="I133" s="2519"/>
      <c r="J133" s="2433"/>
      <c r="K133" s="2399"/>
      <c r="L133" s="2520"/>
      <c r="M133" s="2538"/>
      <c r="N133" s="2405"/>
      <c r="O133" s="2416"/>
      <c r="P133" s="2399"/>
      <c r="Q133" s="2426"/>
      <c r="R133" s="2433"/>
      <c r="S133" s="2399"/>
      <c r="T133" s="2399"/>
      <c r="U133" s="2535"/>
      <c r="V133" s="2433"/>
      <c r="W133" s="2405"/>
      <c r="X133" s="2405"/>
      <c r="Y133" s="2536"/>
      <c r="Z133" s="2536"/>
      <c r="AA133" s="2536"/>
      <c r="AB133" s="2536"/>
      <c r="AC133" s="2536"/>
      <c r="AD133" s="2536"/>
      <c r="AE133" s="2536"/>
      <c r="AF133" s="2536"/>
      <c r="AG133" s="2537"/>
      <c r="AH133" s="2537"/>
      <c r="AI133" s="2536"/>
      <c r="AJ133" s="2536"/>
      <c r="AK133" s="2526"/>
      <c r="AL133" s="2526"/>
      <c r="AM133" s="2539"/>
    </row>
    <row r="134" spans="1:61" x14ac:dyDescent="0.2">
      <c r="R134" s="1525">
        <f>+R22+R27+R32+R40+R49+R56+R63+R70+R76+R83+R89+R93+R101+R107+R111+R126</f>
        <v>1581502600</v>
      </c>
      <c r="V134" s="1525">
        <f>+V23+V28+V32+V36+V40+V48+V56+V62+V69+V75+V83+V89+V93+V101+V107+V111+V114+V116+V118+V121+V126</f>
        <v>1581502600</v>
      </c>
    </row>
    <row r="135" spans="1:61" x14ac:dyDescent="0.2">
      <c r="R135" s="1531"/>
    </row>
    <row r="136" spans="1:61" s="1532" customFormat="1" x14ac:dyDescent="0.2">
      <c r="E136" s="1533" t="s">
        <v>1855</v>
      </c>
      <c r="F136" s="1533"/>
      <c r="G136" s="1533"/>
      <c r="H136" s="1533"/>
      <c r="I136" s="1533"/>
      <c r="N136" s="1534"/>
      <c r="P136" s="1535"/>
      <c r="Q136" s="1536"/>
      <c r="R136" s="1537"/>
      <c r="S136" s="1538"/>
      <c r="V136" s="1539"/>
      <c r="W136" s="1540"/>
      <c r="X136" s="1541"/>
      <c r="Y136" s="1541"/>
      <c r="Z136" s="1542"/>
      <c r="AC136" s="1534"/>
      <c r="AE136" s="1534"/>
      <c r="AG136" s="1534"/>
      <c r="AI136" s="1534"/>
      <c r="AK136" s="1534"/>
      <c r="AM136" s="1543"/>
      <c r="AO136" s="1534"/>
      <c r="AQ136" s="1534"/>
      <c r="AS136" s="1534"/>
      <c r="AU136" s="1534"/>
      <c r="AW136" s="1534"/>
      <c r="AX136" s="1544"/>
      <c r="AY136" s="1545"/>
      <c r="AZ136" s="1544"/>
      <c r="BA136" s="1546"/>
      <c r="BB136" s="1544"/>
      <c r="BC136" s="1544"/>
      <c r="BD136" s="1537"/>
      <c r="BE136" s="1537"/>
      <c r="BF136" s="1547"/>
      <c r="BG136" s="1548"/>
      <c r="BH136" s="1549"/>
      <c r="BI136" s="1543"/>
    </row>
    <row r="137" spans="1:61" s="1532" customFormat="1" x14ac:dyDescent="0.2">
      <c r="E137" s="1533" t="s">
        <v>1856</v>
      </c>
      <c r="F137" s="1533"/>
      <c r="G137" s="1533"/>
      <c r="H137" s="1533"/>
      <c r="I137" s="1533"/>
      <c r="N137" s="1534"/>
      <c r="P137" s="1535"/>
      <c r="Q137" s="1536"/>
      <c r="R137" s="1537"/>
      <c r="S137" s="1538"/>
      <c r="V137" s="1539"/>
      <c r="W137" s="1540"/>
      <c r="X137" s="1541"/>
      <c r="Y137" s="1541"/>
      <c r="Z137" s="1542"/>
      <c r="AC137" s="1534"/>
      <c r="AE137" s="1534"/>
      <c r="AG137" s="1534"/>
      <c r="AI137" s="1534"/>
      <c r="AK137" s="1534"/>
      <c r="AM137" s="1543"/>
      <c r="AO137" s="1534"/>
      <c r="AQ137" s="1534"/>
      <c r="AS137" s="1534"/>
      <c r="AU137" s="1534"/>
      <c r="AW137" s="1534"/>
      <c r="AX137" s="1544"/>
      <c r="AY137" s="1545"/>
      <c r="AZ137" s="1544"/>
      <c r="BA137" s="1546"/>
      <c r="BB137" s="1544"/>
      <c r="BC137" s="1544"/>
      <c r="BD137" s="1537"/>
      <c r="BE137" s="1537"/>
      <c r="BF137" s="1547"/>
      <c r="BG137" s="1548"/>
      <c r="BH137" s="1549"/>
      <c r="BI137" s="1543"/>
    </row>
    <row r="138" spans="1:61" x14ac:dyDescent="0.2">
      <c r="R138" s="1531"/>
    </row>
    <row r="139" spans="1:61" x14ac:dyDescent="0.2">
      <c r="R139" s="1531"/>
    </row>
    <row r="140" spans="1:61" x14ac:dyDescent="0.2">
      <c r="R140" s="1531"/>
    </row>
    <row r="141" spans="1:61" x14ac:dyDescent="0.2">
      <c r="R141" s="1531"/>
    </row>
    <row r="142" spans="1:61" x14ac:dyDescent="0.2">
      <c r="R142" s="1531"/>
    </row>
  </sheetData>
  <mergeCells count="367">
    <mergeCell ref="Q126:Q133"/>
    <mergeCell ref="R126:R133"/>
    <mergeCell ref="S126:S133"/>
    <mergeCell ref="T126:T133"/>
    <mergeCell ref="J124:J125"/>
    <mergeCell ref="K124:AL125"/>
    <mergeCell ref="AM124:AM125"/>
    <mergeCell ref="J126:J133"/>
    <mergeCell ref="K126:K133"/>
    <mergeCell ref="L126:L133"/>
    <mergeCell ref="M126:M133"/>
    <mergeCell ref="N126:N129"/>
    <mergeCell ref="O126:O133"/>
    <mergeCell ref="P126:P133"/>
    <mergeCell ref="AI126:AI133"/>
    <mergeCell ref="AJ126:AJ133"/>
    <mergeCell ref="AK126:AK133"/>
    <mergeCell ref="AL126:AL133"/>
    <mergeCell ref="AM126:AM133"/>
    <mergeCell ref="N130:N133"/>
    <mergeCell ref="W130:W133"/>
    <mergeCell ref="X130:X133"/>
    <mergeCell ref="AC126:AC133"/>
    <mergeCell ref="AD126:AD133"/>
    <mergeCell ref="AE126:AE133"/>
    <mergeCell ref="AF126:AF133"/>
    <mergeCell ref="AG126:AG133"/>
    <mergeCell ref="AH126:AH133"/>
    <mergeCell ref="AG111:AG123"/>
    <mergeCell ref="AH111:AH123"/>
    <mergeCell ref="W111:W123"/>
    <mergeCell ref="X111:X123"/>
    <mergeCell ref="Y111:Y123"/>
    <mergeCell ref="Z111:Z123"/>
    <mergeCell ref="AA111:AA123"/>
    <mergeCell ref="AB111:AB123"/>
    <mergeCell ref="AC111:AC123"/>
    <mergeCell ref="AD111:AD123"/>
    <mergeCell ref="AE111:AE123"/>
    <mergeCell ref="AF111:AF123"/>
    <mergeCell ref="U126:U133"/>
    <mergeCell ref="V126:V133"/>
    <mergeCell ref="W126:W129"/>
    <mergeCell ref="X126:X129"/>
    <mergeCell ref="Y126:Y133"/>
    <mergeCell ref="Z126:Z133"/>
    <mergeCell ref="AA126:AA133"/>
    <mergeCell ref="AB126:AB133"/>
    <mergeCell ref="U114:U115"/>
    <mergeCell ref="V114:V115"/>
    <mergeCell ref="U116:U117"/>
    <mergeCell ref="V116:V117"/>
    <mergeCell ref="U118:U120"/>
    <mergeCell ref="J109:J110"/>
    <mergeCell ref="K109:AL110"/>
    <mergeCell ref="AM109:AM110"/>
    <mergeCell ref="J111:J123"/>
    <mergeCell ref="K111:K123"/>
    <mergeCell ref="L111:L123"/>
    <mergeCell ref="M111:M123"/>
    <mergeCell ref="N111:N123"/>
    <mergeCell ref="O111:O123"/>
    <mergeCell ref="P111:P123"/>
    <mergeCell ref="Q111:Q123"/>
    <mergeCell ref="R111:R123"/>
    <mergeCell ref="S111:S123"/>
    <mergeCell ref="T111:T123"/>
    <mergeCell ref="U111:U113"/>
    <mergeCell ref="V111:V113"/>
    <mergeCell ref="V118:V120"/>
    <mergeCell ref="U121:U123"/>
    <mergeCell ref="V121:V123"/>
    <mergeCell ref="AI111:AI123"/>
    <mergeCell ref="AJ111:AJ123"/>
    <mergeCell ref="AK111:AK123"/>
    <mergeCell ref="AL111:AL123"/>
    <mergeCell ref="AM111:AM123"/>
    <mergeCell ref="AI101:AI108"/>
    <mergeCell ref="AJ101:AJ108"/>
    <mergeCell ref="AK101:AK108"/>
    <mergeCell ref="Z101:Z108"/>
    <mergeCell ref="AA101:AA108"/>
    <mergeCell ref="AB101:AB108"/>
    <mergeCell ref="AC101:AC108"/>
    <mergeCell ref="AD101:AD108"/>
    <mergeCell ref="AE101:AE108"/>
    <mergeCell ref="L107:L108"/>
    <mergeCell ref="M107:M108"/>
    <mergeCell ref="Q107:Q108"/>
    <mergeCell ref="R107:R108"/>
    <mergeCell ref="U107:U108"/>
    <mergeCell ref="V107:V108"/>
    <mergeCell ref="AF101:AF108"/>
    <mergeCell ref="AG101:AG108"/>
    <mergeCell ref="AH101:AH108"/>
    <mergeCell ref="T101:T108"/>
    <mergeCell ref="U101:U106"/>
    <mergeCell ref="D98:D99"/>
    <mergeCell ref="E98:AL99"/>
    <mergeCell ref="AM98:AM99"/>
    <mergeCell ref="D100:I100"/>
    <mergeCell ref="K100:AM100"/>
    <mergeCell ref="D101:I133"/>
    <mergeCell ref="J101:J106"/>
    <mergeCell ref="K101:K106"/>
    <mergeCell ref="L101:L106"/>
    <mergeCell ref="M101:M106"/>
    <mergeCell ref="V101:V106"/>
    <mergeCell ref="W101:W108"/>
    <mergeCell ref="X101:X108"/>
    <mergeCell ref="Y101:Y108"/>
    <mergeCell ref="N101:N108"/>
    <mergeCell ref="O101:O108"/>
    <mergeCell ref="P101:P108"/>
    <mergeCell ref="Q101:Q106"/>
    <mergeCell ref="R101:R106"/>
    <mergeCell ref="S101:S108"/>
    <mergeCell ref="AL101:AL108"/>
    <mergeCell ref="AM101:AM108"/>
    <mergeCell ref="J107:J108"/>
    <mergeCell ref="K107:K108"/>
    <mergeCell ref="J89:J92"/>
    <mergeCell ref="K89:K92"/>
    <mergeCell ref="M89:M92"/>
    <mergeCell ref="Q89:Q92"/>
    <mergeCell ref="R89:R92"/>
    <mergeCell ref="T89:T97"/>
    <mergeCell ref="J93:J97"/>
    <mergeCell ref="K93:K97"/>
    <mergeCell ref="M93:M97"/>
    <mergeCell ref="Q93:Q97"/>
    <mergeCell ref="U89:U92"/>
    <mergeCell ref="R93:R97"/>
    <mergeCell ref="U93:U97"/>
    <mergeCell ref="AH83:AH97"/>
    <mergeCell ref="AI83:AI97"/>
    <mergeCell ref="AJ83:AJ97"/>
    <mergeCell ref="AK83:AK97"/>
    <mergeCell ref="AL83:AL97"/>
    <mergeCell ref="AM83:AM97"/>
    <mergeCell ref="AB83:AB97"/>
    <mergeCell ref="AC83:AC97"/>
    <mergeCell ref="AD83:AD97"/>
    <mergeCell ref="AE83:AE97"/>
    <mergeCell ref="AF83:AF97"/>
    <mergeCell ref="AG83:AG97"/>
    <mergeCell ref="G81:G82"/>
    <mergeCell ref="H81:AL82"/>
    <mergeCell ref="AM81:AM82"/>
    <mergeCell ref="G83:I97"/>
    <mergeCell ref="J83:J88"/>
    <mergeCell ref="K83:K88"/>
    <mergeCell ref="L83:L97"/>
    <mergeCell ref="M83:M88"/>
    <mergeCell ref="N83:N97"/>
    <mergeCell ref="O83:O97"/>
    <mergeCell ref="V83:V88"/>
    <mergeCell ref="W83:W97"/>
    <mergeCell ref="X83:X97"/>
    <mergeCell ref="Y83:Y97"/>
    <mergeCell ref="Z83:Z97"/>
    <mergeCell ref="AA83:AA97"/>
    <mergeCell ref="V89:V92"/>
    <mergeCell ref="V93:V97"/>
    <mergeCell ref="P83:P97"/>
    <mergeCell ref="Q83:Q88"/>
    <mergeCell ref="R83:R88"/>
    <mergeCell ref="S83:S97"/>
    <mergeCell ref="T83:T88"/>
    <mergeCell ref="U83:U88"/>
    <mergeCell ref="J75:J80"/>
    <mergeCell ref="K75:K80"/>
    <mergeCell ref="L75:L80"/>
    <mergeCell ref="M75:M80"/>
    <mergeCell ref="U75:U80"/>
    <mergeCell ref="V75:V80"/>
    <mergeCell ref="Q76:Q80"/>
    <mergeCell ref="R76:R80"/>
    <mergeCell ref="L69:L74"/>
    <mergeCell ref="M69:M74"/>
    <mergeCell ref="T69:T80"/>
    <mergeCell ref="U69:U74"/>
    <mergeCell ref="V69:V74"/>
    <mergeCell ref="Q70:Q75"/>
    <mergeCell ref="R70:R75"/>
    <mergeCell ref="J62:J68"/>
    <mergeCell ref="K62:K68"/>
    <mergeCell ref="L62:L68"/>
    <mergeCell ref="M62:M68"/>
    <mergeCell ref="T62:T68"/>
    <mergeCell ref="U62:U68"/>
    <mergeCell ref="Q63:Q69"/>
    <mergeCell ref="R63:R69"/>
    <mergeCell ref="J69:J74"/>
    <mergeCell ref="K69:K74"/>
    <mergeCell ref="AI56:AI80"/>
    <mergeCell ref="AJ56:AJ80"/>
    <mergeCell ref="AK56:AK80"/>
    <mergeCell ref="AL56:AL80"/>
    <mergeCell ref="AM56:AM80"/>
    <mergeCell ref="AB56:AB80"/>
    <mergeCell ref="AC56:AC80"/>
    <mergeCell ref="AD56:AD80"/>
    <mergeCell ref="AE56:AE80"/>
    <mergeCell ref="AF56:AF80"/>
    <mergeCell ref="AG56:AG80"/>
    <mergeCell ref="G54:G55"/>
    <mergeCell ref="H54:AL55"/>
    <mergeCell ref="AM54:AM55"/>
    <mergeCell ref="G56:I80"/>
    <mergeCell ref="J56:J61"/>
    <mergeCell ref="K56:K61"/>
    <mergeCell ref="L56:L61"/>
    <mergeCell ref="M56:M61"/>
    <mergeCell ref="N56:N80"/>
    <mergeCell ref="O56:O80"/>
    <mergeCell ref="V56:V61"/>
    <mergeCell ref="W56:W80"/>
    <mergeCell ref="X56:X80"/>
    <mergeCell ref="Y56:Y80"/>
    <mergeCell ref="Z56:Z80"/>
    <mergeCell ref="AA56:AA80"/>
    <mergeCell ref="V62:V68"/>
    <mergeCell ref="P56:P80"/>
    <mergeCell ref="Q56:Q62"/>
    <mergeCell ref="R56:R62"/>
    <mergeCell ref="S56:S80"/>
    <mergeCell ref="T56:T61"/>
    <mergeCell ref="U56:U61"/>
    <mergeCell ref="AH56:AH80"/>
    <mergeCell ref="AH32:AH53"/>
    <mergeCell ref="AI32:AI53"/>
    <mergeCell ref="AJ32:AJ53"/>
    <mergeCell ref="AK32:AK53"/>
    <mergeCell ref="AL32:AL53"/>
    <mergeCell ref="AM32:AM53"/>
    <mergeCell ref="AB32:AB53"/>
    <mergeCell ref="AC32:AC53"/>
    <mergeCell ref="AD32:AD53"/>
    <mergeCell ref="AE32:AE53"/>
    <mergeCell ref="AF32:AF53"/>
    <mergeCell ref="AG32:AG53"/>
    <mergeCell ref="V32:V35"/>
    <mergeCell ref="W32:W53"/>
    <mergeCell ref="X32:X53"/>
    <mergeCell ref="Y32:Y53"/>
    <mergeCell ref="Z32:Z53"/>
    <mergeCell ref="AA32:AA53"/>
    <mergeCell ref="V36:V39"/>
    <mergeCell ref="P32:P53"/>
    <mergeCell ref="Q32:Q39"/>
    <mergeCell ref="R32:R39"/>
    <mergeCell ref="S32:S53"/>
    <mergeCell ref="T32:T39"/>
    <mergeCell ref="U32:U35"/>
    <mergeCell ref="U36:U39"/>
    <mergeCell ref="Q40:Q48"/>
    <mergeCell ref="R40:R48"/>
    <mergeCell ref="T40:T53"/>
    <mergeCell ref="U40:U47"/>
    <mergeCell ref="V40:V47"/>
    <mergeCell ref="U48:U53"/>
    <mergeCell ref="V48:V53"/>
    <mergeCell ref="Q49:Q53"/>
    <mergeCell ref="R49:R53"/>
    <mergeCell ref="J32:J39"/>
    <mergeCell ref="K32:K39"/>
    <mergeCell ref="L32:L53"/>
    <mergeCell ref="M32:M39"/>
    <mergeCell ref="N32:N53"/>
    <mergeCell ref="O32:O53"/>
    <mergeCell ref="J40:J47"/>
    <mergeCell ref="K40:K47"/>
    <mergeCell ref="M40:M47"/>
    <mergeCell ref="J48:J53"/>
    <mergeCell ref="K48:K53"/>
    <mergeCell ref="M48:M53"/>
    <mergeCell ref="AJ22:AJ31"/>
    <mergeCell ref="AK22:AK31"/>
    <mergeCell ref="AL22:AL31"/>
    <mergeCell ref="AM22:AM31"/>
    <mergeCell ref="V23:V25"/>
    <mergeCell ref="J27:J31"/>
    <mergeCell ref="K27:K31"/>
    <mergeCell ref="L27:L31"/>
    <mergeCell ref="M27:M31"/>
    <mergeCell ref="Q27:Q31"/>
    <mergeCell ref="AD22:AD31"/>
    <mergeCell ref="AE22:AE31"/>
    <mergeCell ref="AF22:AF31"/>
    <mergeCell ref="AG22:AG31"/>
    <mergeCell ref="AH22:AH31"/>
    <mergeCell ref="AI22:AI31"/>
    <mergeCell ref="X22:X31"/>
    <mergeCell ref="Y22:Y31"/>
    <mergeCell ref="Z22:Z31"/>
    <mergeCell ref="AA22:AA31"/>
    <mergeCell ref="AB22:AB31"/>
    <mergeCell ref="AC22:AC31"/>
    <mergeCell ref="Q22:Q26"/>
    <mergeCell ref="R22:R26"/>
    <mergeCell ref="A16:A17"/>
    <mergeCell ref="B16:AL17"/>
    <mergeCell ref="A18:C133"/>
    <mergeCell ref="D18:D19"/>
    <mergeCell ref="E18:AL19"/>
    <mergeCell ref="D20:F97"/>
    <mergeCell ref="G20:G21"/>
    <mergeCell ref="H20:AL21"/>
    <mergeCell ref="G22:I53"/>
    <mergeCell ref="J22:J26"/>
    <mergeCell ref="S22:S31"/>
    <mergeCell ref="T22:T26"/>
    <mergeCell ref="U22:U26"/>
    <mergeCell ref="W22:W31"/>
    <mergeCell ref="R27:R31"/>
    <mergeCell ref="T27:T31"/>
    <mergeCell ref="U27:U31"/>
    <mergeCell ref="V28:V31"/>
    <mergeCell ref="K22:K26"/>
    <mergeCell ref="L22:L26"/>
    <mergeCell ref="M22:M26"/>
    <mergeCell ref="N22:N31"/>
    <mergeCell ref="O22:O31"/>
    <mergeCell ref="P22:P31"/>
    <mergeCell ref="W8:W15"/>
    <mergeCell ref="Y8:Y15"/>
    <mergeCell ref="Z8:Z15"/>
    <mergeCell ref="AA8:AA15"/>
    <mergeCell ref="AB8:AB15"/>
    <mergeCell ref="AC8:AC15"/>
    <mergeCell ref="AD8:AD15"/>
    <mergeCell ref="AE8:AE15"/>
    <mergeCell ref="AF8:AF15"/>
    <mergeCell ref="Y7:AD7"/>
    <mergeCell ref="AE7:AJ7"/>
    <mergeCell ref="AK7:AK15"/>
    <mergeCell ref="AL7:AL15"/>
    <mergeCell ref="AG8:AG15"/>
    <mergeCell ref="AH8:AH15"/>
    <mergeCell ref="AI8:AI15"/>
    <mergeCell ref="AJ8:AJ15"/>
    <mergeCell ref="AM7:AM15"/>
    <mergeCell ref="A1:AK4"/>
    <mergeCell ref="A5:M6"/>
    <mergeCell ref="N5:AM5"/>
    <mergeCell ref="Y6:AM6"/>
    <mergeCell ref="A7:A15"/>
    <mergeCell ref="B7:C15"/>
    <mergeCell ref="D7:D15"/>
    <mergeCell ref="E7:F15"/>
    <mergeCell ref="G7:G15"/>
    <mergeCell ref="H7:I15"/>
    <mergeCell ref="P7:P15"/>
    <mergeCell ref="Q7:Q15"/>
    <mergeCell ref="R7:R15"/>
    <mergeCell ref="S7:S15"/>
    <mergeCell ref="T7:T15"/>
    <mergeCell ref="U7:U15"/>
    <mergeCell ref="J7:J15"/>
    <mergeCell ref="K7:K15"/>
    <mergeCell ref="L7:L15"/>
    <mergeCell ref="M7:M15"/>
    <mergeCell ref="N7:N15"/>
    <mergeCell ref="O7:O15"/>
    <mergeCell ref="V7:V15"/>
    <mergeCell ref="X7:X15"/>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25"/>
  <sheetViews>
    <sheetView showGridLines="0" topLeftCell="A70" zoomScale="55" zoomScaleNormal="55" zoomScalePageLayoutView="70" workbookViewId="0">
      <selection sqref="A1:AK4"/>
    </sheetView>
  </sheetViews>
  <sheetFormatPr baseColWidth="10" defaultColWidth="11.42578125" defaultRowHeight="27" customHeight="1" x14ac:dyDescent="0.25"/>
  <cols>
    <col min="1" max="1" width="11" style="147" customWidth="1"/>
    <col min="2" max="2" width="4" style="111" customWidth="1"/>
    <col min="3" max="3" width="6.42578125" style="111" customWidth="1"/>
    <col min="4" max="4" width="14.7109375" style="111" customWidth="1"/>
    <col min="5" max="5" width="10" style="111" customWidth="1"/>
    <col min="6" max="6" width="6.28515625" style="111" customWidth="1"/>
    <col min="7" max="7" width="14.42578125" style="111" customWidth="1"/>
    <col min="8" max="8" width="8.42578125" style="111" customWidth="1"/>
    <col min="9" max="9" width="13.7109375" style="111" customWidth="1"/>
    <col min="10" max="10" width="11.42578125" style="111" customWidth="1"/>
    <col min="11" max="11" width="56.42578125" style="762" bestFit="1" customWidth="1"/>
    <col min="12" max="12" width="21.7109375" style="157" customWidth="1"/>
    <col min="13" max="13" width="21.140625" style="135" customWidth="1"/>
    <col min="14" max="14" width="26.28515625" style="135" customWidth="1"/>
    <col min="15" max="15" width="11.7109375" style="763" customWidth="1"/>
    <col min="16" max="16" width="23.85546875" style="151" customWidth="1"/>
    <col min="17" max="17" width="10.42578125" style="153" customWidth="1"/>
    <col min="18" max="18" width="20.28515625" style="154" customWidth="1"/>
    <col min="19" max="19" width="31.42578125" style="151" customWidth="1"/>
    <col min="20" max="20" width="44.140625" style="762" customWidth="1"/>
    <col min="21" max="21" width="27.7109375" style="151" customWidth="1"/>
    <col min="22" max="22" width="23" style="155" customWidth="1"/>
    <col min="23" max="23" width="11.7109375" style="156" customWidth="1"/>
    <col min="24" max="24" width="16.85546875" style="157" customWidth="1"/>
    <col min="25" max="25" width="8.85546875" style="111" customWidth="1"/>
    <col min="26" max="26" width="9" style="765" customWidth="1"/>
    <col min="27" max="30" width="7.28515625" style="111" customWidth="1"/>
    <col min="31" max="31" width="8.42578125" style="111" customWidth="1"/>
    <col min="32" max="36" width="7.28515625" style="111" customWidth="1"/>
    <col min="37" max="37" width="22.7109375" style="158" customWidth="1"/>
    <col min="38" max="38" width="22.7109375" style="159" customWidth="1"/>
    <col min="39" max="39" width="28.7109375" style="160" customWidth="1"/>
    <col min="40" max="16384" width="11.42578125" style="135"/>
  </cols>
  <sheetData>
    <row r="1" spans="1:39" ht="27" customHeight="1" x14ac:dyDescent="0.2">
      <c r="A1" s="2343" t="s">
        <v>65</v>
      </c>
      <c r="B1" s="2343"/>
      <c r="C1" s="2343"/>
      <c r="D1" s="2343"/>
      <c r="E1" s="2343"/>
      <c r="F1" s="2343"/>
      <c r="G1" s="2343"/>
      <c r="H1" s="2343"/>
      <c r="I1" s="2343"/>
      <c r="J1" s="2343"/>
      <c r="K1" s="2343"/>
      <c r="L1" s="2343"/>
      <c r="M1" s="2343"/>
      <c r="N1" s="2343"/>
      <c r="O1" s="2343"/>
      <c r="P1" s="2343"/>
      <c r="Q1" s="2343"/>
      <c r="R1" s="2343"/>
      <c r="S1" s="2343"/>
      <c r="T1" s="2343"/>
      <c r="U1" s="2343"/>
      <c r="V1" s="2343"/>
      <c r="W1" s="2343"/>
      <c r="X1" s="2343"/>
      <c r="Y1" s="2343"/>
      <c r="Z1" s="2343"/>
      <c r="AA1" s="2343"/>
      <c r="AB1" s="2343"/>
      <c r="AC1" s="2343"/>
      <c r="AD1" s="2343"/>
      <c r="AE1" s="2343"/>
      <c r="AF1" s="2343"/>
      <c r="AG1" s="2343"/>
      <c r="AH1" s="2343"/>
      <c r="AI1" s="2343"/>
      <c r="AJ1" s="2343"/>
      <c r="AK1" s="2344"/>
      <c r="AL1" s="504" t="s">
        <v>66</v>
      </c>
      <c r="AM1" s="504" t="s">
        <v>67</v>
      </c>
    </row>
    <row r="2" spans="1:39" ht="27" customHeight="1" x14ac:dyDescent="0.2">
      <c r="A2" s="2343"/>
      <c r="B2" s="2343"/>
      <c r="C2" s="2343"/>
      <c r="D2" s="2343"/>
      <c r="E2" s="2343"/>
      <c r="F2" s="2343"/>
      <c r="G2" s="2343"/>
      <c r="H2" s="2343"/>
      <c r="I2" s="2343"/>
      <c r="J2" s="2343"/>
      <c r="K2" s="2343"/>
      <c r="L2" s="2343"/>
      <c r="M2" s="2343"/>
      <c r="N2" s="2343"/>
      <c r="O2" s="2343"/>
      <c r="P2" s="2343"/>
      <c r="Q2" s="2343"/>
      <c r="R2" s="2343"/>
      <c r="S2" s="2343"/>
      <c r="T2" s="2343"/>
      <c r="U2" s="2343"/>
      <c r="V2" s="2343"/>
      <c r="W2" s="2343"/>
      <c r="X2" s="2343"/>
      <c r="Y2" s="2343"/>
      <c r="Z2" s="2343"/>
      <c r="AA2" s="2343"/>
      <c r="AB2" s="2343"/>
      <c r="AC2" s="2343"/>
      <c r="AD2" s="2343"/>
      <c r="AE2" s="2343"/>
      <c r="AF2" s="2343"/>
      <c r="AG2" s="2343"/>
      <c r="AH2" s="2343"/>
      <c r="AI2" s="2343"/>
      <c r="AJ2" s="2343"/>
      <c r="AK2" s="2344"/>
      <c r="AL2" s="505" t="s">
        <v>68</v>
      </c>
      <c r="AM2" s="504" t="s">
        <v>69</v>
      </c>
    </row>
    <row r="3" spans="1:39" ht="27" customHeight="1" x14ac:dyDescent="0.2">
      <c r="A3" s="2343"/>
      <c r="B3" s="2343"/>
      <c r="C3" s="2343"/>
      <c r="D3" s="2343"/>
      <c r="E3" s="2343"/>
      <c r="F3" s="2343"/>
      <c r="G3" s="2343"/>
      <c r="H3" s="2343"/>
      <c r="I3" s="2343"/>
      <c r="J3" s="2343"/>
      <c r="K3" s="2343"/>
      <c r="L3" s="2343"/>
      <c r="M3" s="2343"/>
      <c r="N3" s="2343"/>
      <c r="O3" s="2343"/>
      <c r="P3" s="2343"/>
      <c r="Q3" s="2343"/>
      <c r="R3" s="2343"/>
      <c r="S3" s="2343"/>
      <c r="T3" s="2343"/>
      <c r="U3" s="2343"/>
      <c r="V3" s="2343"/>
      <c r="W3" s="2343"/>
      <c r="X3" s="2343"/>
      <c r="Y3" s="2343"/>
      <c r="Z3" s="2343"/>
      <c r="AA3" s="2343"/>
      <c r="AB3" s="2343"/>
      <c r="AC3" s="2343"/>
      <c r="AD3" s="2343"/>
      <c r="AE3" s="2343"/>
      <c r="AF3" s="2343"/>
      <c r="AG3" s="2343"/>
      <c r="AH3" s="2343"/>
      <c r="AI3" s="2343"/>
      <c r="AJ3" s="2343"/>
      <c r="AK3" s="2344"/>
      <c r="AL3" s="504" t="s">
        <v>70</v>
      </c>
      <c r="AM3" s="504" t="s">
        <v>71</v>
      </c>
    </row>
    <row r="4" spans="1:39" ht="27" customHeight="1" x14ac:dyDescent="0.2">
      <c r="A4" s="2345"/>
      <c r="B4" s="2345"/>
      <c r="C4" s="2345"/>
      <c r="D4" s="2345"/>
      <c r="E4" s="2345"/>
      <c r="F4" s="2345"/>
      <c r="G4" s="2345"/>
      <c r="H4" s="2345"/>
      <c r="I4" s="2345"/>
      <c r="J4" s="2345"/>
      <c r="K4" s="2345"/>
      <c r="L4" s="2345"/>
      <c r="M4" s="2345"/>
      <c r="N4" s="2345"/>
      <c r="O4" s="2345"/>
      <c r="P4" s="2345"/>
      <c r="Q4" s="2345"/>
      <c r="R4" s="2345"/>
      <c r="S4" s="2345"/>
      <c r="T4" s="2345"/>
      <c r="U4" s="2345"/>
      <c r="V4" s="2345"/>
      <c r="W4" s="2345"/>
      <c r="X4" s="2345"/>
      <c r="Y4" s="2345"/>
      <c r="Z4" s="2345"/>
      <c r="AA4" s="2345"/>
      <c r="AB4" s="2345"/>
      <c r="AC4" s="2345"/>
      <c r="AD4" s="2345"/>
      <c r="AE4" s="2345"/>
      <c r="AF4" s="2345"/>
      <c r="AG4" s="2345"/>
      <c r="AH4" s="2345"/>
      <c r="AI4" s="2345"/>
      <c r="AJ4" s="2345"/>
      <c r="AK4" s="2346"/>
      <c r="AL4" s="504" t="s">
        <v>72</v>
      </c>
      <c r="AM4" s="506" t="s">
        <v>73</v>
      </c>
    </row>
    <row r="5" spans="1:39" ht="27" customHeight="1" x14ac:dyDescent="0.2">
      <c r="A5" s="2336" t="s">
        <v>1</v>
      </c>
      <c r="B5" s="2336"/>
      <c r="C5" s="2336"/>
      <c r="D5" s="2336"/>
      <c r="E5" s="2336"/>
      <c r="F5" s="2336"/>
      <c r="G5" s="2336"/>
      <c r="H5" s="2336"/>
      <c r="I5" s="2336"/>
      <c r="J5" s="2336"/>
      <c r="K5" s="2336"/>
      <c r="L5" s="2336"/>
      <c r="M5" s="2540"/>
      <c r="N5" s="2541" t="s">
        <v>2</v>
      </c>
      <c r="O5" s="2542"/>
      <c r="P5" s="2542"/>
      <c r="Q5" s="2542"/>
      <c r="R5" s="2542"/>
      <c r="S5" s="2542"/>
      <c r="T5" s="2542"/>
      <c r="U5" s="2542"/>
      <c r="V5" s="2542"/>
      <c r="W5" s="2542"/>
      <c r="X5" s="2542"/>
      <c r="Y5" s="2542"/>
      <c r="Z5" s="2542"/>
      <c r="AA5" s="2542"/>
      <c r="AB5" s="2542"/>
      <c r="AC5" s="2542"/>
      <c r="AD5" s="2542"/>
      <c r="AE5" s="2542"/>
      <c r="AF5" s="2542"/>
      <c r="AG5" s="2542"/>
      <c r="AH5" s="2542"/>
      <c r="AI5" s="2542"/>
      <c r="AJ5" s="2543"/>
      <c r="AK5" s="1321"/>
      <c r="AL5" s="1321"/>
      <c r="AM5" s="1321"/>
    </row>
    <row r="6" spans="1:39" ht="27" customHeight="1" x14ac:dyDescent="0.2">
      <c r="A6" s="1320"/>
      <c r="B6" s="1320"/>
      <c r="C6" s="1320"/>
      <c r="D6" s="1320"/>
      <c r="E6" s="1320"/>
      <c r="F6" s="1320"/>
      <c r="G6" s="1320"/>
      <c r="H6" s="1320"/>
      <c r="I6" s="1320"/>
      <c r="J6" s="1320"/>
      <c r="K6" s="495"/>
      <c r="L6" s="1320"/>
      <c r="M6" s="1320"/>
      <c r="N6" s="112"/>
      <c r="O6" s="711"/>
      <c r="P6" s="712"/>
      <c r="Q6" s="1320"/>
      <c r="R6" s="113"/>
      <c r="S6" s="712"/>
      <c r="T6" s="1458"/>
      <c r="U6" s="712"/>
      <c r="V6" s="113"/>
      <c r="W6" s="113"/>
      <c r="X6" s="113"/>
      <c r="Y6" s="498" t="s">
        <v>3</v>
      </c>
      <c r="Z6" s="712"/>
      <c r="AA6" s="1320"/>
      <c r="AB6" s="1320"/>
      <c r="AC6" s="1320"/>
      <c r="AD6" s="1320"/>
      <c r="AE6" s="1320"/>
      <c r="AF6" s="1320"/>
      <c r="AG6" s="1320"/>
      <c r="AH6" s="1320"/>
      <c r="AI6" s="1320"/>
      <c r="AJ6" s="499"/>
      <c r="AK6" s="113"/>
      <c r="AL6" s="113"/>
      <c r="AM6" s="114"/>
    </row>
    <row r="7" spans="1:39" ht="13.5" customHeight="1" x14ac:dyDescent="0.2">
      <c r="A7" s="1835" t="s">
        <v>4</v>
      </c>
      <c r="B7" s="1829" t="s">
        <v>5</v>
      </c>
      <c r="C7" s="1838"/>
      <c r="D7" s="1838" t="s">
        <v>4</v>
      </c>
      <c r="E7" s="1829" t="s">
        <v>6</v>
      </c>
      <c r="F7" s="1838"/>
      <c r="G7" s="1838" t="s">
        <v>4</v>
      </c>
      <c r="H7" s="1829" t="s">
        <v>7</v>
      </c>
      <c r="I7" s="1838"/>
      <c r="J7" s="1838" t="s">
        <v>4</v>
      </c>
      <c r="K7" s="1826" t="s">
        <v>8</v>
      </c>
      <c r="L7" s="1832" t="s">
        <v>9</v>
      </c>
      <c r="M7" s="1832" t="s">
        <v>10</v>
      </c>
      <c r="N7" s="1832" t="s">
        <v>11</v>
      </c>
      <c r="O7" s="1832" t="s">
        <v>74</v>
      </c>
      <c r="P7" s="2618" t="s">
        <v>2</v>
      </c>
      <c r="Q7" s="2338" t="s">
        <v>12</v>
      </c>
      <c r="R7" s="1823" t="s">
        <v>13</v>
      </c>
      <c r="S7" s="1826" t="s">
        <v>14</v>
      </c>
      <c r="T7" s="1826" t="s">
        <v>15</v>
      </c>
      <c r="U7" s="2618" t="s">
        <v>16</v>
      </c>
      <c r="V7" s="1863" t="s">
        <v>13</v>
      </c>
      <c r="W7" s="940"/>
      <c r="X7" s="1832" t="s">
        <v>17</v>
      </c>
      <c r="Y7" s="1866" t="s">
        <v>18</v>
      </c>
      <c r="Z7" s="1867"/>
      <c r="AA7" s="1867"/>
      <c r="AB7" s="1867"/>
      <c r="AC7" s="1867"/>
      <c r="AD7" s="1868"/>
      <c r="AE7" s="1866" t="s">
        <v>19</v>
      </c>
      <c r="AF7" s="1867"/>
      <c r="AG7" s="1867"/>
      <c r="AH7" s="1867"/>
      <c r="AI7" s="1867"/>
      <c r="AJ7" s="1868"/>
      <c r="AK7" s="1844" t="s">
        <v>20</v>
      </c>
      <c r="AL7" s="1844" t="s">
        <v>21</v>
      </c>
      <c r="AM7" s="1847" t="s">
        <v>22</v>
      </c>
    </row>
    <row r="8" spans="1:39" ht="18" customHeight="1" x14ac:dyDescent="0.2">
      <c r="A8" s="1836"/>
      <c r="B8" s="1830"/>
      <c r="C8" s="1839"/>
      <c r="D8" s="1839"/>
      <c r="E8" s="1830"/>
      <c r="F8" s="1839"/>
      <c r="G8" s="1839"/>
      <c r="H8" s="1830"/>
      <c r="I8" s="1839"/>
      <c r="J8" s="1839"/>
      <c r="K8" s="1827"/>
      <c r="L8" s="1833"/>
      <c r="M8" s="1833"/>
      <c r="N8" s="1833"/>
      <c r="O8" s="1833"/>
      <c r="P8" s="2619"/>
      <c r="Q8" s="2339"/>
      <c r="R8" s="1824"/>
      <c r="S8" s="1827"/>
      <c r="T8" s="1827"/>
      <c r="U8" s="2619"/>
      <c r="V8" s="1864"/>
      <c r="W8" s="2341" t="s">
        <v>4</v>
      </c>
      <c r="X8" s="1833"/>
      <c r="Y8" s="1852" t="s">
        <v>23</v>
      </c>
      <c r="Z8" s="1855" t="s">
        <v>24</v>
      </c>
      <c r="AA8" s="1852" t="s">
        <v>25</v>
      </c>
      <c r="AB8" s="1852" t="s">
        <v>26</v>
      </c>
      <c r="AC8" s="1852" t="s">
        <v>27</v>
      </c>
      <c r="AD8" s="1852" t="s">
        <v>28</v>
      </c>
      <c r="AE8" s="1852" t="s">
        <v>29</v>
      </c>
      <c r="AF8" s="1852" t="s">
        <v>30</v>
      </c>
      <c r="AG8" s="1852" t="s">
        <v>31</v>
      </c>
      <c r="AH8" s="1852" t="s">
        <v>32</v>
      </c>
      <c r="AI8" s="1852" t="s">
        <v>33</v>
      </c>
      <c r="AJ8" s="1852" t="s">
        <v>34</v>
      </c>
      <c r="AK8" s="1845"/>
      <c r="AL8" s="1845"/>
      <c r="AM8" s="1848"/>
    </row>
    <row r="9" spans="1:39" ht="14.25" customHeight="1" x14ac:dyDescent="0.2">
      <c r="A9" s="1836"/>
      <c r="B9" s="1830"/>
      <c r="C9" s="1839"/>
      <c r="D9" s="1839"/>
      <c r="E9" s="1830"/>
      <c r="F9" s="1839"/>
      <c r="G9" s="1839"/>
      <c r="H9" s="1830"/>
      <c r="I9" s="1839"/>
      <c r="J9" s="1839"/>
      <c r="K9" s="1827"/>
      <c r="L9" s="1833"/>
      <c r="M9" s="1833"/>
      <c r="N9" s="1833"/>
      <c r="O9" s="1833"/>
      <c r="P9" s="2619"/>
      <c r="Q9" s="2339"/>
      <c r="R9" s="1824"/>
      <c r="S9" s="1827"/>
      <c r="T9" s="1827"/>
      <c r="U9" s="2619"/>
      <c r="V9" s="1864"/>
      <c r="W9" s="2341"/>
      <c r="X9" s="1833"/>
      <c r="Y9" s="1853"/>
      <c r="Z9" s="1856"/>
      <c r="AA9" s="1853"/>
      <c r="AB9" s="1853"/>
      <c r="AC9" s="1853"/>
      <c r="AD9" s="1853"/>
      <c r="AE9" s="1853"/>
      <c r="AF9" s="1853"/>
      <c r="AG9" s="1853"/>
      <c r="AH9" s="1853"/>
      <c r="AI9" s="1853"/>
      <c r="AJ9" s="1853"/>
      <c r="AK9" s="1845"/>
      <c r="AL9" s="1845"/>
      <c r="AM9" s="1848"/>
    </row>
    <row r="10" spans="1:39" ht="14.25" customHeight="1" x14ac:dyDescent="0.2">
      <c r="A10" s="1836"/>
      <c r="B10" s="1830"/>
      <c r="C10" s="1839"/>
      <c r="D10" s="1839"/>
      <c r="E10" s="1830"/>
      <c r="F10" s="1839"/>
      <c r="G10" s="1839"/>
      <c r="H10" s="1830"/>
      <c r="I10" s="1839"/>
      <c r="J10" s="1839"/>
      <c r="K10" s="1827"/>
      <c r="L10" s="1833"/>
      <c r="M10" s="1833"/>
      <c r="N10" s="1833"/>
      <c r="O10" s="1833"/>
      <c r="P10" s="2619"/>
      <c r="Q10" s="2339"/>
      <c r="R10" s="1824"/>
      <c r="S10" s="1827"/>
      <c r="T10" s="1827"/>
      <c r="U10" s="2619"/>
      <c r="V10" s="1864"/>
      <c r="W10" s="2341"/>
      <c r="X10" s="1833"/>
      <c r="Y10" s="1853"/>
      <c r="Z10" s="1856"/>
      <c r="AA10" s="1853"/>
      <c r="AB10" s="1853"/>
      <c r="AC10" s="1853"/>
      <c r="AD10" s="1853"/>
      <c r="AE10" s="1853"/>
      <c r="AF10" s="1853"/>
      <c r="AG10" s="1853"/>
      <c r="AH10" s="1853"/>
      <c r="AI10" s="1853"/>
      <c r="AJ10" s="1853"/>
      <c r="AK10" s="1845"/>
      <c r="AL10" s="1845"/>
      <c r="AM10" s="1848"/>
    </row>
    <row r="11" spans="1:39" ht="15" customHeight="1" x14ac:dyDescent="0.2">
      <c r="A11" s="1836"/>
      <c r="B11" s="1830"/>
      <c r="C11" s="1839"/>
      <c r="D11" s="1839"/>
      <c r="E11" s="1830"/>
      <c r="F11" s="1839"/>
      <c r="G11" s="1839"/>
      <c r="H11" s="1830"/>
      <c r="I11" s="1839"/>
      <c r="J11" s="1839"/>
      <c r="K11" s="1827"/>
      <c r="L11" s="1833"/>
      <c r="M11" s="1833"/>
      <c r="N11" s="1833"/>
      <c r="O11" s="1833"/>
      <c r="P11" s="2619"/>
      <c r="Q11" s="2339"/>
      <c r="R11" s="1824"/>
      <c r="S11" s="1827"/>
      <c r="T11" s="1827"/>
      <c r="U11" s="2619"/>
      <c r="V11" s="1864"/>
      <c r="W11" s="2341"/>
      <c r="X11" s="1833"/>
      <c r="Y11" s="1853"/>
      <c r="Z11" s="1856"/>
      <c r="AA11" s="1853"/>
      <c r="AB11" s="1853"/>
      <c r="AC11" s="1853"/>
      <c r="AD11" s="1853"/>
      <c r="AE11" s="1853"/>
      <c r="AF11" s="1853"/>
      <c r="AG11" s="1853"/>
      <c r="AH11" s="1853"/>
      <c r="AI11" s="1853"/>
      <c r="AJ11" s="1853"/>
      <c r="AK11" s="1845"/>
      <c r="AL11" s="1845"/>
      <c r="AM11" s="1848"/>
    </row>
    <row r="12" spans="1:39" ht="15" customHeight="1" x14ac:dyDescent="0.2">
      <c r="A12" s="1836"/>
      <c r="B12" s="1830"/>
      <c r="C12" s="1839"/>
      <c r="D12" s="1839"/>
      <c r="E12" s="1830"/>
      <c r="F12" s="1839"/>
      <c r="G12" s="1839"/>
      <c r="H12" s="1830"/>
      <c r="I12" s="1839"/>
      <c r="J12" s="1839"/>
      <c r="K12" s="1827"/>
      <c r="L12" s="1833"/>
      <c r="M12" s="1833"/>
      <c r="N12" s="1833"/>
      <c r="O12" s="1833"/>
      <c r="P12" s="2619"/>
      <c r="Q12" s="2339"/>
      <c r="R12" s="1824"/>
      <c r="S12" s="1827"/>
      <c r="T12" s="1827"/>
      <c r="U12" s="2619"/>
      <c r="V12" s="1864"/>
      <c r="W12" s="2341"/>
      <c r="X12" s="1833"/>
      <c r="Y12" s="1853"/>
      <c r="Z12" s="1856"/>
      <c r="AA12" s="1853"/>
      <c r="AB12" s="1853"/>
      <c r="AC12" s="1853"/>
      <c r="AD12" s="1853"/>
      <c r="AE12" s="1853"/>
      <c r="AF12" s="1853"/>
      <c r="AG12" s="1853"/>
      <c r="AH12" s="1853"/>
      <c r="AI12" s="1853"/>
      <c r="AJ12" s="1853"/>
      <c r="AK12" s="1845"/>
      <c r="AL12" s="1845"/>
      <c r="AM12" s="1848"/>
    </row>
    <row r="13" spans="1:39" ht="15" customHeight="1" x14ac:dyDescent="0.2">
      <c r="A13" s="1836"/>
      <c r="B13" s="1830"/>
      <c r="C13" s="1839"/>
      <c r="D13" s="1839"/>
      <c r="E13" s="1830"/>
      <c r="F13" s="1839"/>
      <c r="G13" s="1839"/>
      <c r="H13" s="1830"/>
      <c r="I13" s="1839"/>
      <c r="J13" s="1839"/>
      <c r="K13" s="1827"/>
      <c r="L13" s="1833"/>
      <c r="M13" s="1833"/>
      <c r="N13" s="1833"/>
      <c r="O13" s="1833"/>
      <c r="P13" s="2619"/>
      <c r="Q13" s="2339"/>
      <c r="R13" s="1824"/>
      <c r="S13" s="1827"/>
      <c r="T13" s="1827"/>
      <c r="U13" s="2619"/>
      <c r="V13" s="1864"/>
      <c r="W13" s="2341"/>
      <c r="X13" s="1833"/>
      <c r="Y13" s="1853"/>
      <c r="Z13" s="1856"/>
      <c r="AA13" s="1853"/>
      <c r="AB13" s="1853"/>
      <c r="AC13" s="1853"/>
      <c r="AD13" s="1853"/>
      <c r="AE13" s="1853"/>
      <c r="AF13" s="1853"/>
      <c r="AG13" s="1853"/>
      <c r="AH13" s="1853"/>
      <c r="AI13" s="1853"/>
      <c r="AJ13" s="1853"/>
      <c r="AK13" s="1845"/>
      <c r="AL13" s="1845"/>
      <c r="AM13" s="1848"/>
    </row>
    <row r="14" spans="1:39" ht="15" customHeight="1" x14ac:dyDescent="0.2">
      <c r="A14" s="1836"/>
      <c r="B14" s="1830"/>
      <c r="C14" s="1839"/>
      <c r="D14" s="1839"/>
      <c r="E14" s="1830"/>
      <c r="F14" s="1839"/>
      <c r="G14" s="1839"/>
      <c r="H14" s="1830"/>
      <c r="I14" s="1839"/>
      <c r="J14" s="1839"/>
      <c r="K14" s="1827"/>
      <c r="L14" s="1833"/>
      <c r="M14" s="1833"/>
      <c r="N14" s="1833"/>
      <c r="O14" s="1833"/>
      <c r="P14" s="2619"/>
      <c r="Q14" s="2339"/>
      <c r="R14" s="1824"/>
      <c r="S14" s="1827"/>
      <c r="T14" s="1827"/>
      <c r="U14" s="2619"/>
      <c r="V14" s="1864"/>
      <c r="W14" s="2341"/>
      <c r="X14" s="1833"/>
      <c r="Y14" s="1853"/>
      <c r="Z14" s="1856"/>
      <c r="AA14" s="1853"/>
      <c r="AB14" s="1853"/>
      <c r="AC14" s="1853"/>
      <c r="AD14" s="1853"/>
      <c r="AE14" s="1853"/>
      <c r="AF14" s="1853"/>
      <c r="AG14" s="1853"/>
      <c r="AH14" s="1853"/>
      <c r="AI14" s="1853"/>
      <c r="AJ14" s="1853"/>
      <c r="AK14" s="1845"/>
      <c r="AL14" s="1845"/>
      <c r="AM14" s="1848"/>
    </row>
    <row r="15" spans="1:39" ht="15" customHeight="1" x14ac:dyDescent="0.2">
      <c r="A15" s="1837"/>
      <c r="B15" s="1831"/>
      <c r="C15" s="1840"/>
      <c r="D15" s="1840"/>
      <c r="E15" s="1831"/>
      <c r="F15" s="1840"/>
      <c r="G15" s="1840"/>
      <c r="H15" s="1831"/>
      <c r="I15" s="1840"/>
      <c r="J15" s="1840"/>
      <c r="K15" s="1828"/>
      <c r="L15" s="1834"/>
      <c r="M15" s="1834"/>
      <c r="N15" s="1834"/>
      <c r="O15" s="1834"/>
      <c r="P15" s="2620"/>
      <c r="Q15" s="2340"/>
      <c r="R15" s="1825"/>
      <c r="S15" s="1828"/>
      <c r="T15" s="1828"/>
      <c r="U15" s="2620"/>
      <c r="V15" s="1865"/>
      <c r="W15" s="2342"/>
      <c r="X15" s="1834"/>
      <c r="Y15" s="1854"/>
      <c r="Z15" s="1857"/>
      <c r="AA15" s="1854"/>
      <c r="AB15" s="1854"/>
      <c r="AC15" s="1854"/>
      <c r="AD15" s="1854"/>
      <c r="AE15" s="1854"/>
      <c r="AF15" s="1854"/>
      <c r="AG15" s="1854"/>
      <c r="AH15" s="1854"/>
      <c r="AI15" s="1854"/>
      <c r="AJ15" s="1854"/>
      <c r="AK15" s="1846"/>
      <c r="AL15" s="1846"/>
      <c r="AM15" s="1849"/>
    </row>
    <row r="16" spans="1:39" s="148" customFormat="1" ht="29.25" customHeight="1" x14ac:dyDescent="0.2">
      <c r="A16" s="115">
        <v>1</v>
      </c>
      <c r="B16" s="116" t="s">
        <v>136</v>
      </c>
      <c r="C16" s="116"/>
      <c r="D16" s="116"/>
      <c r="E16" s="116"/>
      <c r="F16" s="116"/>
      <c r="G16" s="116"/>
      <c r="H16" s="116"/>
      <c r="I16" s="116"/>
      <c r="J16" s="116"/>
      <c r="K16" s="117"/>
      <c r="L16" s="116"/>
      <c r="M16" s="116"/>
      <c r="N16" s="116"/>
      <c r="O16" s="118"/>
      <c r="P16" s="117"/>
      <c r="Q16" s="119"/>
      <c r="R16" s="120"/>
      <c r="S16" s="117"/>
      <c r="T16" s="117"/>
      <c r="U16" s="117"/>
      <c r="V16" s="121"/>
      <c r="W16" s="122"/>
      <c r="X16" s="118"/>
      <c r="Y16" s="116"/>
      <c r="Z16" s="116"/>
      <c r="AA16" s="116"/>
      <c r="AB16" s="116"/>
      <c r="AC16" s="116"/>
      <c r="AD16" s="116"/>
      <c r="AE16" s="116"/>
      <c r="AF16" s="116"/>
      <c r="AG16" s="116"/>
      <c r="AH16" s="116"/>
      <c r="AI16" s="116"/>
      <c r="AJ16" s="116"/>
      <c r="AK16" s="123"/>
      <c r="AL16" s="123"/>
      <c r="AM16" s="124"/>
    </row>
    <row r="17" spans="1:39" ht="27" customHeight="1" x14ac:dyDescent="0.2">
      <c r="A17" s="2550"/>
      <c r="B17" s="1662"/>
      <c r="C17" s="1663"/>
      <c r="D17" s="713">
        <v>1</v>
      </c>
      <c r="E17" s="126" t="s">
        <v>1538</v>
      </c>
      <c r="F17" s="126"/>
      <c r="G17" s="126"/>
      <c r="H17" s="126"/>
      <c r="I17" s="126"/>
      <c r="J17" s="126"/>
      <c r="K17" s="127"/>
      <c r="L17" s="128"/>
      <c r="M17" s="126"/>
      <c r="N17" s="126"/>
      <c r="O17" s="132"/>
      <c r="P17" s="127"/>
      <c r="Q17" s="129"/>
      <c r="R17" s="130"/>
      <c r="S17" s="127"/>
      <c r="T17" s="127"/>
      <c r="U17" s="127"/>
      <c r="V17" s="131"/>
      <c r="W17" s="132"/>
      <c r="X17" s="128"/>
      <c r="Y17" s="126"/>
      <c r="Z17" s="127"/>
      <c r="AA17" s="126"/>
      <c r="AB17" s="126"/>
      <c r="AC17" s="126"/>
      <c r="AD17" s="126"/>
      <c r="AE17" s="126"/>
      <c r="AF17" s="126"/>
      <c r="AG17" s="126"/>
      <c r="AH17" s="126"/>
      <c r="AI17" s="126"/>
      <c r="AJ17" s="126"/>
      <c r="AK17" s="133"/>
      <c r="AL17" s="133"/>
      <c r="AM17" s="134"/>
    </row>
    <row r="18" spans="1:39" ht="36" customHeight="1" x14ac:dyDescent="0.2">
      <c r="A18" s="2551"/>
      <c r="B18" s="1664"/>
      <c r="C18" s="1665"/>
      <c r="D18" s="1622"/>
      <c r="E18" s="1662"/>
      <c r="F18" s="1663"/>
      <c r="G18" s="997">
        <v>1</v>
      </c>
      <c r="H18" s="136" t="s">
        <v>1539</v>
      </c>
      <c r="I18" s="136"/>
      <c r="J18" s="136"/>
      <c r="K18" s="137"/>
      <c r="L18" s="138"/>
      <c r="M18" s="136"/>
      <c r="N18" s="136"/>
      <c r="O18" s="142"/>
      <c r="P18" s="137"/>
      <c r="Q18" s="139"/>
      <c r="R18" s="140"/>
      <c r="S18" s="137"/>
      <c r="T18" s="137"/>
      <c r="U18" s="137"/>
      <c r="V18" s="141"/>
      <c r="W18" s="142"/>
      <c r="X18" s="138"/>
      <c r="Y18" s="136"/>
      <c r="Z18" s="137"/>
      <c r="AA18" s="136"/>
      <c r="AB18" s="136"/>
      <c r="AC18" s="136"/>
      <c r="AD18" s="136"/>
      <c r="AE18" s="136"/>
      <c r="AF18" s="136"/>
      <c r="AG18" s="136"/>
      <c r="AH18" s="136"/>
      <c r="AI18" s="136"/>
      <c r="AJ18" s="136"/>
      <c r="AK18" s="143"/>
      <c r="AL18" s="143"/>
      <c r="AM18" s="144"/>
    </row>
    <row r="19" spans="1:39" ht="144" customHeight="1" x14ac:dyDescent="0.2">
      <c r="A19" s="2551"/>
      <c r="B19" s="1664"/>
      <c r="C19" s="1665"/>
      <c r="D19" s="1623"/>
      <c r="E19" s="1664"/>
      <c r="F19" s="1665"/>
      <c r="G19" s="1622"/>
      <c r="H19" s="1662"/>
      <c r="I19" s="1663"/>
      <c r="J19" s="1296">
        <v>1</v>
      </c>
      <c r="K19" s="714" t="str">
        <f>'[5]POAI 2017'!I271</f>
        <v xml:space="preserve">Implementar un (1)  Sistema de Gestión Ambiental Departamental SIGAD </v>
      </c>
      <c r="L19" s="1296" t="s">
        <v>78</v>
      </c>
      <c r="M19" s="1296">
        <v>1</v>
      </c>
      <c r="N19" s="1622" t="s">
        <v>1540</v>
      </c>
      <c r="O19" s="2550">
        <v>64</v>
      </c>
      <c r="P19" s="1643" t="s">
        <v>1833</v>
      </c>
      <c r="Q19" s="715">
        <v>30</v>
      </c>
      <c r="R19" s="2615">
        <v>110000000</v>
      </c>
      <c r="S19" s="1643" t="s">
        <v>1541</v>
      </c>
      <c r="T19" s="2603" t="s">
        <v>1542</v>
      </c>
      <c r="U19" s="145" t="s">
        <v>1543</v>
      </c>
      <c r="V19" s="716">
        <f>22500000+10000000</f>
        <v>32500000</v>
      </c>
      <c r="W19" s="1290">
        <v>20</v>
      </c>
      <c r="X19" s="1279" t="s">
        <v>1544</v>
      </c>
      <c r="Y19" s="1308"/>
      <c r="Z19" s="717"/>
      <c r="AA19" s="1308"/>
      <c r="AB19" s="1308"/>
      <c r="AC19" s="1308"/>
      <c r="AD19" s="1308"/>
      <c r="AE19" s="1310"/>
      <c r="AF19" s="1310"/>
      <c r="AG19" s="1310"/>
      <c r="AH19" s="1310"/>
      <c r="AI19" s="1310"/>
      <c r="AJ19" s="1308"/>
      <c r="AK19" s="2598">
        <v>42736</v>
      </c>
      <c r="AL19" s="2598">
        <v>43100</v>
      </c>
      <c r="AM19" s="1686" t="s">
        <v>1545</v>
      </c>
    </row>
    <row r="20" spans="1:39" ht="102" customHeight="1" x14ac:dyDescent="0.2">
      <c r="A20" s="2551"/>
      <c r="B20" s="1664"/>
      <c r="C20" s="1665"/>
      <c r="D20" s="1623"/>
      <c r="E20" s="1664"/>
      <c r="F20" s="1665"/>
      <c r="G20" s="1623"/>
      <c r="H20" s="1664"/>
      <c r="I20" s="1665"/>
      <c r="J20" s="1296">
        <v>2</v>
      </c>
      <c r="K20" s="714" t="str">
        <f>'[5]POAI 2017'!I272</f>
        <v xml:space="preserve">Apoyar cuatro (4) planes de manejo de áreas protegidas del departamento </v>
      </c>
      <c r="L20" s="1296" t="s">
        <v>78</v>
      </c>
      <c r="M20" s="1296">
        <v>4</v>
      </c>
      <c r="N20" s="1623"/>
      <c r="O20" s="2551"/>
      <c r="P20" s="1644"/>
      <c r="Q20" s="715">
        <v>16</v>
      </c>
      <c r="R20" s="2616"/>
      <c r="S20" s="1644"/>
      <c r="T20" s="2605"/>
      <c r="U20" s="718" t="s">
        <v>1546</v>
      </c>
      <c r="V20" s="716">
        <f>7500000+10000000</f>
        <v>17500000</v>
      </c>
      <c r="W20" s="1290">
        <v>20</v>
      </c>
      <c r="X20" s="1279" t="s">
        <v>1544</v>
      </c>
      <c r="Y20" s="1309"/>
      <c r="Z20" s="719"/>
      <c r="AA20" s="1309"/>
      <c r="AB20" s="1309"/>
      <c r="AC20" s="1309"/>
      <c r="AD20" s="1309"/>
      <c r="AE20" s="1311"/>
      <c r="AF20" s="1311"/>
      <c r="AG20" s="1311"/>
      <c r="AH20" s="1311"/>
      <c r="AI20" s="1311"/>
      <c r="AJ20" s="1309"/>
      <c r="AK20" s="2599"/>
      <c r="AL20" s="2599"/>
      <c r="AM20" s="1688"/>
    </row>
    <row r="21" spans="1:39" ht="99" customHeight="1" x14ac:dyDescent="0.2">
      <c r="A21" s="2551"/>
      <c r="B21" s="1664"/>
      <c r="C21" s="1665"/>
      <c r="D21" s="1623"/>
      <c r="E21" s="1664"/>
      <c r="F21" s="1665"/>
      <c r="G21" s="1623"/>
      <c r="H21" s="1664"/>
      <c r="I21" s="1665"/>
      <c r="J21" s="1296">
        <v>3</v>
      </c>
      <c r="K21" s="714" t="str">
        <f>'[5]POAI 2017'!I273</f>
        <v xml:space="preserve">Apoyar el Plan Departamental  para la Gestión Integral de la Biodiversidad y sus Servicios Ecosistémicos PDGIB 2013-2024  </v>
      </c>
      <c r="L21" s="1296" t="s">
        <v>78</v>
      </c>
      <c r="M21" s="1296">
        <v>1</v>
      </c>
      <c r="N21" s="1623"/>
      <c r="O21" s="2551"/>
      <c r="P21" s="1644"/>
      <c r="Q21" s="715">
        <v>10</v>
      </c>
      <c r="R21" s="2616"/>
      <c r="S21" s="1644"/>
      <c r="T21" s="1643" t="s">
        <v>1547</v>
      </c>
      <c r="U21" s="720" t="s">
        <v>1548</v>
      </c>
      <c r="V21" s="716">
        <f>11250000-250000</f>
        <v>11000000</v>
      </c>
      <c r="W21" s="1290">
        <v>20</v>
      </c>
      <c r="X21" s="1279" t="s">
        <v>1544</v>
      </c>
      <c r="Y21" s="1309"/>
      <c r="Z21" s="719"/>
      <c r="AA21" s="1309"/>
      <c r="AB21" s="1309"/>
      <c r="AC21" s="1309"/>
      <c r="AD21" s="1309"/>
      <c r="AE21" s="1311"/>
      <c r="AF21" s="1311"/>
      <c r="AG21" s="1311"/>
      <c r="AH21" s="1311"/>
      <c r="AI21" s="1311"/>
      <c r="AJ21" s="1309"/>
      <c r="AK21" s="2599"/>
      <c r="AL21" s="2599"/>
      <c r="AM21" s="1688"/>
    </row>
    <row r="22" spans="1:39" ht="94.5" customHeight="1" x14ac:dyDescent="0.2">
      <c r="A22" s="2551"/>
      <c r="B22" s="1664"/>
      <c r="C22" s="1665"/>
      <c r="D22" s="1623"/>
      <c r="E22" s="1664"/>
      <c r="F22" s="1665"/>
      <c r="G22" s="1623"/>
      <c r="H22" s="1664"/>
      <c r="I22" s="1665"/>
      <c r="J22" s="1296">
        <v>4</v>
      </c>
      <c r="K22" s="714" t="str">
        <f>'[5]POAI 2017'!I274</f>
        <v>Diseñay ejecutar una poiica Departamental de uso racional de resiudos solidos y uso eficiente de energia</v>
      </c>
      <c r="L22" s="1296" t="s">
        <v>78</v>
      </c>
      <c r="M22" s="1296">
        <v>1</v>
      </c>
      <c r="N22" s="1623"/>
      <c r="O22" s="2551"/>
      <c r="P22" s="1644"/>
      <c r="Q22" s="715">
        <v>18</v>
      </c>
      <c r="R22" s="2616"/>
      <c r="S22" s="1644"/>
      <c r="T22" s="1644"/>
      <c r="U22" s="720" t="s">
        <v>1549</v>
      </c>
      <c r="V22" s="716">
        <v>20000000</v>
      </c>
      <c r="W22" s="1290">
        <v>20</v>
      </c>
      <c r="X22" s="1279" t="s">
        <v>1544</v>
      </c>
      <c r="Y22" s="1309"/>
      <c r="Z22" s="719"/>
      <c r="AA22" s="1309"/>
      <c r="AB22" s="1309"/>
      <c r="AC22" s="1309"/>
      <c r="AD22" s="1309"/>
      <c r="AE22" s="1311"/>
      <c r="AF22" s="1311"/>
      <c r="AG22" s="1311"/>
      <c r="AH22" s="1311"/>
      <c r="AI22" s="1311"/>
      <c r="AJ22" s="1309"/>
      <c r="AK22" s="2599"/>
      <c r="AL22" s="2599"/>
      <c r="AM22" s="1688"/>
    </row>
    <row r="23" spans="1:39" ht="157.5" customHeight="1" x14ac:dyDescent="0.2">
      <c r="A23" s="2551"/>
      <c r="B23" s="1664"/>
      <c r="C23" s="1665"/>
      <c r="D23" s="1623"/>
      <c r="E23" s="1664"/>
      <c r="F23" s="1665"/>
      <c r="G23" s="1623"/>
      <c r="H23" s="1664"/>
      <c r="I23" s="1665"/>
      <c r="J23" s="1296">
        <v>5</v>
      </c>
      <c r="K23" s="714" t="str">
        <f>'[5]POAI 2017'!I275</f>
        <v xml:space="preserve">Desarrollar en (5) cinco de los sectores productivos del departamento, actividades de producción más limpia y Buenas  Prácticas Ambientales (BPA) </v>
      </c>
      <c r="L23" s="1296" t="s">
        <v>78</v>
      </c>
      <c r="M23" s="1296">
        <v>2</v>
      </c>
      <c r="N23" s="1623"/>
      <c r="O23" s="2551"/>
      <c r="P23" s="1644"/>
      <c r="Q23" s="715">
        <v>16</v>
      </c>
      <c r="R23" s="2616"/>
      <c r="S23" s="1644"/>
      <c r="T23" s="1644"/>
      <c r="U23" s="720" t="s">
        <v>1550</v>
      </c>
      <c r="V23" s="716">
        <f>7500000+10500000</f>
        <v>18000000</v>
      </c>
      <c r="W23" s="1290">
        <v>20</v>
      </c>
      <c r="X23" s="1279" t="s">
        <v>1544</v>
      </c>
      <c r="Y23" s="1309"/>
      <c r="Z23" s="719"/>
      <c r="AA23" s="1309"/>
      <c r="AB23" s="1309"/>
      <c r="AC23" s="1309"/>
      <c r="AD23" s="1309"/>
      <c r="AE23" s="1311"/>
      <c r="AF23" s="1311"/>
      <c r="AG23" s="1311"/>
      <c r="AH23" s="1311"/>
      <c r="AI23" s="1311"/>
      <c r="AJ23" s="1309"/>
      <c r="AK23" s="2599"/>
      <c r="AL23" s="2599"/>
      <c r="AM23" s="1688"/>
    </row>
    <row r="24" spans="1:39" ht="157.5" customHeight="1" x14ac:dyDescent="0.2">
      <c r="A24" s="2552"/>
      <c r="B24" s="1666"/>
      <c r="C24" s="1667"/>
      <c r="D24" s="1624"/>
      <c r="E24" s="1666"/>
      <c r="F24" s="1667"/>
      <c r="G24" s="1624"/>
      <c r="H24" s="1666"/>
      <c r="I24" s="1667"/>
      <c r="J24" s="1277">
        <v>6</v>
      </c>
      <c r="K24" s="173" t="str">
        <f>'[5]POAI 2017'!I276</f>
        <v xml:space="preserve">Apoyar a los doce (12) municipios en las acciones de control y vigilancia de la explotación minera en coordinación con la autoridad ambiental </v>
      </c>
      <c r="L24" s="1296" t="s">
        <v>78</v>
      </c>
      <c r="M24" s="1277">
        <v>12</v>
      </c>
      <c r="N24" s="1624"/>
      <c r="O24" s="2552"/>
      <c r="P24" s="1645"/>
      <c r="Q24" s="715">
        <v>10</v>
      </c>
      <c r="R24" s="2617"/>
      <c r="S24" s="1645"/>
      <c r="T24" s="1645"/>
      <c r="U24" s="720" t="s">
        <v>1551</v>
      </c>
      <c r="V24" s="721">
        <v>11000000</v>
      </c>
      <c r="W24" s="1289">
        <v>20</v>
      </c>
      <c r="X24" s="1279" t="s">
        <v>1544</v>
      </c>
      <c r="Y24" s="1309"/>
      <c r="Z24" s="719"/>
      <c r="AA24" s="1309"/>
      <c r="AB24" s="1309"/>
      <c r="AC24" s="1309"/>
      <c r="AD24" s="1309"/>
      <c r="AE24" s="1311"/>
      <c r="AF24" s="1311"/>
      <c r="AG24" s="1311"/>
      <c r="AH24" s="1311"/>
      <c r="AI24" s="1311"/>
      <c r="AJ24" s="1309"/>
      <c r="AK24" s="2600"/>
      <c r="AL24" s="2600"/>
      <c r="AM24" s="1687"/>
    </row>
    <row r="25" spans="1:39" ht="36" customHeight="1" x14ac:dyDescent="0.2">
      <c r="A25" s="1289"/>
      <c r="B25" s="1282"/>
      <c r="C25" s="1283"/>
      <c r="D25" s="1278"/>
      <c r="E25" s="1282"/>
      <c r="F25" s="1283"/>
      <c r="G25" s="997">
        <v>2</v>
      </c>
      <c r="H25" s="136" t="s">
        <v>1552</v>
      </c>
      <c r="I25" s="136"/>
      <c r="J25" s="136"/>
      <c r="K25" s="137"/>
      <c r="L25" s="138"/>
      <c r="M25" s="136"/>
      <c r="N25" s="136"/>
      <c r="O25" s="142"/>
      <c r="P25" s="137"/>
      <c r="Q25" s="139"/>
      <c r="R25" s="140"/>
      <c r="S25" s="137"/>
      <c r="T25" s="137"/>
      <c r="U25" s="137"/>
      <c r="V25" s="141"/>
      <c r="W25" s="142"/>
      <c r="X25" s="138"/>
      <c r="Y25" s="136"/>
      <c r="Z25" s="137"/>
      <c r="AA25" s="136"/>
      <c r="AB25" s="136"/>
      <c r="AC25" s="136"/>
      <c r="AD25" s="136"/>
      <c r="AE25" s="136"/>
      <c r="AF25" s="136"/>
      <c r="AG25" s="136"/>
      <c r="AH25" s="136"/>
      <c r="AI25" s="136"/>
      <c r="AJ25" s="136"/>
      <c r="AK25" s="143"/>
      <c r="AL25" s="143"/>
      <c r="AM25" s="144"/>
    </row>
    <row r="26" spans="1:39" ht="159" customHeight="1" x14ac:dyDescent="0.2">
      <c r="A26" s="2550"/>
      <c r="B26" s="1662"/>
      <c r="C26" s="1663"/>
      <c r="D26" s="1622"/>
      <c r="E26" s="1662"/>
      <c r="F26" s="1663"/>
      <c r="G26" s="1622"/>
      <c r="H26" s="1662"/>
      <c r="I26" s="1663"/>
      <c r="J26" s="1296">
        <v>8</v>
      </c>
      <c r="K26" s="1284" t="s">
        <v>1553</v>
      </c>
      <c r="L26" s="1296" t="s">
        <v>78</v>
      </c>
      <c r="M26" s="1296">
        <v>2</v>
      </c>
      <c r="N26" s="2612" t="s">
        <v>1554</v>
      </c>
      <c r="O26" s="2550">
        <v>67</v>
      </c>
      <c r="P26" s="1650" t="s">
        <v>1555</v>
      </c>
      <c r="Q26" s="715">
        <v>61</v>
      </c>
      <c r="R26" s="2610">
        <v>108800000</v>
      </c>
      <c r="S26" s="1643" t="s">
        <v>1556</v>
      </c>
      <c r="T26" s="1643" t="s">
        <v>1557</v>
      </c>
      <c r="U26" s="1354" t="s">
        <v>1558</v>
      </c>
      <c r="V26" s="722">
        <f>46600000+20000000</f>
        <v>66600000</v>
      </c>
      <c r="W26" s="1317">
        <v>20</v>
      </c>
      <c r="X26" s="1279" t="s">
        <v>1544</v>
      </c>
      <c r="Y26" s="1308"/>
      <c r="Z26" s="717"/>
      <c r="AA26" s="1308"/>
      <c r="AB26" s="1308"/>
      <c r="AC26" s="723"/>
      <c r="AD26" s="1308"/>
      <c r="AE26" s="1310"/>
      <c r="AF26" s="1310"/>
      <c r="AG26" s="1310"/>
      <c r="AH26" s="1310"/>
      <c r="AI26" s="1310"/>
      <c r="AJ26" s="1308"/>
      <c r="AK26" s="1313">
        <v>42736</v>
      </c>
      <c r="AL26" s="1313">
        <v>43100</v>
      </c>
      <c r="AM26" s="1686" t="s">
        <v>1545</v>
      </c>
    </row>
    <row r="27" spans="1:39" s="148" customFormat="1" ht="159" customHeight="1" x14ac:dyDescent="0.2">
      <c r="A27" s="2552"/>
      <c r="B27" s="1666"/>
      <c r="C27" s="1667"/>
      <c r="D27" s="1624"/>
      <c r="E27" s="1666"/>
      <c r="F27" s="1667"/>
      <c r="G27" s="1624"/>
      <c r="H27" s="1666"/>
      <c r="I27" s="1667"/>
      <c r="J27" s="1296">
        <v>7</v>
      </c>
      <c r="K27" s="1284" t="s">
        <v>1559</v>
      </c>
      <c r="L27" s="1296" t="s">
        <v>78</v>
      </c>
      <c r="M27" s="1296">
        <v>1</v>
      </c>
      <c r="N27" s="2614"/>
      <c r="O27" s="2552"/>
      <c r="P27" s="1651"/>
      <c r="Q27" s="715">
        <v>39</v>
      </c>
      <c r="R27" s="2611"/>
      <c r="S27" s="1645"/>
      <c r="T27" s="1645"/>
      <c r="U27" s="1354" t="s">
        <v>1560</v>
      </c>
      <c r="V27" s="722">
        <f>12200000+30000000</f>
        <v>42200000</v>
      </c>
      <c r="W27" s="1317">
        <v>20</v>
      </c>
      <c r="X27" s="1279" t="s">
        <v>1544</v>
      </c>
      <c r="Y27" s="1312"/>
      <c r="Z27" s="724"/>
      <c r="AA27" s="1312"/>
      <c r="AB27" s="1312"/>
      <c r="AC27" s="725"/>
      <c r="AD27" s="1312"/>
      <c r="AE27" s="726"/>
      <c r="AF27" s="726"/>
      <c r="AG27" s="726"/>
      <c r="AH27" s="726"/>
      <c r="AI27" s="726"/>
      <c r="AJ27" s="1312"/>
      <c r="AK27" s="1314"/>
      <c r="AL27" s="1314"/>
      <c r="AM27" s="1687"/>
    </row>
    <row r="28" spans="1:39" ht="36" customHeight="1" x14ac:dyDescent="0.2">
      <c r="A28" s="1289"/>
      <c r="B28" s="1282"/>
      <c r="C28" s="1283"/>
      <c r="D28" s="1278"/>
      <c r="E28" s="1282"/>
      <c r="F28" s="1283"/>
      <c r="G28" s="997">
        <v>3</v>
      </c>
      <c r="H28" s="136" t="s">
        <v>1561</v>
      </c>
      <c r="I28" s="136"/>
      <c r="J28" s="136"/>
      <c r="K28" s="137"/>
      <c r="L28" s="138"/>
      <c r="M28" s="136"/>
      <c r="N28" s="136"/>
      <c r="O28" s="142"/>
      <c r="P28" s="137"/>
      <c r="Q28" s="139"/>
      <c r="R28" s="140"/>
      <c r="S28" s="137"/>
      <c r="T28" s="137"/>
      <c r="U28" s="137"/>
      <c r="V28" s="141"/>
      <c r="W28" s="142"/>
      <c r="X28" s="138"/>
      <c r="Y28" s="136"/>
      <c r="Z28" s="137"/>
      <c r="AA28" s="136"/>
      <c r="AB28" s="136"/>
      <c r="AC28" s="136"/>
      <c r="AD28" s="136"/>
      <c r="AE28" s="136"/>
      <c r="AF28" s="136"/>
      <c r="AG28" s="136"/>
      <c r="AH28" s="136"/>
      <c r="AI28" s="136"/>
      <c r="AJ28" s="136"/>
      <c r="AK28" s="143"/>
      <c r="AL28" s="143"/>
      <c r="AM28" s="144"/>
    </row>
    <row r="29" spans="1:39" s="148" customFormat="1" ht="104.25" customHeight="1" x14ac:dyDescent="0.2">
      <c r="A29" s="2550"/>
      <c r="B29" s="1662"/>
      <c r="C29" s="1663"/>
      <c r="D29" s="1622"/>
      <c r="E29" s="1662"/>
      <c r="F29" s="1663"/>
      <c r="G29" s="1622"/>
      <c r="H29" s="1662"/>
      <c r="I29" s="1663"/>
      <c r="J29" s="1622">
        <v>14</v>
      </c>
      <c r="K29" s="1622" t="s">
        <v>1562</v>
      </c>
      <c r="L29" s="1622" t="s">
        <v>78</v>
      </c>
      <c r="M29" s="1622">
        <v>6</v>
      </c>
      <c r="N29" s="2612" t="s">
        <v>1563</v>
      </c>
      <c r="O29" s="2550">
        <v>68</v>
      </c>
      <c r="P29" s="1643" t="s">
        <v>1564</v>
      </c>
      <c r="Q29" s="2606">
        <v>100</v>
      </c>
      <c r="R29" s="1686">
        <f>380191884.6692+75115288+1400000</f>
        <v>456707172.6692</v>
      </c>
      <c r="S29" s="1643" t="s">
        <v>1565</v>
      </c>
      <c r="T29" s="1643" t="s">
        <v>1566</v>
      </c>
      <c r="U29" s="1354" t="s">
        <v>1567</v>
      </c>
      <c r="V29" s="722">
        <v>307600000</v>
      </c>
      <c r="W29" s="1317">
        <v>20</v>
      </c>
      <c r="X29" s="1279" t="s">
        <v>1544</v>
      </c>
      <c r="Y29" s="2596"/>
      <c r="Z29" s="2596"/>
      <c r="AA29" s="2596"/>
      <c r="AB29" s="2596"/>
      <c r="AC29" s="2596"/>
      <c r="AD29" s="2596"/>
      <c r="AE29" s="2596"/>
      <c r="AF29" s="2596"/>
      <c r="AG29" s="2596"/>
      <c r="AH29" s="2596"/>
      <c r="AI29" s="2596"/>
      <c r="AJ29" s="2596"/>
      <c r="AK29" s="2598">
        <v>42736</v>
      </c>
      <c r="AL29" s="2598">
        <v>43100</v>
      </c>
      <c r="AM29" s="1686" t="s">
        <v>1545</v>
      </c>
    </row>
    <row r="30" spans="1:39" s="148" customFormat="1" ht="96.75" customHeight="1" x14ac:dyDescent="0.2">
      <c r="A30" s="2551"/>
      <c r="B30" s="1664"/>
      <c r="C30" s="1665"/>
      <c r="D30" s="1623"/>
      <c r="E30" s="1664"/>
      <c r="F30" s="1665"/>
      <c r="G30" s="1623"/>
      <c r="H30" s="1664"/>
      <c r="I30" s="1665"/>
      <c r="J30" s="1623"/>
      <c r="K30" s="1623"/>
      <c r="L30" s="1623"/>
      <c r="M30" s="1623"/>
      <c r="N30" s="2613"/>
      <c r="O30" s="2551"/>
      <c r="P30" s="1644"/>
      <c r="Q30" s="2607"/>
      <c r="R30" s="1688"/>
      <c r="S30" s="1644"/>
      <c r="T30" s="1644"/>
      <c r="U30" s="1354" t="s">
        <v>1568</v>
      </c>
      <c r="V30" s="727">
        <v>50000000</v>
      </c>
      <c r="W30" s="1317">
        <v>20</v>
      </c>
      <c r="X30" s="1279" t="s">
        <v>1544</v>
      </c>
      <c r="Y30" s="2597"/>
      <c r="Z30" s="2597"/>
      <c r="AA30" s="2597"/>
      <c r="AB30" s="2597"/>
      <c r="AC30" s="2597"/>
      <c r="AD30" s="2597"/>
      <c r="AE30" s="2597"/>
      <c r="AF30" s="2597"/>
      <c r="AG30" s="2597"/>
      <c r="AH30" s="2597"/>
      <c r="AI30" s="2597"/>
      <c r="AJ30" s="2597"/>
      <c r="AK30" s="2599"/>
      <c r="AL30" s="2599"/>
      <c r="AM30" s="1688"/>
    </row>
    <row r="31" spans="1:39" s="148" customFormat="1" ht="78.75" customHeight="1" x14ac:dyDescent="0.2">
      <c r="A31" s="2552"/>
      <c r="B31" s="1666"/>
      <c r="C31" s="1667"/>
      <c r="D31" s="1624"/>
      <c r="E31" s="1666"/>
      <c r="F31" s="1667"/>
      <c r="G31" s="1624"/>
      <c r="H31" s="1666"/>
      <c r="I31" s="1667"/>
      <c r="J31" s="1624"/>
      <c r="K31" s="1624"/>
      <c r="L31" s="1624"/>
      <c r="M31" s="1624"/>
      <c r="N31" s="2614"/>
      <c r="O31" s="2552"/>
      <c r="P31" s="1645"/>
      <c r="Q31" s="2608"/>
      <c r="R31" s="1687"/>
      <c r="S31" s="1645"/>
      <c r="T31" s="1645"/>
      <c r="U31" s="1354" t="s">
        <v>1569</v>
      </c>
      <c r="V31" s="728">
        <v>99107173</v>
      </c>
      <c r="W31" s="1317">
        <v>20</v>
      </c>
      <c r="X31" s="1279" t="s">
        <v>1544</v>
      </c>
      <c r="Y31" s="2609"/>
      <c r="Z31" s="2609"/>
      <c r="AA31" s="2609"/>
      <c r="AB31" s="2609"/>
      <c r="AC31" s="2609"/>
      <c r="AD31" s="2609"/>
      <c r="AE31" s="2609"/>
      <c r="AF31" s="2609"/>
      <c r="AG31" s="2609"/>
      <c r="AH31" s="2609"/>
      <c r="AI31" s="2609"/>
      <c r="AJ31" s="2609"/>
      <c r="AK31" s="2600"/>
      <c r="AL31" s="2600"/>
      <c r="AM31" s="1687"/>
    </row>
    <row r="32" spans="1:39" s="148" customFormat="1" ht="78.75" customHeight="1" x14ac:dyDescent="0.2">
      <c r="A32" s="2556"/>
      <c r="B32" s="2559"/>
      <c r="C32" s="2560"/>
      <c r="D32" s="2556"/>
      <c r="E32" s="2559"/>
      <c r="F32" s="2560"/>
      <c r="G32" s="2556"/>
      <c r="H32" s="2559"/>
      <c r="I32" s="2560"/>
      <c r="J32" s="2556">
        <v>15</v>
      </c>
      <c r="K32" s="1622" t="s">
        <v>1570</v>
      </c>
      <c r="L32" s="2568" t="s">
        <v>78</v>
      </c>
      <c r="M32" s="2568">
        <v>2</v>
      </c>
      <c r="N32" s="1625" t="s">
        <v>1571</v>
      </c>
      <c r="O32" s="2568">
        <v>69</v>
      </c>
      <c r="P32" s="1650" t="s">
        <v>1572</v>
      </c>
      <c r="Q32" s="2601">
        <v>86</v>
      </c>
      <c r="R32" s="2581">
        <v>198000000</v>
      </c>
      <c r="S32" s="1643" t="s">
        <v>1573</v>
      </c>
      <c r="T32" s="2603" t="s">
        <v>1574</v>
      </c>
      <c r="U32" s="1354" t="s">
        <v>1575</v>
      </c>
      <c r="V32" s="728">
        <v>90000000</v>
      </c>
      <c r="W32" s="1317">
        <v>20</v>
      </c>
      <c r="X32" s="1279" t="s">
        <v>1544</v>
      </c>
      <c r="Y32" s="2596"/>
      <c r="Z32" s="717"/>
      <c r="AA32" s="2596"/>
      <c r="AB32" s="2596"/>
      <c r="AC32" s="2596"/>
      <c r="AD32" s="2596"/>
      <c r="AE32" s="2593"/>
      <c r="AF32" s="2593"/>
      <c r="AG32" s="2593"/>
      <c r="AH32" s="2593"/>
      <c r="AI32" s="2593"/>
      <c r="AJ32" s="2593"/>
      <c r="AK32" s="2590">
        <v>42736</v>
      </c>
      <c r="AL32" s="2590">
        <v>43100</v>
      </c>
      <c r="AM32" s="1622" t="s">
        <v>1545</v>
      </c>
    </row>
    <row r="33" spans="1:39" ht="143.25" customHeight="1" x14ac:dyDescent="0.2">
      <c r="A33" s="2557"/>
      <c r="B33" s="2561"/>
      <c r="C33" s="2562"/>
      <c r="D33" s="2557"/>
      <c r="E33" s="2561"/>
      <c r="F33" s="2562"/>
      <c r="G33" s="2557"/>
      <c r="H33" s="2561"/>
      <c r="I33" s="2562"/>
      <c r="J33" s="2558"/>
      <c r="K33" s="1624"/>
      <c r="L33" s="2569"/>
      <c r="M33" s="2570"/>
      <c r="N33" s="1626"/>
      <c r="O33" s="2569"/>
      <c r="P33" s="1668"/>
      <c r="Q33" s="2602"/>
      <c r="R33" s="2595"/>
      <c r="S33" s="1644"/>
      <c r="T33" s="2604"/>
      <c r="U33" s="1354" t="s">
        <v>1576</v>
      </c>
      <c r="V33" s="729">
        <v>79400000</v>
      </c>
      <c r="W33" s="1292">
        <v>20</v>
      </c>
      <c r="X33" s="1279" t="s">
        <v>1544</v>
      </c>
      <c r="Y33" s="2597"/>
      <c r="Z33" s="719"/>
      <c r="AA33" s="2597"/>
      <c r="AB33" s="2597"/>
      <c r="AC33" s="2597"/>
      <c r="AD33" s="2597"/>
      <c r="AE33" s="2594"/>
      <c r="AF33" s="2594"/>
      <c r="AG33" s="2594"/>
      <c r="AH33" s="2594"/>
      <c r="AI33" s="2594"/>
      <c r="AJ33" s="2594"/>
      <c r="AK33" s="2591"/>
      <c r="AL33" s="2591"/>
      <c r="AM33" s="1623"/>
    </row>
    <row r="34" spans="1:39" ht="143.25" customHeight="1" x14ac:dyDescent="0.2">
      <c r="A34" s="2557"/>
      <c r="B34" s="2561"/>
      <c r="C34" s="2562"/>
      <c r="D34" s="2557"/>
      <c r="E34" s="2561"/>
      <c r="F34" s="2562"/>
      <c r="G34" s="2557"/>
      <c r="H34" s="2561"/>
      <c r="I34" s="2562"/>
      <c r="J34" s="1295">
        <v>16</v>
      </c>
      <c r="K34" s="173" t="s">
        <v>1577</v>
      </c>
      <c r="L34" s="730"/>
      <c r="M34" s="1295">
        <v>3</v>
      </c>
      <c r="N34" s="1626"/>
      <c r="O34" s="2569"/>
      <c r="P34" s="1668"/>
      <c r="Q34" s="501">
        <v>3</v>
      </c>
      <c r="R34" s="2595"/>
      <c r="S34" s="1644"/>
      <c r="T34" s="2604"/>
      <c r="U34" s="1354" t="s">
        <v>1578</v>
      </c>
      <c r="V34" s="731">
        <v>6000000</v>
      </c>
      <c r="W34" s="1292">
        <v>20</v>
      </c>
      <c r="X34" s="1279" t="s">
        <v>1544</v>
      </c>
      <c r="Y34" s="1311"/>
      <c r="Z34" s="732"/>
      <c r="AA34" s="1311"/>
      <c r="AB34" s="1311"/>
      <c r="AC34" s="1311"/>
      <c r="AD34" s="1311"/>
      <c r="AE34" s="1304"/>
      <c r="AF34" s="1304"/>
      <c r="AG34" s="1304"/>
      <c r="AH34" s="1304"/>
      <c r="AI34" s="1304"/>
      <c r="AJ34" s="1304"/>
      <c r="AK34" s="2591"/>
      <c r="AL34" s="2591"/>
      <c r="AM34" s="1623"/>
    </row>
    <row r="35" spans="1:39" ht="97.5" customHeight="1" x14ac:dyDescent="0.2">
      <c r="A35" s="2557"/>
      <c r="B35" s="2561"/>
      <c r="C35" s="2562"/>
      <c r="D35" s="2557"/>
      <c r="E35" s="2561"/>
      <c r="F35" s="2562"/>
      <c r="G35" s="2557"/>
      <c r="H35" s="2561"/>
      <c r="I35" s="2562"/>
      <c r="J35" s="1295">
        <v>18</v>
      </c>
      <c r="K35" s="733" t="s">
        <v>1579</v>
      </c>
      <c r="L35" s="1296" t="s">
        <v>78</v>
      </c>
      <c r="M35" s="1295">
        <v>7</v>
      </c>
      <c r="N35" s="1626"/>
      <c r="O35" s="2569"/>
      <c r="P35" s="1668"/>
      <c r="Q35" s="501">
        <v>4</v>
      </c>
      <c r="R35" s="2595"/>
      <c r="S35" s="1644"/>
      <c r="T35" s="2605"/>
      <c r="U35" s="500" t="s">
        <v>1580</v>
      </c>
      <c r="V35" s="734">
        <f>10000000-1400000</f>
        <v>8600000</v>
      </c>
      <c r="W35" s="1292">
        <v>20</v>
      </c>
      <c r="X35" s="1279" t="s">
        <v>1544</v>
      </c>
      <c r="Y35" s="1311"/>
      <c r="Z35" s="732"/>
      <c r="AA35" s="1311"/>
      <c r="AB35" s="1311"/>
      <c r="AC35" s="1311"/>
      <c r="AD35" s="1311"/>
      <c r="AE35" s="1304"/>
      <c r="AF35" s="1304"/>
      <c r="AG35" s="1304"/>
      <c r="AH35" s="1304"/>
      <c r="AI35" s="1304"/>
      <c r="AJ35" s="1304"/>
      <c r="AK35" s="2591"/>
      <c r="AL35" s="2591"/>
      <c r="AM35" s="1623"/>
    </row>
    <row r="36" spans="1:39" ht="190.5" customHeight="1" x14ac:dyDescent="0.2">
      <c r="A36" s="2557"/>
      <c r="B36" s="2561"/>
      <c r="C36" s="2562"/>
      <c r="D36" s="2557"/>
      <c r="E36" s="2561"/>
      <c r="F36" s="2562"/>
      <c r="G36" s="2557"/>
      <c r="H36" s="2561"/>
      <c r="I36" s="2562"/>
      <c r="J36" s="1295">
        <v>19</v>
      </c>
      <c r="K36" s="1284" t="s">
        <v>1581</v>
      </c>
      <c r="L36" s="1296" t="s">
        <v>78</v>
      </c>
      <c r="M36" s="1295">
        <v>9</v>
      </c>
      <c r="N36" s="1626"/>
      <c r="O36" s="2569"/>
      <c r="P36" s="1668"/>
      <c r="Q36" s="501">
        <v>4</v>
      </c>
      <c r="R36" s="2595"/>
      <c r="S36" s="1644"/>
      <c r="T36" s="1459" t="s">
        <v>1582</v>
      </c>
      <c r="U36" s="500" t="s">
        <v>1583</v>
      </c>
      <c r="V36" s="734">
        <v>7000000</v>
      </c>
      <c r="W36" s="1292">
        <v>20</v>
      </c>
      <c r="X36" s="1279" t="s">
        <v>1544</v>
      </c>
      <c r="Y36" s="1311"/>
      <c r="Z36" s="732"/>
      <c r="AA36" s="1311"/>
      <c r="AB36" s="1311"/>
      <c r="AC36" s="1311"/>
      <c r="AD36" s="1311"/>
      <c r="AE36" s="1304"/>
      <c r="AF36" s="1304"/>
      <c r="AG36" s="1304"/>
      <c r="AH36" s="1304"/>
      <c r="AI36" s="1304"/>
      <c r="AJ36" s="1304"/>
      <c r="AK36" s="2591"/>
      <c r="AL36" s="2591"/>
      <c r="AM36" s="1623"/>
    </row>
    <row r="37" spans="1:39" ht="170.25" customHeight="1" x14ac:dyDescent="0.2">
      <c r="A37" s="2558"/>
      <c r="B37" s="2563"/>
      <c r="C37" s="2564"/>
      <c r="D37" s="2558"/>
      <c r="E37" s="2563"/>
      <c r="F37" s="2564"/>
      <c r="G37" s="2558"/>
      <c r="H37" s="2563"/>
      <c r="I37" s="2564"/>
      <c r="J37" s="1295">
        <v>20</v>
      </c>
      <c r="K37" s="1284" t="s">
        <v>1584</v>
      </c>
      <c r="L37" s="1296" t="s">
        <v>78</v>
      </c>
      <c r="M37" s="1295">
        <v>70</v>
      </c>
      <c r="N37" s="1627"/>
      <c r="O37" s="2570"/>
      <c r="P37" s="1651"/>
      <c r="Q37" s="501">
        <v>4</v>
      </c>
      <c r="R37" s="2582"/>
      <c r="S37" s="1645"/>
      <c r="T37" s="1459" t="s">
        <v>1585</v>
      </c>
      <c r="U37" s="500" t="s">
        <v>1586</v>
      </c>
      <c r="V37" s="1316">
        <v>7000000</v>
      </c>
      <c r="W37" s="1292">
        <v>20</v>
      </c>
      <c r="X37" s="1279" t="s">
        <v>1544</v>
      </c>
      <c r="Y37" s="726"/>
      <c r="Z37" s="735"/>
      <c r="AA37" s="726"/>
      <c r="AB37" s="726"/>
      <c r="AC37" s="726"/>
      <c r="AD37" s="726"/>
      <c r="AE37" s="1291"/>
      <c r="AF37" s="1291"/>
      <c r="AG37" s="1291"/>
      <c r="AH37" s="1291"/>
      <c r="AI37" s="1291"/>
      <c r="AJ37" s="1291"/>
      <c r="AK37" s="2592"/>
      <c r="AL37" s="2592"/>
      <c r="AM37" s="1624"/>
    </row>
    <row r="38" spans="1:39" s="148" customFormat="1" ht="15" x14ac:dyDescent="0.2">
      <c r="A38" s="115">
        <v>2</v>
      </c>
      <c r="B38" s="116" t="s">
        <v>418</v>
      </c>
      <c r="C38" s="116"/>
      <c r="D38" s="116"/>
      <c r="E38" s="116"/>
      <c r="F38" s="116"/>
      <c r="G38" s="116"/>
      <c r="H38" s="116"/>
      <c r="I38" s="116"/>
      <c r="J38" s="116"/>
      <c r="K38" s="117"/>
      <c r="L38" s="116"/>
      <c r="M38" s="116"/>
      <c r="N38" s="116"/>
      <c r="O38" s="118"/>
      <c r="P38" s="117"/>
      <c r="Q38" s="119"/>
      <c r="R38" s="120"/>
      <c r="S38" s="117"/>
      <c r="T38" s="117"/>
      <c r="U38" s="117"/>
      <c r="V38" s="121"/>
      <c r="W38" s="122"/>
      <c r="X38" s="118"/>
      <c r="Y38" s="116"/>
      <c r="Z38" s="116"/>
      <c r="AA38" s="116"/>
      <c r="AB38" s="116"/>
      <c r="AC38" s="116"/>
      <c r="AD38" s="116"/>
      <c r="AE38" s="116"/>
      <c r="AF38" s="116"/>
      <c r="AG38" s="116"/>
      <c r="AH38" s="116"/>
      <c r="AI38" s="116"/>
      <c r="AJ38" s="116"/>
      <c r="AK38" s="123"/>
      <c r="AL38" s="123"/>
      <c r="AM38" s="124"/>
    </row>
    <row r="39" spans="1:39" ht="15" x14ac:dyDescent="0.2">
      <c r="A39" s="2556"/>
      <c r="B39" s="2559"/>
      <c r="C39" s="2560"/>
      <c r="D39" s="736">
        <v>2</v>
      </c>
      <c r="E39" s="126" t="s">
        <v>420</v>
      </c>
      <c r="F39" s="126"/>
      <c r="G39" s="126"/>
      <c r="H39" s="126"/>
      <c r="I39" s="126"/>
      <c r="J39" s="126"/>
      <c r="K39" s="127"/>
      <c r="L39" s="128"/>
      <c r="M39" s="126"/>
      <c r="N39" s="126"/>
      <c r="O39" s="132"/>
      <c r="P39" s="127"/>
      <c r="Q39" s="129"/>
      <c r="R39" s="130"/>
      <c r="S39" s="127"/>
      <c r="T39" s="127"/>
      <c r="U39" s="127"/>
      <c r="V39" s="131"/>
      <c r="W39" s="132"/>
      <c r="X39" s="128"/>
      <c r="Y39" s="126"/>
      <c r="Z39" s="127"/>
      <c r="AA39" s="126"/>
      <c r="AB39" s="126"/>
      <c r="AC39" s="126"/>
      <c r="AD39" s="126"/>
      <c r="AE39" s="126"/>
      <c r="AF39" s="126"/>
      <c r="AG39" s="126"/>
      <c r="AH39" s="126"/>
      <c r="AI39" s="126"/>
      <c r="AJ39" s="126"/>
      <c r="AK39" s="133"/>
      <c r="AL39" s="133"/>
      <c r="AM39" s="134"/>
    </row>
    <row r="40" spans="1:39" ht="15" x14ac:dyDescent="0.2">
      <c r="A40" s="2557"/>
      <c r="B40" s="2561"/>
      <c r="C40" s="2562"/>
      <c r="D40" s="2556"/>
      <c r="E40" s="2559"/>
      <c r="F40" s="2560"/>
      <c r="G40" s="997">
        <v>4</v>
      </c>
      <c r="H40" s="136" t="s">
        <v>1587</v>
      </c>
      <c r="I40" s="136"/>
      <c r="J40" s="136"/>
      <c r="K40" s="137"/>
      <c r="L40" s="138"/>
      <c r="M40" s="136"/>
      <c r="N40" s="136"/>
      <c r="O40" s="142"/>
      <c r="P40" s="137"/>
      <c r="Q40" s="139"/>
      <c r="R40" s="140"/>
      <c r="S40" s="137"/>
      <c r="T40" s="137"/>
      <c r="U40" s="137"/>
      <c r="V40" s="141"/>
      <c r="W40" s="142"/>
      <c r="X40" s="138"/>
      <c r="Y40" s="136"/>
      <c r="Z40" s="137"/>
      <c r="AA40" s="136"/>
      <c r="AB40" s="136"/>
      <c r="AC40" s="136"/>
      <c r="AD40" s="136"/>
      <c r="AE40" s="136"/>
      <c r="AF40" s="136"/>
      <c r="AG40" s="136"/>
      <c r="AH40" s="136"/>
      <c r="AI40" s="136"/>
      <c r="AJ40" s="136"/>
      <c r="AK40" s="143"/>
      <c r="AL40" s="143"/>
      <c r="AM40" s="144"/>
    </row>
    <row r="41" spans="1:39" ht="185.25" customHeight="1" x14ac:dyDescent="0.2">
      <c r="A41" s="2557"/>
      <c r="B41" s="2561"/>
      <c r="C41" s="2562"/>
      <c r="D41" s="2557"/>
      <c r="E41" s="2561"/>
      <c r="F41" s="2562"/>
      <c r="G41" s="2556"/>
      <c r="H41" s="2559"/>
      <c r="I41" s="2560"/>
      <c r="J41" s="1296">
        <v>21</v>
      </c>
      <c r="K41" s="1284" t="s">
        <v>1588</v>
      </c>
      <c r="L41" s="1296" t="s">
        <v>78</v>
      </c>
      <c r="M41" s="1295">
        <v>100</v>
      </c>
      <c r="N41" s="1622" t="s">
        <v>1589</v>
      </c>
      <c r="O41" s="2550">
        <v>72</v>
      </c>
      <c r="P41" s="1650" t="s">
        <v>1590</v>
      </c>
      <c r="Q41" s="1316" t="s">
        <v>1591</v>
      </c>
      <c r="R41" s="2581">
        <v>350000000</v>
      </c>
      <c r="S41" s="1643" t="s">
        <v>1592</v>
      </c>
      <c r="T41" s="1643" t="s">
        <v>1593</v>
      </c>
      <c r="U41" s="500" t="s">
        <v>1594</v>
      </c>
      <c r="V41" s="146">
        <v>50000000</v>
      </c>
      <c r="W41" s="1292">
        <v>20</v>
      </c>
      <c r="X41" s="1279" t="s">
        <v>1544</v>
      </c>
      <c r="Y41" s="1305"/>
      <c r="Z41" s="2565">
        <v>10</v>
      </c>
      <c r="AA41" s="2565">
        <v>20</v>
      </c>
      <c r="AB41" s="2581"/>
      <c r="AC41" s="2565">
        <v>30</v>
      </c>
      <c r="AD41" s="2565">
        <v>40</v>
      </c>
      <c r="AE41" s="1305"/>
      <c r="AF41" s="2565">
        <v>5</v>
      </c>
      <c r="AG41" s="1305"/>
      <c r="AH41" s="1305"/>
      <c r="AI41" s="737"/>
      <c r="AJ41" s="1305"/>
      <c r="AK41" s="2544">
        <v>42736</v>
      </c>
      <c r="AL41" s="2544">
        <v>43100</v>
      </c>
      <c r="AM41" s="2547" t="s">
        <v>1545</v>
      </c>
    </row>
    <row r="42" spans="1:39" ht="160.5" customHeight="1" x14ac:dyDescent="0.2">
      <c r="A42" s="2557"/>
      <c r="B42" s="2561"/>
      <c r="C42" s="2562"/>
      <c r="D42" s="2557"/>
      <c r="E42" s="2561"/>
      <c r="F42" s="2562"/>
      <c r="G42" s="2557"/>
      <c r="H42" s="2561"/>
      <c r="I42" s="2562"/>
      <c r="J42" s="2575">
        <v>22</v>
      </c>
      <c r="K42" s="2577" t="s">
        <v>1595</v>
      </c>
      <c r="L42" s="2579" t="s">
        <v>78</v>
      </c>
      <c r="M42" s="2580">
        <v>1</v>
      </c>
      <c r="N42" s="1623"/>
      <c r="O42" s="2551"/>
      <c r="P42" s="1668"/>
      <c r="Q42" s="2581" t="s">
        <v>1596</v>
      </c>
      <c r="R42" s="2595"/>
      <c r="S42" s="1644"/>
      <c r="T42" s="1644"/>
      <c r="U42" s="1322" t="s">
        <v>1597</v>
      </c>
      <c r="V42" s="1318">
        <v>20000000</v>
      </c>
      <c r="W42" s="1292">
        <v>20</v>
      </c>
      <c r="X42" s="1279" t="s">
        <v>1544</v>
      </c>
      <c r="Y42" s="1306"/>
      <c r="Z42" s="2566"/>
      <c r="AA42" s="2566"/>
      <c r="AB42" s="2595"/>
      <c r="AC42" s="2566"/>
      <c r="AD42" s="2566"/>
      <c r="AE42" s="1306"/>
      <c r="AF42" s="2566"/>
      <c r="AG42" s="1306"/>
      <c r="AH42" s="1306"/>
      <c r="AI42" s="739"/>
      <c r="AJ42" s="1306"/>
      <c r="AK42" s="2545"/>
      <c r="AL42" s="2545"/>
      <c r="AM42" s="2548"/>
    </row>
    <row r="43" spans="1:39" s="1156" customFormat="1" ht="164.25" customHeight="1" x14ac:dyDescent="0.2">
      <c r="A43" s="2557"/>
      <c r="B43" s="2561"/>
      <c r="C43" s="2562"/>
      <c r="D43" s="2557"/>
      <c r="E43" s="2561"/>
      <c r="F43" s="2562"/>
      <c r="G43" s="2557"/>
      <c r="H43" s="2561"/>
      <c r="I43" s="2562"/>
      <c r="J43" s="2576"/>
      <c r="K43" s="2578"/>
      <c r="L43" s="2579"/>
      <c r="M43" s="2580"/>
      <c r="N43" s="1623"/>
      <c r="O43" s="2551"/>
      <c r="P43" s="1668"/>
      <c r="Q43" s="2582"/>
      <c r="R43" s="2595"/>
      <c r="S43" s="1644"/>
      <c r="T43" s="1645"/>
      <c r="U43" s="1322" t="s">
        <v>1601</v>
      </c>
      <c r="V43" s="1318">
        <v>30000000</v>
      </c>
      <c r="W43" s="1294">
        <v>20</v>
      </c>
      <c r="X43" s="1280" t="s">
        <v>1544</v>
      </c>
      <c r="Y43" s="1315"/>
      <c r="Z43" s="2566"/>
      <c r="AA43" s="2566"/>
      <c r="AB43" s="2595"/>
      <c r="AC43" s="2566"/>
      <c r="AD43" s="2566"/>
      <c r="AE43" s="1315"/>
      <c r="AF43" s="2566"/>
      <c r="AG43" s="1315"/>
      <c r="AH43" s="1315"/>
      <c r="AI43" s="1324"/>
      <c r="AJ43" s="1315"/>
      <c r="AK43" s="2545"/>
      <c r="AL43" s="2545"/>
      <c r="AM43" s="2548"/>
    </row>
    <row r="44" spans="1:39" s="1156" customFormat="1" ht="142.5" customHeight="1" x14ac:dyDescent="0.2">
      <c r="A44" s="2557"/>
      <c r="B44" s="2561"/>
      <c r="C44" s="2562"/>
      <c r="D44" s="2557"/>
      <c r="E44" s="2561"/>
      <c r="F44" s="2562"/>
      <c r="G44" s="2557"/>
      <c r="H44" s="2561"/>
      <c r="I44" s="2562"/>
      <c r="J44" s="2583">
        <v>23</v>
      </c>
      <c r="K44" s="2583" t="s">
        <v>1598</v>
      </c>
      <c r="L44" s="1625" t="s">
        <v>78</v>
      </c>
      <c r="M44" s="1656">
        <v>1</v>
      </c>
      <c r="N44" s="1623"/>
      <c r="O44" s="2551"/>
      <c r="P44" s="1668"/>
      <c r="Q44" s="2587" t="s">
        <v>1599</v>
      </c>
      <c r="R44" s="2595"/>
      <c r="S44" s="1644"/>
      <c r="T44" s="1348" t="s">
        <v>1600</v>
      </c>
      <c r="U44" s="1323" t="s">
        <v>1602</v>
      </c>
      <c r="V44" s="1144">
        <v>100000000</v>
      </c>
      <c r="W44" s="1294">
        <v>20</v>
      </c>
      <c r="X44" s="1280" t="s">
        <v>1544</v>
      </c>
      <c r="Y44" s="1315"/>
      <c r="Z44" s="2566"/>
      <c r="AA44" s="2566"/>
      <c r="AB44" s="2595"/>
      <c r="AC44" s="2566"/>
      <c r="AD44" s="2566"/>
      <c r="AE44" s="1315"/>
      <c r="AF44" s="2566"/>
      <c r="AG44" s="1315"/>
      <c r="AH44" s="1315"/>
      <c r="AI44" s="1324"/>
      <c r="AJ44" s="1315"/>
      <c r="AK44" s="2545"/>
      <c r="AL44" s="2545"/>
      <c r="AM44" s="2548"/>
    </row>
    <row r="45" spans="1:39" s="1156" customFormat="1" ht="111" customHeight="1" x14ac:dyDescent="0.2">
      <c r="A45" s="2557"/>
      <c r="B45" s="2561"/>
      <c r="C45" s="2562"/>
      <c r="D45" s="2557"/>
      <c r="E45" s="2561"/>
      <c r="F45" s="2562"/>
      <c r="G45" s="2557"/>
      <c r="H45" s="2561"/>
      <c r="I45" s="2562"/>
      <c r="J45" s="2584"/>
      <c r="K45" s="2584"/>
      <c r="L45" s="1626"/>
      <c r="M45" s="2586"/>
      <c r="N45" s="1623"/>
      <c r="O45" s="2551"/>
      <c r="P45" s="1668"/>
      <c r="Q45" s="2588"/>
      <c r="R45" s="2595"/>
      <c r="S45" s="1644"/>
      <c r="T45" s="1349"/>
      <c r="U45" s="1323" t="s">
        <v>1603</v>
      </c>
      <c r="V45" s="1144">
        <v>80000000</v>
      </c>
      <c r="W45" s="1294">
        <v>20</v>
      </c>
      <c r="X45" s="1280" t="s">
        <v>1544</v>
      </c>
      <c r="Y45" s="1315"/>
      <c r="Z45" s="2566"/>
      <c r="AA45" s="2566"/>
      <c r="AB45" s="2595"/>
      <c r="AC45" s="2566"/>
      <c r="AD45" s="2566"/>
      <c r="AE45" s="1315"/>
      <c r="AF45" s="2566"/>
      <c r="AG45" s="1315"/>
      <c r="AH45" s="1315"/>
      <c r="AI45" s="1324"/>
      <c r="AJ45" s="1315"/>
      <c r="AK45" s="2545"/>
      <c r="AL45" s="2545"/>
      <c r="AM45" s="2548"/>
    </row>
    <row r="46" spans="1:39" s="1156" customFormat="1" ht="111" customHeight="1" x14ac:dyDescent="0.2">
      <c r="A46" s="2557"/>
      <c r="B46" s="2561"/>
      <c r="C46" s="2562"/>
      <c r="D46" s="2557"/>
      <c r="E46" s="2561"/>
      <c r="F46" s="2562"/>
      <c r="G46" s="2557"/>
      <c r="H46" s="2561"/>
      <c r="I46" s="2562"/>
      <c r="J46" s="2585"/>
      <c r="K46" s="2585"/>
      <c r="L46" s="1627"/>
      <c r="M46" s="1657"/>
      <c r="N46" s="1623"/>
      <c r="O46" s="2551"/>
      <c r="P46" s="1668"/>
      <c r="Q46" s="2589"/>
      <c r="R46" s="2595"/>
      <c r="S46" s="1644"/>
      <c r="T46" s="1349"/>
      <c r="U46" s="1323" t="s">
        <v>1604</v>
      </c>
      <c r="V46" s="1144">
        <v>20000000</v>
      </c>
      <c r="W46" s="1294">
        <v>20</v>
      </c>
      <c r="X46" s="1280" t="s">
        <v>1544</v>
      </c>
      <c r="Y46" s="1315"/>
      <c r="Z46" s="2566"/>
      <c r="AA46" s="2566"/>
      <c r="AB46" s="2595"/>
      <c r="AC46" s="2566"/>
      <c r="AD46" s="2566"/>
      <c r="AE46" s="1315"/>
      <c r="AF46" s="2566"/>
      <c r="AG46" s="1315"/>
      <c r="AH46" s="1315"/>
      <c r="AI46" s="1324"/>
      <c r="AJ46" s="1315"/>
      <c r="AK46" s="2545"/>
      <c r="AL46" s="2545"/>
      <c r="AM46" s="2548"/>
    </row>
    <row r="47" spans="1:39" ht="178.5" customHeight="1" x14ac:dyDescent="0.2">
      <c r="A47" s="2558"/>
      <c r="B47" s="2563"/>
      <c r="C47" s="2564"/>
      <c r="D47" s="2558"/>
      <c r="E47" s="2563"/>
      <c r="F47" s="2564"/>
      <c r="G47" s="2558"/>
      <c r="H47" s="2563"/>
      <c r="I47" s="2564"/>
      <c r="J47" s="738">
        <v>24</v>
      </c>
      <c r="K47" s="733" t="s">
        <v>1605</v>
      </c>
      <c r="L47" s="1296" t="s">
        <v>78</v>
      </c>
      <c r="M47" s="1295">
        <v>1</v>
      </c>
      <c r="N47" s="1624"/>
      <c r="O47" s="2552"/>
      <c r="P47" s="1651"/>
      <c r="Q47" s="1316" t="s">
        <v>1591</v>
      </c>
      <c r="R47" s="2582"/>
      <c r="S47" s="1645"/>
      <c r="T47" s="1352"/>
      <c r="U47" s="500" t="s">
        <v>1606</v>
      </c>
      <c r="V47" s="1144">
        <v>50000000</v>
      </c>
      <c r="W47" s="1292">
        <v>20</v>
      </c>
      <c r="X47" s="1279" t="s">
        <v>1544</v>
      </c>
      <c r="Y47" s="1307"/>
      <c r="Z47" s="2567"/>
      <c r="AA47" s="2567"/>
      <c r="AB47" s="2582"/>
      <c r="AC47" s="2567"/>
      <c r="AD47" s="2567"/>
      <c r="AE47" s="1307"/>
      <c r="AF47" s="2567"/>
      <c r="AG47" s="1307"/>
      <c r="AH47" s="1307"/>
      <c r="AI47" s="149"/>
      <c r="AJ47" s="1307"/>
      <c r="AK47" s="2546"/>
      <c r="AL47" s="2546"/>
      <c r="AM47" s="2549"/>
    </row>
    <row r="48" spans="1:39" ht="36" customHeight="1" x14ac:dyDescent="0.2">
      <c r="A48" s="1287"/>
      <c r="B48" s="1298"/>
      <c r="C48" s="1299"/>
      <c r="D48" s="1287"/>
      <c r="E48" s="1300"/>
      <c r="F48" s="1301"/>
      <c r="G48" s="997">
        <v>5</v>
      </c>
      <c r="H48" s="136" t="s">
        <v>1607</v>
      </c>
      <c r="I48" s="136"/>
      <c r="J48" s="136"/>
      <c r="K48" s="137"/>
      <c r="L48" s="138"/>
      <c r="M48" s="136"/>
      <c r="N48" s="136"/>
      <c r="O48" s="142"/>
      <c r="P48" s="137"/>
      <c r="Q48" s="139"/>
      <c r="R48" s="140"/>
      <c r="S48" s="137"/>
      <c r="T48" s="137"/>
      <c r="U48" s="137"/>
      <c r="V48" s="141"/>
      <c r="W48" s="142"/>
      <c r="X48" s="138"/>
      <c r="Y48" s="136"/>
      <c r="Z48" s="137"/>
      <c r="AA48" s="136"/>
      <c r="AB48" s="136"/>
      <c r="AC48" s="136"/>
      <c r="AD48" s="136"/>
      <c r="AE48" s="136"/>
      <c r="AF48" s="136"/>
      <c r="AG48" s="136"/>
      <c r="AH48" s="136"/>
      <c r="AI48" s="136"/>
      <c r="AJ48" s="136"/>
      <c r="AK48" s="143"/>
      <c r="AL48" s="143"/>
      <c r="AM48" s="144"/>
    </row>
    <row r="49" spans="1:39" ht="144.75" customHeight="1" x14ac:dyDescent="0.2">
      <c r="A49" s="2556"/>
      <c r="B49" s="2559"/>
      <c r="C49" s="2560"/>
      <c r="D49" s="2556"/>
      <c r="E49" s="2559"/>
      <c r="F49" s="2560"/>
      <c r="G49" s="2556"/>
      <c r="H49" s="2559"/>
      <c r="I49" s="2560"/>
      <c r="J49" s="191">
        <v>25</v>
      </c>
      <c r="K49" s="733" t="s">
        <v>1608</v>
      </c>
      <c r="L49" s="1296" t="s">
        <v>78</v>
      </c>
      <c r="M49" s="1295">
        <v>2</v>
      </c>
      <c r="N49" s="1622" t="s">
        <v>1609</v>
      </c>
      <c r="O49" s="2568">
        <v>176</v>
      </c>
      <c r="P49" s="1650" t="s">
        <v>1610</v>
      </c>
      <c r="Q49" s="1288">
        <v>0.85709999999999997</v>
      </c>
      <c r="R49" s="2553">
        <v>350000000</v>
      </c>
      <c r="S49" s="1643" t="s">
        <v>1611</v>
      </c>
      <c r="T49" s="500" t="s">
        <v>1612</v>
      </c>
      <c r="U49" s="1354" t="s">
        <v>1613</v>
      </c>
      <c r="V49" s="1316">
        <v>300000000</v>
      </c>
      <c r="W49" s="1292">
        <v>20</v>
      </c>
      <c r="X49" s="1279" t="s">
        <v>1544</v>
      </c>
      <c r="Y49" s="1305"/>
      <c r="Z49" s="740"/>
      <c r="AA49" s="1305"/>
      <c r="AB49" s="1305"/>
      <c r="AC49" s="1305"/>
      <c r="AD49" s="737"/>
      <c r="AE49" s="1305"/>
      <c r="AF49" s="737"/>
      <c r="AG49" s="1305"/>
      <c r="AH49" s="1305"/>
      <c r="AI49" s="1305"/>
      <c r="AJ49" s="1305"/>
      <c r="AK49" s="2544">
        <v>42736</v>
      </c>
      <c r="AL49" s="2544">
        <v>43100</v>
      </c>
      <c r="AM49" s="2547" t="s">
        <v>1545</v>
      </c>
    </row>
    <row r="50" spans="1:39" ht="231.75" customHeight="1" x14ac:dyDescent="0.2">
      <c r="A50" s="2557"/>
      <c r="B50" s="2561"/>
      <c r="C50" s="2562"/>
      <c r="D50" s="2557"/>
      <c r="E50" s="2561"/>
      <c r="F50" s="2562"/>
      <c r="G50" s="2557"/>
      <c r="H50" s="2561"/>
      <c r="I50" s="2562"/>
      <c r="J50" s="191">
        <v>26</v>
      </c>
      <c r="K50" s="733" t="s">
        <v>1614</v>
      </c>
      <c r="L50" s="1296" t="s">
        <v>78</v>
      </c>
      <c r="M50" s="1295">
        <v>1</v>
      </c>
      <c r="N50" s="1623"/>
      <c r="O50" s="2569"/>
      <c r="P50" s="1668"/>
      <c r="Q50" s="1288">
        <v>0.14280000000000001</v>
      </c>
      <c r="R50" s="2554"/>
      <c r="S50" s="1644"/>
      <c r="T50" s="500" t="s">
        <v>1615</v>
      </c>
      <c r="U50" s="1354" t="s">
        <v>1616</v>
      </c>
      <c r="V50" s="1316">
        <v>50000000</v>
      </c>
      <c r="W50" s="1292">
        <v>20</v>
      </c>
      <c r="X50" s="1279" t="s">
        <v>1544</v>
      </c>
      <c r="Y50" s="1306"/>
      <c r="Z50" s="741"/>
      <c r="AA50" s="1306"/>
      <c r="AB50" s="1306"/>
      <c r="AC50" s="1306"/>
      <c r="AD50" s="739"/>
      <c r="AE50" s="1306"/>
      <c r="AF50" s="739"/>
      <c r="AG50" s="1306"/>
      <c r="AH50" s="1306"/>
      <c r="AI50" s="1306"/>
      <c r="AJ50" s="1306"/>
      <c r="AK50" s="2545"/>
      <c r="AL50" s="2545"/>
      <c r="AM50" s="2548"/>
    </row>
    <row r="51" spans="1:39" ht="106.5" customHeight="1" x14ac:dyDescent="0.2">
      <c r="A51" s="2557"/>
      <c r="B51" s="2561"/>
      <c r="C51" s="2562"/>
      <c r="D51" s="2557"/>
      <c r="E51" s="2561"/>
      <c r="F51" s="2562"/>
      <c r="G51" s="2557"/>
      <c r="H51" s="2561"/>
      <c r="I51" s="2562"/>
      <c r="J51" s="191">
        <v>27</v>
      </c>
      <c r="K51" s="733" t="s">
        <v>1617</v>
      </c>
      <c r="L51" s="1296" t="s">
        <v>78</v>
      </c>
      <c r="M51" s="1295">
        <v>2</v>
      </c>
      <c r="N51" s="1623"/>
      <c r="O51" s="2569"/>
      <c r="P51" s="1668"/>
      <c r="Q51" s="1285">
        <v>0</v>
      </c>
      <c r="R51" s="2554"/>
      <c r="S51" s="1644"/>
      <c r="T51" s="1351" t="s">
        <v>1618</v>
      </c>
      <c r="U51" s="500" t="s">
        <v>1619</v>
      </c>
      <c r="V51" s="1316">
        <v>0</v>
      </c>
      <c r="W51" s="1292">
        <v>20</v>
      </c>
      <c r="X51" s="1279" t="s">
        <v>1544</v>
      </c>
      <c r="Y51" s="1306"/>
      <c r="Z51" s="741"/>
      <c r="AA51" s="1306"/>
      <c r="AB51" s="1306"/>
      <c r="AC51" s="1306"/>
      <c r="AD51" s="739"/>
      <c r="AE51" s="1306"/>
      <c r="AF51" s="739"/>
      <c r="AG51" s="1306"/>
      <c r="AH51" s="1306"/>
      <c r="AI51" s="1306"/>
      <c r="AJ51" s="1306"/>
      <c r="AK51" s="2545"/>
      <c r="AL51" s="2545"/>
      <c r="AM51" s="2548"/>
    </row>
    <row r="52" spans="1:39" ht="106.5" customHeight="1" x14ac:dyDescent="0.2">
      <c r="A52" s="2558"/>
      <c r="B52" s="2563"/>
      <c r="C52" s="2564"/>
      <c r="D52" s="2558"/>
      <c r="E52" s="2563"/>
      <c r="F52" s="2564"/>
      <c r="G52" s="2558"/>
      <c r="H52" s="2563"/>
      <c r="I52" s="2564"/>
      <c r="J52" s="191">
        <v>28</v>
      </c>
      <c r="K52" s="1296" t="s">
        <v>1620</v>
      </c>
      <c r="L52" s="1296" t="s">
        <v>78</v>
      </c>
      <c r="M52" s="1295">
        <v>2</v>
      </c>
      <c r="N52" s="1624"/>
      <c r="O52" s="2570"/>
      <c r="P52" s="1651"/>
      <c r="Q52" s="1285">
        <v>0</v>
      </c>
      <c r="R52" s="2555"/>
      <c r="S52" s="1645"/>
      <c r="T52" s="1352"/>
      <c r="U52" s="500" t="s">
        <v>1621</v>
      </c>
      <c r="V52" s="1316">
        <v>0</v>
      </c>
      <c r="W52" s="1292">
        <v>20</v>
      </c>
      <c r="X52" s="1279" t="s">
        <v>1544</v>
      </c>
      <c r="Y52" s="1307"/>
      <c r="Z52" s="742"/>
      <c r="AA52" s="1307"/>
      <c r="AB52" s="1307"/>
      <c r="AC52" s="1307"/>
      <c r="AD52" s="149"/>
      <c r="AE52" s="1307"/>
      <c r="AF52" s="149"/>
      <c r="AG52" s="1307"/>
      <c r="AH52" s="1307"/>
      <c r="AI52" s="1307"/>
      <c r="AJ52" s="1307"/>
      <c r="AK52" s="2546"/>
      <c r="AL52" s="2546"/>
      <c r="AM52" s="2549"/>
    </row>
    <row r="53" spans="1:39" ht="195" customHeight="1" x14ac:dyDescent="0.2">
      <c r="A53" s="500"/>
      <c r="B53" s="2571"/>
      <c r="C53" s="2572"/>
      <c r="D53" s="1295"/>
      <c r="E53" s="2573"/>
      <c r="F53" s="2574"/>
      <c r="G53" s="1295"/>
      <c r="H53" s="2571"/>
      <c r="I53" s="2572"/>
      <c r="J53" s="191">
        <v>29</v>
      </c>
      <c r="K53" s="733" t="s">
        <v>1622</v>
      </c>
      <c r="L53" s="1296" t="s">
        <v>78</v>
      </c>
      <c r="M53" s="1295">
        <v>1</v>
      </c>
      <c r="N53" s="1296" t="s">
        <v>1623</v>
      </c>
      <c r="O53" s="1292">
        <v>177</v>
      </c>
      <c r="P53" s="1350" t="s">
        <v>1624</v>
      </c>
      <c r="Q53" s="1550">
        <v>100</v>
      </c>
      <c r="R53" s="743">
        <v>25000000</v>
      </c>
      <c r="S53" s="1351" t="s">
        <v>1625</v>
      </c>
      <c r="T53" s="1354" t="s">
        <v>1626</v>
      </c>
      <c r="U53" s="500" t="s">
        <v>1627</v>
      </c>
      <c r="V53" s="1316">
        <v>25000000</v>
      </c>
      <c r="W53" s="1292">
        <v>20</v>
      </c>
      <c r="X53" s="1279" t="s">
        <v>1544</v>
      </c>
      <c r="Y53" s="1316"/>
      <c r="Z53" s="744"/>
      <c r="AA53" s="745">
        <v>70</v>
      </c>
      <c r="AB53" s="745">
        <v>100</v>
      </c>
      <c r="AC53" s="745">
        <v>150</v>
      </c>
      <c r="AD53" s="745">
        <v>30</v>
      </c>
      <c r="AE53" s="1316"/>
      <c r="AF53" s="1316"/>
      <c r="AG53" s="1316"/>
      <c r="AH53" s="1316"/>
      <c r="AI53" s="1316"/>
      <c r="AJ53" s="1316"/>
      <c r="AK53" s="746">
        <v>42736</v>
      </c>
      <c r="AL53" s="746">
        <v>43100</v>
      </c>
      <c r="AM53" s="747" t="s">
        <v>1545</v>
      </c>
    </row>
    <row r="54" spans="1:39" ht="177" customHeight="1" x14ac:dyDescent="0.2">
      <c r="A54" s="500"/>
      <c r="B54" s="2571"/>
      <c r="C54" s="2572"/>
      <c r="D54" s="1295"/>
      <c r="E54" s="2573"/>
      <c r="F54" s="2574"/>
      <c r="G54" s="1295"/>
      <c r="H54" s="2571"/>
      <c r="I54" s="2572"/>
      <c r="J54" s="1319">
        <v>30</v>
      </c>
      <c r="K54" s="733" t="s">
        <v>1628</v>
      </c>
      <c r="L54" s="1296" t="s">
        <v>78</v>
      </c>
      <c r="M54" s="1295">
        <v>1</v>
      </c>
      <c r="N54" s="1296" t="s">
        <v>1629</v>
      </c>
      <c r="O54" s="1292">
        <v>175</v>
      </c>
      <c r="P54" s="1355" t="s">
        <v>1630</v>
      </c>
      <c r="Q54" s="1550">
        <v>100</v>
      </c>
      <c r="R54" s="743">
        <v>25000000</v>
      </c>
      <c r="S54" s="1354" t="s">
        <v>1870</v>
      </c>
      <c r="T54" s="1352" t="s">
        <v>1631</v>
      </c>
      <c r="U54" s="500" t="s">
        <v>1632</v>
      </c>
      <c r="V54" s="1316">
        <v>25000000</v>
      </c>
      <c r="W54" s="1292">
        <v>20</v>
      </c>
      <c r="X54" s="1279" t="s">
        <v>1544</v>
      </c>
      <c r="Y54" s="1316"/>
      <c r="Z54" s="744"/>
      <c r="AA54" s="1316"/>
      <c r="AB54" s="1316"/>
      <c r="AC54" s="1316"/>
      <c r="AD54" s="1316"/>
      <c r="AE54" s="1316"/>
      <c r="AF54" s="1316"/>
      <c r="AG54" s="1316"/>
      <c r="AH54" s="1316"/>
      <c r="AI54" s="1316"/>
      <c r="AJ54" s="1316"/>
      <c r="AK54" s="746">
        <v>42736</v>
      </c>
      <c r="AL54" s="746">
        <v>43100</v>
      </c>
      <c r="AM54" s="747" t="s">
        <v>1545</v>
      </c>
    </row>
    <row r="55" spans="1:39" ht="36" customHeight="1" thickBot="1" x14ac:dyDescent="0.25">
      <c r="A55" s="1287"/>
      <c r="B55" s="1298"/>
      <c r="C55" s="1299"/>
      <c r="D55" s="1287"/>
      <c r="E55" s="1300"/>
      <c r="F55" s="1301"/>
      <c r="G55" s="997">
        <v>6</v>
      </c>
      <c r="H55" s="136" t="s">
        <v>1633</v>
      </c>
      <c r="I55" s="136"/>
      <c r="J55" s="136"/>
      <c r="K55" s="137"/>
      <c r="L55" s="138"/>
      <c r="M55" s="136"/>
      <c r="N55" s="136"/>
      <c r="O55" s="142"/>
      <c r="P55" s="137"/>
      <c r="Q55" s="139"/>
      <c r="R55" s="140"/>
      <c r="S55" s="137"/>
      <c r="T55" s="137"/>
      <c r="U55" s="137"/>
      <c r="V55" s="141"/>
      <c r="W55" s="142"/>
      <c r="X55" s="138"/>
      <c r="Y55" s="136"/>
      <c r="Z55" s="137"/>
      <c r="AA55" s="136"/>
      <c r="AB55" s="136"/>
      <c r="AC55" s="136"/>
      <c r="AD55" s="136"/>
      <c r="AE55" s="136"/>
      <c r="AF55" s="136"/>
      <c r="AG55" s="136"/>
      <c r="AH55" s="136"/>
      <c r="AI55" s="136"/>
      <c r="AJ55" s="136"/>
      <c r="AK55" s="143"/>
      <c r="AL55" s="143"/>
      <c r="AM55" s="144"/>
    </row>
    <row r="56" spans="1:39" ht="205.5" customHeight="1" x14ac:dyDescent="0.2">
      <c r="A56" s="2556"/>
      <c r="B56" s="2559"/>
      <c r="C56" s="2560"/>
      <c r="D56" s="2556"/>
      <c r="E56" s="2559"/>
      <c r="F56" s="2560"/>
      <c r="G56" s="2556"/>
      <c r="H56" s="2559"/>
      <c r="I56" s="2560"/>
      <c r="J56" s="1295">
        <v>31</v>
      </c>
      <c r="K56" s="1284" t="s">
        <v>1634</v>
      </c>
      <c r="L56" s="1296" t="s">
        <v>78</v>
      </c>
      <c r="M56" s="749">
        <v>4</v>
      </c>
      <c r="N56" s="1622" t="s">
        <v>1635</v>
      </c>
      <c r="O56" s="2568">
        <v>75</v>
      </c>
      <c r="P56" s="1650" t="s">
        <v>1636</v>
      </c>
      <c r="Q56" s="750">
        <v>30.26</v>
      </c>
      <c r="R56" s="2553">
        <v>350000000</v>
      </c>
      <c r="S56" s="1643" t="s">
        <v>1637</v>
      </c>
      <c r="T56" s="500" t="s">
        <v>1638</v>
      </c>
      <c r="U56" s="500" t="s">
        <v>1639</v>
      </c>
      <c r="V56" s="751">
        <f>95900000+10000000</f>
        <v>105900000</v>
      </c>
      <c r="W56" s="1292">
        <v>20</v>
      </c>
      <c r="X56" s="1279" t="s">
        <v>1544</v>
      </c>
      <c r="Y56" s="1305"/>
      <c r="Z56" s="740"/>
      <c r="AA56" s="1305"/>
      <c r="AB56" s="1305"/>
      <c r="AC56" s="2565">
        <v>300</v>
      </c>
      <c r="AD56" s="2565">
        <v>10</v>
      </c>
      <c r="AE56" s="1302"/>
      <c r="AF56" s="1305"/>
      <c r="AG56" s="1305"/>
      <c r="AH56" s="1305"/>
      <c r="AI56" s="1305"/>
      <c r="AJ56" s="1305"/>
      <c r="AK56" s="2544">
        <v>42736</v>
      </c>
      <c r="AL56" s="2544">
        <v>43100</v>
      </c>
      <c r="AM56" s="2547" t="s">
        <v>1545</v>
      </c>
    </row>
    <row r="57" spans="1:39" ht="249" customHeight="1" x14ac:dyDescent="0.2">
      <c r="A57" s="2557"/>
      <c r="B57" s="2561"/>
      <c r="C57" s="2562"/>
      <c r="D57" s="2557"/>
      <c r="E57" s="2561"/>
      <c r="F57" s="2562"/>
      <c r="G57" s="2557"/>
      <c r="H57" s="2561"/>
      <c r="I57" s="2562"/>
      <c r="J57" s="1295">
        <v>32</v>
      </c>
      <c r="K57" s="1284" t="s">
        <v>1640</v>
      </c>
      <c r="L57" s="1296" t="s">
        <v>78</v>
      </c>
      <c r="M57" s="191">
        <v>30</v>
      </c>
      <c r="N57" s="1623"/>
      <c r="O57" s="2569"/>
      <c r="P57" s="1668"/>
      <c r="Q57" s="750">
        <v>53.4</v>
      </c>
      <c r="R57" s="2554"/>
      <c r="S57" s="1644"/>
      <c r="T57" s="500" t="s">
        <v>1641</v>
      </c>
      <c r="U57" s="500" t="s">
        <v>1642</v>
      </c>
      <c r="V57" s="751">
        <f>86900000+100000000</f>
        <v>186900000</v>
      </c>
      <c r="W57" s="1292">
        <v>20</v>
      </c>
      <c r="X57" s="1279" t="s">
        <v>1544</v>
      </c>
      <c r="Y57" s="1306"/>
      <c r="Z57" s="741"/>
      <c r="AA57" s="1306"/>
      <c r="AB57" s="1306"/>
      <c r="AC57" s="2566"/>
      <c r="AD57" s="2566"/>
      <c r="AE57" s="1303"/>
      <c r="AF57" s="1306"/>
      <c r="AG57" s="1306"/>
      <c r="AH57" s="1306"/>
      <c r="AI57" s="1306"/>
      <c r="AJ57" s="1306"/>
      <c r="AK57" s="2545"/>
      <c r="AL57" s="2545"/>
      <c r="AM57" s="2548"/>
    </row>
    <row r="58" spans="1:39" ht="228" customHeight="1" x14ac:dyDescent="0.2">
      <c r="A58" s="2557"/>
      <c r="B58" s="2561"/>
      <c r="C58" s="2562"/>
      <c r="D58" s="2557"/>
      <c r="E58" s="2561"/>
      <c r="F58" s="2562"/>
      <c r="G58" s="2557"/>
      <c r="H58" s="2561"/>
      <c r="I58" s="2562"/>
      <c r="J58" s="1295">
        <v>33</v>
      </c>
      <c r="K58" s="1284" t="s">
        <v>1643</v>
      </c>
      <c r="L58" s="1296" t="s">
        <v>78</v>
      </c>
      <c r="M58" s="1296">
        <v>400</v>
      </c>
      <c r="N58" s="1623"/>
      <c r="O58" s="2569"/>
      <c r="P58" s="1668"/>
      <c r="Q58" s="750" t="s">
        <v>1644</v>
      </c>
      <c r="R58" s="2554"/>
      <c r="S58" s="1644"/>
      <c r="T58" s="752" t="s">
        <v>1645</v>
      </c>
      <c r="U58" s="500" t="s">
        <v>1646</v>
      </c>
      <c r="V58" s="751">
        <f>8600000+20000000</f>
        <v>28600000</v>
      </c>
      <c r="W58" s="1292">
        <v>20</v>
      </c>
      <c r="X58" s="1279" t="s">
        <v>1544</v>
      </c>
      <c r="Y58" s="1306"/>
      <c r="Z58" s="741"/>
      <c r="AA58" s="1306"/>
      <c r="AB58" s="1306"/>
      <c r="AC58" s="2566"/>
      <c r="AD58" s="2566"/>
      <c r="AE58" s="1303"/>
      <c r="AF58" s="1306"/>
      <c r="AG58" s="1306"/>
      <c r="AH58" s="1306"/>
      <c r="AI58" s="1306"/>
      <c r="AJ58" s="1306"/>
      <c r="AK58" s="2545"/>
      <c r="AL58" s="2545"/>
      <c r="AM58" s="2548"/>
    </row>
    <row r="59" spans="1:39" ht="214.5" customHeight="1" x14ac:dyDescent="0.2">
      <c r="A59" s="2558"/>
      <c r="B59" s="2563"/>
      <c r="C59" s="2564"/>
      <c r="D59" s="2558"/>
      <c r="E59" s="2563"/>
      <c r="F59" s="2564"/>
      <c r="G59" s="2558"/>
      <c r="H59" s="2563"/>
      <c r="I59" s="2564"/>
      <c r="J59" s="1287">
        <v>34</v>
      </c>
      <c r="K59" s="1281" t="s">
        <v>1647</v>
      </c>
      <c r="L59" s="1277" t="s">
        <v>78</v>
      </c>
      <c r="M59" s="753">
        <v>800</v>
      </c>
      <c r="N59" s="1624"/>
      <c r="O59" s="2570"/>
      <c r="P59" s="1651"/>
      <c r="Q59" s="750">
        <v>8.17</v>
      </c>
      <c r="R59" s="2555"/>
      <c r="S59" s="1645"/>
      <c r="T59" s="754" t="s">
        <v>1648</v>
      </c>
      <c r="U59" s="754" t="s">
        <v>1649</v>
      </c>
      <c r="V59" s="755">
        <f>8600000+20000000</f>
        <v>28600000</v>
      </c>
      <c r="W59" s="1293">
        <v>20</v>
      </c>
      <c r="X59" s="1278" t="s">
        <v>1544</v>
      </c>
      <c r="Y59" s="1306"/>
      <c r="Z59" s="741"/>
      <c r="AA59" s="1306"/>
      <c r="AB59" s="1306"/>
      <c r="AC59" s="2567"/>
      <c r="AD59" s="2567"/>
      <c r="AE59" s="1303"/>
      <c r="AF59" s="1306"/>
      <c r="AG59" s="1306"/>
      <c r="AH59" s="1306"/>
      <c r="AI59" s="1306"/>
      <c r="AJ59" s="1306"/>
      <c r="AK59" s="2546"/>
      <c r="AL59" s="2546"/>
      <c r="AM59" s="2549"/>
    </row>
    <row r="60" spans="1:39" ht="15" x14ac:dyDescent="0.2">
      <c r="A60" s="1287"/>
      <c r="B60" s="1298"/>
      <c r="C60" s="1299"/>
      <c r="D60" s="1287"/>
      <c r="E60" s="1300"/>
      <c r="F60" s="1301"/>
      <c r="G60" s="997">
        <v>7</v>
      </c>
      <c r="H60" s="136" t="s">
        <v>1650</v>
      </c>
      <c r="I60" s="136"/>
      <c r="J60" s="136"/>
      <c r="K60" s="137"/>
      <c r="L60" s="138"/>
      <c r="M60" s="136"/>
      <c r="N60" s="136"/>
      <c r="O60" s="142"/>
      <c r="P60" s="137"/>
      <c r="Q60" s="139"/>
      <c r="R60" s="140"/>
      <c r="S60" s="137"/>
      <c r="T60" s="137"/>
      <c r="U60" s="137"/>
      <c r="V60" s="141"/>
      <c r="W60" s="142"/>
      <c r="X60" s="138"/>
      <c r="Y60" s="136"/>
      <c r="Z60" s="137"/>
      <c r="AA60" s="136"/>
      <c r="AB60" s="136"/>
      <c r="AC60" s="136"/>
      <c r="AD60" s="136"/>
      <c r="AE60" s="136"/>
      <c r="AF60" s="136"/>
      <c r="AG60" s="136"/>
      <c r="AH60" s="136"/>
      <c r="AI60" s="136"/>
      <c r="AJ60" s="136"/>
      <c r="AK60" s="143"/>
      <c r="AL60" s="143"/>
      <c r="AM60" s="144"/>
    </row>
    <row r="61" spans="1:39" ht="108" customHeight="1" x14ac:dyDescent="0.2">
      <c r="A61" s="2556"/>
      <c r="B61" s="2559"/>
      <c r="C61" s="2560"/>
      <c r="D61" s="2556"/>
      <c r="E61" s="2559"/>
      <c r="F61" s="2560"/>
      <c r="G61" s="2556"/>
      <c r="H61" s="2559"/>
      <c r="I61" s="2560"/>
      <c r="J61" s="1296">
        <v>35</v>
      </c>
      <c r="K61" s="1284" t="s">
        <v>1651</v>
      </c>
      <c r="L61" s="1296" t="s">
        <v>78</v>
      </c>
      <c r="M61" s="1295">
        <v>5</v>
      </c>
      <c r="N61" s="1622" t="s">
        <v>1652</v>
      </c>
      <c r="O61" s="2568">
        <v>78</v>
      </c>
      <c r="P61" s="1650" t="s">
        <v>1653</v>
      </c>
      <c r="Q61" s="756">
        <v>50</v>
      </c>
      <c r="R61" s="2553">
        <v>120000000</v>
      </c>
      <c r="S61" s="1643" t="s">
        <v>1654</v>
      </c>
      <c r="T61" s="500" t="s">
        <v>1655</v>
      </c>
      <c r="U61" s="500" t="s">
        <v>1656</v>
      </c>
      <c r="V61" s="757">
        <f>90000000-30000000</f>
        <v>60000000</v>
      </c>
      <c r="W61" s="1292">
        <v>20</v>
      </c>
      <c r="X61" s="1296" t="s">
        <v>1544</v>
      </c>
      <c r="Y61" s="737"/>
      <c r="Z61" s="740"/>
      <c r="AA61" s="2565">
        <v>20</v>
      </c>
      <c r="AB61" s="2565">
        <v>40</v>
      </c>
      <c r="AC61" s="2565">
        <v>50</v>
      </c>
      <c r="AD61" s="2565">
        <v>50</v>
      </c>
      <c r="AE61" s="1305"/>
      <c r="AF61" s="737"/>
      <c r="AG61" s="1305"/>
      <c r="AH61" s="1305"/>
      <c r="AI61" s="1305"/>
      <c r="AJ61" s="1305"/>
      <c r="AK61" s="2544">
        <v>42736</v>
      </c>
      <c r="AL61" s="2544">
        <v>43100</v>
      </c>
      <c r="AM61" s="2547" t="s">
        <v>1545</v>
      </c>
    </row>
    <row r="62" spans="1:39" ht="109.5" customHeight="1" x14ac:dyDescent="0.2">
      <c r="A62" s="2557"/>
      <c r="B62" s="2561"/>
      <c r="C62" s="2562"/>
      <c r="D62" s="2557"/>
      <c r="E62" s="2561"/>
      <c r="F62" s="2562"/>
      <c r="G62" s="2557"/>
      <c r="H62" s="2561"/>
      <c r="I62" s="2562"/>
      <c r="J62" s="1296">
        <v>36</v>
      </c>
      <c r="K62" s="1284" t="s">
        <v>1657</v>
      </c>
      <c r="L62" s="1296" t="s">
        <v>78</v>
      </c>
      <c r="M62" s="1295">
        <v>1</v>
      </c>
      <c r="N62" s="1623"/>
      <c r="O62" s="2569"/>
      <c r="P62" s="1668"/>
      <c r="Q62" s="756">
        <v>27.92</v>
      </c>
      <c r="R62" s="2554"/>
      <c r="S62" s="1644"/>
      <c r="T62" s="1643" t="s">
        <v>1658</v>
      </c>
      <c r="U62" s="500" t="s">
        <v>1659</v>
      </c>
      <c r="V62" s="757">
        <f>3500000+30000000</f>
        <v>33500000</v>
      </c>
      <c r="W62" s="1292">
        <v>20</v>
      </c>
      <c r="X62" s="1296" t="s">
        <v>1544</v>
      </c>
      <c r="Y62" s="739"/>
      <c r="Z62" s="741"/>
      <c r="AA62" s="2566"/>
      <c r="AB62" s="2566"/>
      <c r="AC62" s="2566"/>
      <c r="AD62" s="2566"/>
      <c r="AE62" s="1306"/>
      <c r="AF62" s="739"/>
      <c r="AG62" s="1306"/>
      <c r="AH62" s="1306"/>
      <c r="AI62" s="1306"/>
      <c r="AJ62" s="1306"/>
      <c r="AK62" s="2545"/>
      <c r="AL62" s="2545"/>
      <c r="AM62" s="2548"/>
    </row>
    <row r="63" spans="1:39" ht="159" customHeight="1" x14ac:dyDescent="0.2">
      <c r="A63" s="2558"/>
      <c r="B63" s="2563"/>
      <c r="C63" s="2564"/>
      <c r="D63" s="2558"/>
      <c r="E63" s="2563"/>
      <c r="F63" s="2564"/>
      <c r="G63" s="2558"/>
      <c r="H63" s="2563"/>
      <c r="I63" s="2564"/>
      <c r="J63" s="1296">
        <v>37</v>
      </c>
      <c r="K63" s="733" t="s">
        <v>1660</v>
      </c>
      <c r="L63" s="1296" t="s">
        <v>78</v>
      </c>
      <c r="M63" s="1295">
        <v>1</v>
      </c>
      <c r="N63" s="1624"/>
      <c r="O63" s="2570"/>
      <c r="P63" s="1651"/>
      <c r="Q63" s="756">
        <v>22.08</v>
      </c>
      <c r="R63" s="2555"/>
      <c r="S63" s="1645"/>
      <c r="T63" s="1645"/>
      <c r="U63" s="500" t="s">
        <v>1661</v>
      </c>
      <c r="V63" s="757">
        <f>6500000+20000000</f>
        <v>26500000</v>
      </c>
      <c r="W63" s="1291">
        <v>20</v>
      </c>
      <c r="X63" s="1279" t="s">
        <v>1544</v>
      </c>
      <c r="Y63" s="149"/>
      <c r="Z63" s="742"/>
      <c r="AA63" s="2567"/>
      <c r="AB63" s="2567"/>
      <c r="AC63" s="2567"/>
      <c r="AD63" s="2567"/>
      <c r="AE63" s="1307"/>
      <c r="AF63" s="149"/>
      <c r="AG63" s="1307"/>
      <c r="AH63" s="1307"/>
      <c r="AI63" s="1307"/>
      <c r="AJ63" s="1307"/>
      <c r="AK63" s="2546"/>
      <c r="AL63" s="2546"/>
      <c r="AM63" s="2549"/>
    </row>
    <row r="64" spans="1:39" s="148" customFormat="1" ht="15" x14ac:dyDescent="0.2">
      <c r="A64" s="115">
        <v>3</v>
      </c>
      <c r="B64" s="116" t="s">
        <v>638</v>
      </c>
      <c r="C64" s="116"/>
      <c r="D64" s="116"/>
      <c r="E64" s="116"/>
      <c r="F64" s="116"/>
      <c r="G64" s="116"/>
      <c r="H64" s="116"/>
      <c r="I64" s="116"/>
      <c r="J64" s="116"/>
      <c r="K64" s="117"/>
      <c r="L64" s="116"/>
      <c r="M64" s="116"/>
      <c r="N64" s="116"/>
      <c r="O64" s="118"/>
      <c r="P64" s="117"/>
      <c r="Q64" s="119"/>
      <c r="R64" s="120"/>
      <c r="S64" s="117"/>
      <c r="T64" s="117"/>
      <c r="U64" s="117"/>
      <c r="V64" s="121"/>
      <c r="W64" s="122"/>
      <c r="X64" s="118"/>
      <c r="Y64" s="116"/>
      <c r="Z64" s="116"/>
      <c r="AA64" s="116"/>
      <c r="AB64" s="116"/>
      <c r="AC64" s="116"/>
      <c r="AD64" s="116"/>
      <c r="AE64" s="116"/>
      <c r="AF64" s="116"/>
      <c r="AG64" s="116"/>
      <c r="AH64" s="116"/>
      <c r="AI64" s="116"/>
      <c r="AJ64" s="116"/>
      <c r="AK64" s="123"/>
      <c r="AL64" s="123"/>
      <c r="AM64" s="124"/>
    </row>
    <row r="65" spans="1:62" ht="15" x14ac:dyDescent="0.2">
      <c r="A65" s="1286"/>
      <c r="B65" s="1300"/>
      <c r="C65" s="1301"/>
      <c r="D65" s="736">
        <v>11</v>
      </c>
      <c r="E65" s="126" t="s">
        <v>639</v>
      </c>
      <c r="F65" s="126"/>
      <c r="G65" s="126"/>
      <c r="H65" s="126"/>
      <c r="I65" s="126"/>
      <c r="J65" s="126"/>
      <c r="K65" s="127"/>
      <c r="L65" s="128"/>
      <c r="M65" s="126"/>
      <c r="N65" s="126"/>
      <c r="O65" s="132"/>
      <c r="P65" s="127"/>
      <c r="Q65" s="129"/>
      <c r="R65" s="130"/>
      <c r="S65" s="127"/>
      <c r="T65" s="127"/>
      <c r="U65" s="127"/>
      <c r="V65" s="131"/>
      <c r="W65" s="132"/>
      <c r="X65" s="128"/>
      <c r="Y65" s="126"/>
      <c r="Z65" s="127"/>
      <c r="AA65" s="126"/>
      <c r="AB65" s="126"/>
      <c r="AC65" s="126"/>
      <c r="AD65" s="126"/>
      <c r="AE65" s="126"/>
      <c r="AF65" s="126"/>
      <c r="AG65" s="126"/>
      <c r="AH65" s="126"/>
      <c r="AI65" s="126"/>
      <c r="AJ65" s="126"/>
      <c r="AK65" s="133"/>
      <c r="AL65" s="133"/>
      <c r="AM65" s="134"/>
    </row>
    <row r="66" spans="1:62" ht="15" x14ac:dyDescent="0.2">
      <c r="A66" s="1287"/>
      <c r="B66" s="1298"/>
      <c r="C66" s="1299"/>
      <c r="D66" s="1287"/>
      <c r="E66" s="1300"/>
      <c r="F66" s="1301"/>
      <c r="G66" s="997">
        <v>34</v>
      </c>
      <c r="H66" s="136" t="s">
        <v>1662</v>
      </c>
      <c r="I66" s="136"/>
      <c r="J66" s="136"/>
      <c r="K66" s="137"/>
      <c r="L66" s="138"/>
      <c r="M66" s="136"/>
      <c r="N66" s="136"/>
      <c r="O66" s="142"/>
      <c r="P66" s="137"/>
      <c r="Q66" s="139"/>
      <c r="R66" s="140"/>
      <c r="S66" s="137"/>
      <c r="T66" s="137"/>
      <c r="U66" s="137"/>
      <c r="V66" s="141"/>
      <c r="W66" s="142"/>
      <c r="X66" s="138"/>
      <c r="Y66" s="136"/>
      <c r="Z66" s="137"/>
      <c r="AA66" s="136"/>
      <c r="AB66" s="136"/>
      <c r="AC66" s="136"/>
      <c r="AD66" s="136"/>
      <c r="AE66" s="136"/>
      <c r="AF66" s="136"/>
      <c r="AG66" s="136"/>
      <c r="AH66" s="136"/>
      <c r="AI66" s="136"/>
      <c r="AJ66" s="136"/>
      <c r="AK66" s="143"/>
      <c r="AL66" s="143"/>
      <c r="AM66" s="144"/>
    </row>
    <row r="67" spans="1:62" ht="105" customHeight="1" x14ac:dyDescent="0.2">
      <c r="A67" s="2556"/>
      <c r="B67" s="2559"/>
      <c r="C67" s="2560"/>
      <c r="D67" s="1622"/>
      <c r="E67" s="2559"/>
      <c r="F67" s="2560"/>
      <c r="G67" s="2556"/>
      <c r="H67" s="2559"/>
      <c r="I67" s="2560"/>
      <c r="J67" s="1297">
        <v>122</v>
      </c>
      <c r="K67" s="1284" t="s">
        <v>1663</v>
      </c>
      <c r="L67" s="1296" t="s">
        <v>78</v>
      </c>
      <c r="M67" s="1295">
        <v>1</v>
      </c>
      <c r="N67" s="1622" t="s">
        <v>1664</v>
      </c>
      <c r="O67" s="2550">
        <v>79</v>
      </c>
      <c r="P67" s="1650" t="s">
        <v>1665</v>
      </c>
      <c r="Q67" s="756">
        <v>12.5</v>
      </c>
      <c r="R67" s="2553">
        <v>80000000</v>
      </c>
      <c r="S67" s="1643" t="s">
        <v>1666</v>
      </c>
      <c r="T67" s="1355" t="s">
        <v>1663</v>
      </c>
      <c r="U67" s="500" t="s">
        <v>1667</v>
      </c>
      <c r="V67" s="758">
        <v>10000000</v>
      </c>
      <c r="W67" s="1292">
        <v>20</v>
      </c>
      <c r="X67" s="1279" t="s">
        <v>1544</v>
      </c>
      <c r="Y67" s="1305"/>
      <c r="Z67" s="740"/>
      <c r="AA67" s="1305"/>
      <c r="AB67" s="1305"/>
      <c r="AC67" s="1305"/>
      <c r="AD67" s="1305"/>
      <c r="AE67" s="1305"/>
      <c r="AF67" s="1305"/>
      <c r="AG67" s="1305"/>
      <c r="AH67" s="1305"/>
      <c r="AI67" s="1305"/>
      <c r="AJ67" s="1305"/>
      <c r="AK67" s="2544">
        <v>42736</v>
      </c>
      <c r="AL67" s="2544">
        <v>43100</v>
      </c>
      <c r="AM67" s="2547" t="s">
        <v>1545</v>
      </c>
    </row>
    <row r="68" spans="1:62" ht="175.5" customHeight="1" x14ac:dyDescent="0.2">
      <c r="A68" s="2557"/>
      <c r="B68" s="2561"/>
      <c r="C68" s="2562"/>
      <c r="D68" s="1623"/>
      <c r="E68" s="2561"/>
      <c r="F68" s="2562"/>
      <c r="G68" s="2557"/>
      <c r="H68" s="2561"/>
      <c r="I68" s="2562"/>
      <c r="J68" s="191">
        <v>123</v>
      </c>
      <c r="K68" s="733" t="s">
        <v>1668</v>
      </c>
      <c r="L68" s="1296" t="s">
        <v>78</v>
      </c>
      <c r="M68" s="1295">
        <v>4</v>
      </c>
      <c r="N68" s="1623"/>
      <c r="O68" s="2551"/>
      <c r="P68" s="1668"/>
      <c r="Q68" s="756">
        <v>25</v>
      </c>
      <c r="R68" s="2554"/>
      <c r="S68" s="1644"/>
      <c r="T68" s="733" t="s">
        <v>1668</v>
      </c>
      <c r="U68" s="500" t="s">
        <v>1669</v>
      </c>
      <c r="V68" s="759">
        <v>20000000</v>
      </c>
      <c r="W68" s="1292">
        <v>20</v>
      </c>
      <c r="X68" s="1279" t="s">
        <v>1544</v>
      </c>
      <c r="Y68" s="1306"/>
      <c r="Z68" s="741"/>
      <c r="AA68" s="1306"/>
      <c r="AB68" s="1306"/>
      <c r="AC68" s="1306"/>
      <c r="AD68" s="1306"/>
      <c r="AE68" s="1306"/>
      <c r="AF68" s="1306"/>
      <c r="AG68" s="1306"/>
      <c r="AH68" s="1306"/>
      <c r="AI68" s="1306"/>
      <c r="AJ68" s="1306"/>
      <c r="AK68" s="2545"/>
      <c r="AL68" s="2545"/>
      <c r="AM68" s="2548"/>
      <c r="AN68" s="155"/>
      <c r="AO68" s="155"/>
      <c r="AP68" s="155"/>
      <c r="AQ68" s="155"/>
    </row>
    <row r="69" spans="1:62" ht="135.75" customHeight="1" x14ac:dyDescent="0.2">
      <c r="A69" s="2557"/>
      <c r="B69" s="2561"/>
      <c r="C69" s="2562"/>
      <c r="D69" s="1623"/>
      <c r="E69" s="2561"/>
      <c r="F69" s="2562"/>
      <c r="G69" s="2557"/>
      <c r="H69" s="2561"/>
      <c r="I69" s="2562"/>
      <c r="J69" s="191">
        <v>124</v>
      </c>
      <c r="K69" s="733" t="s">
        <v>1668</v>
      </c>
      <c r="L69" s="1296" t="s">
        <v>78</v>
      </c>
      <c r="M69" s="1295">
        <v>150</v>
      </c>
      <c r="N69" s="1623"/>
      <c r="O69" s="2551"/>
      <c r="P69" s="1668"/>
      <c r="Q69" s="756">
        <v>25</v>
      </c>
      <c r="R69" s="2554"/>
      <c r="S69" s="1644"/>
      <c r="T69" s="733" t="s">
        <v>1668</v>
      </c>
      <c r="U69" s="500" t="s">
        <v>1670</v>
      </c>
      <c r="V69" s="759">
        <v>20000000</v>
      </c>
      <c r="W69" s="1292">
        <v>20</v>
      </c>
      <c r="X69" s="1279" t="s">
        <v>1544</v>
      </c>
      <c r="Y69" s="1306"/>
      <c r="Z69" s="741"/>
      <c r="AA69" s="1306"/>
      <c r="AB69" s="1306"/>
      <c r="AC69" s="1306"/>
      <c r="AD69" s="1306"/>
      <c r="AE69" s="1306"/>
      <c r="AF69" s="1306"/>
      <c r="AG69" s="1306"/>
      <c r="AH69" s="1306"/>
      <c r="AI69" s="1306"/>
      <c r="AJ69" s="1306"/>
      <c r="AK69" s="2545"/>
      <c r="AL69" s="2545"/>
      <c r="AM69" s="2548"/>
      <c r="AN69" s="155"/>
      <c r="AO69" s="155"/>
      <c r="AP69" s="155"/>
      <c r="AQ69" s="155"/>
    </row>
    <row r="70" spans="1:62" ht="186" customHeight="1" x14ac:dyDescent="0.2">
      <c r="A70" s="2557"/>
      <c r="B70" s="2561"/>
      <c r="C70" s="2562"/>
      <c r="D70" s="1623"/>
      <c r="E70" s="2561"/>
      <c r="F70" s="2562"/>
      <c r="G70" s="2557"/>
      <c r="H70" s="2561"/>
      <c r="I70" s="2562"/>
      <c r="J70" s="191">
        <v>126</v>
      </c>
      <c r="K70" s="733" t="s">
        <v>1671</v>
      </c>
      <c r="L70" s="1296" t="s">
        <v>78</v>
      </c>
      <c r="M70" s="760" t="s">
        <v>1672</v>
      </c>
      <c r="N70" s="1623"/>
      <c r="O70" s="2551"/>
      <c r="P70" s="1668"/>
      <c r="Q70" s="756">
        <v>12.5</v>
      </c>
      <c r="R70" s="2554"/>
      <c r="S70" s="1644"/>
      <c r="T70" s="733" t="s">
        <v>1671</v>
      </c>
      <c r="U70" s="761" t="s">
        <v>1673</v>
      </c>
      <c r="V70" s="759">
        <v>10000000</v>
      </c>
      <c r="W70" s="1292">
        <v>20</v>
      </c>
      <c r="X70" s="1279" t="s">
        <v>1544</v>
      </c>
      <c r="Y70" s="1306"/>
      <c r="Z70" s="741"/>
      <c r="AA70" s="1306"/>
      <c r="AB70" s="1306"/>
      <c r="AC70" s="1306"/>
      <c r="AD70" s="1306"/>
      <c r="AE70" s="1306"/>
      <c r="AF70" s="1306"/>
      <c r="AG70" s="1306"/>
      <c r="AH70" s="1306"/>
      <c r="AI70" s="1306"/>
      <c r="AJ70" s="1306"/>
      <c r="AK70" s="2545"/>
      <c r="AL70" s="2545"/>
      <c r="AM70" s="2548"/>
      <c r="AN70" s="155"/>
      <c r="AO70" s="155"/>
      <c r="AP70" s="155"/>
      <c r="AQ70" s="155"/>
    </row>
    <row r="71" spans="1:62" ht="185.25" customHeight="1" x14ac:dyDescent="0.2">
      <c r="A71" s="2558"/>
      <c r="B71" s="2563"/>
      <c r="C71" s="2564"/>
      <c r="D71" s="1624"/>
      <c r="E71" s="2563"/>
      <c r="F71" s="2564"/>
      <c r="G71" s="2558"/>
      <c r="H71" s="2563"/>
      <c r="I71" s="2564"/>
      <c r="J71" s="1297">
        <v>125</v>
      </c>
      <c r="K71" s="1284" t="s">
        <v>1674</v>
      </c>
      <c r="L71" s="1296" t="s">
        <v>78</v>
      </c>
      <c r="M71" s="1360">
        <v>400</v>
      </c>
      <c r="N71" s="1624"/>
      <c r="O71" s="2552"/>
      <c r="P71" s="1651"/>
      <c r="Q71" s="756">
        <v>25</v>
      </c>
      <c r="R71" s="2555"/>
      <c r="S71" s="1645"/>
      <c r="T71" s="1356" t="s">
        <v>1674</v>
      </c>
      <c r="U71" s="500" t="s">
        <v>1675</v>
      </c>
      <c r="V71" s="722">
        <v>20000000</v>
      </c>
      <c r="W71" s="1292">
        <v>20</v>
      </c>
      <c r="X71" s="1279" t="s">
        <v>1544</v>
      </c>
      <c r="Y71" s="1307"/>
      <c r="Z71" s="742"/>
      <c r="AA71" s="1307"/>
      <c r="AB71" s="1307"/>
      <c r="AC71" s="1307"/>
      <c r="AD71" s="1307"/>
      <c r="AE71" s="1307"/>
      <c r="AF71" s="1307"/>
      <c r="AG71" s="1307"/>
      <c r="AH71" s="1307"/>
      <c r="AI71" s="1307"/>
      <c r="AJ71" s="1307"/>
      <c r="AK71" s="2546"/>
      <c r="AL71" s="2546"/>
      <c r="AM71" s="2549"/>
      <c r="AN71" s="155"/>
      <c r="AO71" s="155"/>
      <c r="AP71" s="155"/>
      <c r="AQ71" s="155"/>
    </row>
    <row r="72" spans="1:62" ht="27" customHeight="1" x14ac:dyDescent="0.25">
      <c r="A72" s="151"/>
      <c r="B72" s="151"/>
      <c r="C72" s="151"/>
      <c r="D72" s="151"/>
      <c r="E72" s="151"/>
      <c r="F72" s="151"/>
      <c r="G72" s="151"/>
      <c r="H72" s="151"/>
      <c r="I72" s="151"/>
      <c r="J72" s="151"/>
      <c r="R72" s="154">
        <f>SUM(R19:R71)</f>
        <v>2173507172.6691999</v>
      </c>
      <c r="V72" s="154">
        <f>SUM(V19:V71)</f>
        <v>2173507173</v>
      </c>
      <c r="Y72" s="155"/>
      <c r="Z72" s="764"/>
      <c r="AA72" s="155"/>
      <c r="AB72" s="155"/>
      <c r="AC72" s="155"/>
      <c r="AD72" s="155"/>
      <c r="AE72" s="155"/>
      <c r="AF72" s="155"/>
      <c r="AG72" s="155"/>
      <c r="AH72" s="155"/>
      <c r="AI72" s="155"/>
      <c r="AJ72" s="155"/>
      <c r="AK72" s="155"/>
      <c r="AL72" s="155"/>
      <c r="AM72" s="155"/>
      <c r="AN72" s="155"/>
      <c r="AO72" s="155"/>
      <c r="AP72" s="155"/>
      <c r="AQ72" s="155"/>
    </row>
    <row r="73" spans="1:62" ht="27" customHeight="1" x14ac:dyDescent="0.25">
      <c r="A73" s="151"/>
      <c r="B73" s="151"/>
      <c r="C73" s="151"/>
      <c r="D73" s="151"/>
      <c r="E73" s="151"/>
      <c r="F73" s="151"/>
      <c r="G73" s="151"/>
      <c r="H73" s="151"/>
      <c r="I73" s="151"/>
      <c r="J73" s="151"/>
      <c r="Y73" s="155"/>
      <c r="Z73" s="764"/>
      <c r="AA73" s="155"/>
      <c r="AB73" s="155"/>
      <c r="AC73" s="155"/>
      <c r="AD73" s="155"/>
      <c r="AE73" s="155"/>
      <c r="AF73" s="155"/>
      <c r="AG73" s="155"/>
      <c r="AH73" s="155"/>
      <c r="AI73" s="155"/>
      <c r="AJ73" s="155"/>
      <c r="AK73" s="155"/>
      <c r="AL73" s="155"/>
      <c r="AM73" s="155"/>
      <c r="AN73" s="155"/>
      <c r="AO73" s="155"/>
      <c r="AP73" s="155"/>
      <c r="AQ73" s="155"/>
    </row>
    <row r="74" spans="1:62" ht="21.75" customHeight="1" x14ac:dyDescent="0.2">
      <c r="A74" s="135"/>
      <c r="B74" s="135"/>
      <c r="C74" s="135"/>
      <c r="D74" s="135"/>
      <c r="E74" s="148"/>
      <c r="F74" s="2621" t="s">
        <v>1857</v>
      </c>
      <c r="G74" s="2621"/>
      <c r="H74" s="2621"/>
      <c r="I74" s="2621"/>
      <c r="J74" s="2621"/>
      <c r="K74" s="2621"/>
      <c r="L74" s="2621"/>
      <c r="N74" s="1365"/>
      <c r="O74" s="135"/>
      <c r="P74" s="1451"/>
      <c r="Q74" s="151"/>
      <c r="R74" s="157"/>
      <c r="S74" s="764"/>
      <c r="T74" s="151"/>
      <c r="V74" s="151"/>
      <c r="W74" s="157"/>
      <c r="X74" s="1400"/>
      <c r="Y74" s="1400"/>
      <c r="Z74" s="1393"/>
      <c r="AA74" s="157"/>
      <c r="AB74" s="135"/>
      <c r="AC74" s="1365"/>
      <c r="AD74" s="135"/>
      <c r="AE74" s="1365"/>
      <c r="AF74" s="135"/>
      <c r="AG74" s="1365"/>
      <c r="AH74" s="135"/>
      <c r="AI74" s="1365"/>
      <c r="AJ74" s="135"/>
      <c r="AK74" s="1365"/>
      <c r="AL74" s="135"/>
      <c r="AM74" s="1365"/>
      <c r="AO74" s="1365"/>
      <c r="AQ74" s="1365"/>
      <c r="AS74" s="1365"/>
      <c r="AU74" s="1365"/>
      <c r="AW74" s="1365"/>
      <c r="AY74" s="1365"/>
      <c r="AZ74" s="1364"/>
      <c r="BA74" s="1401"/>
      <c r="BB74" s="1402"/>
      <c r="BD74" s="152"/>
      <c r="BE74" s="1366"/>
      <c r="BF74" s="157"/>
      <c r="BG74" s="1400"/>
      <c r="BH74" s="1403"/>
      <c r="BI74" s="1404"/>
      <c r="BJ74" s="949"/>
    </row>
    <row r="75" spans="1:62" ht="20.25" customHeight="1" x14ac:dyDescent="0.2">
      <c r="A75" s="135"/>
      <c r="B75" s="135"/>
      <c r="C75" s="135"/>
      <c r="D75" s="135"/>
      <c r="E75" s="148"/>
      <c r="F75" s="2622" t="s">
        <v>1858</v>
      </c>
      <c r="G75" s="2622"/>
      <c r="H75" s="2622"/>
      <c r="I75" s="2622"/>
      <c r="J75" s="2622"/>
      <c r="K75" s="2622"/>
      <c r="L75" s="2622"/>
      <c r="N75" s="1365"/>
      <c r="O75" s="135"/>
      <c r="P75" s="1451"/>
      <c r="Q75" s="151"/>
      <c r="R75" s="157"/>
      <c r="S75" s="1457"/>
      <c r="T75" s="151"/>
      <c r="V75" s="151"/>
      <c r="W75" s="157"/>
      <c r="X75" s="1400"/>
      <c r="Y75" s="1400"/>
      <c r="Z75" s="1393"/>
      <c r="AA75" s="157"/>
      <c r="AB75" s="135"/>
      <c r="AC75" s="1365"/>
      <c r="AD75" s="135"/>
      <c r="AE75" s="1365"/>
      <c r="AF75" s="135"/>
      <c r="AG75" s="1365"/>
      <c r="AH75" s="135"/>
      <c r="AI75" s="1365"/>
      <c r="AJ75" s="135"/>
      <c r="AK75" s="1365"/>
      <c r="AL75" s="135"/>
      <c r="AM75" s="1365"/>
      <c r="AO75" s="1365"/>
      <c r="AQ75" s="1365"/>
      <c r="AS75" s="1365"/>
      <c r="AU75" s="1365"/>
      <c r="AW75" s="1365"/>
      <c r="AY75" s="1365"/>
      <c r="AZ75" s="1364"/>
      <c r="BA75" s="1401"/>
      <c r="BB75" s="1402"/>
      <c r="BE75" s="1364"/>
      <c r="BF75" s="157"/>
      <c r="BG75" s="1400"/>
      <c r="BH75" s="1403"/>
      <c r="BI75" s="1404"/>
      <c r="BJ75" s="949"/>
    </row>
    <row r="76" spans="1:62" ht="27" customHeight="1" x14ac:dyDescent="0.25">
      <c r="A76" s="151"/>
      <c r="B76" s="151"/>
      <c r="C76" s="151"/>
      <c r="D76" s="151"/>
      <c r="E76" s="151"/>
      <c r="F76" s="151"/>
      <c r="G76" s="151"/>
      <c r="H76" s="151"/>
      <c r="I76" s="151"/>
      <c r="J76" s="151"/>
      <c r="Y76" s="155"/>
      <c r="Z76" s="764"/>
      <c r="AA76" s="155"/>
      <c r="AB76" s="155"/>
      <c r="AC76" s="155"/>
      <c r="AD76" s="155"/>
      <c r="AE76" s="155"/>
      <c r="AF76" s="155"/>
      <c r="AG76" s="155"/>
      <c r="AH76" s="155"/>
      <c r="AI76" s="155"/>
      <c r="AJ76" s="155"/>
      <c r="AK76" s="155"/>
      <c r="AL76" s="155"/>
      <c r="AM76" s="155"/>
      <c r="AN76" s="155"/>
      <c r="AO76" s="155"/>
      <c r="AP76" s="155"/>
      <c r="AQ76" s="155"/>
    </row>
    <row r="77" spans="1:62" ht="27" customHeight="1" x14ac:dyDescent="0.25">
      <c r="A77" s="151"/>
      <c r="B77" s="151"/>
      <c r="C77" s="151"/>
      <c r="D77" s="151"/>
      <c r="E77" s="151"/>
      <c r="F77" s="151"/>
      <c r="G77" s="151"/>
      <c r="H77" s="151"/>
      <c r="I77" s="151"/>
      <c r="J77" s="151"/>
      <c r="Y77" s="155"/>
      <c r="Z77" s="764"/>
      <c r="AA77" s="155"/>
      <c r="AB77" s="155"/>
      <c r="AC77" s="155"/>
      <c r="AD77" s="155"/>
      <c r="AE77" s="155"/>
      <c r="AF77" s="155"/>
      <c r="AG77" s="155"/>
      <c r="AH77" s="155"/>
      <c r="AI77" s="155"/>
      <c r="AJ77" s="155"/>
      <c r="AK77" s="155"/>
      <c r="AL77" s="155"/>
      <c r="AM77" s="155"/>
      <c r="AN77" s="155"/>
      <c r="AO77" s="155"/>
      <c r="AP77" s="155"/>
      <c r="AQ77" s="155"/>
    </row>
    <row r="78" spans="1:62" ht="27" customHeight="1" x14ac:dyDescent="0.25">
      <c r="A78" s="151"/>
      <c r="B78" s="151"/>
      <c r="C78" s="151"/>
      <c r="D78" s="151"/>
      <c r="E78" s="151"/>
      <c r="F78" s="151"/>
      <c r="G78" s="151"/>
      <c r="H78" s="151"/>
      <c r="I78" s="151"/>
      <c r="J78" s="151"/>
      <c r="Y78" s="155"/>
      <c r="Z78" s="764"/>
      <c r="AA78" s="155"/>
      <c r="AB78" s="155"/>
      <c r="AC78" s="155"/>
      <c r="AD78" s="155"/>
      <c r="AE78" s="155"/>
      <c r="AF78" s="155"/>
      <c r="AG78" s="155"/>
      <c r="AH78" s="155"/>
      <c r="AI78" s="155"/>
      <c r="AJ78" s="155"/>
      <c r="AK78" s="155"/>
      <c r="AL78" s="155"/>
      <c r="AM78" s="155"/>
      <c r="AN78" s="155"/>
      <c r="AO78" s="155"/>
      <c r="AP78" s="155"/>
      <c r="AQ78" s="155"/>
    </row>
    <row r="79" spans="1:62" ht="27" customHeight="1" x14ac:dyDescent="0.25">
      <c r="A79" s="151"/>
      <c r="B79" s="151"/>
      <c r="C79" s="151"/>
      <c r="D79" s="151"/>
      <c r="E79" s="151"/>
      <c r="F79" s="151"/>
      <c r="G79" s="151"/>
      <c r="H79" s="151"/>
      <c r="I79" s="151"/>
      <c r="J79" s="151"/>
      <c r="Y79" s="155"/>
      <c r="Z79" s="764"/>
      <c r="AA79" s="155"/>
      <c r="AB79" s="155"/>
      <c r="AC79" s="155"/>
      <c r="AD79" s="155"/>
      <c r="AE79" s="155"/>
      <c r="AF79" s="155"/>
      <c r="AG79" s="155"/>
      <c r="AH79" s="155"/>
      <c r="AI79" s="155"/>
      <c r="AJ79" s="155"/>
      <c r="AK79" s="155"/>
      <c r="AL79" s="155"/>
      <c r="AM79" s="155"/>
      <c r="AN79" s="155"/>
      <c r="AO79" s="155"/>
      <c r="AP79" s="155"/>
      <c r="AQ79" s="155"/>
    </row>
    <row r="80" spans="1:62" ht="27" customHeight="1" x14ac:dyDescent="0.25">
      <c r="A80" s="151"/>
      <c r="B80" s="151"/>
      <c r="C80" s="151"/>
      <c r="D80" s="151"/>
      <c r="E80" s="151"/>
      <c r="F80" s="151"/>
      <c r="G80" s="151"/>
      <c r="H80" s="151"/>
      <c r="I80" s="151"/>
      <c r="J80" s="151"/>
      <c r="Y80" s="155"/>
      <c r="Z80" s="764"/>
      <c r="AA80" s="155"/>
      <c r="AB80" s="155"/>
      <c r="AC80" s="155"/>
      <c r="AD80" s="155"/>
      <c r="AE80" s="155"/>
      <c r="AF80" s="155"/>
      <c r="AG80" s="155"/>
      <c r="AH80" s="155"/>
      <c r="AI80" s="155"/>
      <c r="AJ80" s="155"/>
      <c r="AK80" s="155"/>
      <c r="AL80" s="155"/>
      <c r="AM80" s="155"/>
      <c r="AN80" s="155"/>
      <c r="AO80" s="155"/>
      <c r="AP80" s="155"/>
      <c r="AQ80" s="155"/>
    </row>
    <row r="81" spans="1:43" ht="27" customHeight="1" x14ac:dyDescent="0.25">
      <c r="A81" s="151"/>
      <c r="B81" s="151"/>
      <c r="C81" s="151"/>
      <c r="D81" s="151"/>
      <c r="E81" s="151"/>
      <c r="F81" s="151"/>
      <c r="G81" s="151"/>
      <c r="H81" s="151"/>
      <c r="I81" s="151"/>
      <c r="J81" s="151"/>
      <c r="Y81" s="155"/>
      <c r="Z81" s="764"/>
      <c r="AA81" s="155"/>
      <c r="AB81" s="155"/>
      <c r="AC81" s="155"/>
      <c r="AD81" s="155"/>
      <c r="AE81" s="155"/>
      <c r="AF81" s="155"/>
      <c r="AG81" s="155"/>
      <c r="AH81" s="155"/>
      <c r="AI81" s="155"/>
      <c r="AJ81" s="155"/>
      <c r="AK81" s="155"/>
      <c r="AL81" s="155"/>
      <c r="AM81" s="155"/>
      <c r="AN81" s="155"/>
      <c r="AO81" s="155"/>
      <c r="AP81" s="155"/>
      <c r="AQ81" s="155"/>
    </row>
    <row r="82" spans="1:43" ht="27" customHeight="1" x14ac:dyDescent="0.25">
      <c r="A82" s="151"/>
      <c r="B82" s="151"/>
      <c r="C82" s="151"/>
      <c r="D82" s="151"/>
      <c r="E82" s="151"/>
      <c r="F82" s="151"/>
      <c r="G82" s="151"/>
      <c r="H82" s="151"/>
      <c r="I82" s="151"/>
      <c r="J82" s="151"/>
      <c r="Y82" s="155"/>
      <c r="Z82" s="764"/>
      <c r="AA82" s="155"/>
      <c r="AB82" s="155"/>
      <c r="AC82" s="155"/>
      <c r="AD82" s="155"/>
      <c r="AE82" s="155"/>
      <c r="AF82" s="155"/>
      <c r="AG82" s="155"/>
      <c r="AH82" s="155"/>
      <c r="AI82" s="155"/>
      <c r="AJ82" s="155"/>
      <c r="AK82" s="155"/>
      <c r="AL82" s="155"/>
      <c r="AM82" s="155"/>
      <c r="AN82" s="155"/>
      <c r="AO82" s="155"/>
      <c r="AP82" s="155"/>
      <c r="AQ82" s="155"/>
    </row>
    <row r="83" spans="1:43" ht="27" customHeight="1" x14ac:dyDescent="0.25">
      <c r="A83" s="151"/>
      <c r="B83" s="151"/>
      <c r="C83" s="151"/>
      <c r="D83" s="151"/>
      <c r="E83" s="151"/>
      <c r="F83" s="151"/>
      <c r="G83" s="151"/>
      <c r="H83" s="151"/>
      <c r="I83" s="151"/>
      <c r="J83" s="151"/>
      <c r="Y83" s="155"/>
      <c r="Z83" s="764"/>
      <c r="AA83" s="155"/>
      <c r="AB83" s="155"/>
      <c r="AC83" s="155"/>
      <c r="AD83" s="155"/>
      <c r="AE83" s="155"/>
      <c r="AF83" s="155"/>
      <c r="AG83" s="155"/>
      <c r="AH83" s="155"/>
      <c r="AI83" s="155"/>
      <c r="AJ83" s="155"/>
      <c r="AK83" s="155"/>
      <c r="AL83" s="155"/>
      <c r="AM83" s="155"/>
      <c r="AN83" s="155"/>
      <c r="AO83" s="155"/>
      <c r="AP83" s="155"/>
      <c r="AQ83" s="155"/>
    </row>
    <row r="84" spans="1:43" ht="27" customHeight="1" x14ac:dyDescent="0.25">
      <c r="A84" s="151"/>
      <c r="B84" s="151"/>
      <c r="C84" s="151"/>
      <c r="D84" s="151"/>
      <c r="E84" s="151"/>
      <c r="F84" s="151"/>
      <c r="G84" s="151"/>
      <c r="H84" s="151"/>
      <c r="I84" s="151"/>
      <c r="J84" s="151"/>
      <c r="Y84" s="155"/>
      <c r="Z84" s="764"/>
      <c r="AA84" s="155"/>
      <c r="AB84" s="155"/>
      <c r="AC84" s="155"/>
      <c r="AD84" s="155"/>
      <c r="AE84" s="155"/>
      <c r="AF84" s="155"/>
      <c r="AG84" s="155"/>
      <c r="AH84" s="155"/>
      <c r="AI84" s="155"/>
      <c r="AJ84" s="155"/>
      <c r="AK84" s="155"/>
      <c r="AL84" s="155"/>
      <c r="AM84" s="155"/>
      <c r="AN84" s="155"/>
      <c r="AO84" s="155"/>
      <c r="AP84" s="155"/>
      <c r="AQ84" s="155"/>
    </row>
    <row r="85" spans="1:43" ht="27" customHeight="1" x14ac:dyDescent="0.25">
      <c r="A85" s="151"/>
      <c r="B85" s="151"/>
      <c r="C85" s="151"/>
      <c r="D85" s="151"/>
      <c r="E85" s="151"/>
      <c r="F85" s="151"/>
      <c r="G85" s="151"/>
      <c r="H85" s="151"/>
      <c r="I85" s="151"/>
      <c r="J85" s="151"/>
      <c r="Y85" s="155"/>
      <c r="Z85" s="764"/>
      <c r="AA85" s="155"/>
      <c r="AB85" s="155"/>
      <c r="AC85" s="155"/>
      <c r="AD85" s="155"/>
      <c r="AE85" s="155"/>
      <c r="AF85" s="155"/>
      <c r="AG85" s="155"/>
      <c r="AH85" s="155"/>
      <c r="AI85" s="155"/>
      <c r="AJ85" s="155"/>
      <c r="AK85" s="155"/>
      <c r="AL85" s="155"/>
      <c r="AM85" s="155"/>
      <c r="AN85" s="155"/>
      <c r="AO85" s="155"/>
      <c r="AP85" s="155"/>
      <c r="AQ85" s="155"/>
    </row>
    <row r="86" spans="1:43" ht="27" customHeight="1" x14ac:dyDescent="0.25">
      <c r="A86" s="151"/>
      <c r="B86" s="151"/>
      <c r="C86" s="151"/>
      <c r="D86" s="151"/>
      <c r="E86" s="151"/>
      <c r="F86" s="151"/>
      <c r="G86" s="151"/>
      <c r="H86" s="151"/>
      <c r="I86" s="151"/>
      <c r="J86" s="151"/>
      <c r="Y86" s="155"/>
      <c r="Z86" s="764"/>
      <c r="AA86" s="155"/>
      <c r="AB86" s="155"/>
      <c r="AC86" s="155"/>
      <c r="AD86" s="155"/>
      <c r="AE86" s="155"/>
      <c r="AF86" s="155"/>
      <c r="AG86" s="155"/>
      <c r="AH86" s="155"/>
      <c r="AI86" s="155"/>
      <c r="AJ86" s="155"/>
      <c r="AK86" s="155"/>
      <c r="AL86" s="155"/>
      <c r="AM86" s="155"/>
      <c r="AN86" s="155"/>
      <c r="AO86" s="155"/>
      <c r="AP86" s="155"/>
      <c r="AQ86" s="155"/>
    </row>
    <row r="87" spans="1:43" ht="27" customHeight="1" x14ac:dyDescent="0.25">
      <c r="A87" s="151"/>
      <c r="B87" s="151"/>
      <c r="C87" s="151"/>
      <c r="D87" s="151"/>
      <c r="E87" s="151"/>
      <c r="F87" s="151"/>
      <c r="G87" s="151"/>
      <c r="H87" s="151"/>
      <c r="I87" s="151"/>
      <c r="J87" s="151"/>
      <c r="Y87" s="155"/>
      <c r="Z87" s="764"/>
      <c r="AA87" s="155"/>
      <c r="AB87" s="155"/>
      <c r="AC87" s="155"/>
      <c r="AD87" s="155"/>
      <c r="AE87" s="155"/>
      <c r="AF87" s="155"/>
      <c r="AG87" s="155"/>
      <c r="AH87" s="155"/>
      <c r="AI87" s="155"/>
      <c r="AJ87" s="155"/>
      <c r="AK87" s="155"/>
      <c r="AL87" s="155"/>
      <c r="AM87" s="155"/>
      <c r="AN87" s="155"/>
      <c r="AO87" s="155"/>
      <c r="AP87" s="155"/>
      <c r="AQ87" s="155"/>
    </row>
    <row r="88" spans="1:43" ht="27" customHeight="1" x14ac:dyDescent="0.25">
      <c r="A88" s="151"/>
      <c r="B88" s="151"/>
      <c r="C88" s="151"/>
      <c r="D88" s="151"/>
      <c r="E88" s="151"/>
      <c r="F88" s="151"/>
      <c r="G88" s="151"/>
      <c r="H88" s="151"/>
      <c r="I88" s="151"/>
      <c r="J88" s="151"/>
      <c r="Y88" s="155"/>
      <c r="Z88" s="764"/>
      <c r="AA88" s="155"/>
      <c r="AB88" s="155"/>
      <c r="AC88" s="155"/>
      <c r="AD88" s="155"/>
      <c r="AE88" s="155"/>
      <c r="AF88" s="155"/>
      <c r="AG88" s="155"/>
      <c r="AH88" s="155"/>
      <c r="AI88" s="155"/>
      <c r="AJ88" s="155"/>
      <c r="AK88" s="155"/>
      <c r="AL88" s="155"/>
      <c r="AM88" s="155"/>
      <c r="AN88" s="155"/>
      <c r="AO88" s="155"/>
      <c r="AP88" s="155"/>
      <c r="AQ88" s="155"/>
    </row>
    <row r="89" spans="1:43" ht="27" customHeight="1" x14ac:dyDescent="0.25">
      <c r="A89" s="151"/>
      <c r="B89" s="151"/>
      <c r="C89" s="151"/>
      <c r="D89" s="151"/>
      <c r="E89" s="151"/>
      <c r="F89" s="151"/>
      <c r="G89" s="151"/>
      <c r="H89" s="151"/>
      <c r="I89" s="151"/>
      <c r="J89" s="151"/>
      <c r="Y89" s="155"/>
      <c r="Z89" s="764"/>
      <c r="AA89" s="155"/>
      <c r="AB89" s="155"/>
      <c r="AC89" s="155"/>
      <c r="AD89" s="155"/>
      <c r="AE89" s="155"/>
      <c r="AF89" s="155"/>
      <c r="AG89" s="155"/>
      <c r="AH89" s="155"/>
      <c r="AI89" s="155"/>
      <c r="AJ89" s="155"/>
      <c r="AK89" s="155"/>
      <c r="AL89" s="155"/>
      <c r="AM89" s="155"/>
      <c r="AN89" s="155"/>
      <c r="AO89" s="155"/>
      <c r="AP89" s="155"/>
      <c r="AQ89" s="155"/>
    </row>
    <row r="90" spans="1:43" ht="27" customHeight="1" x14ac:dyDescent="0.25">
      <c r="A90" s="151"/>
      <c r="B90" s="151"/>
      <c r="C90" s="151"/>
      <c r="D90" s="151"/>
      <c r="E90" s="151"/>
      <c r="F90" s="151"/>
      <c r="G90" s="151"/>
      <c r="H90" s="151"/>
      <c r="I90" s="151"/>
      <c r="J90" s="151"/>
      <c r="Y90" s="155"/>
      <c r="Z90" s="764"/>
      <c r="AA90" s="155"/>
      <c r="AB90" s="155"/>
      <c r="AC90" s="155"/>
      <c r="AD90" s="155"/>
      <c r="AE90" s="155"/>
      <c r="AF90" s="155"/>
      <c r="AG90" s="155"/>
      <c r="AH90" s="155"/>
      <c r="AI90" s="155"/>
      <c r="AJ90" s="155"/>
      <c r="AK90" s="155"/>
      <c r="AL90" s="155"/>
      <c r="AM90" s="155"/>
      <c r="AN90" s="155"/>
      <c r="AO90" s="155"/>
      <c r="AP90" s="155"/>
      <c r="AQ90" s="155"/>
    </row>
    <row r="91" spans="1:43" ht="27" customHeight="1" x14ac:dyDescent="0.25">
      <c r="A91" s="151"/>
      <c r="B91" s="151"/>
      <c r="C91" s="151"/>
      <c r="D91" s="151"/>
      <c r="E91" s="151"/>
      <c r="F91" s="151"/>
      <c r="G91" s="151"/>
      <c r="H91" s="151"/>
      <c r="I91" s="151"/>
      <c r="J91" s="151"/>
      <c r="Y91" s="155"/>
      <c r="Z91" s="764"/>
      <c r="AA91" s="155"/>
      <c r="AB91" s="155"/>
      <c r="AC91" s="155"/>
      <c r="AD91" s="155"/>
      <c r="AE91" s="155"/>
      <c r="AF91" s="155"/>
      <c r="AG91" s="155"/>
      <c r="AH91" s="155"/>
      <c r="AI91" s="155"/>
      <c r="AJ91" s="155"/>
      <c r="AK91" s="155"/>
      <c r="AL91" s="155"/>
      <c r="AM91" s="155"/>
      <c r="AN91" s="155"/>
      <c r="AO91" s="155"/>
      <c r="AP91" s="155"/>
      <c r="AQ91" s="155"/>
    </row>
    <row r="92" spans="1:43" ht="27" customHeight="1" x14ac:dyDescent="0.25">
      <c r="A92" s="151"/>
      <c r="B92" s="151"/>
      <c r="C92" s="151"/>
      <c r="D92" s="151"/>
      <c r="E92" s="151"/>
      <c r="F92" s="151"/>
      <c r="G92" s="151"/>
      <c r="H92" s="151"/>
      <c r="I92" s="151"/>
      <c r="J92" s="151"/>
      <c r="Y92" s="155"/>
      <c r="Z92" s="764"/>
      <c r="AA92" s="155"/>
      <c r="AB92" s="155"/>
      <c r="AC92" s="155"/>
      <c r="AD92" s="155"/>
      <c r="AE92" s="155"/>
      <c r="AF92" s="155"/>
      <c r="AG92" s="155"/>
      <c r="AH92" s="155"/>
      <c r="AI92" s="155"/>
      <c r="AJ92" s="155"/>
      <c r="AK92" s="155"/>
      <c r="AL92" s="155"/>
      <c r="AM92" s="155"/>
      <c r="AN92" s="155"/>
      <c r="AO92" s="155"/>
      <c r="AP92" s="155"/>
      <c r="AQ92" s="155"/>
    </row>
    <row r="93" spans="1:43" ht="27" customHeight="1" x14ac:dyDescent="0.25">
      <c r="A93" s="151"/>
      <c r="B93" s="151"/>
      <c r="C93" s="151"/>
      <c r="D93" s="151"/>
      <c r="E93" s="151"/>
      <c r="F93" s="151"/>
      <c r="G93" s="151"/>
      <c r="H93" s="151"/>
      <c r="I93" s="151"/>
      <c r="J93" s="151"/>
      <c r="Y93" s="155"/>
      <c r="Z93" s="764"/>
      <c r="AA93" s="155"/>
      <c r="AB93" s="155"/>
      <c r="AC93" s="155"/>
      <c r="AD93" s="155"/>
      <c r="AE93" s="155"/>
      <c r="AF93" s="155"/>
      <c r="AG93" s="155"/>
      <c r="AH93" s="155"/>
      <c r="AI93" s="155"/>
      <c r="AJ93" s="155"/>
      <c r="AK93" s="155"/>
      <c r="AL93" s="155"/>
      <c r="AM93" s="155"/>
      <c r="AN93" s="155"/>
      <c r="AO93" s="155"/>
      <c r="AP93" s="155"/>
      <c r="AQ93" s="155"/>
    </row>
    <row r="94" spans="1:43" ht="27" customHeight="1" x14ac:dyDescent="0.25">
      <c r="A94" s="151"/>
      <c r="B94" s="151"/>
      <c r="C94" s="151"/>
      <c r="D94" s="151"/>
      <c r="E94" s="151"/>
      <c r="F94" s="151"/>
      <c r="G94" s="151"/>
      <c r="H94" s="151"/>
      <c r="I94" s="151"/>
      <c r="J94" s="151"/>
      <c r="Y94" s="155"/>
      <c r="Z94" s="764"/>
      <c r="AA94" s="155"/>
      <c r="AB94" s="155"/>
      <c r="AC94" s="155"/>
      <c r="AD94" s="155"/>
      <c r="AE94" s="155"/>
      <c r="AF94" s="155"/>
      <c r="AG94" s="155"/>
      <c r="AH94" s="155"/>
      <c r="AI94" s="155"/>
      <c r="AJ94" s="155"/>
      <c r="AK94" s="155"/>
      <c r="AL94" s="155"/>
      <c r="AM94" s="155"/>
      <c r="AN94" s="155"/>
      <c r="AO94" s="155"/>
      <c r="AP94" s="155"/>
      <c r="AQ94" s="155"/>
    </row>
    <row r="95" spans="1:43" ht="27" customHeight="1" x14ac:dyDescent="0.25">
      <c r="A95" s="151"/>
      <c r="B95" s="151"/>
      <c r="C95" s="151"/>
      <c r="D95" s="151"/>
      <c r="E95" s="151"/>
      <c r="F95" s="151"/>
      <c r="G95" s="151"/>
      <c r="H95" s="151"/>
      <c r="I95" s="151"/>
      <c r="J95" s="151"/>
      <c r="Y95" s="155"/>
      <c r="Z95" s="764"/>
      <c r="AA95" s="155"/>
      <c r="AB95" s="155"/>
      <c r="AC95" s="155"/>
      <c r="AD95" s="155"/>
      <c r="AE95" s="155"/>
      <c r="AF95" s="155"/>
      <c r="AG95" s="155"/>
      <c r="AH95" s="155"/>
      <c r="AI95" s="155"/>
      <c r="AJ95" s="155"/>
      <c r="AK95" s="155"/>
      <c r="AL95" s="155"/>
      <c r="AM95" s="155"/>
      <c r="AN95" s="155"/>
      <c r="AO95" s="155"/>
      <c r="AP95" s="155"/>
      <c r="AQ95" s="155"/>
    </row>
    <row r="96" spans="1:43" ht="27" customHeight="1" x14ac:dyDescent="0.25">
      <c r="A96" s="151"/>
      <c r="B96" s="151"/>
      <c r="C96" s="151"/>
      <c r="D96" s="151"/>
      <c r="E96" s="151"/>
      <c r="F96" s="151"/>
      <c r="G96" s="151"/>
      <c r="H96" s="151"/>
      <c r="I96" s="151"/>
      <c r="J96" s="151"/>
      <c r="Y96" s="155"/>
      <c r="Z96" s="764"/>
      <c r="AA96" s="155"/>
      <c r="AB96" s="155"/>
      <c r="AC96" s="155"/>
      <c r="AD96" s="155"/>
      <c r="AE96" s="155"/>
      <c r="AF96" s="155"/>
      <c r="AG96" s="155"/>
      <c r="AH96" s="155"/>
      <c r="AI96" s="155"/>
      <c r="AJ96" s="155"/>
      <c r="AK96" s="155"/>
      <c r="AL96" s="155"/>
      <c r="AM96" s="155"/>
      <c r="AN96" s="155"/>
      <c r="AO96" s="155"/>
      <c r="AP96" s="155"/>
      <c r="AQ96" s="155"/>
    </row>
    <row r="97" spans="1:43" ht="27" customHeight="1" x14ac:dyDescent="0.25">
      <c r="A97" s="151"/>
      <c r="B97" s="151"/>
      <c r="C97" s="151"/>
      <c r="D97" s="151"/>
      <c r="E97" s="151"/>
      <c r="F97" s="151"/>
      <c r="G97" s="151"/>
      <c r="H97" s="151"/>
      <c r="I97" s="151"/>
      <c r="J97" s="151"/>
      <c r="Y97" s="155"/>
      <c r="Z97" s="764"/>
      <c r="AA97" s="155"/>
      <c r="AB97" s="155"/>
      <c r="AC97" s="155"/>
      <c r="AD97" s="155"/>
      <c r="AE97" s="155"/>
      <c r="AF97" s="155"/>
      <c r="AG97" s="155"/>
      <c r="AH97" s="155"/>
      <c r="AI97" s="155"/>
      <c r="AJ97" s="155"/>
      <c r="AK97" s="155"/>
      <c r="AL97" s="155"/>
      <c r="AM97" s="155"/>
      <c r="AN97" s="155"/>
      <c r="AO97" s="155"/>
      <c r="AP97" s="155"/>
      <c r="AQ97" s="155"/>
    </row>
    <row r="98" spans="1:43" ht="27" customHeight="1" x14ac:dyDescent="0.25">
      <c r="A98" s="151"/>
      <c r="B98" s="151"/>
      <c r="C98" s="151"/>
      <c r="D98" s="151"/>
      <c r="E98" s="151"/>
      <c r="F98" s="151"/>
      <c r="G98" s="151"/>
      <c r="H98" s="151"/>
      <c r="I98" s="151"/>
      <c r="J98" s="151"/>
      <c r="Y98" s="155"/>
      <c r="Z98" s="764"/>
      <c r="AA98" s="155"/>
      <c r="AB98" s="155"/>
      <c r="AC98" s="155"/>
      <c r="AD98" s="155"/>
      <c r="AE98" s="155"/>
      <c r="AF98" s="155"/>
      <c r="AG98" s="155"/>
      <c r="AH98" s="155"/>
      <c r="AI98" s="155"/>
      <c r="AJ98" s="155"/>
      <c r="AK98" s="155"/>
      <c r="AL98" s="155"/>
      <c r="AM98" s="155"/>
      <c r="AN98" s="155"/>
      <c r="AO98" s="155"/>
      <c r="AP98" s="155"/>
      <c r="AQ98" s="155"/>
    </row>
    <row r="99" spans="1:43" ht="27" customHeight="1" x14ac:dyDescent="0.25">
      <c r="A99" s="151"/>
      <c r="B99" s="151"/>
      <c r="C99" s="151"/>
      <c r="D99" s="151"/>
      <c r="E99" s="151"/>
      <c r="F99" s="151"/>
      <c r="G99" s="151"/>
      <c r="H99" s="151"/>
      <c r="I99" s="151"/>
      <c r="J99" s="151"/>
      <c r="Y99" s="155"/>
      <c r="Z99" s="764"/>
      <c r="AA99" s="155"/>
      <c r="AB99" s="155"/>
      <c r="AC99" s="155"/>
      <c r="AD99" s="155"/>
      <c r="AE99" s="155"/>
      <c r="AF99" s="155"/>
      <c r="AG99" s="155"/>
      <c r="AH99" s="155"/>
      <c r="AI99" s="155"/>
      <c r="AJ99" s="155"/>
      <c r="AK99" s="155"/>
      <c r="AL99" s="155"/>
      <c r="AM99" s="155"/>
      <c r="AN99" s="155"/>
      <c r="AO99" s="155"/>
      <c r="AP99" s="155"/>
      <c r="AQ99" s="155"/>
    </row>
    <row r="100" spans="1:43" ht="27" customHeight="1" x14ac:dyDescent="0.25">
      <c r="A100" s="151"/>
      <c r="B100" s="151"/>
      <c r="C100" s="151"/>
      <c r="D100" s="151"/>
      <c r="E100" s="151"/>
      <c r="F100" s="151"/>
      <c r="G100" s="151"/>
      <c r="H100" s="151"/>
      <c r="I100" s="151"/>
      <c r="J100" s="151"/>
      <c r="Y100" s="155"/>
      <c r="Z100" s="764"/>
      <c r="AA100" s="155"/>
      <c r="AB100" s="155"/>
      <c r="AC100" s="155"/>
      <c r="AD100" s="155"/>
      <c r="AE100" s="155"/>
      <c r="AF100" s="155"/>
      <c r="AG100" s="155"/>
      <c r="AH100" s="155"/>
      <c r="AI100" s="155"/>
      <c r="AJ100" s="155"/>
      <c r="AK100" s="155"/>
      <c r="AL100" s="155"/>
      <c r="AM100" s="155"/>
      <c r="AN100" s="155"/>
      <c r="AO100" s="155"/>
      <c r="AP100" s="155"/>
      <c r="AQ100" s="155"/>
    </row>
    <row r="101" spans="1:43" ht="27" customHeight="1" x14ac:dyDescent="0.25">
      <c r="A101" s="151"/>
      <c r="B101" s="151"/>
      <c r="C101" s="151"/>
      <c r="D101" s="151"/>
      <c r="E101" s="151"/>
      <c r="F101" s="151"/>
      <c r="G101" s="151"/>
      <c r="H101" s="151"/>
      <c r="I101" s="151"/>
      <c r="J101" s="151"/>
      <c r="Y101" s="155"/>
      <c r="Z101" s="764"/>
      <c r="AA101" s="155"/>
      <c r="AB101" s="155"/>
      <c r="AC101" s="155"/>
      <c r="AD101" s="155"/>
      <c r="AE101" s="155"/>
      <c r="AF101" s="155"/>
      <c r="AG101" s="155"/>
      <c r="AH101" s="155"/>
      <c r="AI101" s="155"/>
      <c r="AJ101" s="155"/>
      <c r="AK101" s="155"/>
      <c r="AL101" s="155"/>
      <c r="AM101" s="155"/>
      <c r="AN101" s="155"/>
      <c r="AO101" s="155"/>
      <c r="AP101" s="155"/>
      <c r="AQ101" s="155"/>
    </row>
    <row r="102" spans="1:43" ht="27" customHeight="1" x14ac:dyDescent="0.25">
      <c r="A102" s="151"/>
      <c r="B102" s="151"/>
      <c r="C102" s="151"/>
      <c r="D102" s="151"/>
      <c r="E102" s="151"/>
      <c r="F102" s="151"/>
      <c r="G102" s="151"/>
      <c r="H102" s="151"/>
      <c r="I102" s="151"/>
      <c r="J102" s="151"/>
      <c r="Y102" s="155"/>
      <c r="Z102" s="764"/>
      <c r="AA102" s="155"/>
      <c r="AB102" s="155"/>
      <c r="AC102" s="155"/>
      <c r="AD102" s="155"/>
      <c r="AE102" s="155"/>
      <c r="AF102" s="155"/>
      <c r="AG102" s="155"/>
      <c r="AH102" s="155"/>
      <c r="AI102" s="155"/>
      <c r="AJ102" s="155"/>
      <c r="AK102" s="155"/>
      <c r="AL102" s="155"/>
      <c r="AM102" s="155"/>
      <c r="AN102" s="155"/>
      <c r="AO102" s="155"/>
      <c r="AP102" s="155"/>
      <c r="AQ102" s="155"/>
    </row>
    <row r="103" spans="1:43" ht="27" customHeight="1" x14ac:dyDescent="0.25">
      <c r="A103" s="151"/>
      <c r="B103" s="151"/>
      <c r="C103" s="151"/>
      <c r="D103" s="151"/>
      <c r="E103" s="151"/>
      <c r="F103" s="151"/>
      <c r="G103" s="151"/>
      <c r="H103" s="151"/>
      <c r="I103" s="151"/>
      <c r="J103" s="151"/>
      <c r="Y103" s="155"/>
      <c r="Z103" s="764"/>
      <c r="AA103" s="155"/>
      <c r="AB103" s="155"/>
      <c r="AC103" s="155"/>
      <c r="AD103" s="155"/>
      <c r="AE103" s="155"/>
      <c r="AF103" s="155"/>
      <c r="AG103" s="155"/>
      <c r="AH103" s="155"/>
      <c r="AI103" s="155"/>
      <c r="AJ103" s="155"/>
      <c r="AK103" s="155"/>
      <c r="AL103" s="155"/>
      <c r="AM103" s="155"/>
      <c r="AN103" s="155"/>
      <c r="AO103" s="155"/>
      <c r="AP103" s="155"/>
      <c r="AQ103" s="155"/>
    </row>
    <row r="104" spans="1:43" ht="27" customHeight="1" x14ac:dyDescent="0.25">
      <c r="A104" s="151"/>
      <c r="B104" s="151"/>
      <c r="C104" s="151"/>
      <c r="D104" s="151"/>
      <c r="E104" s="151"/>
      <c r="F104" s="151"/>
      <c r="G104" s="151"/>
      <c r="H104" s="151"/>
      <c r="I104" s="151"/>
      <c r="J104" s="151"/>
      <c r="Y104" s="155"/>
      <c r="Z104" s="764"/>
      <c r="AA104" s="155"/>
      <c r="AB104" s="155"/>
      <c r="AC104" s="155"/>
      <c r="AD104" s="155"/>
      <c r="AE104" s="155"/>
      <c r="AF104" s="155"/>
      <c r="AG104" s="155"/>
      <c r="AH104" s="155"/>
      <c r="AI104" s="155"/>
      <c r="AJ104" s="155"/>
      <c r="AK104" s="155"/>
      <c r="AL104" s="155"/>
      <c r="AM104" s="155"/>
      <c r="AN104" s="155"/>
      <c r="AO104" s="155"/>
      <c r="AP104" s="155"/>
      <c r="AQ104" s="155"/>
    </row>
    <row r="105" spans="1:43" ht="27" customHeight="1" x14ac:dyDescent="0.25">
      <c r="A105" s="151"/>
      <c r="B105" s="151"/>
      <c r="C105" s="151"/>
      <c r="D105" s="151"/>
      <c r="E105" s="151"/>
      <c r="F105" s="151"/>
      <c r="G105" s="151"/>
      <c r="H105" s="151"/>
      <c r="I105" s="151"/>
      <c r="J105" s="151"/>
      <c r="Y105" s="155"/>
      <c r="Z105" s="764"/>
      <c r="AA105" s="155"/>
      <c r="AB105" s="155"/>
      <c r="AC105" s="155"/>
      <c r="AD105" s="155"/>
      <c r="AE105" s="155"/>
      <c r="AF105" s="155"/>
      <c r="AG105" s="155"/>
      <c r="AH105" s="155"/>
      <c r="AI105" s="155"/>
      <c r="AJ105" s="155"/>
      <c r="AK105" s="155"/>
      <c r="AL105" s="155"/>
      <c r="AM105" s="155"/>
      <c r="AN105" s="155"/>
      <c r="AO105" s="155"/>
      <c r="AP105" s="155"/>
      <c r="AQ105" s="155"/>
    </row>
    <row r="106" spans="1:43" ht="27" customHeight="1" x14ac:dyDescent="0.25">
      <c r="A106" s="151"/>
      <c r="B106" s="151"/>
      <c r="C106" s="151"/>
      <c r="D106" s="151"/>
      <c r="E106" s="151"/>
      <c r="F106" s="151"/>
      <c r="G106" s="151"/>
      <c r="H106" s="151"/>
      <c r="I106" s="151"/>
      <c r="J106" s="151"/>
      <c r="Y106" s="155"/>
      <c r="Z106" s="764"/>
      <c r="AA106" s="155"/>
      <c r="AB106" s="155"/>
      <c r="AC106" s="155"/>
      <c r="AD106" s="155"/>
      <c r="AE106" s="155"/>
      <c r="AF106" s="155"/>
      <c r="AG106" s="155"/>
      <c r="AH106" s="155"/>
      <c r="AI106" s="155"/>
      <c r="AJ106" s="155"/>
      <c r="AK106" s="155"/>
      <c r="AL106" s="155"/>
      <c r="AM106" s="155"/>
      <c r="AN106" s="155"/>
      <c r="AO106" s="155"/>
      <c r="AP106" s="155"/>
      <c r="AQ106" s="155"/>
    </row>
    <row r="107" spans="1:43" ht="27" customHeight="1" x14ac:dyDescent="0.25">
      <c r="A107" s="151"/>
      <c r="B107" s="151"/>
      <c r="C107" s="151"/>
      <c r="D107" s="151"/>
      <c r="E107" s="151"/>
      <c r="F107" s="151"/>
      <c r="G107" s="151"/>
      <c r="H107" s="151"/>
      <c r="I107" s="151"/>
      <c r="J107" s="151"/>
      <c r="Y107" s="155"/>
      <c r="Z107" s="764"/>
      <c r="AA107" s="155"/>
      <c r="AB107" s="155"/>
      <c r="AC107" s="155"/>
      <c r="AD107" s="155"/>
      <c r="AE107" s="155"/>
      <c r="AF107" s="155"/>
      <c r="AG107" s="155"/>
      <c r="AH107" s="155"/>
      <c r="AI107" s="155"/>
      <c r="AJ107" s="155"/>
      <c r="AK107" s="155"/>
      <c r="AL107" s="155"/>
      <c r="AM107" s="155"/>
      <c r="AN107" s="155"/>
      <c r="AO107" s="155"/>
      <c r="AP107" s="155"/>
      <c r="AQ107" s="155"/>
    </row>
    <row r="108" spans="1:43" ht="27" customHeight="1" x14ac:dyDescent="0.25">
      <c r="A108" s="151"/>
      <c r="B108" s="151"/>
      <c r="C108" s="151"/>
      <c r="D108" s="151"/>
      <c r="E108" s="151"/>
      <c r="F108" s="151"/>
      <c r="G108" s="151"/>
      <c r="H108" s="151"/>
      <c r="I108" s="151"/>
      <c r="J108" s="151"/>
      <c r="Y108" s="155"/>
      <c r="Z108" s="764"/>
      <c r="AA108" s="155"/>
      <c r="AB108" s="155"/>
      <c r="AC108" s="155"/>
      <c r="AD108" s="155"/>
      <c r="AE108" s="155"/>
      <c r="AF108" s="155"/>
      <c r="AG108" s="155"/>
      <c r="AH108" s="155"/>
      <c r="AI108" s="155"/>
      <c r="AJ108" s="155"/>
      <c r="AK108" s="155"/>
      <c r="AL108" s="155"/>
      <c r="AM108" s="155"/>
      <c r="AN108" s="155"/>
      <c r="AO108" s="155"/>
      <c r="AP108" s="155"/>
      <c r="AQ108" s="155"/>
    </row>
    <row r="109" spans="1:43" ht="27" customHeight="1" x14ac:dyDescent="0.25">
      <c r="A109" s="151"/>
      <c r="B109" s="151"/>
      <c r="C109" s="151"/>
      <c r="D109" s="151"/>
      <c r="E109" s="151"/>
      <c r="F109" s="151"/>
      <c r="G109" s="151"/>
      <c r="H109" s="151"/>
      <c r="I109" s="151"/>
      <c r="J109" s="151"/>
      <c r="Y109" s="155"/>
      <c r="Z109" s="764"/>
      <c r="AA109" s="155"/>
      <c r="AB109" s="155"/>
      <c r="AC109" s="155"/>
      <c r="AD109" s="155"/>
      <c r="AE109" s="155"/>
      <c r="AF109" s="155"/>
      <c r="AG109" s="155"/>
      <c r="AH109" s="155"/>
      <c r="AI109" s="155"/>
      <c r="AJ109" s="155"/>
      <c r="AK109" s="155"/>
      <c r="AL109" s="155"/>
      <c r="AM109" s="155"/>
      <c r="AN109" s="155"/>
      <c r="AO109" s="155"/>
      <c r="AP109" s="155"/>
      <c r="AQ109" s="155"/>
    </row>
    <row r="110" spans="1:43" ht="27" customHeight="1" x14ac:dyDescent="0.25">
      <c r="A110" s="151"/>
      <c r="B110" s="151"/>
      <c r="C110" s="151"/>
      <c r="D110" s="151"/>
      <c r="E110" s="151"/>
      <c r="F110" s="151"/>
      <c r="G110" s="151"/>
      <c r="H110" s="151"/>
      <c r="I110" s="151"/>
      <c r="J110" s="151"/>
      <c r="Y110" s="155"/>
      <c r="Z110" s="764"/>
      <c r="AA110" s="155"/>
      <c r="AB110" s="155"/>
      <c r="AC110" s="155"/>
      <c r="AD110" s="155"/>
      <c r="AE110" s="155"/>
      <c r="AF110" s="155"/>
      <c r="AG110" s="155"/>
      <c r="AH110" s="155"/>
      <c r="AI110" s="155"/>
      <c r="AJ110" s="155"/>
      <c r="AK110" s="155"/>
      <c r="AL110" s="155"/>
      <c r="AM110" s="155"/>
      <c r="AN110" s="155"/>
      <c r="AO110" s="155"/>
      <c r="AP110" s="155"/>
      <c r="AQ110" s="155"/>
    </row>
    <row r="111" spans="1:43" ht="27" customHeight="1" x14ac:dyDescent="0.25">
      <c r="A111" s="151"/>
      <c r="B111" s="151"/>
      <c r="C111" s="151"/>
      <c r="D111" s="151"/>
      <c r="E111" s="151"/>
      <c r="F111" s="151"/>
      <c r="G111" s="151"/>
      <c r="H111" s="151"/>
      <c r="I111" s="151"/>
      <c r="J111" s="151"/>
      <c r="Y111" s="155"/>
      <c r="Z111" s="764"/>
      <c r="AA111" s="155"/>
      <c r="AB111" s="155"/>
      <c r="AC111" s="155"/>
      <c r="AD111" s="155"/>
      <c r="AE111" s="155"/>
      <c r="AF111" s="155"/>
      <c r="AG111" s="155"/>
      <c r="AH111" s="155"/>
      <c r="AI111" s="155"/>
      <c r="AJ111" s="155"/>
      <c r="AK111" s="155"/>
      <c r="AL111" s="155"/>
      <c r="AM111" s="155"/>
      <c r="AN111" s="155"/>
      <c r="AO111" s="155"/>
      <c r="AP111" s="155"/>
      <c r="AQ111" s="155"/>
    </row>
    <row r="112" spans="1:43" ht="27" customHeight="1" x14ac:dyDescent="0.25">
      <c r="A112" s="151"/>
      <c r="B112" s="151"/>
      <c r="C112" s="151"/>
      <c r="D112" s="151"/>
      <c r="E112" s="151"/>
      <c r="F112" s="151"/>
      <c r="G112" s="151"/>
      <c r="H112" s="151"/>
      <c r="I112" s="151"/>
      <c r="J112" s="151"/>
      <c r="Y112" s="155"/>
      <c r="Z112" s="764"/>
      <c r="AA112" s="155"/>
      <c r="AB112" s="155"/>
      <c r="AC112" s="155"/>
      <c r="AD112" s="155"/>
      <c r="AE112" s="155"/>
      <c r="AF112" s="155"/>
      <c r="AG112" s="155"/>
      <c r="AH112" s="155"/>
      <c r="AI112" s="155"/>
      <c r="AJ112" s="155"/>
      <c r="AK112" s="155"/>
      <c r="AL112" s="155"/>
      <c r="AM112" s="155"/>
      <c r="AN112" s="155"/>
      <c r="AO112" s="155"/>
      <c r="AP112" s="155"/>
      <c r="AQ112" s="155"/>
    </row>
    <row r="113" spans="1:43" ht="27" customHeight="1" x14ac:dyDescent="0.25">
      <c r="A113" s="151"/>
      <c r="B113" s="151"/>
      <c r="C113" s="151"/>
      <c r="D113" s="151"/>
      <c r="E113" s="151"/>
      <c r="F113" s="151"/>
      <c r="G113" s="151"/>
      <c r="H113" s="151"/>
      <c r="I113" s="151"/>
      <c r="J113" s="151"/>
      <c r="Y113" s="155"/>
      <c r="Z113" s="764"/>
      <c r="AA113" s="155"/>
      <c r="AB113" s="155"/>
      <c r="AC113" s="155"/>
      <c r="AD113" s="155"/>
      <c r="AE113" s="155"/>
      <c r="AF113" s="155"/>
      <c r="AG113" s="155"/>
      <c r="AH113" s="155"/>
      <c r="AI113" s="155"/>
      <c r="AJ113" s="155"/>
      <c r="AK113" s="155"/>
      <c r="AL113" s="155"/>
      <c r="AM113" s="155"/>
      <c r="AN113" s="155"/>
      <c r="AO113" s="155"/>
      <c r="AP113" s="155"/>
      <c r="AQ113" s="155"/>
    </row>
    <row r="114" spans="1:43" ht="27" customHeight="1" x14ac:dyDescent="0.25">
      <c r="A114" s="151"/>
      <c r="B114" s="151"/>
      <c r="C114" s="151"/>
      <c r="D114" s="151"/>
      <c r="E114" s="151"/>
      <c r="F114" s="151"/>
      <c r="G114" s="151"/>
      <c r="H114" s="151"/>
      <c r="I114" s="151"/>
      <c r="J114" s="151"/>
      <c r="Y114" s="155"/>
      <c r="Z114" s="764"/>
      <c r="AA114" s="155"/>
      <c r="AB114" s="155"/>
      <c r="AC114" s="155"/>
      <c r="AD114" s="155"/>
      <c r="AE114" s="155"/>
      <c r="AF114" s="155"/>
      <c r="AG114" s="155"/>
      <c r="AH114" s="155"/>
      <c r="AI114" s="155"/>
      <c r="AJ114" s="155"/>
      <c r="AK114" s="155"/>
      <c r="AL114" s="155"/>
      <c r="AM114" s="155"/>
      <c r="AN114" s="155"/>
      <c r="AO114" s="155"/>
      <c r="AP114" s="155"/>
      <c r="AQ114" s="155"/>
    </row>
    <row r="115" spans="1:43" ht="27" customHeight="1" x14ac:dyDescent="0.25">
      <c r="A115" s="151"/>
      <c r="B115" s="151"/>
      <c r="C115" s="151"/>
      <c r="D115" s="151"/>
      <c r="E115" s="151"/>
      <c r="F115" s="151"/>
      <c r="G115" s="151"/>
      <c r="H115" s="151"/>
      <c r="I115" s="151"/>
      <c r="J115" s="151"/>
      <c r="Y115" s="155"/>
      <c r="Z115" s="764"/>
      <c r="AA115" s="155"/>
      <c r="AB115" s="155"/>
      <c r="AC115" s="155"/>
      <c r="AD115" s="155"/>
      <c r="AE115" s="155"/>
      <c r="AF115" s="155"/>
      <c r="AG115" s="155"/>
      <c r="AH115" s="155"/>
      <c r="AI115" s="155"/>
      <c r="AJ115" s="155"/>
      <c r="AK115" s="155"/>
      <c r="AL115" s="155"/>
      <c r="AM115" s="155"/>
      <c r="AN115" s="155"/>
      <c r="AO115" s="155"/>
      <c r="AP115" s="155"/>
      <c r="AQ115" s="155"/>
    </row>
    <row r="116" spans="1:43" ht="27" customHeight="1" x14ac:dyDescent="0.25">
      <c r="A116" s="151"/>
      <c r="B116" s="151"/>
      <c r="C116" s="151"/>
      <c r="D116" s="151"/>
      <c r="E116" s="151"/>
      <c r="F116" s="151"/>
      <c r="G116" s="151"/>
      <c r="H116" s="151"/>
      <c r="I116" s="151"/>
      <c r="J116" s="151"/>
      <c r="Y116" s="155"/>
      <c r="Z116" s="764"/>
      <c r="AA116" s="155"/>
      <c r="AB116" s="155"/>
      <c r="AC116" s="155"/>
      <c r="AD116" s="155"/>
      <c r="AE116" s="155"/>
      <c r="AF116" s="155"/>
      <c r="AG116" s="155"/>
      <c r="AH116" s="155"/>
      <c r="AI116" s="155"/>
      <c r="AJ116" s="155"/>
      <c r="AK116" s="155"/>
      <c r="AL116" s="155"/>
      <c r="AM116" s="155"/>
      <c r="AN116" s="155"/>
      <c r="AO116" s="155"/>
      <c r="AP116" s="155"/>
      <c r="AQ116" s="155"/>
    </row>
    <row r="117" spans="1:43" ht="27" customHeight="1" x14ac:dyDescent="0.25">
      <c r="A117" s="151"/>
      <c r="B117" s="151"/>
      <c r="C117" s="151"/>
      <c r="D117" s="151"/>
      <c r="E117" s="151"/>
      <c r="F117" s="151"/>
      <c r="G117" s="151"/>
      <c r="H117" s="151"/>
      <c r="I117" s="151"/>
      <c r="J117" s="151"/>
      <c r="Y117" s="155"/>
      <c r="Z117" s="764"/>
      <c r="AA117" s="155"/>
      <c r="AB117" s="155"/>
      <c r="AC117" s="155"/>
      <c r="AD117" s="155"/>
      <c r="AE117" s="155"/>
      <c r="AF117" s="155"/>
      <c r="AG117" s="155"/>
      <c r="AH117" s="155"/>
      <c r="AI117" s="155"/>
      <c r="AJ117" s="155"/>
      <c r="AK117" s="155"/>
      <c r="AL117" s="155"/>
      <c r="AM117" s="155"/>
      <c r="AN117" s="155"/>
      <c r="AO117" s="155"/>
      <c r="AP117" s="155"/>
      <c r="AQ117" s="155"/>
    </row>
    <row r="118" spans="1:43" ht="27" customHeight="1" x14ac:dyDescent="0.25">
      <c r="A118" s="151"/>
      <c r="B118" s="151"/>
      <c r="C118" s="151"/>
      <c r="D118" s="151"/>
      <c r="E118" s="151"/>
      <c r="F118" s="151"/>
      <c r="G118" s="151"/>
      <c r="H118" s="151"/>
      <c r="I118" s="151"/>
      <c r="J118" s="151"/>
    </row>
    <row r="119" spans="1:43" ht="27" customHeight="1" x14ac:dyDescent="0.25">
      <c r="A119" s="151"/>
      <c r="B119" s="151"/>
      <c r="C119" s="151"/>
      <c r="D119" s="151"/>
      <c r="E119" s="151"/>
      <c r="F119" s="151"/>
      <c r="G119" s="151"/>
      <c r="H119" s="151"/>
      <c r="I119" s="151"/>
      <c r="J119" s="151"/>
    </row>
    <row r="120" spans="1:43" ht="27" customHeight="1" x14ac:dyDescent="0.25">
      <c r="A120" s="151"/>
      <c r="B120" s="151"/>
      <c r="C120" s="151"/>
      <c r="D120" s="151"/>
      <c r="E120" s="151"/>
      <c r="F120" s="151"/>
      <c r="G120" s="151"/>
      <c r="H120" s="151"/>
      <c r="I120" s="151"/>
      <c r="J120" s="151"/>
    </row>
    <row r="121" spans="1:43" ht="27" customHeight="1" x14ac:dyDescent="0.25">
      <c r="A121" s="151"/>
      <c r="B121" s="151"/>
      <c r="C121" s="151"/>
      <c r="D121" s="151"/>
      <c r="E121" s="151"/>
      <c r="F121" s="151"/>
      <c r="G121" s="151"/>
      <c r="H121" s="151"/>
      <c r="I121" s="151"/>
      <c r="J121" s="151"/>
    </row>
    <row r="122" spans="1:43" ht="27" customHeight="1" x14ac:dyDescent="0.25">
      <c r="A122" s="151"/>
      <c r="B122" s="151"/>
      <c r="C122" s="151"/>
      <c r="D122" s="151"/>
      <c r="E122" s="151"/>
      <c r="F122" s="151"/>
      <c r="G122" s="151"/>
      <c r="H122" s="151"/>
      <c r="I122" s="151"/>
      <c r="J122" s="151"/>
    </row>
    <row r="123" spans="1:43" ht="27" customHeight="1" x14ac:dyDescent="0.25">
      <c r="A123" s="151"/>
      <c r="B123" s="151"/>
      <c r="C123" s="151"/>
      <c r="D123" s="151"/>
      <c r="E123" s="151"/>
      <c r="F123" s="151"/>
      <c r="G123" s="151"/>
      <c r="H123" s="151"/>
      <c r="I123" s="151"/>
      <c r="J123" s="151"/>
    </row>
    <row r="124" spans="1:43" ht="27" customHeight="1" x14ac:dyDescent="0.25">
      <c r="A124" s="151"/>
      <c r="B124" s="151"/>
      <c r="C124" s="151"/>
      <c r="D124" s="151"/>
      <c r="E124" s="151"/>
      <c r="F124" s="151"/>
      <c r="G124" s="151"/>
      <c r="H124" s="151"/>
      <c r="I124" s="151"/>
      <c r="J124" s="151"/>
    </row>
    <row r="125" spans="1:43" ht="27" customHeight="1" x14ac:dyDescent="0.25">
      <c r="A125" s="151"/>
      <c r="B125" s="151"/>
      <c r="C125" s="151"/>
      <c r="D125" s="151"/>
      <c r="E125" s="151"/>
      <c r="F125" s="151"/>
      <c r="G125" s="151"/>
      <c r="H125" s="151"/>
      <c r="I125" s="151"/>
      <c r="J125" s="151"/>
    </row>
  </sheetData>
  <mergeCells count="235">
    <mergeCell ref="F74:L74"/>
    <mergeCell ref="F75:L75"/>
    <mergeCell ref="A7:A15"/>
    <mergeCell ref="B7:C15"/>
    <mergeCell ref="D7:D15"/>
    <mergeCell ref="E7:F15"/>
    <mergeCell ref="G7:G15"/>
    <mergeCell ref="H7:I15"/>
    <mergeCell ref="P7:P15"/>
    <mergeCell ref="A29:A31"/>
    <mergeCell ref="B29:C31"/>
    <mergeCell ref="D29:D31"/>
    <mergeCell ref="E29:F31"/>
    <mergeCell ref="G29:G31"/>
    <mergeCell ref="H29:I31"/>
    <mergeCell ref="J29:J31"/>
    <mergeCell ref="K29:K31"/>
    <mergeCell ref="L29:L31"/>
    <mergeCell ref="O26:O27"/>
    <mergeCell ref="P26:P27"/>
    <mergeCell ref="O29:O31"/>
    <mergeCell ref="P29:P31"/>
    <mergeCell ref="A49:A52"/>
    <mergeCell ref="B49:C52"/>
    <mergeCell ref="Q7:Q15"/>
    <mergeCell ref="R7:R15"/>
    <mergeCell ref="S7:S15"/>
    <mergeCell ref="T7:T15"/>
    <mergeCell ref="U7:U15"/>
    <mergeCell ref="J7:J15"/>
    <mergeCell ref="K7:K15"/>
    <mergeCell ref="L7:L15"/>
    <mergeCell ref="M7:M15"/>
    <mergeCell ref="N7:N15"/>
    <mergeCell ref="O7:O15"/>
    <mergeCell ref="V7:V15"/>
    <mergeCell ref="X7:X15"/>
    <mergeCell ref="Y7:AD7"/>
    <mergeCell ref="AE7:AJ7"/>
    <mergeCell ref="AK7:AK15"/>
    <mergeCell ref="AL7:AL15"/>
    <mergeCell ref="AG8:AG15"/>
    <mergeCell ref="AH8:AH15"/>
    <mergeCell ref="AI8:AI15"/>
    <mergeCell ref="AJ8:AJ15"/>
    <mergeCell ref="AM7:AM15"/>
    <mergeCell ref="W8:W15"/>
    <mergeCell ref="Y8:Y15"/>
    <mergeCell ref="Z8:Z15"/>
    <mergeCell ref="AA8:AA15"/>
    <mergeCell ref="AB8:AB15"/>
    <mergeCell ref="AC8:AC15"/>
    <mergeCell ref="AD8:AD15"/>
    <mergeCell ref="AE8:AE15"/>
    <mergeCell ref="AF8:AF15"/>
    <mergeCell ref="AK19:AK24"/>
    <mergeCell ref="AL19:AL24"/>
    <mergeCell ref="AM19:AM24"/>
    <mergeCell ref="T21:T24"/>
    <mergeCell ref="A26:A27"/>
    <mergeCell ref="B26:C27"/>
    <mergeCell ref="D26:D27"/>
    <mergeCell ref="E26:F27"/>
    <mergeCell ref="G26:G27"/>
    <mergeCell ref="H26:I27"/>
    <mergeCell ref="N19:N24"/>
    <mergeCell ref="O19:O24"/>
    <mergeCell ref="P19:P24"/>
    <mergeCell ref="R19:R24"/>
    <mergeCell ref="S19:S24"/>
    <mergeCell ref="T19:T20"/>
    <mergeCell ref="A17:A24"/>
    <mergeCell ref="B17:C24"/>
    <mergeCell ref="D18:D24"/>
    <mergeCell ref="E18:F24"/>
    <mergeCell ref="G19:G24"/>
    <mergeCell ref="H19:I24"/>
    <mergeCell ref="AM26:AM27"/>
    <mergeCell ref="N26:N27"/>
    <mergeCell ref="R26:R27"/>
    <mergeCell ref="S26:S27"/>
    <mergeCell ref="T26:T27"/>
    <mergeCell ref="AL29:AL31"/>
    <mergeCell ref="AM29:AM31"/>
    <mergeCell ref="A32:A37"/>
    <mergeCell ref="B32:C37"/>
    <mergeCell ref="D32:D37"/>
    <mergeCell ref="E32:F37"/>
    <mergeCell ref="G32:G37"/>
    <mergeCell ref="AC29:AC31"/>
    <mergeCell ref="AD29:AD31"/>
    <mergeCell ref="AE29:AE31"/>
    <mergeCell ref="AF29:AF31"/>
    <mergeCell ref="AG29:AG31"/>
    <mergeCell ref="AH29:AH31"/>
    <mergeCell ref="S29:S31"/>
    <mergeCell ref="T29:T31"/>
    <mergeCell ref="Y29:Y31"/>
    <mergeCell ref="Z29:Z31"/>
    <mergeCell ref="AA29:AA31"/>
    <mergeCell ref="AB29:AB31"/>
    <mergeCell ref="M29:M31"/>
    <mergeCell ref="N29:N31"/>
    <mergeCell ref="AK29:AK31"/>
    <mergeCell ref="R29:R31"/>
    <mergeCell ref="AC32:AC33"/>
    <mergeCell ref="AD32:AD33"/>
    <mergeCell ref="AE32:AE33"/>
    <mergeCell ref="O32:O37"/>
    <mergeCell ref="P32:P37"/>
    <mergeCell ref="Q32:Q33"/>
    <mergeCell ref="R32:R37"/>
    <mergeCell ref="S32:S37"/>
    <mergeCell ref="T32:T35"/>
    <mergeCell ref="Q29:Q31"/>
    <mergeCell ref="AI29:AI31"/>
    <mergeCell ref="AJ29:AJ31"/>
    <mergeCell ref="A39:A47"/>
    <mergeCell ref="B39:C47"/>
    <mergeCell ref="D40:D47"/>
    <mergeCell ref="E40:F47"/>
    <mergeCell ref="G41:G47"/>
    <mergeCell ref="H41:I47"/>
    <mergeCell ref="N41:N47"/>
    <mergeCell ref="O41:O47"/>
    <mergeCell ref="AF32:AF33"/>
    <mergeCell ref="Y32:Y33"/>
    <mergeCell ref="AA32:AA33"/>
    <mergeCell ref="AB32:AB33"/>
    <mergeCell ref="H32:I37"/>
    <mergeCell ref="J32:J33"/>
    <mergeCell ref="K32:K33"/>
    <mergeCell ref="L32:L33"/>
    <mergeCell ref="M32:M33"/>
    <mergeCell ref="N32:N37"/>
    <mergeCell ref="P41:P47"/>
    <mergeCell ref="R41:R47"/>
    <mergeCell ref="S41:S47"/>
    <mergeCell ref="T41:T43"/>
    <mergeCell ref="Z41:Z47"/>
    <mergeCell ref="AA41:AA47"/>
    <mergeCell ref="AA61:AA63"/>
    <mergeCell ref="T62:T63"/>
    <mergeCell ref="AD56:AD59"/>
    <mergeCell ref="AK56:AK59"/>
    <mergeCell ref="AK49:AK52"/>
    <mergeCell ref="AL56:AL59"/>
    <mergeCell ref="AM56:AM59"/>
    <mergeCell ref="R56:R59"/>
    <mergeCell ref="S56:S59"/>
    <mergeCell ref="AC56:AC59"/>
    <mergeCell ref="AB61:AB63"/>
    <mergeCell ref="AC61:AC63"/>
    <mergeCell ref="R61:R63"/>
    <mergeCell ref="S61:S63"/>
    <mergeCell ref="AL49:AL52"/>
    <mergeCell ref="AM49:AM52"/>
    <mergeCell ref="R49:R52"/>
    <mergeCell ref="S49:S52"/>
    <mergeCell ref="AL32:AL37"/>
    <mergeCell ref="AM32:AM37"/>
    <mergeCell ref="AG32:AG33"/>
    <mergeCell ref="AH32:AH33"/>
    <mergeCell ref="AI32:AI33"/>
    <mergeCell ref="AJ32:AJ33"/>
    <mergeCell ref="AK32:AK37"/>
    <mergeCell ref="AM41:AM47"/>
    <mergeCell ref="AB41:AB47"/>
    <mergeCell ref="AC41:AC47"/>
    <mergeCell ref="AD41:AD47"/>
    <mergeCell ref="AF41:AF47"/>
    <mergeCell ref="AK41:AK47"/>
    <mergeCell ref="AL41:AL47"/>
    <mergeCell ref="J42:J43"/>
    <mergeCell ref="K42:K43"/>
    <mergeCell ref="L42:L43"/>
    <mergeCell ref="M42:M43"/>
    <mergeCell ref="Q42:Q43"/>
    <mergeCell ref="J44:J46"/>
    <mergeCell ref="K44:K46"/>
    <mergeCell ref="L44:L46"/>
    <mergeCell ref="M44:M46"/>
    <mergeCell ref="Q44:Q46"/>
    <mergeCell ref="B53:C53"/>
    <mergeCell ref="E53:F53"/>
    <mergeCell ref="H53:I53"/>
    <mergeCell ref="B54:C54"/>
    <mergeCell ref="E54:F54"/>
    <mergeCell ref="H54:I54"/>
    <mergeCell ref="N49:N52"/>
    <mergeCell ref="O49:O52"/>
    <mergeCell ref="P49:P52"/>
    <mergeCell ref="D49:D52"/>
    <mergeCell ref="E49:F52"/>
    <mergeCell ref="G49:G52"/>
    <mergeCell ref="H49:I52"/>
    <mergeCell ref="A61:A63"/>
    <mergeCell ref="B61:C63"/>
    <mergeCell ref="D61:D63"/>
    <mergeCell ref="E61:F63"/>
    <mergeCell ref="G61:G63"/>
    <mergeCell ref="H61:I63"/>
    <mergeCell ref="N56:N59"/>
    <mergeCell ref="O56:O59"/>
    <mergeCell ref="P56:P59"/>
    <mergeCell ref="A56:A59"/>
    <mergeCell ref="B56:C59"/>
    <mergeCell ref="D56:D59"/>
    <mergeCell ref="E56:F59"/>
    <mergeCell ref="G56:G59"/>
    <mergeCell ref="H56:I59"/>
    <mergeCell ref="A1:AK4"/>
    <mergeCell ref="A5:M5"/>
    <mergeCell ref="N5:AJ5"/>
    <mergeCell ref="AL67:AL71"/>
    <mergeCell ref="AM67:AM71"/>
    <mergeCell ref="N67:N71"/>
    <mergeCell ref="O67:O71"/>
    <mergeCell ref="P67:P71"/>
    <mergeCell ref="R67:R71"/>
    <mergeCell ref="S67:S71"/>
    <mergeCell ref="AK67:AK71"/>
    <mergeCell ref="A67:A71"/>
    <mergeCell ref="B67:C71"/>
    <mergeCell ref="D67:D71"/>
    <mergeCell ref="E67:F71"/>
    <mergeCell ref="G67:G71"/>
    <mergeCell ref="H67:I71"/>
    <mergeCell ref="AD61:AD63"/>
    <mergeCell ref="AK61:AK63"/>
    <mergeCell ref="AL61:AL63"/>
    <mergeCell ref="AM61:AM63"/>
    <mergeCell ref="N61:N63"/>
    <mergeCell ref="O61:O63"/>
    <mergeCell ref="P61:P63"/>
  </mergeCells>
  <pageMargins left="0.70866141732283472" right="0.70866141732283472" top="0.35433070866141736" bottom="0.35433070866141736"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02"/>
  <sheetViews>
    <sheetView showGridLines="0" topLeftCell="A43" zoomScale="70" zoomScaleNormal="70" workbookViewId="0">
      <selection sqref="A1:AK4"/>
    </sheetView>
  </sheetViews>
  <sheetFormatPr baseColWidth="10" defaultColWidth="11.42578125" defaultRowHeight="27" customHeight="1" x14ac:dyDescent="0.2"/>
  <cols>
    <col min="1" max="1" width="13.140625" style="291" customWidth="1"/>
    <col min="2" max="2" width="4" style="197" customWidth="1"/>
    <col min="3" max="3" width="5.85546875" style="197" customWidth="1"/>
    <col min="4" max="4" width="14.7109375" style="197" customWidth="1"/>
    <col min="5" max="5" width="10" style="197" customWidth="1"/>
    <col min="6" max="6" width="25.42578125" style="197" customWidth="1"/>
    <col min="7" max="7" width="14.42578125" style="197" customWidth="1"/>
    <col min="8" max="8" width="8.5703125" style="197" customWidth="1"/>
    <col min="9" max="9" width="13.7109375" style="197" customWidth="1"/>
    <col min="10" max="10" width="11.5703125" style="197" customWidth="1"/>
    <col min="11" max="11" width="56.42578125" style="239" bestFit="1" customWidth="1"/>
    <col min="12" max="12" width="22.7109375" style="234" customWidth="1"/>
    <col min="13" max="13" width="21.140625" style="234" customWidth="1"/>
    <col min="14" max="14" width="30.28515625" style="234" customWidth="1"/>
    <col min="15" max="15" width="10.42578125" style="235" customWidth="1"/>
    <col min="16" max="16" width="23.85546875" style="239" customWidth="1"/>
    <col min="17" max="17" width="12.7109375" style="283" customWidth="1"/>
    <col min="18" max="18" width="17.85546875" style="284" customWidth="1"/>
    <col min="19" max="19" width="31.42578125" style="239" customWidth="1"/>
    <col min="20" max="20" width="44.140625" style="239" customWidth="1"/>
    <col min="21" max="21" width="30.5703125" style="239" customWidth="1"/>
    <col min="22" max="22" width="21.85546875" style="282" customWidth="1"/>
    <col min="23" max="23" width="11.7109375" style="285" customWidth="1"/>
    <col min="24" max="24" width="16.85546875" style="286" customWidth="1"/>
    <col min="25" max="25" width="8.85546875" style="197" customWidth="1"/>
    <col min="26" max="27" width="9" style="197" customWidth="1"/>
    <col min="28" max="28" width="9.85546875" style="197" customWidth="1"/>
    <col min="29" max="29" width="11.85546875" style="197" customWidth="1"/>
    <col min="30" max="30" width="9" style="197" customWidth="1"/>
    <col min="31" max="31" width="8.42578125" style="197" customWidth="1"/>
    <col min="32" max="36" width="7.28515625" style="197" customWidth="1"/>
    <col min="37" max="37" width="22.7109375" style="288" customWidth="1"/>
    <col min="38" max="38" width="22.7109375" style="289" customWidth="1"/>
    <col min="39" max="39" width="28.7109375" style="290" customWidth="1"/>
    <col min="40" max="16384" width="11.42578125" style="197"/>
  </cols>
  <sheetData>
    <row r="1" spans="1:72" ht="27" customHeight="1" x14ac:dyDescent="0.2">
      <c r="A1" s="1750" t="s">
        <v>65</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1750"/>
      <c r="AC1" s="1750"/>
      <c r="AD1" s="1750"/>
      <c r="AE1" s="1750"/>
      <c r="AF1" s="1750"/>
      <c r="AG1" s="1750"/>
      <c r="AH1" s="1750"/>
      <c r="AI1" s="1750"/>
      <c r="AJ1" s="1750"/>
      <c r="AK1" s="1751"/>
      <c r="AL1" s="247" t="s">
        <v>66</v>
      </c>
      <c r="AM1" s="247" t="s">
        <v>67</v>
      </c>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row>
    <row r="2" spans="1:72" ht="27" customHeight="1" x14ac:dyDescent="0.2">
      <c r="A2" s="1750"/>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c r="AG2" s="1750"/>
      <c r="AH2" s="1750"/>
      <c r="AI2" s="1750"/>
      <c r="AJ2" s="1750"/>
      <c r="AK2" s="1751"/>
      <c r="AL2" s="248" t="s">
        <v>68</v>
      </c>
      <c r="AM2" s="247" t="s">
        <v>69</v>
      </c>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row>
    <row r="3" spans="1:72" ht="27" customHeight="1" x14ac:dyDescent="0.2">
      <c r="A3" s="1750"/>
      <c r="B3" s="1750"/>
      <c r="C3" s="1750"/>
      <c r="D3" s="1750"/>
      <c r="E3" s="1750"/>
      <c r="F3" s="1750"/>
      <c r="G3" s="1750"/>
      <c r="H3" s="1750"/>
      <c r="I3" s="1750"/>
      <c r="J3" s="1750"/>
      <c r="K3" s="1750"/>
      <c r="L3" s="1750"/>
      <c r="M3" s="1750"/>
      <c r="N3" s="1750"/>
      <c r="O3" s="1750"/>
      <c r="P3" s="1750"/>
      <c r="Q3" s="1750"/>
      <c r="R3" s="1750"/>
      <c r="S3" s="1750"/>
      <c r="T3" s="1750"/>
      <c r="U3" s="1750"/>
      <c r="V3" s="1750"/>
      <c r="W3" s="1750"/>
      <c r="X3" s="1750"/>
      <c r="Y3" s="1750"/>
      <c r="Z3" s="1750"/>
      <c r="AA3" s="1750"/>
      <c r="AB3" s="1750"/>
      <c r="AC3" s="1750"/>
      <c r="AD3" s="1750"/>
      <c r="AE3" s="1750"/>
      <c r="AF3" s="1750"/>
      <c r="AG3" s="1750"/>
      <c r="AH3" s="1750"/>
      <c r="AI3" s="1750"/>
      <c r="AJ3" s="1750"/>
      <c r="AK3" s="1751"/>
      <c r="AL3" s="247" t="s">
        <v>70</v>
      </c>
      <c r="AM3" s="247" t="s">
        <v>71</v>
      </c>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row>
    <row r="4" spans="1:72" ht="27" customHeight="1" x14ac:dyDescent="0.2">
      <c r="A4" s="1752"/>
      <c r="B4" s="1752"/>
      <c r="C4" s="1752"/>
      <c r="D4" s="1752"/>
      <c r="E4" s="1752"/>
      <c r="F4" s="1752"/>
      <c r="G4" s="1752"/>
      <c r="H4" s="1752"/>
      <c r="I4" s="1752"/>
      <c r="J4" s="1752"/>
      <c r="K4" s="1752"/>
      <c r="L4" s="1752"/>
      <c r="M4" s="1752"/>
      <c r="N4" s="1752"/>
      <c r="O4" s="1752"/>
      <c r="P4" s="1752"/>
      <c r="Q4" s="1752"/>
      <c r="R4" s="1752"/>
      <c r="S4" s="1752"/>
      <c r="T4" s="1752"/>
      <c r="U4" s="1752"/>
      <c r="V4" s="1752"/>
      <c r="W4" s="1752"/>
      <c r="X4" s="1752"/>
      <c r="Y4" s="1752"/>
      <c r="Z4" s="1752"/>
      <c r="AA4" s="1752"/>
      <c r="AB4" s="1752"/>
      <c r="AC4" s="1752"/>
      <c r="AD4" s="1752"/>
      <c r="AE4" s="1752"/>
      <c r="AF4" s="1752"/>
      <c r="AG4" s="1752"/>
      <c r="AH4" s="1752"/>
      <c r="AI4" s="1752"/>
      <c r="AJ4" s="1752"/>
      <c r="AK4" s="1753"/>
      <c r="AL4" s="247" t="s">
        <v>72</v>
      </c>
      <c r="AM4" s="417" t="s">
        <v>73</v>
      </c>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row>
    <row r="5" spans="1:72" ht="27" customHeight="1" x14ac:dyDescent="0.2">
      <c r="A5" s="1754" t="s">
        <v>1</v>
      </c>
      <c r="B5" s="1754"/>
      <c r="C5" s="1754"/>
      <c r="D5" s="1754"/>
      <c r="E5" s="1754"/>
      <c r="F5" s="1754"/>
      <c r="G5" s="1754"/>
      <c r="H5" s="1754"/>
      <c r="I5" s="1754"/>
      <c r="J5" s="1754"/>
      <c r="K5" s="1754"/>
      <c r="L5" s="1754"/>
      <c r="M5" s="1754"/>
      <c r="N5" s="1803" t="s">
        <v>2</v>
      </c>
      <c r="O5" s="1803"/>
      <c r="P5" s="1803"/>
      <c r="Q5" s="1803"/>
      <c r="R5" s="1803"/>
      <c r="S5" s="1803"/>
      <c r="T5" s="1803"/>
      <c r="U5" s="1803"/>
      <c r="V5" s="1803"/>
      <c r="W5" s="1803"/>
      <c r="X5" s="1803"/>
      <c r="Y5" s="1803"/>
      <c r="Z5" s="1803"/>
      <c r="AA5" s="1803"/>
      <c r="AB5" s="1803"/>
      <c r="AC5" s="1803"/>
      <c r="AD5" s="1803"/>
      <c r="AE5" s="1803"/>
      <c r="AF5" s="1803"/>
      <c r="AG5" s="1803"/>
      <c r="AH5" s="1803"/>
      <c r="AI5" s="1803"/>
      <c r="AJ5" s="1803"/>
      <c r="AK5" s="1803"/>
      <c r="AL5" s="1803"/>
      <c r="AM5" s="1803"/>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row>
    <row r="6" spans="1:72" ht="27" customHeight="1" x14ac:dyDescent="0.2">
      <c r="A6" s="1752"/>
      <c r="B6" s="1752"/>
      <c r="C6" s="1752"/>
      <c r="D6" s="1752"/>
      <c r="E6" s="1752"/>
      <c r="F6" s="1752"/>
      <c r="G6" s="1752"/>
      <c r="H6" s="1752"/>
      <c r="I6" s="1752"/>
      <c r="J6" s="1752"/>
      <c r="K6" s="1752"/>
      <c r="L6" s="1752"/>
      <c r="M6" s="1752"/>
      <c r="N6" s="203"/>
      <c r="O6" s="204"/>
      <c r="P6" s="204"/>
      <c r="Q6" s="204"/>
      <c r="R6" s="204"/>
      <c r="S6" s="204"/>
      <c r="T6" s="204"/>
      <c r="U6" s="204"/>
      <c r="V6" s="204"/>
      <c r="W6" s="204"/>
      <c r="X6" s="204"/>
      <c r="Y6" s="1758" t="s">
        <v>3</v>
      </c>
      <c r="Z6" s="1752"/>
      <c r="AA6" s="1752"/>
      <c r="AB6" s="1752"/>
      <c r="AC6" s="1752"/>
      <c r="AD6" s="1752"/>
      <c r="AE6" s="1752"/>
      <c r="AF6" s="1752"/>
      <c r="AG6" s="1752"/>
      <c r="AH6" s="1752"/>
      <c r="AI6" s="1752"/>
      <c r="AJ6" s="1753"/>
      <c r="AK6" s="204"/>
      <c r="AL6" s="204"/>
      <c r="AM6" s="418"/>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row>
    <row r="7" spans="1:72" ht="27" customHeight="1" x14ac:dyDescent="0.2">
      <c r="A7" s="1759" t="s">
        <v>4</v>
      </c>
      <c r="B7" s="1762" t="s">
        <v>5</v>
      </c>
      <c r="C7" s="1763"/>
      <c r="D7" s="1763" t="s">
        <v>4</v>
      </c>
      <c r="E7" s="1762" t="s">
        <v>6</v>
      </c>
      <c r="F7" s="1763"/>
      <c r="G7" s="1763" t="s">
        <v>4</v>
      </c>
      <c r="H7" s="1762" t="s">
        <v>7</v>
      </c>
      <c r="I7" s="1763"/>
      <c r="J7" s="1763" t="s">
        <v>4</v>
      </c>
      <c r="K7" s="1774" t="s">
        <v>8</v>
      </c>
      <c r="L7" s="1741" t="s">
        <v>9</v>
      </c>
      <c r="M7" s="1741" t="s">
        <v>10</v>
      </c>
      <c r="N7" s="1741" t="s">
        <v>11</v>
      </c>
      <c r="O7" s="1741" t="s">
        <v>74</v>
      </c>
      <c r="P7" s="1741" t="s">
        <v>2</v>
      </c>
      <c r="Q7" s="1768" t="s">
        <v>12</v>
      </c>
      <c r="R7" s="1771" t="s">
        <v>13</v>
      </c>
      <c r="S7" s="1774" t="s">
        <v>14</v>
      </c>
      <c r="T7" s="1762" t="s">
        <v>15</v>
      </c>
      <c r="U7" s="1741" t="s">
        <v>16</v>
      </c>
      <c r="V7" s="1738" t="s">
        <v>13</v>
      </c>
      <c r="W7" s="416"/>
      <c r="X7" s="1741" t="s">
        <v>17</v>
      </c>
      <c r="Y7" s="1744" t="s">
        <v>18</v>
      </c>
      <c r="Z7" s="1745"/>
      <c r="AA7" s="1745"/>
      <c r="AB7" s="1745"/>
      <c r="AC7" s="1745"/>
      <c r="AD7" s="1746"/>
      <c r="AE7" s="1744" t="s">
        <v>19</v>
      </c>
      <c r="AF7" s="1745"/>
      <c r="AG7" s="1745"/>
      <c r="AH7" s="1745"/>
      <c r="AI7" s="1745"/>
      <c r="AJ7" s="1746"/>
      <c r="AK7" s="1747" t="s">
        <v>20</v>
      </c>
      <c r="AL7" s="1747" t="s">
        <v>21</v>
      </c>
      <c r="AM7" s="2646" t="s">
        <v>22</v>
      </c>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row>
    <row r="8" spans="1:72" ht="63" x14ac:dyDescent="0.2">
      <c r="A8" s="1760"/>
      <c r="B8" s="1764"/>
      <c r="C8" s="1765"/>
      <c r="D8" s="1765"/>
      <c r="E8" s="1764"/>
      <c r="F8" s="1765"/>
      <c r="G8" s="1765"/>
      <c r="H8" s="1764"/>
      <c r="I8" s="1765"/>
      <c r="J8" s="1765"/>
      <c r="K8" s="1775"/>
      <c r="L8" s="1742"/>
      <c r="M8" s="1742"/>
      <c r="N8" s="1742"/>
      <c r="O8" s="1742"/>
      <c r="P8" s="1742"/>
      <c r="Q8" s="1769"/>
      <c r="R8" s="1772"/>
      <c r="S8" s="1775"/>
      <c r="T8" s="1764"/>
      <c r="U8" s="1742"/>
      <c r="V8" s="1739"/>
      <c r="W8" s="411" t="s">
        <v>4</v>
      </c>
      <c r="X8" s="1742"/>
      <c r="Y8" s="412" t="s">
        <v>23</v>
      </c>
      <c r="Z8" s="413" t="s">
        <v>24</v>
      </c>
      <c r="AA8" s="412" t="s">
        <v>25</v>
      </c>
      <c r="AB8" s="412" t="s">
        <v>26</v>
      </c>
      <c r="AC8" s="412" t="s">
        <v>27</v>
      </c>
      <c r="AD8" s="412" t="s">
        <v>28</v>
      </c>
      <c r="AE8" s="412" t="s">
        <v>29</v>
      </c>
      <c r="AF8" s="412" t="s">
        <v>30</v>
      </c>
      <c r="AG8" s="412" t="s">
        <v>31</v>
      </c>
      <c r="AH8" s="412" t="s">
        <v>32</v>
      </c>
      <c r="AI8" s="412" t="s">
        <v>33</v>
      </c>
      <c r="AJ8" s="412" t="s">
        <v>34</v>
      </c>
      <c r="AK8" s="1748"/>
      <c r="AL8" s="1748"/>
      <c r="AM8" s="2647"/>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row>
    <row r="9" spans="1:72" s="217" customFormat="1" ht="27" customHeight="1" x14ac:dyDescent="0.2">
      <c r="A9" s="250">
        <v>5</v>
      </c>
      <c r="B9" s="251" t="s">
        <v>35</v>
      </c>
      <c r="C9" s="251"/>
      <c r="D9" s="211"/>
      <c r="E9" s="211"/>
      <c r="F9" s="211"/>
      <c r="G9" s="211"/>
      <c r="H9" s="211"/>
      <c r="I9" s="211"/>
      <c r="J9" s="211"/>
      <c r="K9" s="213"/>
      <c r="L9" s="211"/>
      <c r="M9" s="211"/>
      <c r="N9" s="211"/>
      <c r="O9" s="214"/>
      <c r="P9" s="213"/>
      <c r="Q9" s="419"/>
      <c r="R9" s="420"/>
      <c r="S9" s="213"/>
      <c r="T9" s="213"/>
      <c r="U9" s="213"/>
      <c r="V9" s="421"/>
      <c r="W9" s="422"/>
      <c r="X9" s="214"/>
      <c r="Y9" s="211"/>
      <c r="Z9" s="211"/>
      <c r="AA9" s="211"/>
      <c r="AB9" s="211"/>
      <c r="AC9" s="211"/>
      <c r="AD9" s="211"/>
      <c r="AE9" s="211"/>
      <c r="AF9" s="211"/>
      <c r="AG9" s="211"/>
      <c r="AH9" s="211"/>
      <c r="AI9" s="211"/>
      <c r="AJ9" s="211"/>
      <c r="AK9" s="423"/>
      <c r="AL9" s="423"/>
      <c r="AM9" s="42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row>
    <row r="10" spans="1:72" s="234" customFormat="1" ht="27" customHeight="1" x14ac:dyDescent="0.2">
      <c r="A10" s="425"/>
      <c r="B10" s="307"/>
      <c r="C10" s="415"/>
      <c r="D10" s="426">
        <v>26</v>
      </c>
      <c r="E10" s="427"/>
      <c r="F10" s="427" t="s">
        <v>1092</v>
      </c>
      <c r="G10" s="428"/>
      <c r="H10" s="428"/>
      <c r="I10" s="428"/>
      <c r="J10" s="428"/>
      <c r="K10" s="429"/>
      <c r="L10" s="428"/>
      <c r="M10" s="428"/>
      <c r="N10" s="428"/>
      <c r="O10" s="430"/>
      <c r="P10" s="429"/>
      <c r="Q10" s="431"/>
      <c r="R10" s="432"/>
      <c r="S10" s="429"/>
      <c r="T10" s="429"/>
      <c r="U10" s="429"/>
      <c r="V10" s="433"/>
      <c r="W10" s="434"/>
      <c r="X10" s="430"/>
      <c r="Y10" s="428"/>
      <c r="Z10" s="428"/>
      <c r="AA10" s="428"/>
      <c r="AB10" s="428"/>
      <c r="AC10" s="428"/>
      <c r="AD10" s="428"/>
      <c r="AE10" s="428"/>
      <c r="AF10" s="428"/>
      <c r="AG10" s="428"/>
      <c r="AH10" s="428"/>
      <c r="AI10" s="428"/>
      <c r="AJ10" s="428"/>
      <c r="AK10" s="435"/>
      <c r="AL10" s="435"/>
      <c r="AM10" s="436"/>
    </row>
    <row r="11" spans="1:72" s="234" customFormat="1" ht="27" customHeight="1" x14ac:dyDescent="0.2">
      <c r="A11" s="437"/>
      <c r="B11" s="438"/>
      <c r="C11" s="438"/>
      <c r="D11" s="414"/>
      <c r="E11" s="307"/>
      <c r="F11" s="415"/>
      <c r="G11" s="439">
        <v>83</v>
      </c>
      <c r="H11" s="293"/>
      <c r="I11" s="293" t="s">
        <v>1093</v>
      </c>
      <c r="J11" s="293"/>
      <c r="K11" s="294"/>
      <c r="L11" s="293"/>
      <c r="M11" s="293"/>
      <c r="N11" s="293"/>
      <c r="O11" s="440"/>
      <c r="P11" s="294"/>
      <c r="Q11" s="441"/>
      <c r="R11" s="442"/>
      <c r="S11" s="294"/>
      <c r="T11" s="294"/>
      <c r="U11" s="294"/>
      <c r="V11" s="443"/>
      <c r="W11" s="444"/>
      <c r="X11" s="440"/>
      <c r="Y11" s="293"/>
      <c r="Z11" s="293"/>
      <c r="AA11" s="293"/>
      <c r="AB11" s="293"/>
      <c r="AC11" s="293"/>
      <c r="AD11" s="293"/>
      <c r="AE11" s="293"/>
      <c r="AF11" s="293"/>
      <c r="AG11" s="293"/>
      <c r="AH11" s="293"/>
      <c r="AI11" s="293"/>
      <c r="AJ11" s="293"/>
      <c r="AK11" s="445"/>
      <c r="AL11" s="445"/>
      <c r="AM11" s="302"/>
    </row>
    <row r="12" spans="1:72" s="279" customFormat="1" ht="72.75" customHeight="1" x14ac:dyDescent="0.2">
      <c r="A12" s="446"/>
      <c r="B12" s="275"/>
      <c r="C12" s="275"/>
      <c r="D12" s="447"/>
      <c r="E12" s="275"/>
      <c r="F12" s="448"/>
      <c r="G12" s="449"/>
      <c r="H12" s="275"/>
      <c r="I12" s="275"/>
      <c r="J12" s="1777">
        <v>244</v>
      </c>
      <c r="K12" s="1777" t="s">
        <v>1094</v>
      </c>
      <c r="L12" s="1777" t="s">
        <v>44</v>
      </c>
      <c r="M12" s="1777">
        <v>12</v>
      </c>
      <c r="N12" s="1777" t="s">
        <v>1118</v>
      </c>
      <c r="O12" s="1777">
        <v>82</v>
      </c>
      <c r="P12" s="1780" t="s">
        <v>1095</v>
      </c>
      <c r="Q12" s="1783">
        <v>100</v>
      </c>
      <c r="R12" s="1786">
        <v>789534666</v>
      </c>
      <c r="S12" s="1780" t="s">
        <v>1110</v>
      </c>
      <c r="T12" s="2641" t="s">
        <v>1096</v>
      </c>
      <c r="U12" s="450" t="s">
        <v>1111</v>
      </c>
      <c r="V12" s="451">
        <v>160034666</v>
      </c>
      <c r="W12" s="2638">
        <v>20</v>
      </c>
      <c r="X12" s="1777" t="s">
        <v>46</v>
      </c>
      <c r="Y12" s="2625">
        <v>0</v>
      </c>
      <c r="Z12" s="2625">
        <v>0</v>
      </c>
      <c r="AA12" s="2625">
        <v>30</v>
      </c>
      <c r="AB12" s="2625">
        <v>0</v>
      </c>
      <c r="AC12" s="2625">
        <v>150</v>
      </c>
      <c r="AD12" s="2625">
        <v>0</v>
      </c>
      <c r="AE12" s="2625">
        <v>0</v>
      </c>
      <c r="AF12" s="2625">
        <v>0</v>
      </c>
      <c r="AG12" s="2625">
        <v>0</v>
      </c>
      <c r="AH12" s="2625">
        <v>0</v>
      </c>
      <c r="AI12" s="2625">
        <v>0</v>
      </c>
      <c r="AJ12" s="2625">
        <v>0</v>
      </c>
      <c r="AK12" s="2628">
        <v>42736</v>
      </c>
      <c r="AL12" s="2628">
        <v>43100</v>
      </c>
      <c r="AM12" s="2641" t="s">
        <v>1123</v>
      </c>
    </row>
    <row r="13" spans="1:72" s="279" customFormat="1" ht="37.5" customHeight="1" x14ac:dyDescent="0.2">
      <c r="A13" s="446"/>
      <c r="B13" s="1720"/>
      <c r="C13" s="1720"/>
      <c r="D13" s="447"/>
      <c r="E13" s="1720"/>
      <c r="F13" s="1725"/>
      <c r="G13" s="275"/>
      <c r="H13" s="1720"/>
      <c r="I13" s="1720"/>
      <c r="J13" s="1778"/>
      <c r="K13" s="1778"/>
      <c r="L13" s="1778"/>
      <c r="M13" s="1778"/>
      <c r="N13" s="1778"/>
      <c r="O13" s="1778"/>
      <c r="P13" s="1781"/>
      <c r="Q13" s="1784"/>
      <c r="R13" s="1787"/>
      <c r="S13" s="1781"/>
      <c r="T13" s="2642"/>
      <c r="U13" s="452" t="s">
        <v>1112</v>
      </c>
      <c r="V13" s="453">
        <v>157000000</v>
      </c>
      <c r="W13" s="2639"/>
      <c r="X13" s="1778"/>
      <c r="Y13" s="2626"/>
      <c r="Z13" s="2626"/>
      <c r="AA13" s="2626"/>
      <c r="AB13" s="2626"/>
      <c r="AC13" s="2626"/>
      <c r="AD13" s="2626"/>
      <c r="AE13" s="2626"/>
      <c r="AF13" s="2626"/>
      <c r="AG13" s="2626"/>
      <c r="AH13" s="2626"/>
      <c r="AI13" s="2626"/>
      <c r="AJ13" s="2626"/>
      <c r="AK13" s="2629"/>
      <c r="AL13" s="2629"/>
      <c r="AM13" s="2643"/>
    </row>
    <row r="14" spans="1:72" s="279" customFormat="1" ht="27" customHeight="1" x14ac:dyDescent="0.2">
      <c r="A14" s="446"/>
      <c r="B14" s="275"/>
      <c r="C14" s="275"/>
      <c r="D14" s="447"/>
      <c r="E14" s="275"/>
      <c r="F14" s="448"/>
      <c r="G14" s="275"/>
      <c r="H14" s="275"/>
      <c r="I14" s="275"/>
      <c r="J14" s="1778"/>
      <c r="K14" s="1778"/>
      <c r="L14" s="1778"/>
      <c r="M14" s="1778"/>
      <c r="N14" s="1778"/>
      <c r="O14" s="1778"/>
      <c r="P14" s="1781"/>
      <c r="Q14" s="1784"/>
      <c r="R14" s="1787"/>
      <c r="S14" s="1781"/>
      <c r="T14" s="1780" t="s">
        <v>1097</v>
      </c>
      <c r="U14" s="454" t="s">
        <v>1113</v>
      </c>
      <c r="V14" s="451">
        <v>79000000</v>
      </c>
      <c r="W14" s="2639"/>
      <c r="X14" s="1778"/>
      <c r="Y14" s="2626"/>
      <c r="Z14" s="2626"/>
      <c r="AA14" s="2626"/>
      <c r="AB14" s="2626"/>
      <c r="AC14" s="2626"/>
      <c r="AD14" s="2626"/>
      <c r="AE14" s="2626"/>
      <c r="AF14" s="2626"/>
      <c r="AG14" s="2626"/>
      <c r="AH14" s="2626"/>
      <c r="AI14" s="2626"/>
      <c r="AJ14" s="2626"/>
      <c r="AK14" s="2629"/>
      <c r="AL14" s="2629"/>
      <c r="AM14" s="2643"/>
    </row>
    <row r="15" spans="1:72" s="279" customFormat="1" ht="27" customHeight="1" x14ac:dyDescent="0.2">
      <c r="A15" s="446"/>
      <c r="B15" s="275"/>
      <c r="C15" s="275"/>
      <c r="D15" s="447"/>
      <c r="E15" s="275"/>
      <c r="F15" s="448"/>
      <c r="G15" s="275"/>
      <c r="H15" s="275"/>
      <c r="I15" s="275"/>
      <c r="J15" s="1778"/>
      <c r="K15" s="1778"/>
      <c r="L15" s="1778"/>
      <c r="M15" s="1778"/>
      <c r="N15" s="1778"/>
      <c r="O15" s="1778"/>
      <c r="P15" s="1781"/>
      <c r="Q15" s="1784"/>
      <c r="R15" s="1787"/>
      <c r="S15" s="1781"/>
      <c r="T15" s="1782"/>
      <c r="U15" s="450" t="s">
        <v>1114</v>
      </c>
      <c r="V15" s="451">
        <v>79000000</v>
      </c>
      <c r="W15" s="2639"/>
      <c r="X15" s="1778"/>
      <c r="Y15" s="2626"/>
      <c r="Z15" s="2626"/>
      <c r="AA15" s="2626"/>
      <c r="AB15" s="2626"/>
      <c r="AC15" s="2626"/>
      <c r="AD15" s="2626"/>
      <c r="AE15" s="2626"/>
      <c r="AF15" s="2626"/>
      <c r="AG15" s="2626"/>
      <c r="AH15" s="2626"/>
      <c r="AI15" s="2626"/>
      <c r="AJ15" s="2626"/>
      <c r="AK15" s="2629"/>
      <c r="AL15" s="2629"/>
      <c r="AM15" s="2643"/>
    </row>
    <row r="16" spans="1:72" s="279" customFormat="1" ht="46.5" customHeight="1" x14ac:dyDescent="0.2">
      <c r="A16" s="446"/>
      <c r="B16" s="275"/>
      <c r="C16" s="275"/>
      <c r="D16" s="447"/>
      <c r="E16" s="275"/>
      <c r="F16" s="448"/>
      <c r="G16" s="275"/>
      <c r="H16" s="275"/>
      <c r="I16" s="275"/>
      <c r="J16" s="1778"/>
      <c r="K16" s="1778"/>
      <c r="L16" s="1778"/>
      <c r="M16" s="1778"/>
      <c r="N16" s="1778"/>
      <c r="O16" s="1778"/>
      <c r="P16" s="1781"/>
      <c r="Q16" s="1784"/>
      <c r="R16" s="1787"/>
      <c r="S16" s="1781"/>
      <c r="T16" s="1777" t="s">
        <v>1098</v>
      </c>
      <c r="U16" s="450" t="s">
        <v>1115</v>
      </c>
      <c r="V16" s="451">
        <v>236000000</v>
      </c>
      <c r="W16" s="2639"/>
      <c r="X16" s="1778"/>
      <c r="Y16" s="2626"/>
      <c r="Z16" s="2626"/>
      <c r="AA16" s="2626"/>
      <c r="AB16" s="2626"/>
      <c r="AC16" s="2626"/>
      <c r="AD16" s="2626"/>
      <c r="AE16" s="2626"/>
      <c r="AF16" s="2626"/>
      <c r="AG16" s="2626"/>
      <c r="AH16" s="2626"/>
      <c r="AI16" s="2626"/>
      <c r="AJ16" s="2626"/>
      <c r="AK16" s="2629"/>
      <c r="AL16" s="2629"/>
      <c r="AM16" s="2643"/>
    </row>
    <row r="17" spans="1:60" s="279" customFormat="1" ht="27" customHeight="1" x14ac:dyDescent="0.2">
      <c r="A17" s="446"/>
      <c r="B17" s="275"/>
      <c r="C17" s="275"/>
      <c r="D17" s="447"/>
      <c r="E17" s="275"/>
      <c r="F17" s="448"/>
      <c r="G17" s="275"/>
      <c r="H17" s="275"/>
      <c r="I17" s="275"/>
      <c r="J17" s="1778"/>
      <c r="K17" s="1778"/>
      <c r="L17" s="1778"/>
      <c r="M17" s="1778"/>
      <c r="N17" s="1778"/>
      <c r="O17" s="1778"/>
      <c r="P17" s="1781"/>
      <c r="Q17" s="1784"/>
      <c r="R17" s="1787"/>
      <c r="S17" s="1781"/>
      <c r="T17" s="1778"/>
      <c r="U17" s="450" t="s">
        <v>1116</v>
      </c>
      <c r="V17" s="451">
        <v>38500000</v>
      </c>
      <c r="W17" s="2639"/>
      <c r="X17" s="1778"/>
      <c r="Y17" s="2626"/>
      <c r="Z17" s="2626"/>
      <c r="AA17" s="2626"/>
      <c r="AB17" s="2626"/>
      <c r="AC17" s="2626"/>
      <c r="AD17" s="2626"/>
      <c r="AE17" s="2626"/>
      <c r="AF17" s="2626"/>
      <c r="AG17" s="2626"/>
      <c r="AH17" s="2626"/>
      <c r="AI17" s="2626"/>
      <c r="AJ17" s="2626"/>
      <c r="AK17" s="2629"/>
      <c r="AL17" s="2629"/>
      <c r="AM17" s="2643"/>
    </row>
    <row r="18" spans="1:60" s="279" customFormat="1" ht="27" customHeight="1" x14ac:dyDescent="0.2">
      <c r="A18" s="446"/>
      <c r="B18" s="1720"/>
      <c r="C18" s="1720"/>
      <c r="D18" s="447"/>
      <c r="E18" s="1720"/>
      <c r="F18" s="1725"/>
      <c r="G18" s="275"/>
      <c r="H18" s="1720"/>
      <c r="I18" s="1725"/>
      <c r="J18" s="1778"/>
      <c r="K18" s="1778"/>
      <c r="L18" s="1778"/>
      <c r="M18" s="1778"/>
      <c r="N18" s="1778"/>
      <c r="O18" s="1778"/>
      <c r="P18" s="1781"/>
      <c r="Q18" s="1784"/>
      <c r="R18" s="1787"/>
      <c r="S18" s="1781"/>
      <c r="T18" s="1778"/>
      <c r="U18" s="1780" t="s">
        <v>1117</v>
      </c>
      <c r="V18" s="1786">
        <v>40000000</v>
      </c>
      <c r="W18" s="2639"/>
      <c r="X18" s="1778"/>
      <c r="Y18" s="2626"/>
      <c r="Z18" s="2626"/>
      <c r="AA18" s="2626"/>
      <c r="AB18" s="2626"/>
      <c r="AC18" s="2626"/>
      <c r="AD18" s="2626"/>
      <c r="AE18" s="2626"/>
      <c r="AF18" s="2626"/>
      <c r="AG18" s="2626"/>
      <c r="AH18" s="2626"/>
      <c r="AI18" s="2626"/>
      <c r="AJ18" s="2626"/>
      <c r="AK18" s="2629"/>
      <c r="AL18" s="2629"/>
      <c r="AM18" s="2643"/>
    </row>
    <row r="19" spans="1:60" s="455" customFormat="1" ht="27" customHeight="1" x14ac:dyDescent="0.2">
      <c r="A19" s="446"/>
      <c r="B19" s="1720"/>
      <c r="C19" s="1720"/>
      <c r="D19" s="447"/>
      <c r="E19" s="1720"/>
      <c r="F19" s="1725"/>
      <c r="G19" s="275"/>
      <c r="H19" s="1720"/>
      <c r="I19" s="1725"/>
      <c r="J19" s="1778"/>
      <c r="K19" s="1778"/>
      <c r="L19" s="1778"/>
      <c r="M19" s="1778"/>
      <c r="N19" s="1778"/>
      <c r="O19" s="1778"/>
      <c r="P19" s="1781"/>
      <c r="Q19" s="1784"/>
      <c r="R19" s="1787"/>
      <c r="S19" s="1781"/>
      <c r="T19" s="1778"/>
      <c r="U19" s="1782"/>
      <c r="V19" s="1788"/>
      <c r="W19" s="2639"/>
      <c r="X19" s="1778"/>
      <c r="Y19" s="2626"/>
      <c r="Z19" s="2626"/>
      <c r="AA19" s="2626"/>
      <c r="AB19" s="2626"/>
      <c r="AC19" s="2626"/>
      <c r="AD19" s="2626"/>
      <c r="AE19" s="2626"/>
      <c r="AF19" s="2626"/>
      <c r="AG19" s="2626"/>
      <c r="AH19" s="2626"/>
      <c r="AI19" s="2626"/>
      <c r="AJ19" s="2626"/>
      <c r="AK19" s="2629"/>
      <c r="AL19" s="2629"/>
      <c r="AM19" s="2643"/>
    </row>
    <row r="20" spans="1:60" ht="50.25" customHeight="1" x14ac:dyDescent="0.2">
      <c r="A20" s="456"/>
      <c r="B20" s="279"/>
      <c r="C20" s="279"/>
      <c r="D20" s="456"/>
      <c r="E20" s="279"/>
      <c r="F20" s="457"/>
      <c r="G20" s="458"/>
      <c r="H20" s="449"/>
      <c r="I20" s="449"/>
      <c r="J20" s="1777">
        <v>245</v>
      </c>
      <c r="K20" s="1777" t="s">
        <v>1099</v>
      </c>
      <c r="L20" s="1777" t="s">
        <v>44</v>
      </c>
      <c r="M20" s="1777">
        <v>1</v>
      </c>
      <c r="N20" s="1777" t="s">
        <v>1119</v>
      </c>
      <c r="O20" s="1777">
        <v>83</v>
      </c>
      <c r="P20" s="1780" t="s">
        <v>1100</v>
      </c>
      <c r="Q20" s="1783">
        <v>100</v>
      </c>
      <c r="R20" s="1786">
        <v>180000000</v>
      </c>
      <c r="S20" s="1780" t="s">
        <v>1122</v>
      </c>
      <c r="T20" s="2641" t="s">
        <v>1101</v>
      </c>
      <c r="U20" s="1780" t="s">
        <v>1102</v>
      </c>
      <c r="V20" s="1786">
        <v>50000000</v>
      </c>
      <c r="W20" s="2638">
        <v>20</v>
      </c>
      <c r="X20" s="1777" t="s">
        <v>46</v>
      </c>
      <c r="Y20" s="2625">
        <v>64149</v>
      </c>
      <c r="Z20" s="2625">
        <v>72224</v>
      </c>
      <c r="AA20" s="2625">
        <v>24477</v>
      </c>
      <c r="AB20" s="2625">
        <v>86843</v>
      </c>
      <c r="AC20" s="2625">
        <v>236429</v>
      </c>
      <c r="AD20" s="2625">
        <v>81384</v>
      </c>
      <c r="AE20" s="2625">
        <v>13208</v>
      </c>
      <c r="AF20" s="2625">
        <v>1817</v>
      </c>
      <c r="AG20" s="2625"/>
      <c r="AH20" s="2625"/>
      <c r="AI20" s="2625"/>
      <c r="AJ20" s="2625"/>
      <c r="AK20" s="2628">
        <v>42736</v>
      </c>
      <c r="AL20" s="2628">
        <v>43100</v>
      </c>
      <c r="AM20" s="2641" t="s">
        <v>1123</v>
      </c>
      <c r="AN20" s="234"/>
      <c r="AO20" s="234"/>
      <c r="AP20" s="234"/>
      <c r="AQ20" s="234"/>
      <c r="AR20" s="234"/>
      <c r="AS20" s="234"/>
      <c r="AT20" s="234"/>
      <c r="AU20" s="234"/>
      <c r="AV20" s="234"/>
      <c r="AW20" s="234"/>
      <c r="AX20" s="234"/>
      <c r="AY20" s="234"/>
      <c r="AZ20" s="234"/>
      <c r="BA20" s="234"/>
      <c r="BB20" s="234"/>
      <c r="BC20" s="234"/>
      <c r="BD20" s="234"/>
      <c r="BE20" s="234"/>
      <c r="BF20" s="234"/>
      <c r="BG20" s="234"/>
      <c r="BH20" s="234"/>
    </row>
    <row r="21" spans="1:60" ht="39.75" customHeight="1" x14ac:dyDescent="0.2">
      <c r="A21" s="456"/>
      <c r="B21" s="279"/>
      <c r="C21" s="279"/>
      <c r="D21" s="456"/>
      <c r="E21" s="279"/>
      <c r="F21" s="457"/>
      <c r="G21" s="447"/>
      <c r="H21" s="1720"/>
      <c r="I21" s="1720"/>
      <c r="J21" s="1778"/>
      <c r="K21" s="1778"/>
      <c r="L21" s="1778"/>
      <c r="M21" s="1778"/>
      <c r="N21" s="1778"/>
      <c r="O21" s="1778"/>
      <c r="P21" s="1781"/>
      <c r="Q21" s="1784"/>
      <c r="R21" s="1787"/>
      <c r="S21" s="1781"/>
      <c r="T21" s="2642"/>
      <c r="U21" s="1782"/>
      <c r="V21" s="1788"/>
      <c r="W21" s="2639"/>
      <c r="X21" s="1778"/>
      <c r="Y21" s="2626"/>
      <c r="Z21" s="2626"/>
      <c r="AA21" s="2626"/>
      <c r="AB21" s="2626"/>
      <c r="AC21" s="2626"/>
      <c r="AD21" s="2626"/>
      <c r="AE21" s="2626"/>
      <c r="AF21" s="2626"/>
      <c r="AG21" s="2626"/>
      <c r="AH21" s="2626"/>
      <c r="AI21" s="2626"/>
      <c r="AJ21" s="2626"/>
      <c r="AK21" s="2629"/>
      <c r="AL21" s="2629"/>
      <c r="AM21" s="2643"/>
      <c r="AN21" s="234"/>
      <c r="AO21" s="234"/>
      <c r="AP21" s="234"/>
      <c r="AQ21" s="234"/>
      <c r="AR21" s="234"/>
      <c r="AS21" s="234"/>
      <c r="AT21" s="234"/>
      <c r="AU21" s="234"/>
      <c r="AV21" s="234"/>
      <c r="AW21" s="234"/>
      <c r="AX21" s="234"/>
      <c r="AY21" s="234"/>
      <c r="AZ21" s="234"/>
      <c r="BA21" s="234"/>
      <c r="BB21" s="234"/>
      <c r="BC21" s="234"/>
      <c r="BD21" s="234"/>
      <c r="BE21" s="234"/>
      <c r="BF21" s="234"/>
      <c r="BG21" s="234"/>
      <c r="BH21" s="234"/>
    </row>
    <row r="22" spans="1:60" ht="27" customHeight="1" x14ac:dyDescent="0.2">
      <c r="A22" s="456"/>
      <c r="B22" s="279"/>
      <c r="C22" s="279"/>
      <c r="D22" s="456"/>
      <c r="E22" s="279"/>
      <c r="F22" s="457"/>
      <c r="G22" s="447"/>
      <c r="H22" s="275"/>
      <c r="I22" s="275"/>
      <c r="J22" s="1778"/>
      <c r="K22" s="1778"/>
      <c r="L22" s="1778"/>
      <c r="M22" s="1778"/>
      <c r="N22" s="1778"/>
      <c r="O22" s="1778"/>
      <c r="P22" s="1781"/>
      <c r="Q22" s="1784"/>
      <c r="R22" s="1787"/>
      <c r="S22" s="1781"/>
      <c r="T22" s="1780" t="s">
        <v>1103</v>
      </c>
      <c r="U22" s="2644" t="s">
        <v>1104</v>
      </c>
      <c r="V22" s="1786">
        <v>90000000</v>
      </c>
      <c r="W22" s="2639"/>
      <c r="X22" s="1778"/>
      <c r="Y22" s="2626"/>
      <c r="Z22" s="2626"/>
      <c r="AA22" s="2626"/>
      <c r="AB22" s="2626"/>
      <c r="AC22" s="2626"/>
      <c r="AD22" s="2626"/>
      <c r="AE22" s="2626"/>
      <c r="AF22" s="2626"/>
      <c r="AG22" s="2626"/>
      <c r="AH22" s="2626"/>
      <c r="AI22" s="2626"/>
      <c r="AJ22" s="2626"/>
      <c r="AK22" s="2629"/>
      <c r="AL22" s="2629"/>
      <c r="AM22" s="2643"/>
      <c r="AN22" s="234"/>
      <c r="AO22" s="234"/>
      <c r="AP22" s="234"/>
      <c r="AQ22" s="234"/>
      <c r="AR22" s="234"/>
      <c r="AS22" s="234"/>
      <c r="AT22" s="234"/>
      <c r="AU22" s="234"/>
      <c r="AV22" s="234"/>
      <c r="AW22" s="234"/>
      <c r="AX22" s="234"/>
      <c r="AY22" s="234"/>
      <c r="AZ22" s="234"/>
      <c r="BA22" s="234"/>
      <c r="BB22" s="234"/>
      <c r="BC22" s="234"/>
      <c r="BD22" s="234"/>
      <c r="BE22" s="234"/>
      <c r="BF22" s="234"/>
      <c r="BG22" s="234"/>
      <c r="BH22" s="234"/>
    </row>
    <row r="23" spans="1:60" ht="27" customHeight="1" x14ac:dyDescent="0.2">
      <c r="A23" s="459"/>
      <c r="B23" s="460"/>
      <c r="C23" s="460"/>
      <c r="D23" s="459"/>
      <c r="E23" s="460"/>
      <c r="F23" s="457"/>
      <c r="G23" s="447"/>
      <c r="H23" s="275"/>
      <c r="I23" s="275"/>
      <c r="J23" s="1778"/>
      <c r="K23" s="1778"/>
      <c r="L23" s="1778"/>
      <c r="M23" s="1778"/>
      <c r="N23" s="1778"/>
      <c r="O23" s="1778"/>
      <c r="P23" s="1781"/>
      <c r="Q23" s="1784"/>
      <c r="R23" s="1787"/>
      <c r="S23" s="1781"/>
      <c r="T23" s="1781"/>
      <c r="U23" s="2645"/>
      <c r="V23" s="1788"/>
      <c r="W23" s="2639"/>
      <c r="X23" s="1778"/>
      <c r="Y23" s="2626"/>
      <c r="Z23" s="2626"/>
      <c r="AA23" s="2626"/>
      <c r="AB23" s="2626"/>
      <c r="AC23" s="2626"/>
      <c r="AD23" s="2626"/>
      <c r="AE23" s="2626"/>
      <c r="AF23" s="2626"/>
      <c r="AG23" s="2626"/>
      <c r="AH23" s="2626"/>
      <c r="AI23" s="2626"/>
      <c r="AJ23" s="2626"/>
      <c r="AK23" s="2629"/>
      <c r="AL23" s="2629"/>
      <c r="AM23" s="2643"/>
      <c r="AN23" s="234"/>
      <c r="AO23" s="234"/>
      <c r="AP23" s="234"/>
      <c r="AQ23" s="234"/>
      <c r="AR23" s="234"/>
      <c r="AS23" s="234"/>
      <c r="AT23" s="234"/>
      <c r="AU23" s="234"/>
      <c r="AV23" s="234"/>
      <c r="AW23" s="234"/>
      <c r="AX23" s="234"/>
      <c r="AY23" s="234"/>
      <c r="AZ23" s="234"/>
      <c r="BA23" s="234"/>
      <c r="BB23" s="234"/>
      <c r="BC23" s="234"/>
      <c r="BD23" s="234"/>
      <c r="BE23" s="234"/>
      <c r="BF23" s="234"/>
      <c r="BG23" s="234"/>
      <c r="BH23" s="234"/>
    </row>
    <row r="24" spans="1:60" ht="27" customHeight="1" x14ac:dyDescent="0.2">
      <c r="A24" s="459"/>
      <c r="B24" s="460"/>
      <c r="C24" s="460"/>
      <c r="D24" s="459"/>
      <c r="E24" s="460"/>
      <c r="F24" s="457"/>
      <c r="G24" s="447"/>
      <c r="H24" s="275"/>
      <c r="I24" s="275"/>
      <c r="J24" s="1778"/>
      <c r="K24" s="1778"/>
      <c r="L24" s="1778"/>
      <c r="M24" s="1778"/>
      <c r="N24" s="1778"/>
      <c r="O24" s="1778"/>
      <c r="P24" s="1781"/>
      <c r="Q24" s="1784"/>
      <c r="R24" s="1787"/>
      <c r="S24" s="1781"/>
      <c r="T24" s="1781"/>
      <c r="U24" s="450" t="s">
        <v>1105</v>
      </c>
      <c r="V24" s="451">
        <v>10000000</v>
      </c>
      <c r="W24" s="2639"/>
      <c r="X24" s="1778"/>
      <c r="Y24" s="2626"/>
      <c r="Z24" s="2626"/>
      <c r="AA24" s="2626"/>
      <c r="AB24" s="2626"/>
      <c r="AC24" s="2626"/>
      <c r="AD24" s="2626"/>
      <c r="AE24" s="2626"/>
      <c r="AF24" s="2626"/>
      <c r="AG24" s="2626"/>
      <c r="AH24" s="2626"/>
      <c r="AI24" s="2626"/>
      <c r="AJ24" s="2626"/>
      <c r="AK24" s="2629"/>
      <c r="AL24" s="2629"/>
      <c r="AM24" s="2643"/>
      <c r="AN24" s="234"/>
      <c r="AO24" s="234"/>
      <c r="AP24" s="234"/>
      <c r="AQ24" s="234"/>
      <c r="AR24" s="234"/>
      <c r="AS24" s="234"/>
      <c r="AT24" s="234"/>
      <c r="AU24" s="234"/>
      <c r="AV24" s="234"/>
      <c r="AW24" s="234"/>
      <c r="AX24" s="234"/>
      <c r="AY24" s="234"/>
      <c r="AZ24" s="234"/>
      <c r="BA24" s="234"/>
      <c r="BB24" s="234"/>
      <c r="BC24" s="234"/>
      <c r="BD24" s="234"/>
      <c r="BE24" s="234"/>
      <c r="BF24" s="234"/>
      <c r="BG24" s="234"/>
      <c r="BH24" s="234"/>
    </row>
    <row r="25" spans="1:60" ht="27" customHeight="1" x14ac:dyDescent="0.2">
      <c r="A25" s="459"/>
      <c r="B25" s="460"/>
      <c r="C25" s="460"/>
      <c r="D25" s="459"/>
      <c r="E25" s="460"/>
      <c r="F25" s="457"/>
      <c r="G25" s="447"/>
      <c r="H25" s="275"/>
      <c r="I25" s="275"/>
      <c r="J25" s="1778"/>
      <c r="K25" s="1778"/>
      <c r="L25" s="1778"/>
      <c r="M25" s="1778"/>
      <c r="N25" s="1778"/>
      <c r="O25" s="1778"/>
      <c r="P25" s="1781"/>
      <c r="Q25" s="1784"/>
      <c r="R25" s="1787"/>
      <c r="S25" s="1781"/>
      <c r="T25" s="1781"/>
      <c r="U25" s="450" t="s">
        <v>1106</v>
      </c>
      <c r="V25" s="451">
        <v>10000000</v>
      </c>
      <c r="W25" s="2639"/>
      <c r="X25" s="1778"/>
      <c r="Y25" s="2626"/>
      <c r="Z25" s="2626"/>
      <c r="AA25" s="2626"/>
      <c r="AB25" s="2626"/>
      <c r="AC25" s="2626"/>
      <c r="AD25" s="2626"/>
      <c r="AE25" s="2626"/>
      <c r="AF25" s="2626"/>
      <c r="AG25" s="2626"/>
      <c r="AH25" s="2626"/>
      <c r="AI25" s="2626"/>
      <c r="AJ25" s="2626"/>
      <c r="AK25" s="2629"/>
      <c r="AL25" s="2629"/>
      <c r="AM25" s="2643"/>
      <c r="AN25" s="234"/>
      <c r="AO25" s="234"/>
      <c r="AP25" s="234"/>
      <c r="AQ25" s="234"/>
      <c r="AR25" s="234"/>
      <c r="AS25" s="234"/>
      <c r="AT25" s="234"/>
      <c r="AU25" s="234"/>
      <c r="AV25" s="234"/>
      <c r="AW25" s="234"/>
      <c r="AX25" s="234"/>
      <c r="AY25" s="234"/>
      <c r="AZ25" s="234"/>
      <c r="BA25" s="234"/>
      <c r="BB25" s="234"/>
      <c r="BC25" s="234"/>
      <c r="BD25" s="234"/>
      <c r="BE25" s="234"/>
      <c r="BF25" s="234"/>
      <c r="BG25" s="234"/>
      <c r="BH25" s="234"/>
    </row>
    <row r="26" spans="1:60" ht="27" customHeight="1" x14ac:dyDescent="0.2">
      <c r="A26" s="456"/>
      <c r="B26" s="279"/>
      <c r="C26" s="279"/>
      <c r="D26" s="456"/>
      <c r="E26" s="279"/>
      <c r="F26" s="457"/>
      <c r="G26" s="447"/>
      <c r="H26" s="1720"/>
      <c r="I26" s="1725"/>
      <c r="J26" s="1778"/>
      <c r="K26" s="1778"/>
      <c r="L26" s="1778"/>
      <c r="M26" s="1778"/>
      <c r="N26" s="1778"/>
      <c r="O26" s="1778"/>
      <c r="P26" s="1781"/>
      <c r="Q26" s="1784"/>
      <c r="R26" s="1787"/>
      <c r="S26" s="1781"/>
      <c r="T26" s="1781"/>
      <c r="U26" s="1780" t="s">
        <v>1121</v>
      </c>
      <c r="V26" s="1786">
        <v>20000000</v>
      </c>
      <c r="W26" s="2639"/>
      <c r="X26" s="1778"/>
      <c r="Y26" s="2626"/>
      <c r="Z26" s="2626"/>
      <c r="AA26" s="2626"/>
      <c r="AB26" s="2626"/>
      <c r="AC26" s="2626"/>
      <c r="AD26" s="2626"/>
      <c r="AE26" s="2626"/>
      <c r="AF26" s="2626"/>
      <c r="AG26" s="2626"/>
      <c r="AH26" s="2626"/>
      <c r="AI26" s="2626"/>
      <c r="AJ26" s="2626"/>
      <c r="AK26" s="2629"/>
      <c r="AL26" s="2629"/>
      <c r="AM26" s="2643"/>
      <c r="AN26" s="234"/>
      <c r="AO26" s="234"/>
      <c r="AP26" s="234"/>
      <c r="AQ26" s="234"/>
      <c r="AR26" s="234"/>
      <c r="AS26" s="234"/>
      <c r="AT26" s="234"/>
      <c r="AU26" s="234"/>
      <c r="AV26" s="234"/>
      <c r="AW26" s="234"/>
      <c r="AX26" s="234"/>
      <c r="AY26" s="234"/>
      <c r="AZ26" s="234"/>
      <c r="BA26" s="234"/>
      <c r="BB26" s="234"/>
      <c r="BC26" s="234"/>
      <c r="BD26" s="234"/>
      <c r="BE26" s="234"/>
      <c r="BF26" s="234"/>
      <c r="BG26" s="234"/>
      <c r="BH26" s="234"/>
    </row>
    <row r="27" spans="1:60" ht="27" customHeight="1" x14ac:dyDescent="0.2">
      <c r="A27" s="456"/>
      <c r="B27" s="279"/>
      <c r="C27" s="279"/>
      <c r="D27" s="461"/>
      <c r="E27" s="455"/>
      <c r="F27" s="462"/>
      <c r="G27" s="463"/>
      <c r="H27" s="2623"/>
      <c r="I27" s="2624"/>
      <c r="J27" s="1779"/>
      <c r="K27" s="1779"/>
      <c r="L27" s="1779"/>
      <c r="M27" s="1779"/>
      <c r="N27" s="1779"/>
      <c r="O27" s="1779"/>
      <c r="P27" s="1782"/>
      <c r="Q27" s="1785"/>
      <c r="R27" s="1788"/>
      <c r="S27" s="1782"/>
      <c r="T27" s="1782"/>
      <c r="U27" s="1782"/>
      <c r="V27" s="1788"/>
      <c r="W27" s="2640"/>
      <c r="X27" s="1779"/>
      <c r="Y27" s="2627"/>
      <c r="Z27" s="2627"/>
      <c r="AA27" s="2627"/>
      <c r="AB27" s="2627"/>
      <c r="AC27" s="2627"/>
      <c r="AD27" s="2627"/>
      <c r="AE27" s="2627"/>
      <c r="AF27" s="2627"/>
      <c r="AG27" s="2627"/>
      <c r="AH27" s="2627"/>
      <c r="AI27" s="2627"/>
      <c r="AJ27" s="2627"/>
      <c r="AK27" s="2630"/>
      <c r="AL27" s="2630"/>
      <c r="AM27" s="2643"/>
      <c r="AN27" s="234"/>
      <c r="AO27" s="234"/>
      <c r="AP27" s="234"/>
      <c r="AQ27" s="234"/>
      <c r="AR27" s="234"/>
      <c r="AS27" s="234"/>
      <c r="AT27" s="234"/>
      <c r="AU27" s="234"/>
      <c r="AV27" s="234"/>
      <c r="AW27" s="234"/>
      <c r="AX27" s="234"/>
      <c r="AY27" s="234"/>
      <c r="AZ27" s="234"/>
      <c r="BA27" s="234"/>
      <c r="BB27" s="234"/>
      <c r="BC27" s="234"/>
      <c r="BD27" s="234"/>
      <c r="BE27" s="234"/>
      <c r="BF27" s="234"/>
      <c r="BG27" s="234"/>
      <c r="BH27" s="234"/>
    </row>
    <row r="28" spans="1:60" ht="27" customHeight="1" x14ac:dyDescent="0.2">
      <c r="A28" s="456"/>
      <c r="B28" s="279"/>
      <c r="C28" s="457"/>
      <c r="D28" s="434">
        <v>28</v>
      </c>
      <c r="E28" s="428"/>
      <c r="F28" s="428" t="s">
        <v>97</v>
      </c>
      <c r="G28" s="428"/>
      <c r="H28" s="428"/>
      <c r="I28" s="428"/>
      <c r="J28" s="428"/>
      <c r="K28" s="429"/>
      <c r="L28" s="428"/>
      <c r="M28" s="428"/>
      <c r="N28" s="428"/>
      <c r="O28" s="430"/>
      <c r="P28" s="429"/>
      <c r="Q28" s="431"/>
      <c r="R28" s="432"/>
      <c r="S28" s="429"/>
      <c r="T28" s="429"/>
      <c r="U28" s="429"/>
      <c r="V28" s="433"/>
      <c r="W28" s="434"/>
      <c r="X28" s="430"/>
      <c r="Y28" s="428"/>
      <c r="Z28" s="428"/>
      <c r="AA28" s="428"/>
      <c r="AB28" s="428"/>
      <c r="AC28" s="428"/>
      <c r="AD28" s="428"/>
      <c r="AE28" s="428"/>
      <c r="AF28" s="428"/>
      <c r="AG28" s="428"/>
      <c r="AH28" s="428"/>
      <c r="AI28" s="428"/>
      <c r="AJ28" s="428"/>
      <c r="AK28" s="435"/>
      <c r="AL28" s="435"/>
      <c r="AM28" s="436"/>
      <c r="AN28" s="234"/>
      <c r="AO28" s="234"/>
      <c r="AP28" s="234"/>
      <c r="AQ28" s="234"/>
      <c r="AR28" s="234"/>
      <c r="AS28" s="234"/>
      <c r="AT28" s="234"/>
      <c r="AU28" s="234"/>
      <c r="AV28" s="234"/>
      <c r="AW28" s="234"/>
      <c r="AX28" s="234"/>
      <c r="AY28" s="234"/>
      <c r="AZ28" s="234"/>
      <c r="BA28" s="234"/>
      <c r="BB28" s="234"/>
      <c r="BC28" s="234"/>
      <c r="BD28" s="234"/>
      <c r="BE28" s="234"/>
      <c r="BF28" s="234"/>
      <c r="BG28" s="234"/>
      <c r="BH28" s="234"/>
    </row>
    <row r="29" spans="1:60" ht="27" customHeight="1" x14ac:dyDescent="0.2">
      <c r="A29" s="456"/>
      <c r="B29" s="279"/>
      <c r="C29" s="457"/>
      <c r="D29" s="414"/>
      <c r="E29" s="307"/>
      <c r="F29" s="415"/>
      <c r="G29" s="464">
        <v>89</v>
      </c>
      <c r="H29" s="293"/>
      <c r="I29" s="293" t="s">
        <v>1107</v>
      </c>
      <c r="J29" s="293"/>
      <c r="K29" s="294"/>
      <c r="L29" s="293"/>
      <c r="M29" s="293"/>
      <c r="N29" s="293"/>
      <c r="O29" s="440"/>
      <c r="P29" s="294"/>
      <c r="Q29" s="441"/>
      <c r="R29" s="442"/>
      <c r="S29" s="294"/>
      <c r="T29" s="298"/>
      <c r="U29" s="298"/>
      <c r="V29" s="443"/>
      <c r="W29" s="444"/>
      <c r="X29" s="440"/>
      <c r="Y29" s="293"/>
      <c r="Z29" s="293"/>
      <c r="AA29" s="293"/>
      <c r="AB29" s="293"/>
      <c r="AC29" s="293"/>
      <c r="AD29" s="293"/>
      <c r="AE29" s="293"/>
      <c r="AF29" s="293"/>
      <c r="AG29" s="293"/>
      <c r="AH29" s="293"/>
      <c r="AI29" s="293"/>
      <c r="AJ29" s="293"/>
      <c r="AK29" s="445"/>
      <c r="AL29" s="445"/>
      <c r="AM29" s="302"/>
      <c r="AN29" s="234"/>
      <c r="AO29" s="234"/>
      <c r="AP29" s="234"/>
      <c r="AQ29" s="234"/>
      <c r="AR29" s="234"/>
      <c r="AS29" s="234"/>
      <c r="AT29" s="234"/>
      <c r="AU29" s="234"/>
      <c r="AV29" s="234"/>
      <c r="AW29" s="234"/>
      <c r="AX29" s="234"/>
      <c r="AY29" s="234"/>
      <c r="AZ29" s="234"/>
      <c r="BA29" s="234"/>
      <c r="BB29" s="234"/>
      <c r="BC29" s="234"/>
      <c r="BD29" s="234"/>
      <c r="BE29" s="234"/>
      <c r="BF29" s="234"/>
      <c r="BG29" s="234"/>
      <c r="BH29" s="234"/>
    </row>
    <row r="30" spans="1:60" ht="53.25" customHeight="1" x14ac:dyDescent="0.2">
      <c r="A30" s="456"/>
      <c r="B30" s="279"/>
      <c r="C30" s="457"/>
      <c r="D30" s="447"/>
      <c r="E30" s="275"/>
      <c r="F30" s="448"/>
      <c r="G30" s="458"/>
      <c r="H30" s="449"/>
      <c r="I30" s="465"/>
      <c r="J30" s="1777">
        <v>288</v>
      </c>
      <c r="K30" s="1777" t="s">
        <v>1108</v>
      </c>
      <c r="L30" s="1777" t="s">
        <v>44</v>
      </c>
      <c r="M30" s="1777">
        <v>1</v>
      </c>
      <c r="N30" s="1777" t="s">
        <v>1120</v>
      </c>
      <c r="O30" s="1777">
        <v>81</v>
      </c>
      <c r="P30" s="1780" t="s">
        <v>1109</v>
      </c>
      <c r="Q30" s="1783">
        <v>100</v>
      </c>
      <c r="R30" s="1786">
        <v>719504873</v>
      </c>
      <c r="S30" s="2635" t="s">
        <v>1131</v>
      </c>
      <c r="T30" s="410" t="s">
        <v>1130</v>
      </c>
      <c r="U30" s="410" t="s">
        <v>1125</v>
      </c>
      <c r="V30" s="466">
        <v>66500000</v>
      </c>
      <c r="W30" s="2638">
        <v>20</v>
      </c>
      <c r="X30" s="1777" t="s">
        <v>46</v>
      </c>
      <c r="Y30" s="2625">
        <v>64149</v>
      </c>
      <c r="Z30" s="2625">
        <v>72224</v>
      </c>
      <c r="AA30" s="2625">
        <v>24477</v>
      </c>
      <c r="AB30" s="2625">
        <v>86843</v>
      </c>
      <c r="AC30" s="2625">
        <v>236429</v>
      </c>
      <c r="AD30" s="2625">
        <v>81384</v>
      </c>
      <c r="AE30" s="2625">
        <v>13208</v>
      </c>
      <c r="AF30" s="2625">
        <v>1817</v>
      </c>
      <c r="AG30" s="2625"/>
      <c r="AH30" s="2625"/>
      <c r="AI30" s="2625"/>
      <c r="AJ30" s="2625"/>
      <c r="AK30" s="2628">
        <v>42736</v>
      </c>
      <c r="AL30" s="2628">
        <v>43100</v>
      </c>
      <c r="AM30" s="1719" t="s">
        <v>1123</v>
      </c>
      <c r="AN30" s="234"/>
      <c r="AO30" s="234"/>
      <c r="AP30" s="234"/>
      <c r="AQ30" s="234"/>
      <c r="AR30" s="234"/>
      <c r="AS30" s="234"/>
      <c r="AT30" s="234"/>
      <c r="AU30" s="234"/>
      <c r="AV30" s="234"/>
      <c r="AW30" s="234"/>
      <c r="AX30" s="234"/>
      <c r="AY30" s="234"/>
      <c r="AZ30" s="234"/>
      <c r="BA30" s="234"/>
      <c r="BB30" s="234"/>
      <c r="BC30" s="234"/>
      <c r="BD30" s="234"/>
      <c r="BE30" s="234"/>
      <c r="BF30" s="234"/>
      <c r="BG30" s="234"/>
      <c r="BH30" s="234"/>
    </row>
    <row r="31" spans="1:60" ht="51" x14ac:dyDescent="0.2">
      <c r="A31" s="456"/>
      <c r="B31" s="279"/>
      <c r="C31" s="457"/>
      <c r="D31" s="447"/>
      <c r="E31" s="1720"/>
      <c r="F31" s="1725"/>
      <c r="G31" s="447"/>
      <c r="H31" s="1720"/>
      <c r="I31" s="1725"/>
      <c r="J31" s="1778"/>
      <c r="K31" s="1778"/>
      <c r="L31" s="1778"/>
      <c r="M31" s="1778"/>
      <c r="N31" s="1778"/>
      <c r="O31" s="1778"/>
      <c r="P31" s="1781"/>
      <c r="Q31" s="1784"/>
      <c r="R31" s="1787"/>
      <c r="S31" s="2636"/>
      <c r="T31" s="467" t="s">
        <v>1124</v>
      </c>
      <c r="U31" s="410" t="s">
        <v>1126</v>
      </c>
      <c r="V31" s="466">
        <v>184904873</v>
      </c>
      <c r="W31" s="2639"/>
      <c r="X31" s="1778"/>
      <c r="Y31" s="2626"/>
      <c r="Z31" s="2626"/>
      <c r="AA31" s="2626"/>
      <c r="AB31" s="2626"/>
      <c r="AC31" s="2626"/>
      <c r="AD31" s="2626"/>
      <c r="AE31" s="2626"/>
      <c r="AF31" s="2626"/>
      <c r="AG31" s="2626"/>
      <c r="AH31" s="2626"/>
      <c r="AI31" s="2626"/>
      <c r="AJ31" s="2626"/>
      <c r="AK31" s="2629"/>
      <c r="AL31" s="2629"/>
      <c r="AM31" s="1719"/>
      <c r="AN31" s="234"/>
      <c r="AO31" s="234"/>
      <c r="AP31" s="234"/>
      <c r="AQ31" s="234"/>
      <c r="AR31" s="234"/>
      <c r="AS31" s="234"/>
      <c r="AT31" s="234"/>
      <c r="AU31" s="234"/>
      <c r="AV31" s="234"/>
      <c r="AW31" s="234"/>
      <c r="AX31" s="234"/>
      <c r="AY31" s="234"/>
      <c r="AZ31" s="234"/>
      <c r="BA31" s="234"/>
      <c r="BB31" s="234"/>
      <c r="BC31" s="234"/>
      <c r="BD31" s="234"/>
      <c r="BE31" s="234"/>
      <c r="BF31" s="234"/>
      <c r="BG31" s="234"/>
      <c r="BH31" s="234"/>
    </row>
    <row r="32" spans="1:60" ht="63.75" x14ac:dyDescent="0.2">
      <c r="A32" s="456"/>
      <c r="B32" s="279"/>
      <c r="C32" s="457"/>
      <c r="D32" s="447"/>
      <c r="E32" s="275"/>
      <c r="F32" s="448"/>
      <c r="G32" s="447"/>
      <c r="H32" s="275"/>
      <c r="I32" s="448"/>
      <c r="J32" s="1778"/>
      <c r="K32" s="1778"/>
      <c r="L32" s="1778"/>
      <c r="M32" s="1778"/>
      <c r="N32" s="1778"/>
      <c r="O32" s="1778"/>
      <c r="P32" s="1781"/>
      <c r="Q32" s="1784"/>
      <c r="R32" s="1787"/>
      <c r="S32" s="2636"/>
      <c r="T32" s="2631" t="s">
        <v>1127</v>
      </c>
      <c r="U32" s="410" t="s">
        <v>1128</v>
      </c>
      <c r="V32" s="468">
        <v>32600000</v>
      </c>
      <c r="W32" s="2639"/>
      <c r="X32" s="1778"/>
      <c r="Y32" s="2626"/>
      <c r="Z32" s="2626"/>
      <c r="AA32" s="2626"/>
      <c r="AB32" s="2626"/>
      <c r="AC32" s="2626"/>
      <c r="AD32" s="2626"/>
      <c r="AE32" s="2626"/>
      <c r="AF32" s="2626"/>
      <c r="AG32" s="2626"/>
      <c r="AH32" s="2626"/>
      <c r="AI32" s="2626"/>
      <c r="AJ32" s="2626"/>
      <c r="AK32" s="2629"/>
      <c r="AL32" s="2629"/>
      <c r="AM32" s="1719"/>
      <c r="AN32" s="234"/>
      <c r="AO32" s="234"/>
      <c r="AP32" s="234"/>
      <c r="AQ32" s="234"/>
      <c r="AR32" s="234"/>
      <c r="AS32" s="234"/>
      <c r="AT32" s="234"/>
      <c r="AU32" s="234"/>
      <c r="AV32" s="234"/>
      <c r="AW32" s="234"/>
      <c r="AX32" s="234"/>
      <c r="AY32" s="234"/>
      <c r="AZ32" s="234"/>
      <c r="BA32" s="234"/>
      <c r="BB32" s="234"/>
      <c r="BC32" s="234"/>
      <c r="BD32" s="234"/>
      <c r="BE32" s="234"/>
      <c r="BF32" s="234"/>
      <c r="BG32" s="234"/>
      <c r="BH32" s="234"/>
    </row>
    <row r="33" spans="1:62" ht="27" customHeight="1" x14ac:dyDescent="0.2">
      <c r="A33" s="469"/>
      <c r="B33" s="276"/>
      <c r="C33" s="470"/>
      <c r="D33" s="447"/>
      <c r="E33" s="275"/>
      <c r="F33" s="448"/>
      <c r="G33" s="447"/>
      <c r="H33" s="275"/>
      <c r="I33" s="448"/>
      <c r="J33" s="1778"/>
      <c r="K33" s="1778"/>
      <c r="L33" s="1778"/>
      <c r="M33" s="1778"/>
      <c r="N33" s="1778"/>
      <c r="O33" s="1778"/>
      <c r="P33" s="1781"/>
      <c r="Q33" s="1784"/>
      <c r="R33" s="1787"/>
      <c r="S33" s="2636"/>
      <c r="T33" s="2631"/>
      <c r="U33" s="2631" t="s">
        <v>1129</v>
      </c>
      <c r="V33" s="2632">
        <v>435500000</v>
      </c>
      <c r="W33" s="2639"/>
      <c r="X33" s="1778"/>
      <c r="Y33" s="2626"/>
      <c r="Z33" s="2626"/>
      <c r="AA33" s="2626"/>
      <c r="AB33" s="2626"/>
      <c r="AC33" s="2626"/>
      <c r="AD33" s="2626"/>
      <c r="AE33" s="2626"/>
      <c r="AF33" s="2626"/>
      <c r="AG33" s="2626"/>
      <c r="AH33" s="2626"/>
      <c r="AI33" s="2626"/>
      <c r="AJ33" s="2626"/>
      <c r="AK33" s="2629"/>
      <c r="AL33" s="2629"/>
      <c r="AM33" s="1719"/>
      <c r="AN33" s="234"/>
      <c r="AO33" s="234"/>
      <c r="AP33" s="234"/>
      <c r="AQ33" s="234"/>
      <c r="AR33" s="234"/>
      <c r="AS33" s="234"/>
      <c r="AT33" s="234"/>
      <c r="AU33" s="234"/>
      <c r="AV33" s="234"/>
      <c r="AW33" s="234"/>
      <c r="AX33" s="234"/>
      <c r="AY33" s="234"/>
      <c r="AZ33" s="234"/>
      <c r="BA33" s="234"/>
      <c r="BB33" s="234"/>
      <c r="BC33" s="234"/>
      <c r="BD33" s="234"/>
      <c r="BE33" s="234"/>
      <c r="BF33" s="234"/>
      <c r="BG33" s="234"/>
      <c r="BH33" s="234"/>
    </row>
    <row r="34" spans="1:62" ht="27" customHeight="1" x14ac:dyDescent="0.2">
      <c r="A34" s="469"/>
      <c r="B34" s="276"/>
      <c r="C34" s="470"/>
      <c r="D34" s="447"/>
      <c r="E34" s="275"/>
      <c r="F34" s="448"/>
      <c r="G34" s="447"/>
      <c r="H34" s="275"/>
      <c r="I34" s="448"/>
      <c r="J34" s="1778"/>
      <c r="K34" s="1778"/>
      <c r="L34" s="1778"/>
      <c r="M34" s="1778"/>
      <c r="N34" s="1778"/>
      <c r="O34" s="1778"/>
      <c r="P34" s="1781"/>
      <c r="Q34" s="1784"/>
      <c r="R34" s="1787"/>
      <c r="S34" s="2636"/>
      <c r="T34" s="2631"/>
      <c r="U34" s="2631"/>
      <c r="V34" s="2633"/>
      <c r="W34" s="2639"/>
      <c r="X34" s="1778"/>
      <c r="Y34" s="2626"/>
      <c r="Z34" s="2626"/>
      <c r="AA34" s="2626"/>
      <c r="AB34" s="2626"/>
      <c r="AC34" s="2626"/>
      <c r="AD34" s="2626"/>
      <c r="AE34" s="2626"/>
      <c r="AF34" s="2626"/>
      <c r="AG34" s="2626"/>
      <c r="AH34" s="2626"/>
      <c r="AI34" s="2626"/>
      <c r="AJ34" s="2626"/>
      <c r="AK34" s="2629"/>
      <c r="AL34" s="2629"/>
      <c r="AM34" s="1719"/>
      <c r="AN34" s="234"/>
      <c r="AO34" s="234"/>
      <c r="AP34" s="234"/>
      <c r="AQ34" s="234"/>
      <c r="AR34" s="234"/>
      <c r="AS34" s="234"/>
      <c r="AT34" s="234"/>
      <c r="AU34" s="234"/>
      <c r="AV34" s="234"/>
      <c r="AW34" s="234"/>
      <c r="AX34" s="234"/>
      <c r="AY34" s="234"/>
      <c r="AZ34" s="234"/>
      <c r="BA34" s="234"/>
      <c r="BB34" s="234"/>
      <c r="BC34" s="234"/>
      <c r="BD34" s="234"/>
      <c r="BE34" s="234"/>
      <c r="BF34" s="234"/>
      <c r="BG34" s="234"/>
      <c r="BH34" s="234"/>
    </row>
    <row r="35" spans="1:62" ht="27" customHeight="1" x14ac:dyDescent="0.2">
      <c r="A35" s="469"/>
      <c r="B35" s="276"/>
      <c r="C35" s="470"/>
      <c r="D35" s="447"/>
      <c r="E35" s="275"/>
      <c r="F35" s="448"/>
      <c r="G35" s="447"/>
      <c r="H35" s="275"/>
      <c r="I35" s="448"/>
      <c r="J35" s="1778"/>
      <c r="K35" s="1778"/>
      <c r="L35" s="1778"/>
      <c r="M35" s="1778"/>
      <c r="N35" s="1778"/>
      <c r="O35" s="1778"/>
      <c r="P35" s="1781"/>
      <c r="Q35" s="1784"/>
      <c r="R35" s="1787"/>
      <c r="S35" s="2636"/>
      <c r="T35" s="2631"/>
      <c r="U35" s="2631"/>
      <c r="V35" s="2633"/>
      <c r="W35" s="2639"/>
      <c r="X35" s="1778"/>
      <c r="Y35" s="2626"/>
      <c r="Z35" s="2626"/>
      <c r="AA35" s="2626"/>
      <c r="AB35" s="2626"/>
      <c r="AC35" s="2626"/>
      <c r="AD35" s="2626"/>
      <c r="AE35" s="2626"/>
      <c r="AF35" s="2626"/>
      <c r="AG35" s="2626"/>
      <c r="AH35" s="2626"/>
      <c r="AI35" s="2626"/>
      <c r="AJ35" s="2626"/>
      <c r="AK35" s="2629"/>
      <c r="AL35" s="2629"/>
      <c r="AM35" s="1719"/>
      <c r="AN35" s="234"/>
      <c r="AO35" s="234"/>
      <c r="AP35" s="234"/>
      <c r="AQ35" s="234"/>
      <c r="AR35" s="234"/>
      <c r="AS35" s="234"/>
      <c r="AT35" s="234"/>
      <c r="AU35" s="234"/>
      <c r="AV35" s="234"/>
      <c r="AW35" s="234"/>
      <c r="AX35" s="234"/>
      <c r="AY35" s="234"/>
      <c r="AZ35" s="234"/>
      <c r="BA35" s="234"/>
      <c r="BB35" s="234"/>
      <c r="BC35" s="234"/>
      <c r="BD35" s="234"/>
      <c r="BE35" s="234"/>
      <c r="BF35" s="234"/>
      <c r="BG35" s="234"/>
      <c r="BH35" s="234"/>
    </row>
    <row r="36" spans="1:62" ht="27" customHeight="1" x14ac:dyDescent="0.2">
      <c r="A36" s="469"/>
      <c r="B36" s="276"/>
      <c r="C36" s="470"/>
      <c r="D36" s="447"/>
      <c r="E36" s="1720"/>
      <c r="F36" s="1725"/>
      <c r="G36" s="447"/>
      <c r="H36" s="1720"/>
      <c r="I36" s="1725"/>
      <c r="J36" s="1778"/>
      <c r="K36" s="1778"/>
      <c r="L36" s="1778"/>
      <c r="M36" s="1778"/>
      <c r="N36" s="1778"/>
      <c r="O36" s="1778"/>
      <c r="P36" s="1781"/>
      <c r="Q36" s="1784"/>
      <c r="R36" s="1787"/>
      <c r="S36" s="2636"/>
      <c r="T36" s="2631"/>
      <c r="U36" s="2631"/>
      <c r="V36" s="2633"/>
      <c r="W36" s="2639"/>
      <c r="X36" s="1778"/>
      <c r="Y36" s="2626"/>
      <c r="Z36" s="2626"/>
      <c r="AA36" s="2626"/>
      <c r="AB36" s="2626"/>
      <c r="AC36" s="2626"/>
      <c r="AD36" s="2626"/>
      <c r="AE36" s="2626"/>
      <c r="AF36" s="2626"/>
      <c r="AG36" s="2626"/>
      <c r="AH36" s="2626"/>
      <c r="AI36" s="2626"/>
      <c r="AJ36" s="2626"/>
      <c r="AK36" s="2629"/>
      <c r="AL36" s="2629"/>
      <c r="AM36" s="1719"/>
      <c r="AN36" s="234"/>
      <c r="AO36" s="234"/>
      <c r="AP36" s="234"/>
      <c r="AQ36" s="234"/>
      <c r="AR36" s="234"/>
      <c r="AS36" s="234"/>
      <c r="AT36" s="234"/>
      <c r="AU36" s="234"/>
      <c r="AV36" s="234"/>
      <c r="AW36" s="234"/>
      <c r="AX36" s="234"/>
      <c r="AY36" s="234"/>
      <c r="AZ36" s="234"/>
      <c r="BA36" s="234"/>
      <c r="BB36" s="234"/>
      <c r="BC36" s="234"/>
      <c r="BD36" s="234"/>
      <c r="BE36" s="234"/>
      <c r="BF36" s="234"/>
      <c r="BG36" s="234"/>
      <c r="BH36" s="234"/>
    </row>
    <row r="37" spans="1:62" ht="26.25" customHeight="1" x14ac:dyDescent="0.2">
      <c r="A37" s="471"/>
      <c r="B37" s="472"/>
      <c r="C37" s="473"/>
      <c r="D37" s="463"/>
      <c r="E37" s="2623"/>
      <c r="F37" s="2624"/>
      <c r="G37" s="463"/>
      <c r="H37" s="2623"/>
      <c r="I37" s="2624"/>
      <c r="J37" s="1779"/>
      <c r="K37" s="1779"/>
      <c r="L37" s="1779"/>
      <c r="M37" s="1779"/>
      <c r="N37" s="1779"/>
      <c r="O37" s="1779"/>
      <c r="P37" s="1782"/>
      <c r="Q37" s="1785"/>
      <c r="R37" s="1788"/>
      <c r="S37" s="2637"/>
      <c r="T37" s="2631"/>
      <c r="U37" s="2631"/>
      <c r="V37" s="2634"/>
      <c r="W37" s="2640"/>
      <c r="X37" s="1779"/>
      <c r="Y37" s="2627"/>
      <c r="Z37" s="2627"/>
      <c r="AA37" s="2627"/>
      <c r="AB37" s="2627"/>
      <c r="AC37" s="2627"/>
      <c r="AD37" s="2627"/>
      <c r="AE37" s="2627"/>
      <c r="AF37" s="2627"/>
      <c r="AG37" s="2627"/>
      <c r="AH37" s="2627"/>
      <c r="AI37" s="2627"/>
      <c r="AJ37" s="2627"/>
      <c r="AK37" s="2630"/>
      <c r="AL37" s="2630"/>
      <c r="AM37" s="1719"/>
      <c r="AN37" s="234"/>
      <c r="AO37" s="234"/>
      <c r="AP37" s="234"/>
      <c r="AQ37" s="234"/>
      <c r="AR37" s="234"/>
      <c r="AS37" s="234"/>
      <c r="AT37" s="234"/>
      <c r="AU37" s="234"/>
      <c r="AV37" s="234"/>
      <c r="AW37" s="234"/>
      <c r="AX37" s="234"/>
      <c r="AY37" s="234"/>
      <c r="AZ37" s="234"/>
      <c r="BA37" s="234"/>
      <c r="BB37" s="234"/>
      <c r="BC37" s="234"/>
      <c r="BD37" s="234"/>
      <c r="BE37" s="234"/>
      <c r="BF37" s="234"/>
      <c r="BG37" s="234"/>
      <c r="BH37" s="234"/>
    </row>
    <row r="38" spans="1:62" ht="27" customHeight="1" x14ac:dyDescent="0.2">
      <c r="A38" s="239"/>
      <c r="B38" s="239"/>
      <c r="C38" s="239"/>
      <c r="D38" s="239"/>
      <c r="E38" s="239"/>
      <c r="F38" s="239"/>
      <c r="G38" s="239"/>
      <c r="H38" s="239"/>
      <c r="I38" s="239"/>
      <c r="J38" s="239"/>
      <c r="R38" s="284">
        <f>SUM(R30+R20+R12)</f>
        <v>1689039539</v>
      </c>
      <c r="V38" s="282">
        <f>SUM(V30:V37)+SUM(V12:V27)</f>
        <v>1689039539</v>
      </c>
      <c r="Y38" s="282"/>
      <c r="Z38" s="282"/>
      <c r="AA38" s="282"/>
      <c r="AB38" s="282"/>
      <c r="AC38" s="282"/>
      <c r="AD38" s="282"/>
      <c r="AE38" s="282"/>
      <c r="AF38" s="282"/>
      <c r="AG38" s="282"/>
      <c r="AH38" s="282"/>
      <c r="AI38" s="282"/>
      <c r="AJ38" s="282"/>
      <c r="AK38" s="282"/>
      <c r="AL38" s="282"/>
      <c r="AM38" s="282"/>
      <c r="AN38" s="234"/>
      <c r="AO38" s="234"/>
      <c r="AP38" s="234"/>
      <c r="AQ38" s="234"/>
      <c r="AR38" s="234"/>
      <c r="AS38" s="234"/>
      <c r="AT38" s="234"/>
      <c r="AU38" s="234"/>
      <c r="AV38" s="234"/>
      <c r="AW38" s="234"/>
      <c r="AX38" s="234"/>
      <c r="AY38" s="234"/>
      <c r="AZ38" s="234"/>
      <c r="BA38" s="234"/>
      <c r="BB38" s="234"/>
      <c r="BC38" s="234"/>
      <c r="BD38" s="234"/>
      <c r="BE38" s="234"/>
      <c r="BF38" s="234"/>
      <c r="BG38" s="234"/>
      <c r="BH38" s="234"/>
    </row>
    <row r="39" spans="1:62" ht="27" customHeight="1" x14ac:dyDescent="0.2">
      <c r="A39" s="239"/>
      <c r="B39" s="239"/>
      <c r="C39" s="239"/>
      <c r="D39" s="239"/>
      <c r="E39" s="239"/>
      <c r="F39" s="239"/>
      <c r="G39" s="239"/>
      <c r="H39" s="239"/>
      <c r="I39" s="239"/>
      <c r="J39" s="239"/>
      <c r="Y39" s="282"/>
      <c r="Z39" s="282"/>
      <c r="AA39" s="282"/>
      <c r="AB39" s="282"/>
      <c r="AC39" s="282"/>
      <c r="AD39" s="282"/>
      <c r="AE39" s="282"/>
      <c r="AF39" s="282"/>
      <c r="AG39" s="282"/>
      <c r="AH39" s="282"/>
      <c r="AI39" s="282"/>
      <c r="AJ39" s="282"/>
      <c r="AK39" s="282"/>
      <c r="AL39" s="282"/>
      <c r="AM39" s="282"/>
      <c r="AN39" s="234"/>
      <c r="AO39" s="234"/>
      <c r="AP39" s="234"/>
      <c r="AQ39" s="234"/>
      <c r="AR39" s="234"/>
      <c r="AS39" s="234"/>
      <c r="AT39" s="234"/>
      <c r="AU39" s="234"/>
      <c r="AV39" s="234"/>
      <c r="AW39" s="234"/>
      <c r="AX39" s="234"/>
      <c r="AY39" s="234"/>
      <c r="AZ39" s="234"/>
      <c r="BA39" s="234"/>
      <c r="BB39" s="234"/>
      <c r="BC39" s="234"/>
      <c r="BD39" s="234"/>
      <c r="BE39" s="234"/>
      <c r="BF39" s="234"/>
      <c r="BG39" s="234"/>
      <c r="BH39" s="234"/>
    </row>
    <row r="40" spans="1:62" s="1405" customFormat="1" ht="14.25" x14ac:dyDescent="0.2">
      <c r="N40" s="1406"/>
      <c r="P40" s="1407"/>
      <c r="Q40" s="1408"/>
      <c r="R40" s="1409"/>
      <c r="V40" s="1410"/>
      <c r="W40" s="1410"/>
      <c r="X40" s="1411"/>
      <c r="Y40" s="1411"/>
      <c r="Z40" s="1410"/>
      <c r="AA40" s="1410"/>
      <c r="AC40" s="1406"/>
      <c r="AE40" s="1406"/>
      <c r="AG40" s="1406"/>
      <c r="AI40" s="1406"/>
      <c r="AK40" s="1406"/>
      <c r="AM40" s="1406"/>
      <c r="AO40" s="1406"/>
      <c r="AQ40" s="1406"/>
      <c r="AS40" s="1406"/>
      <c r="AU40" s="1406"/>
      <c r="AW40" s="1406"/>
      <c r="AY40" s="1406"/>
      <c r="AZ40" s="1408"/>
      <c r="BA40" s="1408"/>
      <c r="BB40" s="1408"/>
      <c r="BC40" s="1408"/>
      <c r="BD40" s="1408"/>
      <c r="BE40" s="1408"/>
      <c r="BF40" s="1412"/>
      <c r="BG40" s="1413"/>
      <c r="BH40" s="1414"/>
      <c r="BI40" s="1415"/>
      <c r="BJ40" s="1416"/>
    </row>
    <row r="41" spans="1:62" s="1405" customFormat="1" ht="15" x14ac:dyDescent="0.25">
      <c r="N41" s="1406"/>
      <c r="O41" s="1417" t="s">
        <v>1859</v>
      </c>
      <c r="P41" s="1418"/>
      <c r="Q41" s="1408"/>
      <c r="R41" s="1409"/>
      <c r="V41" s="1410"/>
      <c r="W41" s="1410"/>
      <c r="X41" s="1411"/>
      <c r="Y41" s="1411"/>
      <c r="Z41" s="1410"/>
      <c r="AA41" s="1410"/>
      <c r="AC41" s="1406"/>
      <c r="AE41" s="1406"/>
      <c r="AG41" s="1406"/>
      <c r="AI41" s="1406"/>
      <c r="AK41" s="1406"/>
      <c r="AM41" s="1406"/>
      <c r="AO41" s="1406"/>
      <c r="AQ41" s="1406"/>
      <c r="AS41" s="1406"/>
      <c r="AU41" s="1406"/>
      <c r="AW41" s="1406"/>
      <c r="AY41" s="1406"/>
      <c r="AZ41" s="1408"/>
      <c r="BA41" s="1408"/>
      <c r="BB41" s="1408"/>
      <c r="BC41" s="1408"/>
      <c r="BD41" s="1408"/>
      <c r="BE41" s="1408"/>
      <c r="BF41" s="1412"/>
      <c r="BG41" s="1413"/>
      <c r="BH41" s="1414"/>
      <c r="BI41" s="1415"/>
      <c r="BJ41" s="1416"/>
    </row>
    <row r="42" spans="1:62" s="1405" customFormat="1" ht="14.25" x14ac:dyDescent="0.2">
      <c r="N42" s="1406"/>
      <c r="O42" s="1405" t="s">
        <v>1860</v>
      </c>
      <c r="P42" s="1407"/>
      <c r="Q42" s="1408"/>
      <c r="R42" s="1409"/>
      <c r="V42" s="1410"/>
      <c r="W42" s="1410"/>
      <c r="X42" s="1411"/>
      <c r="Y42" s="1411"/>
      <c r="Z42" s="1410"/>
      <c r="AA42" s="1410"/>
      <c r="AC42" s="1406"/>
      <c r="AE42" s="1406"/>
      <c r="AG42" s="1406"/>
      <c r="AI42" s="1406"/>
      <c r="AK42" s="1406"/>
      <c r="AM42" s="1406"/>
      <c r="AO42" s="1406"/>
      <c r="AQ42" s="1406"/>
      <c r="AS42" s="1406"/>
      <c r="AU42" s="1406"/>
      <c r="AW42" s="1406"/>
      <c r="AY42" s="1406"/>
      <c r="AZ42" s="1408"/>
      <c r="BA42" s="1408"/>
      <c r="BB42" s="1408"/>
      <c r="BC42" s="1408"/>
      <c r="BD42" s="1408"/>
      <c r="BE42" s="1408"/>
      <c r="BF42" s="1412"/>
      <c r="BG42" s="1413"/>
      <c r="BH42" s="1414"/>
      <c r="BI42" s="1415"/>
      <c r="BJ42" s="1416"/>
    </row>
    <row r="43" spans="1:62" ht="27" customHeight="1" x14ac:dyDescent="0.2">
      <c r="A43" s="239"/>
      <c r="B43" s="239"/>
      <c r="C43" s="239"/>
      <c r="D43" s="239"/>
      <c r="E43" s="239"/>
      <c r="F43" s="239"/>
      <c r="G43" s="239"/>
      <c r="H43" s="239"/>
      <c r="I43" s="239"/>
      <c r="J43" s="239"/>
      <c r="Y43" s="282"/>
      <c r="Z43" s="282"/>
      <c r="AA43" s="282"/>
      <c r="AB43" s="282"/>
      <c r="AC43" s="282"/>
      <c r="AD43" s="282"/>
      <c r="AE43" s="282"/>
      <c r="AF43" s="282"/>
      <c r="AG43" s="282"/>
      <c r="AH43" s="282"/>
      <c r="AI43" s="282"/>
      <c r="AJ43" s="282"/>
      <c r="AK43" s="282"/>
      <c r="AL43" s="282"/>
      <c r="AM43" s="282"/>
      <c r="AN43" s="282"/>
      <c r="AO43" s="282"/>
      <c r="AP43" s="282"/>
      <c r="AQ43" s="282"/>
    </row>
    <row r="44" spans="1:62" ht="27" customHeight="1" x14ac:dyDescent="0.2">
      <c r="A44" s="239"/>
      <c r="B44" s="239"/>
      <c r="C44" s="239"/>
      <c r="D44" s="239"/>
      <c r="E44" s="239"/>
      <c r="F44" s="239"/>
      <c r="G44" s="239"/>
      <c r="H44" s="239"/>
      <c r="I44" s="239"/>
      <c r="J44" s="239"/>
      <c r="Y44" s="282"/>
      <c r="Z44" s="282"/>
      <c r="AA44" s="282"/>
      <c r="AB44" s="282"/>
      <c r="AC44" s="282"/>
      <c r="AD44" s="282"/>
      <c r="AE44" s="282"/>
      <c r="AF44" s="282"/>
      <c r="AG44" s="282"/>
      <c r="AH44" s="282"/>
      <c r="AI44" s="282"/>
      <c r="AJ44" s="282"/>
      <c r="AK44" s="282"/>
      <c r="AL44" s="282"/>
      <c r="AM44" s="282"/>
      <c r="AN44" s="282"/>
      <c r="AO44" s="282"/>
      <c r="AP44" s="282"/>
      <c r="AQ44" s="282"/>
    </row>
    <row r="45" spans="1:62" ht="27" customHeight="1" x14ac:dyDescent="0.2">
      <c r="A45" s="239"/>
      <c r="B45" s="239"/>
      <c r="C45" s="239"/>
      <c r="D45" s="239"/>
      <c r="E45" s="239"/>
      <c r="F45" s="239"/>
      <c r="G45" s="239"/>
      <c r="H45" s="239"/>
      <c r="I45" s="239"/>
      <c r="J45" s="239"/>
      <c r="Y45" s="282"/>
      <c r="Z45" s="282"/>
      <c r="AA45" s="282"/>
      <c r="AB45" s="282"/>
      <c r="AC45" s="282"/>
      <c r="AD45" s="282"/>
      <c r="AE45" s="282"/>
      <c r="AF45" s="282"/>
      <c r="AG45" s="282"/>
      <c r="AH45" s="282"/>
      <c r="AI45" s="282"/>
      <c r="AJ45" s="282"/>
      <c r="AK45" s="282"/>
      <c r="AL45" s="282"/>
      <c r="AM45" s="282"/>
      <c r="AN45" s="282"/>
      <c r="AO45" s="282"/>
      <c r="AP45" s="282"/>
      <c r="AQ45" s="282"/>
    </row>
    <row r="46" spans="1:62" ht="27" customHeight="1" x14ac:dyDescent="0.2">
      <c r="A46" s="239"/>
      <c r="B46" s="239"/>
      <c r="C46" s="239"/>
      <c r="D46" s="239"/>
      <c r="E46" s="239"/>
      <c r="F46" s="239"/>
      <c r="G46" s="239"/>
      <c r="H46" s="239"/>
      <c r="I46" s="239"/>
      <c r="J46" s="239"/>
      <c r="Y46" s="282"/>
      <c r="Z46" s="282"/>
      <c r="AA46" s="282"/>
      <c r="AB46" s="282"/>
      <c r="AC46" s="282"/>
      <c r="AD46" s="282"/>
      <c r="AE46" s="282"/>
      <c r="AF46" s="282"/>
      <c r="AG46" s="282"/>
      <c r="AH46" s="282"/>
      <c r="AI46" s="282"/>
      <c r="AJ46" s="282"/>
      <c r="AK46" s="282"/>
      <c r="AL46" s="282"/>
      <c r="AM46" s="282"/>
      <c r="AN46" s="282"/>
      <c r="AO46" s="282"/>
      <c r="AP46" s="282"/>
      <c r="AQ46" s="282"/>
    </row>
    <row r="47" spans="1:62" ht="27" customHeight="1" x14ac:dyDescent="0.2">
      <c r="A47" s="239"/>
      <c r="B47" s="239"/>
      <c r="C47" s="239"/>
      <c r="D47" s="239"/>
      <c r="E47" s="239"/>
      <c r="F47" s="239"/>
      <c r="G47" s="239"/>
      <c r="H47" s="239"/>
      <c r="I47" s="239"/>
      <c r="J47" s="239"/>
      <c r="Y47" s="282"/>
      <c r="Z47" s="282"/>
      <c r="AA47" s="282"/>
      <c r="AB47" s="282"/>
      <c r="AC47" s="282"/>
      <c r="AD47" s="282"/>
      <c r="AE47" s="282"/>
      <c r="AF47" s="282"/>
      <c r="AG47" s="282"/>
      <c r="AH47" s="282"/>
      <c r="AI47" s="282"/>
      <c r="AJ47" s="282"/>
      <c r="AK47" s="282"/>
      <c r="AL47" s="282"/>
      <c r="AM47" s="282"/>
      <c r="AN47" s="282"/>
      <c r="AO47" s="282"/>
      <c r="AP47" s="282"/>
      <c r="AQ47" s="282"/>
    </row>
    <row r="48" spans="1:62" ht="27" customHeight="1" x14ac:dyDescent="0.2">
      <c r="A48" s="239"/>
      <c r="B48" s="239"/>
      <c r="C48" s="239"/>
      <c r="D48" s="239"/>
      <c r="E48" s="239"/>
      <c r="F48" s="239"/>
      <c r="G48" s="239"/>
      <c r="H48" s="239"/>
      <c r="I48" s="239"/>
      <c r="J48" s="239"/>
      <c r="Y48" s="282"/>
      <c r="Z48" s="282"/>
      <c r="AA48" s="282"/>
      <c r="AB48" s="282"/>
      <c r="AC48" s="282"/>
      <c r="AD48" s="282"/>
      <c r="AE48" s="282"/>
      <c r="AF48" s="282"/>
      <c r="AG48" s="282"/>
      <c r="AH48" s="282"/>
      <c r="AI48" s="282"/>
      <c r="AJ48" s="282"/>
      <c r="AK48" s="282"/>
      <c r="AL48" s="282"/>
      <c r="AM48" s="282"/>
      <c r="AN48" s="282"/>
      <c r="AO48" s="282"/>
      <c r="AP48" s="282"/>
      <c r="AQ48" s="282"/>
    </row>
    <row r="49" spans="1:43" ht="27" customHeight="1" x14ac:dyDescent="0.2">
      <c r="A49" s="239"/>
      <c r="B49" s="239"/>
      <c r="C49" s="239"/>
      <c r="D49" s="239"/>
      <c r="E49" s="239"/>
      <c r="F49" s="239"/>
      <c r="G49" s="239"/>
      <c r="H49" s="239"/>
      <c r="I49" s="239"/>
      <c r="J49" s="239"/>
      <c r="Y49" s="282"/>
      <c r="Z49" s="282"/>
      <c r="AA49" s="282"/>
      <c r="AB49" s="282"/>
      <c r="AC49" s="282"/>
      <c r="AD49" s="282"/>
      <c r="AE49" s="282"/>
      <c r="AF49" s="282"/>
      <c r="AG49" s="282"/>
      <c r="AH49" s="282"/>
      <c r="AI49" s="282"/>
      <c r="AJ49" s="282"/>
      <c r="AK49" s="282"/>
      <c r="AL49" s="282"/>
      <c r="AM49" s="282"/>
      <c r="AN49" s="282"/>
      <c r="AO49" s="282"/>
      <c r="AP49" s="282"/>
      <c r="AQ49" s="282"/>
    </row>
    <row r="50" spans="1:43" ht="27" customHeight="1" x14ac:dyDescent="0.2">
      <c r="A50" s="239"/>
      <c r="B50" s="239"/>
      <c r="C50" s="239"/>
      <c r="D50" s="239"/>
      <c r="E50" s="239"/>
      <c r="F50" s="239"/>
      <c r="G50" s="239"/>
      <c r="H50" s="239"/>
      <c r="I50" s="239"/>
      <c r="J50" s="239"/>
      <c r="Y50" s="282"/>
      <c r="Z50" s="282"/>
      <c r="AA50" s="282"/>
      <c r="AB50" s="282"/>
      <c r="AC50" s="282"/>
      <c r="AD50" s="282"/>
      <c r="AE50" s="282"/>
      <c r="AF50" s="282"/>
      <c r="AG50" s="282"/>
      <c r="AH50" s="282"/>
      <c r="AI50" s="282"/>
      <c r="AJ50" s="282"/>
      <c r="AK50" s="282"/>
      <c r="AL50" s="282"/>
      <c r="AM50" s="282"/>
      <c r="AN50" s="282"/>
      <c r="AO50" s="282"/>
      <c r="AP50" s="282"/>
      <c r="AQ50" s="282"/>
    </row>
    <row r="51" spans="1:43" ht="27" customHeight="1" x14ac:dyDescent="0.2">
      <c r="A51" s="239"/>
      <c r="B51" s="239"/>
      <c r="C51" s="239"/>
      <c r="D51" s="239"/>
      <c r="E51" s="239"/>
      <c r="F51" s="239"/>
      <c r="G51" s="239"/>
      <c r="H51" s="239"/>
      <c r="I51" s="239"/>
      <c r="J51" s="239"/>
      <c r="Y51" s="282"/>
      <c r="Z51" s="282"/>
      <c r="AA51" s="282"/>
      <c r="AB51" s="282"/>
      <c r="AC51" s="282"/>
      <c r="AD51" s="282"/>
      <c r="AE51" s="282"/>
      <c r="AF51" s="282"/>
      <c r="AG51" s="282"/>
      <c r="AH51" s="282"/>
      <c r="AI51" s="282"/>
      <c r="AJ51" s="282"/>
      <c r="AK51" s="282"/>
      <c r="AL51" s="282"/>
      <c r="AM51" s="282"/>
      <c r="AN51" s="282"/>
      <c r="AO51" s="282"/>
      <c r="AP51" s="282"/>
      <c r="AQ51" s="282"/>
    </row>
    <row r="52" spans="1:43" ht="27" customHeight="1" x14ac:dyDescent="0.2">
      <c r="A52" s="239"/>
      <c r="B52" s="239"/>
      <c r="C52" s="239"/>
      <c r="D52" s="239"/>
      <c r="E52" s="239"/>
      <c r="F52" s="239"/>
      <c r="G52" s="239"/>
      <c r="H52" s="239"/>
      <c r="I52" s="239"/>
      <c r="J52" s="239"/>
      <c r="Y52" s="282"/>
      <c r="Z52" s="282"/>
      <c r="AA52" s="282"/>
      <c r="AB52" s="282"/>
      <c r="AC52" s="282"/>
      <c r="AD52" s="282"/>
      <c r="AE52" s="282"/>
      <c r="AF52" s="282"/>
      <c r="AG52" s="282"/>
      <c r="AH52" s="282"/>
      <c r="AI52" s="282"/>
      <c r="AJ52" s="282"/>
      <c r="AK52" s="282"/>
      <c r="AL52" s="282"/>
      <c r="AM52" s="282"/>
      <c r="AN52" s="282"/>
      <c r="AO52" s="282"/>
      <c r="AP52" s="282"/>
      <c r="AQ52" s="282"/>
    </row>
    <row r="53" spans="1:43" ht="27" customHeight="1" x14ac:dyDescent="0.2">
      <c r="A53" s="239"/>
      <c r="B53" s="239"/>
      <c r="C53" s="239"/>
      <c r="D53" s="239"/>
      <c r="E53" s="239"/>
      <c r="F53" s="239"/>
      <c r="G53" s="239"/>
      <c r="H53" s="239"/>
      <c r="I53" s="239"/>
      <c r="J53" s="239"/>
      <c r="Y53" s="282"/>
      <c r="Z53" s="282"/>
      <c r="AA53" s="282"/>
      <c r="AB53" s="282"/>
      <c r="AC53" s="282"/>
      <c r="AD53" s="282"/>
      <c r="AE53" s="282"/>
      <c r="AF53" s="282"/>
      <c r="AG53" s="282"/>
      <c r="AH53" s="282"/>
      <c r="AI53" s="282"/>
      <c r="AJ53" s="282"/>
      <c r="AK53" s="282"/>
      <c r="AL53" s="282"/>
      <c r="AM53" s="282"/>
      <c r="AN53" s="282"/>
      <c r="AO53" s="282"/>
      <c r="AP53" s="282"/>
      <c r="AQ53" s="282"/>
    </row>
    <row r="54" spans="1:43" ht="27" customHeight="1" x14ac:dyDescent="0.2">
      <c r="A54" s="239"/>
      <c r="B54" s="239"/>
      <c r="C54" s="239"/>
      <c r="D54" s="239"/>
      <c r="E54" s="239"/>
      <c r="F54" s="239"/>
      <c r="G54" s="239"/>
      <c r="H54" s="239"/>
      <c r="I54" s="239"/>
      <c r="J54" s="239"/>
      <c r="Y54" s="282"/>
      <c r="Z54" s="282"/>
      <c r="AA54" s="282"/>
      <c r="AB54" s="282"/>
      <c r="AC54" s="282"/>
      <c r="AD54" s="282"/>
      <c r="AE54" s="282"/>
      <c r="AF54" s="282"/>
      <c r="AG54" s="282"/>
      <c r="AH54" s="282"/>
      <c r="AI54" s="282"/>
      <c r="AJ54" s="282"/>
      <c r="AK54" s="282"/>
      <c r="AL54" s="282"/>
      <c r="AM54" s="282"/>
      <c r="AN54" s="282"/>
      <c r="AO54" s="282"/>
      <c r="AP54" s="282"/>
      <c r="AQ54" s="282"/>
    </row>
    <row r="55" spans="1:43" ht="27" customHeight="1" x14ac:dyDescent="0.2">
      <c r="A55" s="239"/>
      <c r="B55" s="239"/>
      <c r="C55" s="239"/>
      <c r="D55" s="239"/>
      <c r="E55" s="239"/>
      <c r="F55" s="239"/>
      <c r="G55" s="239"/>
      <c r="H55" s="239"/>
      <c r="I55" s="239"/>
      <c r="J55" s="239"/>
      <c r="Y55" s="282"/>
      <c r="Z55" s="282"/>
      <c r="AA55" s="282"/>
      <c r="AB55" s="282"/>
      <c r="AC55" s="282"/>
      <c r="AD55" s="282"/>
      <c r="AE55" s="282"/>
      <c r="AF55" s="282"/>
      <c r="AG55" s="282"/>
      <c r="AH55" s="282"/>
      <c r="AI55" s="282"/>
      <c r="AJ55" s="282"/>
      <c r="AK55" s="282"/>
      <c r="AL55" s="282"/>
      <c r="AM55" s="282"/>
      <c r="AN55" s="282"/>
      <c r="AO55" s="282"/>
      <c r="AP55" s="282"/>
      <c r="AQ55" s="282"/>
    </row>
    <row r="56" spans="1:43" ht="27" customHeight="1" x14ac:dyDescent="0.2">
      <c r="A56" s="239"/>
      <c r="B56" s="239"/>
      <c r="C56" s="239"/>
      <c r="D56" s="239"/>
      <c r="E56" s="239"/>
      <c r="F56" s="239"/>
      <c r="G56" s="239"/>
      <c r="H56" s="239"/>
      <c r="I56" s="239"/>
      <c r="J56" s="239"/>
      <c r="Y56" s="282"/>
      <c r="Z56" s="282"/>
      <c r="AA56" s="282"/>
      <c r="AB56" s="282"/>
      <c r="AC56" s="282"/>
      <c r="AD56" s="282"/>
      <c r="AE56" s="282"/>
      <c r="AF56" s="282"/>
      <c r="AG56" s="282"/>
      <c r="AH56" s="282"/>
      <c r="AI56" s="282"/>
      <c r="AJ56" s="282"/>
      <c r="AK56" s="282"/>
      <c r="AL56" s="282"/>
      <c r="AM56" s="282"/>
      <c r="AN56" s="282"/>
      <c r="AO56" s="282"/>
      <c r="AP56" s="282"/>
      <c r="AQ56" s="282"/>
    </row>
    <row r="57" spans="1:43" ht="27" customHeight="1" x14ac:dyDescent="0.2">
      <c r="A57" s="239"/>
      <c r="B57" s="239"/>
      <c r="C57" s="239"/>
      <c r="D57" s="239"/>
      <c r="E57" s="239"/>
      <c r="F57" s="239"/>
      <c r="G57" s="239"/>
      <c r="H57" s="239"/>
      <c r="I57" s="239"/>
      <c r="J57" s="239"/>
      <c r="Y57" s="282"/>
      <c r="Z57" s="282"/>
      <c r="AA57" s="282"/>
      <c r="AB57" s="282"/>
      <c r="AC57" s="282"/>
      <c r="AD57" s="282"/>
      <c r="AE57" s="282"/>
      <c r="AF57" s="282"/>
      <c r="AG57" s="282"/>
      <c r="AH57" s="282"/>
      <c r="AI57" s="282"/>
      <c r="AJ57" s="282"/>
      <c r="AK57" s="282"/>
      <c r="AL57" s="282"/>
      <c r="AM57" s="282"/>
      <c r="AN57" s="282"/>
      <c r="AO57" s="282"/>
      <c r="AP57" s="282"/>
      <c r="AQ57" s="282"/>
    </row>
    <row r="58" spans="1:43" ht="27" customHeight="1" x14ac:dyDescent="0.2">
      <c r="A58" s="239"/>
      <c r="B58" s="239"/>
      <c r="C58" s="239"/>
      <c r="D58" s="239"/>
      <c r="E58" s="239"/>
      <c r="F58" s="239"/>
      <c r="G58" s="239"/>
      <c r="H58" s="239"/>
      <c r="I58" s="239"/>
      <c r="J58" s="239"/>
      <c r="Y58" s="282"/>
      <c r="Z58" s="282"/>
      <c r="AA58" s="282"/>
      <c r="AB58" s="282"/>
      <c r="AC58" s="282"/>
      <c r="AD58" s="282"/>
      <c r="AE58" s="282"/>
      <c r="AF58" s="282"/>
      <c r="AG58" s="282"/>
      <c r="AH58" s="282"/>
      <c r="AI58" s="282"/>
      <c r="AJ58" s="282"/>
      <c r="AK58" s="282"/>
      <c r="AL58" s="282"/>
      <c r="AM58" s="282"/>
      <c r="AN58" s="282"/>
      <c r="AO58" s="282"/>
      <c r="AP58" s="282"/>
      <c r="AQ58" s="282"/>
    </row>
    <row r="59" spans="1:43" ht="27" customHeight="1" x14ac:dyDescent="0.2">
      <c r="A59" s="239"/>
      <c r="B59" s="239"/>
      <c r="C59" s="239"/>
      <c r="D59" s="239"/>
      <c r="E59" s="239"/>
      <c r="F59" s="239"/>
      <c r="G59" s="239"/>
      <c r="H59" s="239"/>
      <c r="I59" s="239"/>
      <c r="J59" s="239"/>
      <c r="Y59" s="282"/>
      <c r="Z59" s="282"/>
      <c r="AA59" s="282"/>
      <c r="AB59" s="282"/>
      <c r="AC59" s="282"/>
      <c r="AD59" s="282"/>
      <c r="AE59" s="282"/>
      <c r="AF59" s="282"/>
      <c r="AG59" s="282"/>
      <c r="AH59" s="282"/>
      <c r="AI59" s="282"/>
      <c r="AJ59" s="282"/>
      <c r="AK59" s="282"/>
      <c r="AL59" s="282"/>
      <c r="AM59" s="282"/>
      <c r="AN59" s="282"/>
      <c r="AO59" s="282"/>
      <c r="AP59" s="282"/>
      <c r="AQ59" s="282"/>
    </row>
    <row r="60" spans="1:43" ht="27" customHeight="1" x14ac:dyDescent="0.2">
      <c r="A60" s="239"/>
      <c r="B60" s="239"/>
      <c r="C60" s="239"/>
      <c r="D60" s="239"/>
      <c r="E60" s="239"/>
      <c r="F60" s="239"/>
      <c r="G60" s="239"/>
      <c r="H60" s="239"/>
      <c r="I60" s="239"/>
      <c r="J60" s="239"/>
      <c r="Y60" s="282"/>
      <c r="Z60" s="282"/>
      <c r="AA60" s="282"/>
      <c r="AB60" s="282"/>
      <c r="AC60" s="282"/>
      <c r="AD60" s="282"/>
      <c r="AE60" s="282"/>
      <c r="AF60" s="282"/>
      <c r="AG60" s="282"/>
      <c r="AH60" s="282"/>
      <c r="AI60" s="282"/>
      <c r="AJ60" s="282"/>
      <c r="AK60" s="282"/>
      <c r="AL60" s="282"/>
      <c r="AM60" s="282"/>
      <c r="AN60" s="282"/>
      <c r="AO60" s="282"/>
      <c r="AP60" s="282"/>
      <c r="AQ60" s="282"/>
    </row>
    <row r="61" spans="1:43" ht="27" customHeight="1" x14ac:dyDescent="0.2">
      <c r="A61" s="239"/>
      <c r="B61" s="239"/>
      <c r="C61" s="239"/>
      <c r="D61" s="239"/>
      <c r="E61" s="239"/>
      <c r="F61" s="239"/>
      <c r="G61" s="239"/>
      <c r="H61" s="239"/>
      <c r="I61" s="239"/>
      <c r="J61" s="239"/>
      <c r="Y61" s="282"/>
      <c r="Z61" s="282"/>
      <c r="AA61" s="282"/>
      <c r="AB61" s="282"/>
      <c r="AC61" s="282"/>
      <c r="AD61" s="282"/>
      <c r="AE61" s="282"/>
      <c r="AF61" s="282"/>
      <c r="AG61" s="282"/>
      <c r="AH61" s="282"/>
      <c r="AI61" s="282"/>
      <c r="AJ61" s="282"/>
      <c r="AK61" s="282"/>
      <c r="AL61" s="282"/>
      <c r="AM61" s="282"/>
      <c r="AN61" s="282"/>
      <c r="AO61" s="282"/>
      <c r="AP61" s="282"/>
      <c r="AQ61" s="282"/>
    </row>
    <row r="62" spans="1:43" ht="27" customHeight="1" x14ac:dyDescent="0.2">
      <c r="A62" s="239"/>
      <c r="B62" s="239"/>
      <c r="C62" s="239"/>
      <c r="D62" s="239"/>
      <c r="E62" s="239"/>
      <c r="F62" s="239"/>
      <c r="G62" s="239"/>
      <c r="H62" s="239"/>
      <c r="I62" s="239"/>
      <c r="J62" s="239"/>
      <c r="Y62" s="282"/>
      <c r="Z62" s="282"/>
      <c r="AA62" s="282"/>
      <c r="AB62" s="282"/>
      <c r="AC62" s="282"/>
      <c r="AD62" s="282"/>
      <c r="AE62" s="282"/>
      <c r="AF62" s="282"/>
      <c r="AG62" s="282"/>
      <c r="AH62" s="282"/>
      <c r="AI62" s="282"/>
      <c r="AJ62" s="282"/>
      <c r="AK62" s="282"/>
      <c r="AL62" s="282"/>
      <c r="AM62" s="282"/>
      <c r="AN62" s="282"/>
      <c r="AO62" s="282"/>
      <c r="AP62" s="282"/>
      <c r="AQ62" s="282"/>
    </row>
    <row r="63" spans="1:43" ht="27" customHeight="1" x14ac:dyDescent="0.2">
      <c r="A63" s="239"/>
      <c r="B63" s="239"/>
      <c r="C63" s="239"/>
      <c r="D63" s="239"/>
      <c r="E63" s="239"/>
      <c r="F63" s="239"/>
      <c r="G63" s="239"/>
      <c r="H63" s="239"/>
      <c r="I63" s="239"/>
      <c r="J63" s="239"/>
      <c r="Y63" s="282"/>
      <c r="Z63" s="282"/>
      <c r="AA63" s="282"/>
      <c r="AB63" s="282"/>
      <c r="AC63" s="282"/>
      <c r="AD63" s="282"/>
      <c r="AE63" s="282"/>
      <c r="AF63" s="282"/>
      <c r="AG63" s="282"/>
      <c r="AH63" s="282"/>
      <c r="AI63" s="282"/>
      <c r="AJ63" s="282"/>
      <c r="AK63" s="282"/>
      <c r="AL63" s="282"/>
      <c r="AM63" s="282"/>
      <c r="AN63" s="282"/>
      <c r="AO63" s="282"/>
      <c r="AP63" s="282"/>
      <c r="AQ63" s="282"/>
    </row>
    <row r="64" spans="1:43" ht="27" customHeight="1" x14ac:dyDescent="0.2">
      <c r="A64" s="239"/>
      <c r="B64" s="239"/>
      <c r="C64" s="239"/>
      <c r="D64" s="239"/>
      <c r="E64" s="239"/>
      <c r="F64" s="239"/>
      <c r="G64" s="239"/>
      <c r="H64" s="239"/>
      <c r="I64" s="239"/>
      <c r="J64" s="239"/>
      <c r="Y64" s="282"/>
      <c r="Z64" s="282"/>
      <c r="AA64" s="282"/>
      <c r="AB64" s="282"/>
      <c r="AC64" s="282"/>
      <c r="AD64" s="282"/>
      <c r="AE64" s="282"/>
      <c r="AF64" s="282"/>
      <c r="AG64" s="282"/>
      <c r="AH64" s="282"/>
      <c r="AI64" s="282"/>
      <c r="AJ64" s="282"/>
      <c r="AK64" s="282"/>
      <c r="AL64" s="282"/>
      <c r="AM64" s="282"/>
      <c r="AN64" s="282"/>
      <c r="AO64" s="282"/>
      <c r="AP64" s="282"/>
      <c r="AQ64" s="282"/>
    </row>
    <row r="65" spans="1:43" ht="27" customHeight="1" x14ac:dyDescent="0.2">
      <c r="A65" s="239"/>
      <c r="B65" s="239"/>
      <c r="C65" s="239"/>
      <c r="D65" s="239"/>
      <c r="E65" s="239"/>
      <c r="F65" s="239"/>
      <c r="G65" s="239"/>
      <c r="H65" s="239"/>
      <c r="I65" s="239"/>
      <c r="J65" s="239"/>
      <c r="Y65" s="282"/>
      <c r="Z65" s="282"/>
      <c r="AA65" s="282"/>
      <c r="AB65" s="282"/>
      <c r="AC65" s="282"/>
      <c r="AD65" s="282"/>
      <c r="AE65" s="282"/>
      <c r="AF65" s="282"/>
      <c r="AG65" s="282"/>
      <c r="AH65" s="282"/>
      <c r="AI65" s="282"/>
      <c r="AJ65" s="282"/>
      <c r="AK65" s="282"/>
      <c r="AL65" s="282"/>
      <c r="AM65" s="282"/>
      <c r="AN65" s="282"/>
      <c r="AO65" s="282"/>
      <c r="AP65" s="282"/>
      <c r="AQ65" s="282"/>
    </row>
    <row r="66" spans="1:43" ht="27" customHeight="1" x14ac:dyDescent="0.2">
      <c r="A66" s="239"/>
      <c r="B66" s="239"/>
      <c r="C66" s="239"/>
      <c r="D66" s="239"/>
      <c r="E66" s="239"/>
      <c r="F66" s="239"/>
      <c r="G66" s="239"/>
      <c r="H66" s="239"/>
      <c r="I66" s="239"/>
      <c r="J66" s="239"/>
      <c r="Y66" s="282"/>
      <c r="Z66" s="282"/>
      <c r="AA66" s="282"/>
      <c r="AB66" s="282"/>
      <c r="AC66" s="282"/>
      <c r="AD66" s="282"/>
      <c r="AE66" s="282"/>
      <c r="AF66" s="282"/>
      <c r="AG66" s="282"/>
      <c r="AH66" s="282"/>
      <c r="AI66" s="282"/>
      <c r="AJ66" s="282"/>
      <c r="AK66" s="282"/>
      <c r="AL66" s="282"/>
      <c r="AM66" s="282"/>
      <c r="AN66" s="282"/>
      <c r="AO66" s="282"/>
      <c r="AP66" s="282"/>
      <c r="AQ66" s="282"/>
    </row>
    <row r="67" spans="1:43" ht="27" customHeight="1" x14ac:dyDescent="0.2">
      <c r="A67" s="239"/>
      <c r="B67" s="239"/>
      <c r="C67" s="239"/>
      <c r="D67" s="239"/>
      <c r="E67" s="239"/>
      <c r="F67" s="239"/>
      <c r="G67" s="239"/>
      <c r="H67" s="239"/>
      <c r="I67" s="239"/>
      <c r="J67" s="239"/>
      <c r="Y67" s="282"/>
      <c r="Z67" s="282"/>
      <c r="AA67" s="282"/>
      <c r="AB67" s="282"/>
      <c r="AC67" s="282"/>
      <c r="AD67" s="282"/>
      <c r="AE67" s="282"/>
      <c r="AF67" s="282"/>
      <c r="AG67" s="282"/>
      <c r="AH67" s="282"/>
      <c r="AI67" s="282"/>
      <c r="AJ67" s="282"/>
      <c r="AK67" s="282"/>
      <c r="AL67" s="282"/>
      <c r="AM67" s="282"/>
      <c r="AN67" s="282"/>
      <c r="AO67" s="282"/>
      <c r="AP67" s="282"/>
      <c r="AQ67" s="282"/>
    </row>
    <row r="68" spans="1:43" ht="27" customHeight="1" x14ac:dyDescent="0.2">
      <c r="A68" s="239"/>
      <c r="B68" s="239"/>
      <c r="C68" s="239"/>
      <c r="D68" s="239"/>
      <c r="E68" s="239"/>
      <c r="F68" s="239"/>
      <c r="G68" s="239"/>
      <c r="H68" s="239"/>
      <c r="I68" s="239"/>
      <c r="J68" s="239"/>
      <c r="Y68" s="282"/>
      <c r="Z68" s="282"/>
      <c r="AA68" s="282"/>
      <c r="AB68" s="282"/>
      <c r="AC68" s="282"/>
      <c r="AD68" s="282"/>
      <c r="AE68" s="282"/>
      <c r="AF68" s="282"/>
      <c r="AG68" s="282"/>
      <c r="AH68" s="282"/>
      <c r="AI68" s="282"/>
      <c r="AJ68" s="282"/>
      <c r="AK68" s="282"/>
      <c r="AL68" s="282"/>
      <c r="AM68" s="282"/>
      <c r="AN68" s="282"/>
      <c r="AO68" s="282"/>
      <c r="AP68" s="282"/>
      <c r="AQ68" s="282"/>
    </row>
    <row r="69" spans="1:43" ht="27" customHeight="1" x14ac:dyDescent="0.2">
      <c r="A69" s="239"/>
      <c r="B69" s="239"/>
      <c r="C69" s="239"/>
      <c r="D69" s="239"/>
      <c r="E69" s="239"/>
      <c r="F69" s="239"/>
      <c r="G69" s="239"/>
      <c r="H69" s="239"/>
      <c r="I69" s="239"/>
      <c r="J69" s="239"/>
      <c r="Y69" s="282"/>
      <c r="Z69" s="282"/>
      <c r="AA69" s="282"/>
      <c r="AB69" s="282"/>
      <c r="AC69" s="282"/>
      <c r="AD69" s="282"/>
      <c r="AE69" s="282"/>
      <c r="AF69" s="282"/>
      <c r="AG69" s="282"/>
      <c r="AH69" s="282"/>
      <c r="AI69" s="282"/>
      <c r="AJ69" s="282"/>
      <c r="AK69" s="282"/>
      <c r="AL69" s="282"/>
      <c r="AM69" s="282"/>
      <c r="AN69" s="282"/>
      <c r="AO69" s="282"/>
      <c r="AP69" s="282"/>
      <c r="AQ69" s="282"/>
    </row>
    <row r="70" spans="1:43" ht="27" customHeight="1" x14ac:dyDescent="0.2">
      <c r="A70" s="239"/>
      <c r="B70" s="239"/>
      <c r="C70" s="239"/>
      <c r="D70" s="239"/>
      <c r="E70" s="239"/>
      <c r="F70" s="239"/>
      <c r="G70" s="239"/>
      <c r="H70" s="239"/>
      <c r="I70" s="239"/>
      <c r="J70" s="239"/>
      <c r="Y70" s="282"/>
      <c r="Z70" s="282"/>
      <c r="AA70" s="282"/>
      <c r="AB70" s="282"/>
      <c r="AC70" s="282"/>
      <c r="AD70" s="282"/>
      <c r="AE70" s="282"/>
      <c r="AF70" s="282"/>
      <c r="AG70" s="282"/>
      <c r="AH70" s="282"/>
      <c r="AI70" s="282"/>
      <c r="AJ70" s="282"/>
      <c r="AK70" s="282"/>
      <c r="AL70" s="282"/>
      <c r="AM70" s="282"/>
      <c r="AN70" s="282"/>
      <c r="AO70" s="282"/>
      <c r="AP70" s="282"/>
      <c r="AQ70" s="282"/>
    </row>
    <row r="71" spans="1:43" ht="27" customHeight="1" x14ac:dyDescent="0.2">
      <c r="A71" s="239"/>
      <c r="B71" s="239"/>
      <c r="C71" s="239"/>
      <c r="D71" s="239"/>
      <c r="E71" s="239"/>
      <c r="F71" s="239"/>
      <c r="G71" s="239"/>
      <c r="H71" s="239"/>
      <c r="I71" s="239"/>
      <c r="J71" s="239"/>
      <c r="Y71" s="282"/>
      <c r="Z71" s="282"/>
      <c r="AA71" s="282"/>
      <c r="AB71" s="282"/>
      <c r="AC71" s="282"/>
      <c r="AD71" s="282"/>
      <c r="AE71" s="282"/>
      <c r="AF71" s="282"/>
      <c r="AG71" s="282"/>
      <c r="AH71" s="282"/>
      <c r="AI71" s="282"/>
      <c r="AJ71" s="282"/>
      <c r="AK71" s="282"/>
      <c r="AL71" s="282"/>
      <c r="AM71" s="282"/>
      <c r="AN71" s="282"/>
      <c r="AO71" s="282"/>
      <c r="AP71" s="282"/>
      <c r="AQ71" s="282"/>
    </row>
    <row r="72" spans="1:43" ht="27" customHeight="1" x14ac:dyDescent="0.2">
      <c r="A72" s="239"/>
      <c r="B72" s="239"/>
      <c r="C72" s="239"/>
      <c r="D72" s="239"/>
      <c r="E72" s="239"/>
      <c r="F72" s="239"/>
      <c r="G72" s="239"/>
      <c r="H72" s="239"/>
      <c r="I72" s="239"/>
      <c r="J72" s="239"/>
      <c r="Y72" s="282"/>
      <c r="Z72" s="282"/>
      <c r="AA72" s="282"/>
      <c r="AB72" s="282"/>
      <c r="AC72" s="282"/>
      <c r="AD72" s="282"/>
      <c r="AE72" s="282"/>
      <c r="AF72" s="282"/>
      <c r="AG72" s="282"/>
      <c r="AH72" s="282"/>
      <c r="AI72" s="282"/>
      <c r="AJ72" s="282"/>
      <c r="AK72" s="282"/>
      <c r="AL72" s="282"/>
      <c r="AM72" s="282"/>
      <c r="AN72" s="282"/>
      <c r="AO72" s="282"/>
      <c r="AP72" s="282"/>
      <c r="AQ72" s="282"/>
    </row>
    <row r="73" spans="1:43" ht="27" customHeight="1" x14ac:dyDescent="0.2">
      <c r="A73" s="239"/>
      <c r="B73" s="239"/>
      <c r="C73" s="239"/>
      <c r="D73" s="239"/>
      <c r="E73" s="239"/>
      <c r="F73" s="239"/>
      <c r="G73" s="239"/>
      <c r="H73" s="239"/>
      <c r="I73" s="239"/>
      <c r="J73" s="239"/>
      <c r="Y73" s="282"/>
      <c r="Z73" s="282"/>
      <c r="AA73" s="282"/>
      <c r="AB73" s="282"/>
      <c r="AC73" s="282"/>
      <c r="AD73" s="282"/>
      <c r="AE73" s="282"/>
      <c r="AF73" s="282"/>
      <c r="AG73" s="282"/>
      <c r="AH73" s="282"/>
      <c r="AI73" s="282"/>
      <c r="AJ73" s="282"/>
      <c r="AK73" s="282"/>
      <c r="AL73" s="282"/>
      <c r="AM73" s="282"/>
      <c r="AN73" s="282"/>
      <c r="AO73" s="282"/>
      <c r="AP73" s="282"/>
      <c r="AQ73" s="282"/>
    </row>
    <row r="74" spans="1:43" ht="27" customHeight="1" x14ac:dyDescent="0.2">
      <c r="A74" s="239"/>
      <c r="B74" s="239"/>
      <c r="C74" s="239"/>
      <c r="D74" s="239"/>
      <c r="E74" s="239"/>
      <c r="F74" s="239"/>
      <c r="G74" s="239"/>
      <c r="H74" s="239"/>
      <c r="I74" s="239"/>
      <c r="J74" s="239"/>
      <c r="Y74" s="282"/>
      <c r="Z74" s="282"/>
      <c r="AA74" s="282"/>
      <c r="AB74" s="282"/>
      <c r="AC74" s="282"/>
      <c r="AD74" s="282"/>
      <c r="AE74" s="282"/>
      <c r="AF74" s="282"/>
      <c r="AG74" s="282"/>
      <c r="AH74" s="282"/>
      <c r="AI74" s="282"/>
      <c r="AJ74" s="282"/>
      <c r="AK74" s="282"/>
      <c r="AL74" s="282"/>
      <c r="AM74" s="282"/>
      <c r="AN74" s="282"/>
      <c r="AO74" s="282"/>
      <c r="AP74" s="282"/>
      <c r="AQ74" s="282"/>
    </row>
    <row r="75" spans="1:43" ht="27" customHeight="1" x14ac:dyDescent="0.2">
      <c r="A75" s="239"/>
      <c r="B75" s="239"/>
      <c r="C75" s="239"/>
      <c r="D75" s="239"/>
      <c r="E75" s="239"/>
      <c r="F75" s="239"/>
      <c r="G75" s="239"/>
      <c r="H75" s="239"/>
      <c r="I75" s="239"/>
      <c r="J75" s="239"/>
      <c r="Y75" s="282"/>
      <c r="Z75" s="282"/>
      <c r="AA75" s="282"/>
      <c r="AB75" s="282"/>
      <c r="AC75" s="282"/>
      <c r="AD75" s="282"/>
      <c r="AE75" s="282"/>
      <c r="AF75" s="282"/>
      <c r="AG75" s="282"/>
      <c r="AH75" s="282"/>
      <c r="AI75" s="282"/>
      <c r="AJ75" s="282"/>
      <c r="AK75" s="282"/>
      <c r="AL75" s="282"/>
      <c r="AM75" s="282"/>
      <c r="AN75" s="282"/>
      <c r="AO75" s="282"/>
      <c r="AP75" s="282"/>
      <c r="AQ75" s="282"/>
    </row>
    <row r="76" spans="1:43" ht="27" customHeight="1" x14ac:dyDescent="0.2">
      <c r="A76" s="239"/>
      <c r="B76" s="239"/>
      <c r="C76" s="239"/>
      <c r="D76" s="239"/>
      <c r="E76" s="239"/>
      <c r="F76" s="239"/>
      <c r="G76" s="239"/>
      <c r="H76" s="239"/>
      <c r="I76" s="239"/>
      <c r="J76" s="239"/>
      <c r="Y76" s="282"/>
      <c r="Z76" s="282"/>
      <c r="AA76" s="282"/>
      <c r="AB76" s="282"/>
      <c r="AC76" s="282"/>
      <c r="AD76" s="282"/>
      <c r="AE76" s="282"/>
      <c r="AF76" s="282"/>
      <c r="AG76" s="282"/>
      <c r="AH76" s="282"/>
      <c r="AI76" s="282"/>
      <c r="AJ76" s="282"/>
      <c r="AK76" s="282"/>
      <c r="AL76" s="282"/>
      <c r="AM76" s="282"/>
      <c r="AN76" s="282"/>
      <c r="AO76" s="282"/>
      <c r="AP76" s="282"/>
      <c r="AQ76" s="282"/>
    </row>
    <row r="77" spans="1:43" ht="27" customHeight="1" x14ac:dyDescent="0.2">
      <c r="A77" s="239"/>
      <c r="B77" s="239"/>
      <c r="C77" s="239"/>
      <c r="D77" s="239"/>
      <c r="E77" s="239"/>
      <c r="F77" s="239"/>
      <c r="G77" s="239"/>
      <c r="H77" s="239"/>
      <c r="I77" s="239"/>
      <c r="J77" s="239"/>
      <c r="Y77" s="282"/>
      <c r="Z77" s="282"/>
      <c r="AA77" s="282"/>
      <c r="AB77" s="282"/>
      <c r="AC77" s="282"/>
      <c r="AD77" s="282"/>
      <c r="AE77" s="282"/>
      <c r="AF77" s="282"/>
      <c r="AG77" s="282"/>
      <c r="AH77" s="282"/>
      <c r="AI77" s="282"/>
      <c r="AJ77" s="282"/>
      <c r="AK77" s="282"/>
      <c r="AL77" s="282"/>
      <c r="AM77" s="282"/>
      <c r="AN77" s="282"/>
      <c r="AO77" s="282"/>
      <c r="AP77" s="282"/>
      <c r="AQ77" s="282"/>
    </row>
    <row r="78" spans="1:43" ht="27" customHeight="1" x14ac:dyDescent="0.2">
      <c r="A78" s="239"/>
      <c r="B78" s="239"/>
      <c r="C78" s="239"/>
      <c r="D78" s="239"/>
      <c r="E78" s="239"/>
      <c r="F78" s="239"/>
      <c r="G78" s="239"/>
      <c r="H78" s="239"/>
      <c r="I78" s="239"/>
      <c r="J78" s="239"/>
      <c r="Y78" s="282"/>
      <c r="Z78" s="282"/>
      <c r="AA78" s="282"/>
      <c r="AB78" s="282"/>
      <c r="AC78" s="282"/>
      <c r="AD78" s="282"/>
      <c r="AE78" s="282"/>
      <c r="AF78" s="282"/>
      <c r="AG78" s="282"/>
      <c r="AH78" s="282"/>
      <c r="AI78" s="282"/>
      <c r="AJ78" s="282"/>
      <c r="AK78" s="282"/>
      <c r="AL78" s="282"/>
      <c r="AM78" s="282"/>
      <c r="AN78" s="282"/>
      <c r="AO78" s="282"/>
      <c r="AP78" s="282"/>
      <c r="AQ78" s="282"/>
    </row>
    <row r="79" spans="1:43" ht="27" customHeight="1" x14ac:dyDescent="0.2">
      <c r="A79" s="239"/>
      <c r="B79" s="239"/>
      <c r="C79" s="239"/>
      <c r="D79" s="239"/>
      <c r="E79" s="239"/>
      <c r="F79" s="239"/>
      <c r="G79" s="239"/>
      <c r="H79" s="239"/>
      <c r="I79" s="239"/>
      <c r="J79" s="239"/>
      <c r="Y79" s="282"/>
      <c r="Z79" s="282"/>
      <c r="AA79" s="282"/>
      <c r="AB79" s="282"/>
      <c r="AC79" s="282"/>
      <c r="AD79" s="282"/>
      <c r="AE79" s="282"/>
      <c r="AF79" s="282"/>
      <c r="AG79" s="282"/>
      <c r="AH79" s="282"/>
      <c r="AI79" s="282"/>
      <c r="AJ79" s="282"/>
      <c r="AK79" s="282"/>
      <c r="AL79" s="282"/>
      <c r="AM79" s="282"/>
      <c r="AN79" s="282"/>
      <c r="AO79" s="282"/>
      <c r="AP79" s="282"/>
      <c r="AQ79" s="282"/>
    </row>
    <row r="80" spans="1:43" ht="27" customHeight="1" x14ac:dyDescent="0.2">
      <c r="A80" s="239"/>
      <c r="B80" s="239"/>
      <c r="C80" s="239"/>
      <c r="D80" s="239"/>
      <c r="E80" s="239"/>
      <c r="F80" s="239"/>
      <c r="G80" s="239"/>
      <c r="H80" s="239"/>
      <c r="I80" s="239"/>
      <c r="J80" s="239"/>
      <c r="Y80" s="282"/>
      <c r="Z80" s="282"/>
      <c r="AA80" s="282"/>
      <c r="AB80" s="282"/>
      <c r="AC80" s="282"/>
      <c r="AD80" s="282"/>
      <c r="AE80" s="282"/>
      <c r="AF80" s="282"/>
      <c r="AG80" s="282"/>
      <c r="AH80" s="282"/>
      <c r="AI80" s="282"/>
      <c r="AJ80" s="282"/>
      <c r="AK80" s="282"/>
      <c r="AL80" s="282"/>
      <c r="AM80" s="282"/>
      <c r="AN80" s="282"/>
      <c r="AO80" s="282"/>
      <c r="AP80" s="282"/>
      <c r="AQ80" s="282"/>
    </row>
    <row r="81" spans="1:43" ht="27" customHeight="1" x14ac:dyDescent="0.2">
      <c r="A81" s="239"/>
      <c r="B81" s="239"/>
      <c r="C81" s="239"/>
      <c r="D81" s="239"/>
      <c r="E81" s="239"/>
      <c r="F81" s="239"/>
      <c r="G81" s="239"/>
      <c r="H81" s="239"/>
      <c r="I81" s="239"/>
      <c r="J81" s="239"/>
      <c r="Y81" s="282"/>
      <c r="Z81" s="282"/>
      <c r="AA81" s="282"/>
      <c r="AB81" s="282"/>
      <c r="AC81" s="282"/>
      <c r="AD81" s="282"/>
      <c r="AE81" s="282"/>
      <c r="AF81" s="282"/>
      <c r="AG81" s="282"/>
      <c r="AH81" s="282"/>
      <c r="AI81" s="282"/>
      <c r="AJ81" s="282"/>
      <c r="AK81" s="282"/>
      <c r="AL81" s="282"/>
      <c r="AM81" s="282"/>
      <c r="AN81" s="282"/>
      <c r="AO81" s="282"/>
      <c r="AP81" s="282"/>
      <c r="AQ81" s="282"/>
    </row>
    <row r="82" spans="1:43" ht="27" customHeight="1" x14ac:dyDescent="0.2">
      <c r="A82" s="239"/>
      <c r="B82" s="239"/>
      <c r="C82" s="239"/>
      <c r="D82" s="239"/>
      <c r="E82" s="239"/>
      <c r="F82" s="239"/>
      <c r="G82" s="239"/>
      <c r="H82" s="239"/>
      <c r="I82" s="239"/>
      <c r="J82" s="239"/>
      <c r="Y82" s="282"/>
      <c r="Z82" s="282"/>
      <c r="AA82" s="282"/>
      <c r="AB82" s="282"/>
      <c r="AC82" s="282"/>
      <c r="AD82" s="282"/>
      <c r="AE82" s="282"/>
      <c r="AF82" s="282"/>
      <c r="AG82" s="282"/>
      <c r="AH82" s="282"/>
      <c r="AI82" s="282"/>
      <c r="AJ82" s="282"/>
      <c r="AK82" s="282"/>
      <c r="AL82" s="282"/>
      <c r="AM82" s="282"/>
      <c r="AN82" s="282"/>
      <c r="AO82" s="282"/>
      <c r="AP82" s="282"/>
      <c r="AQ82" s="282"/>
    </row>
    <row r="83" spans="1:43" ht="27" customHeight="1" x14ac:dyDescent="0.2">
      <c r="A83" s="239"/>
      <c r="B83" s="239"/>
      <c r="C83" s="239"/>
      <c r="D83" s="239"/>
      <c r="E83" s="239"/>
      <c r="F83" s="239"/>
      <c r="G83" s="239"/>
      <c r="H83" s="239"/>
      <c r="I83" s="239"/>
      <c r="J83" s="239"/>
      <c r="Y83" s="282"/>
      <c r="Z83" s="282"/>
      <c r="AA83" s="282"/>
      <c r="AB83" s="282"/>
      <c r="AC83" s="282"/>
      <c r="AD83" s="282"/>
      <c r="AE83" s="282"/>
      <c r="AF83" s="282"/>
      <c r="AG83" s="282"/>
      <c r="AH83" s="282"/>
      <c r="AI83" s="282"/>
      <c r="AJ83" s="282"/>
      <c r="AK83" s="282"/>
      <c r="AL83" s="282"/>
      <c r="AM83" s="282"/>
      <c r="AN83" s="282"/>
      <c r="AO83" s="282"/>
      <c r="AP83" s="282"/>
      <c r="AQ83" s="282"/>
    </row>
    <row r="84" spans="1:43" ht="27" customHeight="1" x14ac:dyDescent="0.2">
      <c r="A84" s="239"/>
      <c r="B84" s="239"/>
      <c r="C84" s="239"/>
      <c r="D84" s="239"/>
      <c r="E84" s="239"/>
      <c r="F84" s="239"/>
      <c r="G84" s="239"/>
      <c r="H84" s="239"/>
      <c r="I84" s="239"/>
      <c r="J84" s="239"/>
      <c r="Y84" s="282"/>
      <c r="Z84" s="282"/>
      <c r="AA84" s="282"/>
      <c r="AB84" s="282"/>
      <c r="AC84" s="282"/>
      <c r="AD84" s="282"/>
      <c r="AE84" s="282"/>
      <c r="AF84" s="282"/>
      <c r="AG84" s="282"/>
      <c r="AH84" s="282"/>
      <c r="AI84" s="282"/>
      <c r="AJ84" s="282"/>
      <c r="AK84" s="282"/>
      <c r="AL84" s="282"/>
      <c r="AM84" s="282"/>
      <c r="AN84" s="282"/>
      <c r="AO84" s="282"/>
      <c r="AP84" s="282"/>
      <c r="AQ84" s="282"/>
    </row>
    <row r="85" spans="1:43" ht="27" customHeight="1" x14ac:dyDescent="0.2">
      <c r="A85" s="239"/>
      <c r="B85" s="239"/>
      <c r="C85" s="239"/>
      <c r="D85" s="239"/>
      <c r="E85" s="239"/>
      <c r="F85" s="239"/>
      <c r="G85" s="239"/>
      <c r="H85" s="239"/>
      <c r="I85" s="239"/>
      <c r="J85" s="239"/>
      <c r="Y85" s="282"/>
      <c r="Z85" s="282"/>
      <c r="AA85" s="282"/>
      <c r="AB85" s="282"/>
      <c r="AC85" s="282"/>
      <c r="AD85" s="282"/>
      <c r="AE85" s="282"/>
      <c r="AF85" s="282"/>
      <c r="AG85" s="282"/>
      <c r="AH85" s="282"/>
      <c r="AI85" s="282"/>
      <c r="AJ85" s="282"/>
      <c r="AK85" s="282"/>
      <c r="AL85" s="282"/>
      <c r="AM85" s="282"/>
      <c r="AN85" s="282"/>
      <c r="AO85" s="282"/>
      <c r="AP85" s="282"/>
      <c r="AQ85" s="282"/>
    </row>
    <row r="86" spans="1:43" ht="27" customHeight="1" x14ac:dyDescent="0.2">
      <c r="A86" s="239"/>
      <c r="B86" s="239"/>
      <c r="C86" s="239"/>
      <c r="D86" s="239"/>
      <c r="E86" s="239"/>
      <c r="F86" s="239"/>
      <c r="G86" s="239"/>
      <c r="H86" s="239"/>
      <c r="I86" s="239"/>
      <c r="J86" s="239"/>
      <c r="Y86" s="282"/>
      <c r="Z86" s="282"/>
      <c r="AA86" s="282"/>
      <c r="AB86" s="282"/>
      <c r="AC86" s="282"/>
      <c r="AD86" s="282"/>
      <c r="AE86" s="282"/>
      <c r="AF86" s="282"/>
      <c r="AG86" s="282"/>
      <c r="AH86" s="282"/>
      <c r="AI86" s="282"/>
      <c r="AJ86" s="282"/>
      <c r="AK86" s="282"/>
      <c r="AL86" s="282"/>
      <c r="AM86" s="282"/>
      <c r="AN86" s="282"/>
      <c r="AO86" s="282"/>
      <c r="AP86" s="282"/>
      <c r="AQ86" s="282"/>
    </row>
    <row r="87" spans="1:43" ht="27" customHeight="1" x14ac:dyDescent="0.2">
      <c r="A87" s="239"/>
      <c r="B87" s="239"/>
      <c r="C87" s="239"/>
      <c r="D87" s="239"/>
      <c r="E87" s="239"/>
      <c r="F87" s="239"/>
      <c r="G87" s="239"/>
      <c r="H87" s="239"/>
      <c r="I87" s="239"/>
      <c r="J87" s="239"/>
      <c r="Y87" s="282"/>
      <c r="Z87" s="282"/>
      <c r="AA87" s="282"/>
      <c r="AB87" s="282"/>
      <c r="AC87" s="282"/>
      <c r="AD87" s="282"/>
      <c r="AE87" s="282"/>
      <c r="AF87" s="282"/>
      <c r="AG87" s="282"/>
      <c r="AH87" s="282"/>
      <c r="AI87" s="282"/>
      <c r="AJ87" s="282"/>
      <c r="AK87" s="282"/>
      <c r="AL87" s="282"/>
      <c r="AM87" s="282"/>
      <c r="AN87" s="282"/>
      <c r="AO87" s="282"/>
      <c r="AP87" s="282"/>
      <c r="AQ87" s="282"/>
    </row>
    <row r="88" spans="1:43" ht="27" customHeight="1" x14ac:dyDescent="0.2">
      <c r="A88" s="239"/>
      <c r="B88" s="239"/>
      <c r="C88" s="239"/>
      <c r="D88" s="239"/>
      <c r="E88" s="239"/>
      <c r="F88" s="239"/>
      <c r="G88" s="239"/>
      <c r="H88" s="239"/>
      <c r="I88" s="239"/>
      <c r="J88" s="239"/>
      <c r="Y88" s="282"/>
      <c r="Z88" s="282"/>
      <c r="AA88" s="282"/>
      <c r="AB88" s="282"/>
      <c r="AC88" s="282"/>
      <c r="AD88" s="282"/>
      <c r="AE88" s="282"/>
      <c r="AF88" s="282"/>
      <c r="AG88" s="282"/>
      <c r="AH88" s="282"/>
      <c r="AI88" s="282"/>
      <c r="AJ88" s="282"/>
      <c r="AK88" s="282"/>
      <c r="AL88" s="282"/>
      <c r="AM88" s="282"/>
      <c r="AN88" s="282"/>
      <c r="AO88" s="282"/>
      <c r="AP88" s="282"/>
      <c r="AQ88" s="282"/>
    </row>
    <row r="89" spans="1:43" ht="27" customHeight="1" x14ac:dyDescent="0.2">
      <c r="A89" s="239"/>
      <c r="B89" s="239"/>
      <c r="C89" s="239"/>
      <c r="D89" s="239"/>
      <c r="E89" s="239"/>
      <c r="F89" s="239"/>
      <c r="G89" s="239"/>
      <c r="H89" s="239"/>
      <c r="I89" s="239"/>
      <c r="J89" s="239"/>
      <c r="Y89" s="282"/>
      <c r="Z89" s="282"/>
      <c r="AA89" s="282"/>
      <c r="AB89" s="282"/>
      <c r="AC89" s="282"/>
      <c r="AD89" s="282"/>
      <c r="AE89" s="282"/>
      <c r="AF89" s="282"/>
      <c r="AG89" s="282"/>
      <c r="AH89" s="282"/>
      <c r="AI89" s="282"/>
      <c r="AJ89" s="282"/>
      <c r="AK89" s="282"/>
      <c r="AL89" s="282"/>
      <c r="AM89" s="282"/>
      <c r="AN89" s="282"/>
      <c r="AO89" s="282"/>
      <c r="AP89" s="282"/>
      <c r="AQ89" s="282"/>
    </row>
    <row r="90" spans="1:43" ht="27" customHeight="1" x14ac:dyDescent="0.2">
      <c r="A90" s="239"/>
      <c r="B90" s="239"/>
      <c r="C90" s="239"/>
      <c r="D90" s="239"/>
      <c r="E90" s="239"/>
      <c r="F90" s="239"/>
      <c r="G90" s="239"/>
      <c r="H90" s="239"/>
      <c r="I90" s="239"/>
      <c r="J90" s="239"/>
      <c r="Y90" s="282"/>
      <c r="Z90" s="282"/>
      <c r="AA90" s="282"/>
      <c r="AB90" s="282"/>
      <c r="AC90" s="282"/>
      <c r="AD90" s="282"/>
      <c r="AE90" s="282"/>
      <c r="AF90" s="282"/>
      <c r="AG90" s="282"/>
      <c r="AH90" s="282"/>
      <c r="AI90" s="282"/>
      <c r="AJ90" s="282"/>
      <c r="AK90" s="282"/>
      <c r="AL90" s="282"/>
      <c r="AM90" s="282"/>
      <c r="AN90" s="282"/>
      <c r="AO90" s="282"/>
      <c r="AP90" s="282"/>
      <c r="AQ90" s="282"/>
    </row>
    <row r="91" spans="1:43" ht="27" customHeight="1" x14ac:dyDescent="0.2">
      <c r="A91" s="239"/>
      <c r="B91" s="239"/>
      <c r="C91" s="239"/>
      <c r="D91" s="239"/>
      <c r="E91" s="239"/>
      <c r="F91" s="239"/>
      <c r="G91" s="239"/>
      <c r="H91" s="239"/>
      <c r="I91" s="239"/>
      <c r="J91" s="239"/>
      <c r="Y91" s="282"/>
      <c r="Z91" s="282"/>
      <c r="AA91" s="282"/>
      <c r="AB91" s="282"/>
      <c r="AC91" s="282"/>
      <c r="AD91" s="282"/>
      <c r="AE91" s="282"/>
      <c r="AF91" s="282"/>
      <c r="AG91" s="282"/>
      <c r="AH91" s="282"/>
      <c r="AI91" s="282"/>
      <c r="AJ91" s="282"/>
      <c r="AK91" s="282"/>
      <c r="AL91" s="282"/>
      <c r="AM91" s="282"/>
      <c r="AN91" s="282"/>
      <c r="AO91" s="282"/>
      <c r="AP91" s="282"/>
      <c r="AQ91" s="282"/>
    </row>
    <row r="92" spans="1:43" ht="27" customHeight="1" x14ac:dyDescent="0.2">
      <c r="A92" s="239"/>
      <c r="B92" s="239"/>
      <c r="C92" s="239"/>
      <c r="D92" s="239"/>
      <c r="E92" s="239"/>
      <c r="F92" s="239"/>
      <c r="G92" s="239"/>
      <c r="H92" s="239"/>
      <c r="I92" s="239"/>
      <c r="J92" s="239"/>
      <c r="Y92" s="282"/>
      <c r="Z92" s="282"/>
      <c r="AA92" s="282"/>
      <c r="AB92" s="282"/>
      <c r="AC92" s="282"/>
      <c r="AD92" s="282"/>
      <c r="AE92" s="282"/>
      <c r="AF92" s="282"/>
      <c r="AG92" s="282"/>
      <c r="AH92" s="282"/>
      <c r="AI92" s="282"/>
      <c r="AJ92" s="282"/>
      <c r="AK92" s="282"/>
      <c r="AL92" s="282"/>
      <c r="AM92" s="282"/>
      <c r="AN92" s="282"/>
      <c r="AO92" s="282"/>
      <c r="AP92" s="282"/>
      <c r="AQ92" s="282"/>
    </row>
    <row r="93" spans="1:43" ht="27" customHeight="1" x14ac:dyDescent="0.2">
      <c r="A93" s="239"/>
      <c r="B93" s="239"/>
      <c r="C93" s="239"/>
      <c r="D93" s="239"/>
      <c r="E93" s="239"/>
      <c r="F93" s="239"/>
      <c r="G93" s="239"/>
      <c r="H93" s="239"/>
      <c r="I93" s="239"/>
      <c r="J93" s="239"/>
      <c r="Y93" s="282"/>
      <c r="Z93" s="282"/>
      <c r="AA93" s="282"/>
      <c r="AB93" s="282"/>
      <c r="AC93" s="282"/>
      <c r="AD93" s="282"/>
      <c r="AE93" s="282"/>
      <c r="AF93" s="282"/>
      <c r="AG93" s="282"/>
      <c r="AH93" s="282"/>
      <c r="AI93" s="282"/>
      <c r="AJ93" s="282"/>
      <c r="AK93" s="282"/>
      <c r="AL93" s="282"/>
      <c r="AM93" s="282"/>
      <c r="AN93" s="282"/>
      <c r="AO93" s="282"/>
      <c r="AP93" s="282"/>
      <c r="AQ93" s="282"/>
    </row>
    <row r="94" spans="1:43" ht="27" customHeight="1" x14ac:dyDescent="0.2">
      <c r="A94" s="239"/>
      <c r="B94" s="239"/>
      <c r="C94" s="239"/>
      <c r="D94" s="239"/>
      <c r="E94" s="239"/>
      <c r="F94" s="239"/>
      <c r="G94" s="239"/>
      <c r="H94" s="239"/>
      <c r="I94" s="239"/>
      <c r="J94" s="239"/>
      <c r="Y94" s="282"/>
      <c r="Z94" s="282"/>
      <c r="AA94" s="282"/>
      <c r="AB94" s="282"/>
      <c r="AC94" s="282"/>
      <c r="AD94" s="282"/>
      <c r="AE94" s="282"/>
      <c r="AF94" s="282"/>
      <c r="AG94" s="282"/>
      <c r="AH94" s="282"/>
      <c r="AI94" s="282"/>
      <c r="AJ94" s="282"/>
      <c r="AK94" s="282"/>
      <c r="AL94" s="282"/>
      <c r="AM94" s="282"/>
      <c r="AN94" s="282"/>
      <c r="AO94" s="282"/>
      <c r="AP94" s="282"/>
      <c r="AQ94" s="282"/>
    </row>
    <row r="95" spans="1:43" ht="27" customHeight="1" x14ac:dyDescent="0.2">
      <c r="A95" s="239"/>
      <c r="B95" s="239"/>
      <c r="C95" s="239"/>
      <c r="D95" s="239"/>
      <c r="E95" s="239"/>
      <c r="F95" s="239"/>
      <c r="G95" s="239"/>
      <c r="H95" s="239"/>
      <c r="I95" s="239"/>
      <c r="J95" s="239"/>
    </row>
    <row r="96" spans="1:43" ht="27" customHeight="1" x14ac:dyDescent="0.2">
      <c r="A96" s="239"/>
      <c r="B96" s="239"/>
      <c r="C96" s="239"/>
      <c r="D96" s="239"/>
      <c r="E96" s="239"/>
      <c r="F96" s="239"/>
      <c r="G96" s="239"/>
      <c r="H96" s="239"/>
      <c r="I96" s="239"/>
      <c r="J96" s="239"/>
    </row>
    <row r="97" spans="1:10" ht="27" customHeight="1" x14ac:dyDescent="0.2">
      <c r="A97" s="239"/>
      <c r="B97" s="239"/>
      <c r="C97" s="239"/>
      <c r="D97" s="239"/>
      <c r="E97" s="239"/>
      <c r="F97" s="239"/>
      <c r="G97" s="239"/>
      <c r="H97" s="239"/>
      <c r="I97" s="239"/>
      <c r="J97" s="239"/>
    </row>
    <row r="98" spans="1:10" ht="27" customHeight="1" x14ac:dyDescent="0.2">
      <c r="A98" s="239"/>
      <c r="B98" s="239"/>
      <c r="C98" s="239"/>
      <c r="D98" s="239"/>
      <c r="E98" s="239"/>
      <c r="F98" s="239"/>
      <c r="G98" s="239"/>
      <c r="H98" s="239"/>
      <c r="I98" s="239"/>
      <c r="J98" s="239"/>
    </row>
    <row r="99" spans="1:10" ht="27" customHeight="1" x14ac:dyDescent="0.2">
      <c r="A99" s="239"/>
      <c r="B99" s="239"/>
      <c r="C99" s="239"/>
      <c r="D99" s="239"/>
      <c r="E99" s="239"/>
      <c r="F99" s="239"/>
      <c r="G99" s="239"/>
      <c r="H99" s="239"/>
      <c r="I99" s="239"/>
      <c r="J99" s="239"/>
    </row>
    <row r="100" spans="1:10" ht="27" customHeight="1" x14ac:dyDescent="0.2">
      <c r="A100" s="239"/>
      <c r="B100" s="239"/>
      <c r="C100" s="239"/>
      <c r="D100" s="239"/>
      <c r="E100" s="239"/>
      <c r="F100" s="239"/>
      <c r="G100" s="239"/>
      <c r="H100" s="239"/>
      <c r="I100" s="239"/>
      <c r="J100" s="239"/>
    </row>
    <row r="101" spans="1:10" ht="27" customHeight="1" x14ac:dyDescent="0.2">
      <c r="A101" s="239"/>
      <c r="B101" s="239"/>
      <c r="C101" s="239"/>
      <c r="D101" s="239"/>
      <c r="E101" s="239"/>
      <c r="F101" s="239"/>
      <c r="G101" s="239"/>
      <c r="H101" s="239"/>
      <c r="I101" s="239"/>
      <c r="J101" s="239"/>
    </row>
    <row r="102" spans="1:10" ht="27" customHeight="1" x14ac:dyDescent="0.2">
      <c r="A102" s="239"/>
      <c r="B102" s="239"/>
      <c r="C102" s="239"/>
      <c r="D102" s="239"/>
      <c r="E102" s="239"/>
      <c r="F102" s="239"/>
      <c r="G102" s="239"/>
      <c r="H102" s="239"/>
      <c r="I102" s="239"/>
      <c r="J102" s="239"/>
    </row>
  </sheetData>
  <mergeCells count="144">
    <mergeCell ref="J7:J8"/>
    <mergeCell ref="K7:K8"/>
    <mergeCell ref="L7:L8"/>
    <mergeCell ref="M7:M8"/>
    <mergeCell ref="N7:N8"/>
    <mergeCell ref="O7:O8"/>
    <mergeCell ref="A1:AK4"/>
    <mergeCell ref="A5:M6"/>
    <mergeCell ref="N5:AM5"/>
    <mergeCell ref="Y6:AJ6"/>
    <mergeCell ref="A7:A8"/>
    <mergeCell ref="B7:C8"/>
    <mergeCell ref="D7:D8"/>
    <mergeCell ref="E7:F8"/>
    <mergeCell ref="G7:G8"/>
    <mergeCell ref="H7:I8"/>
    <mergeCell ref="P7:P8"/>
    <mergeCell ref="Q7:Q8"/>
    <mergeCell ref="R7:R8"/>
    <mergeCell ref="S7:S8"/>
    <mergeCell ref="T7:T8"/>
    <mergeCell ref="U7:U8"/>
    <mergeCell ref="AM7:AM8"/>
    <mergeCell ref="V7:V8"/>
    <mergeCell ref="X7:X8"/>
    <mergeCell ref="Y7:AD7"/>
    <mergeCell ref="AE7:AJ7"/>
    <mergeCell ref="AK7:AK8"/>
    <mergeCell ref="AL7:AL8"/>
    <mergeCell ref="AJ12:AJ19"/>
    <mergeCell ref="AK12:AK19"/>
    <mergeCell ref="AL12:AL19"/>
    <mergeCell ref="AM12:AM19"/>
    <mergeCell ref="AG12:AG19"/>
    <mergeCell ref="AH12:AH19"/>
    <mergeCell ref="AI12:AI19"/>
    <mergeCell ref="B13:C13"/>
    <mergeCell ref="E13:F13"/>
    <mergeCell ref="H13:I13"/>
    <mergeCell ref="T14:T15"/>
    <mergeCell ref="T16:T19"/>
    <mergeCell ref="B18:C18"/>
    <mergeCell ref="AD12:AD19"/>
    <mergeCell ref="AE12:AE19"/>
    <mergeCell ref="AF12:AF19"/>
    <mergeCell ref="X12:X19"/>
    <mergeCell ref="Y12:Y19"/>
    <mergeCell ref="Z12:Z19"/>
    <mergeCell ref="AA12:AA19"/>
    <mergeCell ref="AB12:AB19"/>
    <mergeCell ref="AC12:AC19"/>
    <mergeCell ref="P12:P19"/>
    <mergeCell ref="Q12:Q19"/>
    <mergeCell ref="W12:W19"/>
    <mergeCell ref="J12:J19"/>
    <mergeCell ref="K12:K19"/>
    <mergeCell ref="L12:L19"/>
    <mergeCell ref="M12:M19"/>
    <mergeCell ref="N12:N19"/>
    <mergeCell ref="O12:O19"/>
    <mergeCell ref="M20:M27"/>
    <mergeCell ref="N20:N27"/>
    <mergeCell ref="O20:O27"/>
    <mergeCell ref="E18:F18"/>
    <mergeCell ref="H18:I18"/>
    <mergeCell ref="U18:U19"/>
    <mergeCell ref="V18:V19"/>
    <mergeCell ref="B19:C19"/>
    <mergeCell ref="E19:F19"/>
    <mergeCell ref="H19:I19"/>
    <mergeCell ref="R12:R19"/>
    <mergeCell ref="S12:S19"/>
    <mergeCell ref="T12:T13"/>
    <mergeCell ref="H21:I21"/>
    <mergeCell ref="T22:T27"/>
    <mergeCell ref="U22:U23"/>
    <mergeCell ref="V22:V23"/>
    <mergeCell ref="H26:I26"/>
    <mergeCell ref="U26:U27"/>
    <mergeCell ref="V26:V27"/>
    <mergeCell ref="H27:I27"/>
    <mergeCell ref="V20:V21"/>
    <mergeCell ref="J20:J27"/>
    <mergeCell ref="K20:K27"/>
    <mergeCell ref="AI20:AI27"/>
    <mergeCell ref="AJ20:AJ27"/>
    <mergeCell ref="AK20:AK27"/>
    <mergeCell ref="AL20:AL27"/>
    <mergeCell ref="AM20:AM27"/>
    <mergeCell ref="AB20:AB27"/>
    <mergeCell ref="AC20:AC27"/>
    <mergeCell ref="AD20:AD27"/>
    <mergeCell ref="AE20:AE27"/>
    <mergeCell ref="AF20:AF27"/>
    <mergeCell ref="AG20:AG27"/>
    <mergeCell ref="AH20:AH27"/>
    <mergeCell ref="L20:L27"/>
    <mergeCell ref="AC30:AC37"/>
    <mergeCell ref="P30:P37"/>
    <mergeCell ref="Q30:Q37"/>
    <mergeCell ref="R30:R37"/>
    <mergeCell ref="S30:S37"/>
    <mergeCell ref="W30:W37"/>
    <mergeCell ref="J30:J37"/>
    <mergeCell ref="K30:K37"/>
    <mergeCell ref="L30:L37"/>
    <mergeCell ref="M30:M37"/>
    <mergeCell ref="N30:N37"/>
    <mergeCell ref="O30:O37"/>
    <mergeCell ref="W20:W27"/>
    <mergeCell ref="X20:X27"/>
    <mergeCell ref="Y20:Y27"/>
    <mergeCell ref="Z20:Z27"/>
    <mergeCell ref="AA20:AA27"/>
    <mergeCell ref="P20:P27"/>
    <mergeCell ref="Q20:Q27"/>
    <mergeCell ref="R20:R27"/>
    <mergeCell ref="S20:S27"/>
    <mergeCell ref="T20:T21"/>
    <mergeCell ref="U20:U21"/>
    <mergeCell ref="H36:I36"/>
    <mergeCell ref="E37:F37"/>
    <mergeCell ref="H37:I37"/>
    <mergeCell ref="AJ30:AJ37"/>
    <mergeCell ref="AK30:AK37"/>
    <mergeCell ref="AL30:AL37"/>
    <mergeCell ref="AM30:AM37"/>
    <mergeCell ref="E31:F31"/>
    <mergeCell ref="H31:I31"/>
    <mergeCell ref="T32:T37"/>
    <mergeCell ref="U33:U37"/>
    <mergeCell ref="V33:V37"/>
    <mergeCell ref="E36:F36"/>
    <mergeCell ref="AD30:AD37"/>
    <mergeCell ref="AE30:AE37"/>
    <mergeCell ref="AF30:AF37"/>
    <mergeCell ref="AG30:AG37"/>
    <mergeCell ref="AH30:AH37"/>
    <mergeCell ref="AI30:AI37"/>
    <mergeCell ref="X30:X37"/>
    <mergeCell ref="Y30:Y37"/>
    <mergeCell ref="Z30:Z37"/>
    <mergeCell ref="AA30:AA37"/>
    <mergeCell ref="AB30:AB37"/>
  </mergeCells>
  <pageMargins left="0.70866141732283472" right="0.70866141732283472" top="0.35433070866141736" bottom="0.35433070866141736" header="0.31496062992125984" footer="0.31496062992125984"/>
  <pageSetup paperSize="5" scale="2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ADMINISTRATIVA</vt:lpstr>
      <vt:lpstr>PLANEACION</vt:lpstr>
      <vt:lpstr>HACIENDA</vt:lpstr>
      <vt:lpstr>INFRAESTRUCTURA</vt:lpstr>
      <vt:lpstr>INTERIOR </vt:lpstr>
      <vt:lpstr>CULTURA</vt:lpstr>
      <vt:lpstr>TURISMO</vt:lpstr>
      <vt:lpstr>AGRICULTURA</vt:lpstr>
      <vt:lpstr>PRIVADA</vt:lpstr>
      <vt:lpstr>EDUCACION</vt:lpstr>
      <vt:lpstr>FAMILIA</vt:lpstr>
      <vt:lpstr>REP. JUDICIAL</vt:lpstr>
      <vt:lpstr>SALUD</vt:lpstr>
      <vt:lpstr>INDEPORTES</vt:lpstr>
      <vt:lpstr>PROMOTORA</vt:lpstr>
      <vt:lpstr>IDTQ</vt:lpstr>
      <vt:lpstr>AGRICULTURA!Títulos_a_imprimir</vt:lpstr>
      <vt:lpstr>EDUCACION!Títulos_a_imprimir</vt:lpstr>
      <vt:lpstr>INFRAESTRUCTURA!Títulos_a_imprimir</vt:lpstr>
      <vt:lpstr>PRIVADA!Títulos_a_imprimir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Maria Lucia Londoño Giraldo</cp:lastModifiedBy>
  <cp:revision/>
  <cp:lastPrinted>2017-01-25T20:31:34Z</cp:lastPrinted>
  <dcterms:created xsi:type="dcterms:W3CDTF">2016-09-08T15:20:39Z</dcterms:created>
  <dcterms:modified xsi:type="dcterms:W3CDTF">2017-01-31T21:13:09Z</dcterms:modified>
  <cp:category/>
  <cp:contentStatus/>
</cp:coreProperties>
</file>