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6608" windowHeight="9432" firstSheet="11" activeTab="15"/>
  </bookViews>
  <sheets>
    <sheet name="HACIENDA" sheetId="1" r:id="rId1"/>
    <sheet name="PLANEACION" sheetId="2" r:id="rId2"/>
    <sheet name="PRIVADA" sheetId="3" r:id="rId3"/>
    <sheet name="SALUD " sheetId="4" r:id="rId4"/>
    <sheet name="AGRICULTURA" sheetId="5" r:id="rId5"/>
    <sheet name="JURIDICA" sheetId="6" r:id="rId6"/>
    <sheet name="TURISMO INDUSTRIA Y COMERCIO" sheetId="7" r:id="rId7"/>
    <sheet name="FAMILIA" sheetId="8" r:id="rId8"/>
    <sheet name="CULTURA " sheetId="9" r:id="rId9"/>
    <sheet name="REP. JUDICIAL Y DEF." sheetId="10" r:id="rId10"/>
    <sheet name="SERVICIOS ADTIVOS." sheetId="11" r:id="rId11"/>
    <sheet name="PROMOTORA" sheetId="12" r:id="rId12"/>
    <sheet name="INFRAESTRUCTURA" sheetId="13" r:id="rId13"/>
    <sheet name="EDUCACIÓN" sheetId="14" r:id="rId14"/>
    <sheet name="INDEPORTES" sheetId="15" r:id="rId15"/>
    <sheet name="INTERIOR" sheetId="16" r:id="rId16"/>
  </sheets>
  <definedNames>
    <definedName name="_xlnm.Print_Titles" localSheetId="4">'AGRICULTURA'!$1:$6</definedName>
    <definedName name="_xlnm.Print_Titles" localSheetId="8">'CULTURA '!$1:$6</definedName>
    <definedName name="_xlnm.Print_Titles" localSheetId="13">'EDUCACIÓN'!$1:$6</definedName>
    <definedName name="_xlnm.Print_Titles" localSheetId="7">'FAMILIA'!$1:$6</definedName>
    <definedName name="_xlnm.Print_Titles" localSheetId="14">'INDEPORTES'!$1:$6</definedName>
    <definedName name="_xlnm.Print_Titles" localSheetId="12">'INFRAESTRUCTURA'!$1:$6</definedName>
    <definedName name="_xlnm.Print_Titles" localSheetId="15">'INTERIOR'!$1:$6</definedName>
    <definedName name="_xlnm.Print_Titles" localSheetId="5">'JURIDICA'!$1:$6</definedName>
    <definedName name="_xlnm.Print_Titles" localSheetId="1">'PLANEACION'!$1:$6</definedName>
    <definedName name="_xlnm.Print_Titles" localSheetId="2">'PRIVADA'!$1:$6</definedName>
    <definedName name="_xlnm.Print_Titles" localSheetId="11">'PROMOTORA'!$1:$6</definedName>
    <definedName name="_xlnm.Print_Titles" localSheetId="9">'REP. JUDICIAL Y DEF.'!$1:$6</definedName>
    <definedName name="_xlnm.Print_Titles" localSheetId="3">'SALUD '!$1:$6</definedName>
    <definedName name="_xlnm.Print_Titles" localSheetId="10">'SERVICIOS ADTIVOS.'!$1:$6</definedName>
    <definedName name="_xlnm.Print_Titles" localSheetId="6">'TURISMO INDUSTRIA Y COMERCIO'!$1:$6</definedName>
  </definedNames>
  <calcPr fullCalcOnLoad="1"/>
</workbook>
</file>

<file path=xl/comments1.xml><?xml version="1.0" encoding="utf-8"?>
<comments xmlns="http://schemas.openxmlformats.org/spreadsheetml/2006/main">
  <authors>
    <author>User</author>
  </authors>
  <commentList>
    <comment ref="A4" authorId="0">
      <text>
        <r>
          <rPr>
            <sz val="9"/>
            <rFont val="Tahoma"/>
            <family val="2"/>
          </rPr>
          <t>Información del Plan de Desarrollo</t>
        </r>
      </text>
    </comment>
    <comment ref="D4" authorId="0">
      <text>
        <r>
          <rPr>
            <sz val="9"/>
            <rFont val="Tahoma"/>
            <family val="2"/>
          </rPr>
          <t>Informacion del Proyecto con el que se lograran los propositos del Plan de Desarrollo</t>
        </r>
      </text>
    </comment>
    <comment ref="A5" authorId="0">
      <text>
        <r>
          <rPr>
            <b/>
            <sz val="10"/>
            <rFont val="Arial"/>
            <family val="2"/>
          </rPr>
          <t>Inversión:</t>
        </r>
        <r>
          <rPr>
            <sz val="10"/>
            <rFont val="Arial"/>
            <family val="2"/>
          </rPr>
          <t xml:space="preserve"> escriba el rubro asignado en el POAI, el nombre de la Política, Programa y Subprograma
</t>
        </r>
      </text>
    </comment>
    <comment ref="B5" authorId="0">
      <text>
        <r>
          <rPr>
            <b/>
            <sz val="9"/>
            <rFont val="Tahoma"/>
            <family val="2"/>
          </rPr>
          <t>Si es INVERSIÓN</t>
        </r>
        <r>
          <rPr>
            <sz val="9"/>
            <rFont val="Tahoma"/>
            <family val="2"/>
          </rPr>
          <t xml:space="preserve">, Escriba el numero y el nombre de la Meta ó Metas del Plan de Desarrollo, que se pretenden lograr total ó parcialmente con el proyecto que se va ha ejecutar.
</t>
        </r>
      </text>
    </comment>
    <comment ref="C5" authorId="0">
      <text>
        <r>
          <rPr>
            <b/>
            <sz val="9"/>
            <rFont val="Tahoma"/>
            <family val="2"/>
          </rPr>
          <t>Si es INVERSIÓN</t>
        </r>
        <r>
          <rPr>
            <sz val="9"/>
            <rFont val="Tahoma"/>
            <family val="2"/>
          </rPr>
          <t xml:space="preserve">, Escriba el indicador de la Meta ó Metas que aparecen en el Plan Indicativo (cada una de ellas en forma individual).
</t>
        </r>
        <r>
          <rPr>
            <b/>
            <sz val="9"/>
            <rFont val="Tahoma"/>
            <family val="2"/>
          </rPr>
          <t>Si es FUNCIONAMIENTO</t>
        </r>
        <r>
          <rPr>
            <sz val="9"/>
            <rFont val="Tahoma"/>
            <family val="2"/>
          </rPr>
          <t>, no aplica</t>
        </r>
      </text>
    </comment>
    <comment ref="D5" authorId="0">
      <text>
        <r>
          <rPr>
            <b/>
            <sz val="9"/>
            <rFont val="Tahoma"/>
            <family val="2"/>
          </rPr>
          <t>Si es Inversión:</t>
        </r>
        <r>
          <rPr>
            <sz val="9"/>
            <rFont val="Tahoma"/>
            <family val="2"/>
          </rPr>
          <t xml:space="preserve"> Escriba el numero y el nombre del proyecto que aparece en el POAI</t>
        </r>
      </text>
    </comment>
    <comment ref="E5" authorId="0">
      <text>
        <r>
          <rPr>
            <b/>
            <sz val="9"/>
            <rFont val="Tahoma"/>
            <family val="2"/>
          </rPr>
          <t>INVERSIÓN:</t>
        </r>
        <r>
          <rPr>
            <sz val="9"/>
            <rFont val="Tahoma"/>
            <family val="2"/>
          </rPr>
          <t xml:space="preserve"> Porcentaje de cumplimiento  con respecto a la Meta. Es decir: Que tanto de la meta se pretende lograr con este proyecto</t>
        </r>
      </text>
    </comment>
    <comment ref="F5" authorId="0">
      <text>
        <r>
          <rPr>
            <sz val="9"/>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5" authorId="0">
      <text>
        <r>
          <rPr>
            <b/>
            <sz val="9"/>
            <rFont val="Tahoma"/>
            <family val="2"/>
          </rPr>
          <t>inversión</t>
        </r>
        <r>
          <rPr>
            <sz val="9"/>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5" authorId="0">
      <text>
        <r>
          <rPr>
            <b/>
            <sz val="9"/>
            <rFont val="Tahoma"/>
            <family val="2"/>
          </rPr>
          <t>Si es INVERSIÓN</t>
        </r>
        <r>
          <rPr>
            <sz val="9"/>
            <rFont val="Tahoma"/>
            <family val="2"/>
          </rPr>
          <t xml:space="preserve"> describa el resultado final del contrato, que debe estar articulado a los requerimientos del proyecto y la meta.
</t>
        </r>
        <r>
          <rPr>
            <b/>
            <sz val="9"/>
            <rFont val="Tahoma"/>
            <family val="2"/>
          </rPr>
          <t xml:space="preserve">
</t>
        </r>
      </text>
    </comment>
    <comment ref="I5" authorId="0">
      <text>
        <r>
          <rPr>
            <b/>
            <sz val="9"/>
            <rFont val="Tahoma"/>
            <family val="2"/>
          </rPr>
          <t>Inversión</t>
        </r>
        <r>
          <rPr>
            <sz val="9"/>
            <rFont val="Tahoma"/>
            <family val="2"/>
          </rPr>
          <t xml:space="preserve">. Escriba  las obligaciones que se han fijado en el contrato. Es necesario cuantificar y medir cada una de las actividades que se van a ejecutar. 
</t>
        </r>
      </text>
    </comment>
    <comment ref="J5" authorId="0">
      <text>
        <r>
          <rPr>
            <b/>
            <sz val="9"/>
            <rFont val="Arial"/>
            <family val="2"/>
          </rPr>
          <t>INVERSIÓN</t>
        </r>
        <r>
          <rPr>
            <sz val="9"/>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rFont val="Tahoma"/>
            <family val="2"/>
          </rPr>
          <t xml:space="preserve">
</t>
        </r>
        <r>
          <rPr>
            <b/>
            <sz val="9"/>
            <rFont val="Tahoma"/>
            <family val="2"/>
          </rPr>
          <t xml:space="preserve">
</t>
        </r>
      </text>
    </comment>
    <comment ref="K5" authorId="0">
      <text>
        <r>
          <rPr>
            <b/>
            <sz val="9"/>
            <rFont val="Tahoma"/>
            <family val="2"/>
          </rPr>
          <t>Si es INVERSIÓN</t>
        </r>
        <r>
          <rPr>
            <sz val="9"/>
            <rFont val="Tahoma"/>
            <family val="2"/>
          </rPr>
          <t xml:space="preserve">, Escriba el tipo de Recurso que se va ha ejecutar, ejemplo: RO, S-ACPM, IR, EPD, SGP-E, SGP-S, MONO, RC, etc.
</t>
        </r>
      </text>
    </comment>
    <comment ref="L5" authorId="0">
      <text>
        <r>
          <rPr>
            <b/>
            <sz val="9"/>
            <rFont val="Tahoma"/>
            <family val="2"/>
          </rPr>
          <t>INVERSIÓN</t>
        </r>
        <r>
          <rPr>
            <sz val="9"/>
            <rFont val="Tahoma"/>
            <family val="2"/>
          </rPr>
          <t xml:space="preserve">, Escriba la fecha de iniciación y terminación de cada   contrato.
</t>
        </r>
        <r>
          <rPr>
            <b/>
            <sz val="9"/>
            <rFont val="Tahoma"/>
            <family val="2"/>
          </rPr>
          <t>FUNCIONAMIENTO</t>
        </r>
        <r>
          <rPr>
            <sz val="9"/>
            <rFont val="Tahoma"/>
            <family val="2"/>
          </rPr>
          <t xml:space="preserve">,  escriba la fecha en que inician y terminan las actividades si son productos temporales, de lo contrario escriba la anualidad. </t>
        </r>
      </text>
    </comment>
    <comment ref="N5" authorId="0">
      <text>
        <r>
          <rPr>
            <b/>
            <sz val="9"/>
            <rFont val="Tahoma"/>
            <family val="2"/>
          </rPr>
          <t>Si es INVERSION</t>
        </r>
        <r>
          <rPr>
            <sz val="9"/>
            <rFont val="Tahoma"/>
            <family val="2"/>
          </rPr>
          <t xml:space="preserve">. Escriba el nombre del contratista que ejecuta el contrato. 
</t>
        </r>
        <r>
          <rPr>
            <b/>
            <i/>
            <sz val="9"/>
            <rFont val="Tahoma"/>
            <family val="2"/>
          </rPr>
          <t>Si es Funcionamiento</t>
        </r>
        <r>
          <rPr>
            <i/>
            <sz val="9"/>
            <rFont val="Tahoma"/>
            <family val="2"/>
          </rPr>
          <t>. Escriba el nombre del funcionario que realiza las funciones.</t>
        </r>
      </text>
    </comment>
    <comment ref="A12" authorId="0">
      <text>
        <r>
          <rPr>
            <b/>
            <sz val="9"/>
            <rFont val="Tahoma"/>
            <family val="2"/>
          </rPr>
          <t xml:space="preserve">Escriba la ubicación territorial donde se realiza el contrato.
</t>
        </r>
        <r>
          <rPr>
            <sz val="9"/>
            <rFont val="Tahoma"/>
            <family val="2"/>
          </rPr>
          <t>Escriba ampliacion de la información si lo considera conveniente</t>
        </r>
      </text>
    </comment>
  </commentList>
</comments>
</file>

<file path=xl/comments10.xml><?xml version="1.0" encoding="utf-8"?>
<comments xmlns="http://schemas.openxmlformats.org/spreadsheetml/2006/main">
  <authors>
    <author>User</author>
  </authors>
  <commentList>
    <comment ref="A11" authorId="0">
      <text>
        <r>
          <rPr>
            <b/>
            <sz val="9"/>
            <rFont val="Tahoma"/>
            <family val="2"/>
          </rPr>
          <t xml:space="preserve">Escriba la ubicación territorial donde se realiza el contrato.
</t>
        </r>
        <r>
          <rPr>
            <sz val="9"/>
            <rFont val="Tahoma"/>
            <family val="2"/>
          </rPr>
          <t>Escriba ampliacion de la información si lo considera conveniente</t>
        </r>
      </text>
    </comment>
  </commentList>
</comments>
</file>

<file path=xl/comments11.xml><?xml version="1.0" encoding="utf-8"?>
<comments xmlns="http://schemas.openxmlformats.org/spreadsheetml/2006/main">
  <authors>
    <author>User</author>
  </authors>
  <commentList>
    <comment ref="A24" authorId="0">
      <text>
        <r>
          <rPr>
            <b/>
            <sz val="9"/>
            <rFont val="Tahoma"/>
            <family val="2"/>
          </rPr>
          <t xml:space="preserve">Escriba la ubicación territorial donde se realiza el contrato.
</t>
        </r>
        <r>
          <rPr>
            <sz val="9"/>
            <rFont val="Tahoma"/>
            <family val="2"/>
          </rPr>
          <t>Escriba ampliacion de la información si lo considera conveniente</t>
        </r>
      </text>
    </comment>
  </commentList>
</comments>
</file>

<file path=xl/comments12.xml><?xml version="1.0" encoding="utf-8"?>
<comments xmlns="http://schemas.openxmlformats.org/spreadsheetml/2006/main">
  <authors>
    <author>User</author>
  </authors>
  <commentList>
    <comment ref="A19" authorId="0">
      <text>
        <r>
          <rPr>
            <b/>
            <sz val="9"/>
            <rFont val="Tahoma"/>
            <family val="2"/>
          </rPr>
          <t xml:space="preserve">Escriba la ubicación territorial donde se realiza el contrato.
</t>
        </r>
        <r>
          <rPr>
            <sz val="9"/>
            <rFont val="Tahoma"/>
            <family val="2"/>
          </rPr>
          <t>Escriba ampliacion de la información si lo considera conveniente</t>
        </r>
      </text>
    </comment>
  </commentList>
</comments>
</file>

<file path=xl/comments13.xml><?xml version="1.0" encoding="utf-8"?>
<comments xmlns="http://schemas.openxmlformats.org/spreadsheetml/2006/main">
  <authors>
    <author>User</author>
  </authors>
  <commentList>
    <comment ref="A38" authorId="0">
      <text>
        <r>
          <rPr>
            <b/>
            <sz val="9"/>
            <rFont val="Tahoma"/>
            <family val="2"/>
          </rPr>
          <t xml:space="preserve">Escriba la ubicación territorial donde se realiza el contrato.
</t>
        </r>
        <r>
          <rPr>
            <sz val="9"/>
            <rFont val="Tahoma"/>
            <family val="2"/>
          </rPr>
          <t>Escriba ampliacion de la información si lo considera conveniente</t>
        </r>
      </text>
    </comment>
  </commentList>
</comments>
</file>

<file path=xl/comments14.xml><?xml version="1.0" encoding="utf-8"?>
<comments xmlns="http://schemas.openxmlformats.org/spreadsheetml/2006/main">
  <authors>
    <author>User</author>
  </authors>
  <commentList>
    <comment ref="A57" authorId="0">
      <text>
        <r>
          <rPr>
            <b/>
            <sz val="9"/>
            <rFont val="Tahoma"/>
            <family val="2"/>
          </rPr>
          <t xml:space="preserve">Escriba la ubicación territorial donde se realiza el contrato.
</t>
        </r>
        <r>
          <rPr>
            <sz val="9"/>
            <rFont val="Tahoma"/>
            <family val="2"/>
          </rPr>
          <t>Escriba ampliacion de la información si lo considera conveniente</t>
        </r>
      </text>
    </comment>
  </commentList>
</comments>
</file>

<file path=xl/comments15.xml><?xml version="1.0" encoding="utf-8"?>
<comments xmlns="http://schemas.openxmlformats.org/spreadsheetml/2006/main">
  <authors>
    <author>User</author>
  </authors>
  <commentList>
    <comment ref="A4" authorId="0">
      <text>
        <r>
          <rPr>
            <sz val="9"/>
            <rFont val="Tahoma"/>
            <family val="2"/>
          </rPr>
          <t>Información del Plan de Desarrollo</t>
        </r>
      </text>
    </comment>
    <comment ref="D4" authorId="0">
      <text>
        <r>
          <rPr>
            <sz val="9"/>
            <rFont val="Tahoma"/>
            <family val="2"/>
          </rPr>
          <t>Informacion del Proyecto con el que se lograran los propositos del Plan de Desarrollo</t>
        </r>
      </text>
    </comment>
    <comment ref="A5" authorId="0">
      <text>
        <r>
          <rPr>
            <b/>
            <sz val="10"/>
            <rFont val="Arial"/>
            <family val="2"/>
          </rPr>
          <t>Inversión:</t>
        </r>
        <r>
          <rPr>
            <sz val="10"/>
            <rFont val="Arial"/>
            <family val="2"/>
          </rPr>
          <t xml:space="preserve"> escriba el rubro asignado en el POAI, el nombre de la Política, Programa y Subprograma
</t>
        </r>
      </text>
    </comment>
    <comment ref="B5" authorId="0">
      <text>
        <r>
          <rPr>
            <b/>
            <sz val="9"/>
            <rFont val="Tahoma"/>
            <family val="2"/>
          </rPr>
          <t>Si es INVERSIÓN</t>
        </r>
        <r>
          <rPr>
            <sz val="9"/>
            <rFont val="Tahoma"/>
            <family val="2"/>
          </rPr>
          <t xml:space="preserve">, Escriba el numero y el nombre de la Meta ó Metas del Plan de Desarrollo, que se pretenden lograr total ó parcialmente con el proyecto que se va ha ejecutar.
</t>
        </r>
      </text>
    </comment>
    <comment ref="C5" authorId="0">
      <text>
        <r>
          <rPr>
            <b/>
            <sz val="9"/>
            <rFont val="Tahoma"/>
            <family val="2"/>
          </rPr>
          <t>Si es INVERSIÓN</t>
        </r>
        <r>
          <rPr>
            <sz val="9"/>
            <rFont val="Tahoma"/>
            <family val="2"/>
          </rPr>
          <t xml:space="preserve">, Escriba el indicador de la Meta ó Metas que aparecen en el Plan Indicativo (cada una de ellas en forma individual).
</t>
        </r>
        <r>
          <rPr>
            <b/>
            <sz val="9"/>
            <rFont val="Tahoma"/>
            <family val="2"/>
          </rPr>
          <t>Si es FUNCIONAMIENTO</t>
        </r>
        <r>
          <rPr>
            <sz val="9"/>
            <rFont val="Tahoma"/>
            <family val="2"/>
          </rPr>
          <t>, no aplica</t>
        </r>
      </text>
    </comment>
    <comment ref="D5" authorId="0">
      <text>
        <r>
          <rPr>
            <b/>
            <sz val="9"/>
            <rFont val="Tahoma"/>
            <family val="2"/>
          </rPr>
          <t>Si es Inversión:</t>
        </r>
        <r>
          <rPr>
            <sz val="9"/>
            <rFont val="Tahoma"/>
            <family val="2"/>
          </rPr>
          <t xml:space="preserve"> Escriba el numero y el nombre del proyecto que aparece en el POAI</t>
        </r>
      </text>
    </comment>
    <comment ref="E5" authorId="0">
      <text>
        <r>
          <rPr>
            <b/>
            <sz val="9"/>
            <rFont val="Tahoma"/>
            <family val="2"/>
          </rPr>
          <t>INVERSIÓN:</t>
        </r>
        <r>
          <rPr>
            <sz val="9"/>
            <rFont val="Tahoma"/>
            <family val="2"/>
          </rPr>
          <t xml:space="preserve"> Porcentaje de cumplimiento  con respecto a la Meta. Es decir: Que tanto de la meta se pretende lograr con este proyecto</t>
        </r>
      </text>
    </comment>
    <comment ref="F5" authorId="0">
      <text>
        <r>
          <rPr>
            <sz val="9"/>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5" authorId="0">
      <text>
        <r>
          <rPr>
            <b/>
            <sz val="9"/>
            <rFont val="Tahoma"/>
            <family val="2"/>
          </rPr>
          <t>inversión</t>
        </r>
        <r>
          <rPr>
            <sz val="9"/>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5" authorId="0">
      <text>
        <r>
          <rPr>
            <b/>
            <sz val="9"/>
            <rFont val="Tahoma"/>
            <family val="2"/>
          </rPr>
          <t>Si es INVERSIÓN</t>
        </r>
        <r>
          <rPr>
            <sz val="9"/>
            <rFont val="Tahoma"/>
            <family val="2"/>
          </rPr>
          <t xml:space="preserve"> describa el resultado final del contrato, que debe estar articulado a los requerimientos del proyecto y la meta.
</t>
        </r>
        <r>
          <rPr>
            <b/>
            <sz val="9"/>
            <rFont val="Tahoma"/>
            <family val="2"/>
          </rPr>
          <t xml:space="preserve">
</t>
        </r>
      </text>
    </comment>
    <comment ref="I5" authorId="0">
      <text>
        <r>
          <rPr>
            <b/>
            <sz val="9"/>
            <rFont val="Tahoma"/>
            <family val="2"/>
          </rPr>
          <t>Inversión</t>
        </r>
        <r>
          <rPr>
            <sz val="9"/>
            <rFont val="Tahoma"/>
            <family val="2"/>
          </rPr>
          <t xml:space="preserve">. Escriba  las obligaciones que se han fijado en el contrato. Es necesario cuantificar y medir cada una de las actividades que se van a ejecutar. 
</t>
        </r>
      </text>
    </comment>
    <comment ref="J5" authorId="0">
      <text>
        <r>
          <rPr>
            <b/>
            <sz val="9"/>
            <rFont val="Arial"/>
            <family val="2"/>
          </rPr>
          <t>INVERSIÓN</t>
        </r>
        <r>
          <rPr>
            <sz val="9"/>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rFont val="Tahoma"/>
            <family val="2"/>
          </rPr>
          <t xml:space="preserve">
</t>
        </r>
        <r>
          <rPr>
            <b/>
            <sz val="9"/>
            <rFont val="Tahoma"/>
            <family val="2"/>
          </rPr>
          <t xml:space="preserve">
</t>
        </r>
      </text>
    </comment>
    <comment ref="K5" authorId="0">
      <text>
        <r>
          <rPr>
            <b/>
            <sz val="9"/>
            <rFont val="Tahoma"/>
            <family val="2"/>
          </rPr>
          <t>Si es INVERSIÓN</t>
        </r>
        <r>
          <rPr>
            <sz val="9"/>
            <rFont val="Tahoma"/>
            <family val="2"/>
          </rPr>
          <t xml:space="preserve">, Escriba el tipo de Recurso que se va ha ejecutar, ejemplo: RO, S-ACPM, IR, EPD, SGP-E, SGP-S, MONO, RC, etc.
</t>
        </r>
      </text>
    </comment>
    <comment ref="L5" authorId="0">
      <text>
        <r>
          <rPr>
            <b/>
            <sz val="9"/>
            <rFont val="Tahoma"/>
            <family val="2"/>
          </rPr>
          <t>INVERSIÓN</t>
        </r>
        <r>
          <rPr>
            <sz val="9"/>
            <rFont val="Tahoma"/>
            <family val="2"/>
          </rPr>
          <t xml:space="preserve">, Escriba la fecha de iniciación y terminación de cada   contrato.
</t>
        </r>
        <r>
          <rPr>
            <b/>
            <sz val="9"/>
            <rFont val="Tahoma"/>
            <family val="2"/>
          </rPr>
          <t>FUNCIONAMIENTO</t>
        </r>
        <r>
          <rPr>
            <sz val="9"/>
            <rFont val="Tahoma"/>
            <family val="2"/>
          </rPr>
          <t xml:space="preserve">,  escriba la fecha en que inician y terminan las actividades si son productos temporales, de lo contrario escriba la anualidad. </t>
        </r>
      </text>
    </comment>
    <comment ref="N5" authorId="0">
      <text>
        <r>
          <rPr>
            <b/>
            <sz val="9"/>
            <rFont val="Tahoma"/>
            <family val="2"/>
          </rPr>
          <t>Si es INVERSION</t>
        </r>
        <r>
          <rPr>
            <sz val="9"/>
            <rFont val="Tahoma"/>
            <family val="2"/>
          </rPr>
          <t xml:space="preserve">. Escriba el nombre del contratista que ejecuta el contrato. 
</t>
        </r>
        <r>
          <rPr>
            <b/>
            <i/>
            <sz val="9"/>
            <rFont val="Tahoma"/>
            <family val="2"/>
          </rPr>
          <t>Si es Funcionamiento</t>
        </r>
        <r>
          <rPr>
            <i/>
            <sz val="9"/>
            <rFont val="Tahoma"/>
            <family val="2"/>
          </rPr>
          <t>. Escriba el nombre del funcionario que realiza las funciones.</t>
        </r>
      </text>
    </comment>
    <comment ref="A15" authorId="0">
      <text>
        <r>
          <rPr>
            <b/>
            <sz val="9"/>
            <rFont val="Tahoma"/>
            <family val="2"/>
          </rPr>
          <t xml:space="preserve">Escriba la ubicación territorial donde se realiza el contrato.
</t>
        </r>
        <r>
          <rPr>
            <sz val="9"/>
            <rFont val="Tahoma"/>
            <family val="2"/>
          </rPr>
          <t>Escriba ampliacion de la información si lo considera conveniente</t>
        </r>
      </text>
    </comment>
  </commentList>
</comments>
</file>

<file path=xl/comments16.xml><?xml version="1.0" encoding="utf-8"?>
<comments xmlns="http://schemas.openxmlformats.org/spreadsheetml/2006/main">
  <authors>
    <author>User</author>
  </authors>
  <commentList>
    <comment ref="I5" authorId="0">
      <text>
        <r>
          <rPr>
            <b/>
            <sz val="9"/>
            <rFont val="Tahoma"/>
            <family val="2"/>
          </rPr>
          <t>Inversión</t>
        </r>
        <r>
          <rPr>
            <sz val="9"/>
            <rFont val="Tahoma"/>
            <family val="2"/>
          </rPr>
          <t xml:space="preserve">. Escriba  las obligaciones que se han fijado en el contrato. Es necesario cuantificar y medir cada una de las actividades que se van a ejecutar. 
</t>
        </r>
      </text>
    </comment>
    <comment ref="J5" authorId="0">
      <text>
        <r>
          <rPr>
            <b/>
            <sz val="9"/>
            <rFont val="Arial"/>
            <family val="2"/>
          </rPr>
          <t>INVERSIÓN</t>
        </r>
        <r>
          <rPr>
            <sz val="9"/>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rFont val="Tahoma"/>
            <family val="2"/>
          </rPr>
          <t xml:space="preserve">
</t>
        </r>
        <r>
          <rPr>
            <b/>
            <sz val="9"/>
            <rFont val="Tahoma"/>
            <family val="2"/>
          </rPr>
          <t xml:space="preserve">
</t>
        </r>
      </text>
    </comment>
    <comment ref="A5" authorId="0">
      <text>
        <r>
          <rPr>
            <b/>
            <sz val="10"/>
            <rFont val="Arial"/>
            <family val="2"/>
          </rPr>
          <t>Inversión:</t>
        </r>
        <r>
          <rPr>
            <sz val="10"/>
            <rFont val="Arial"/>
            <family val="2"/>
          </rPr>
          <t xml:space="preserve"> escriba el rubro asignado en el POAI, el nombre de la Política, Programa y Subprograma
</t>
        </r>
      </text>
    </comment>
    <comment ref="B5" authorId="0">
      <text>
        <r>
          <rPr>
            <b/>
            <sz val="9"/>
            <rFont val="Tahoma"/>
            <family val="2"/>
          </rPr>
          <t>Si es INVERSIÓN</t>
        </r>
        <r>
          <rPr>
            <sz val="9"/>
            <rFont val="Tahoma"/>
            <family val="2"/>
          </rPr>
          <t xml:space="preserve">, Escriba el numero y el nombre de la Meta ó Metas del Plan de Desarrollo, que se pretenden lograr total ó parcialmente con el proyecto que se va ha ejecutar.
</t>
        </r>
      </text>
    </comment>
    <comment ref="C5" authorId="0">
      <text>
        <r>
          <rPr>
            <b/>
            <sz val="9"/>
            <rFont val="Tahoma"/>
            <family val="2"/>
          </rPr>
          <t>Si es INVERSIÓN</t>
        </r>
        <r>
          <rPr>
            <sz val="9"/>
            <rFont val="Tahoma"/>
            <family val="2"/>
          </rPr>
          <t xml:space="preserve">, Escriba el indicador de la Meta ó Metas que aparecen en el Plan Indicativo (cada una de ellas en forma individual).
</t>
        </r>
        <r>
          <rPr>
            <b/>
            <sz val="9"/>
            <rFont val="Tahoma"/>
            <family val="2"/>
          </rPr>
          <t>Si es FUNCIONAMIENTO</t>
        </r>
        <r>
          <rPr>
            <sz val="9"/>
            <rFont val="Tahoma"/>
            <family val="2"/>
          </rPr>
          <t>, no aplica</t>
        </r>
      </text>
    </comment>
    <comment ref="D5" authorId="0">
      <text>
        <r>
          <rPr>
            <b/>
            <sz val="9"/>
            <rFont val="Tahoma"/>
            <family val="2"/>
          </rPr>
          <t>Si es Inversión:</t>
        </r>
        <r>
          <rPr>
            <sz val="9"/>
            <rFont val="Tahoma"/>
            <family val="2"/>
          </rPr>
          <t xml:space="preserve"> Escriba el numero y el nombre del proyecto que aparece en el POAI</t>
        </r>
      </text>
    </comment>
    <comment ref="E5" authorId="0">
      <text>
        <r>
          <rPr>
            <b/>
            <sz val="9"/>
            <rFont val="Tahoma"/>
            <family val="2"/>
          </rPr>
          <t>INVERSIÓN:</t>
        </r>
        <r>
          <rPr>
            <sz val="9"/>
            <rFont val="Tahoma"/>
            <family val="2"/>
          </rPr>
          <t xml:space="preserve"> Porcentaje de cumplimiento  con respecto a la Meta. Es decir: Que tanto de la meta se pretende lograr con este proyecto</t>
        </r>
      </text>
    </comment>
    <comment ref="F5" authorId="0">
      <text>
        <r>
          <rPr>
            <sz val="9"/>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5" authorId="0">
      <text>
        <r>
          <rPr>
            <b/>
            <sz val="9"/>
            <rFont val="Tahoma"/>
            <family val="2"/>
          </rPr>
          <t>inversión</t>
        </r>
        <r>
          <rPr>
            <sz val="9"/>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5" authorId="0">
      <text>
        <r>
          <rPr>
            <b/>
            <sz val="9"/>
            <rFont val="Tahoma"/>
            <family val="2"/>
          </rPr>
          <t>Si es INVERSIÓN</t>
        </r>
        <r>
          <rPr>
            <sz val="9"/>
            <rFont val="Tahoma"/>
            <family val="2"/>
          </rPr>
          <t xml:space="preserve"> describa el resultado final del contrato, que debe estar articulado a los requerimientos del proyecto y la meta.
</t>
        </r>
        <r>
          <rPr>
            <b/>
            <sz val="9"/>
            <rFont val="Tahoma"/>
            <family val="2"/>
          </rPr>
          <t xml:space="preserve">
</t>
        </r>
      </text>
    </comment>
    <comment ref="A41" authorId="0">
      <text>
        <r>
          <rPr>
            <b/>
            <sz val="9"/>
            <rFont val="Tahoma"/>
            <family val="2"/>
          </rPr>
          <t xml:space="preserve">Escriba la ubicación territorial donde se realiza el contrato.
</t>
        </r>
        <r>
          <rPr>
            <sz val="9"/>
            <rFont val="Tahoma"/>
            <family val="2"/>
          </rPr>
          <t>Escriba ampliacion de la información si lo considera conveniente</t>
        </r>
      </text>
    </comment>
  </commentList>
</comments>
</file>

<file path=xl/comments2.xml><?xml version="1.0" encoding="utf-8"?>
<comments xmlns="http://schemas.openxmlformats.org/spreadsheetml/2006/main">
  <authors>
    <author>User</author>
  </authors>
  <commentList>
    <comment ref="A4" authorId="0">
      <text>
        <r>
          <rPr>
            <sz val="9"/>
            <rFont val="Tahoma"/>
            <family val="2"/>
          </rPr>
          <t>Información del Plan de Desarrollo</t>
        </r>
      </text>
    </comment>
    <comment ref="D4" authorId="0">
      <text>
        <r>
          <rPr>
            <sz val="9"/>
            <rFont val="Tahoma"/>
            <family val="2"/>
          </rPr>
          <t>Informacion del Proyecto con el que se lograran los propositos del Plan de Desarrollo</t>
        </r>
      </text>
    </comment>
    <comment ref="A5" authorId="0">
      <text>
        <r>
          <rPr>
            <b/>
            <sz val="10"/>
            <rFont val="Arial"/>
            <family val="2"/>
          </rPr>
          <t>Inversión:</t>
        </r>
        <r>
          <rPr>
            <sz val="10"/>
            <rFont val="Arial"/>
            <family val="2"/>
          </rPr>
          <t xml:space="preserve"> escriba el rubro asignado en el POAI, el nombre de la Política, Programa y Subprograma
</t>
        </r>
      </text>
    </comment>
    <comment ref="B5" authorId="0">
      <text>
        <r>
          <rPr>
            <b/>
            <sz val="9"/>
            <rFont val="Tahoma"/>
            <family val="2"/>
          </rPr>
          <t>Si es INVERSIÓN</t>
        </r>
        <r>
          <rPr>
            <sz val="9"/>
            <rFont val="Tahoma"/>
            <family val="2"/>
          </rPr>
          <t xml:space="preserve">, Escriba el numero y el nombre de la Meta ó Metas del Plan de Desarrollo, que se pretenden lograr total ó parcialmente con el proyecto que se va ha ejecutar.
</t>
        </r>
      </text>
    </comment>
    <comment ref="C5" authorId="0">
      <text>
        <r>
          <rPr>
            <b/>
            <sz val="9"/>
            <rFont val="Tahoma"/>
            <family val="2"/>
          </rPr>
          <t>Si es INVERSIÓN</t>
        </r>
        <r>
          <rPr>
            <sz val="9"/>
            <rFont val="Tahoma"/>
            <family val="2"/>
          </rPr>
          <t xml:space="preserve">, Escriba el indicador de la Meta ó Metas que aparecen en el Plan Indicativo (cada una de ellas en forma individual).
</t>
        </r>
        <r>
          <rPr>
            <b/>
            <sz val="9"/>
            <rFont val="Tahoma"/>
            <family val="2"/>
          </rPr>
          <t>Si es FUNCIONAMIENTO</t>
        </r>
        <r>
          <rPr>
            <sz val="9"/>
            <rFont val="Tahoma"/>
            <family val="2"/>
          </rPr>
          <t>, no aplica</t>
        </r>
      </text>
    </comment>
    <comment ref="D5" authorId="0">
      <text>
        <r>
          <rPr>
            <b/>
            <sz val="9"/>
            <rFont val="Tahoma"/>
            <family val="2"/>
          </rPr>
          <t>Si es Inversión:</t>
        </r>
        <r>
          <rPr>
            <sz val="9"/>
            <rFont val="Tahoma"/>
            <family val="2"/>
          </rPr>
          <t xml:space="preserve"> Escriba el numero y el nombre del proyecto que aparece en el POAI</t>
        </r>
      </text>
    </comment>
    <comment ref="E5" authorId="0">
      <text>
        <r>
          <rPr>
            <b/>
            <sz val="9"/>
            <rFont val="Tahoma"/>
            <family val="2"/>
          </rPr>
          <t>INVERSIÓN:</t>
        </r>
        <r>
          <rPr>
            <sz val="9"/>
            <rFont val="Tahoma"/>
            <family val="2"/>
          </rPr>
          <t xml:space="preserve"> Porcentaje de cumplimiento  con respecto a la Meta. Es decir: Que tanto de la meta se pretende lograr con este proyecto</t>
        </r>
      </text>
    </comment>
    <comment ref="F5" authorId="0">
      <text>
        <r>
          <rPr>
            <sz val="9"/>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H5" authorId="0">
      <text>
        <r>
          <rPr>
            <b/>
            <sz val="9"/>
            <rFont val="Tahoma"/>
            <family val="2"/>
          </rPr>
          <t>Si es INVERSIÓN</t>
        </r>
        <r>
          <rPr>
            <sz val="9"/>
            <rFont val="Tahoma"/>
            <family val="2"/>
          </rPr>
          <t xml:space="preserve"> describa el resultado final del contrato, que debe estar articulado a los requerimientos del proyecto y la meta.
</t>
        </r>
        <r>
          <rPr>
            <b/>
            <sz val="9"/>
            <rFont val="Tahoma"/>
            <family val="2"/>
          </rPr>
          <t xml:space="preserve">
</t>
        </r>
      </text>
    </comment>
    <comment ref="J5" authorId="0">
      <text>
        <r>
          <rPr>
            <b/>
            <sz val="9"/>
            <rFont val="Arial"/>
            <family val="2"/>
          </rPr>
          <t>INVERSIÓN</t>
        </r>
        <r>
          <rPr>
            <sz val="9"/>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rFont val="Tahoma"/>
            <family val="2"/>
          </rPr>
          <t xml:space="preserve">
</t>
        </r>
        <r>
          <rPr>
            <b/>
            <sz val="9"/>
            <rFont val="Tahoma"/>
            <family val="2"/>
          </rPr>
          <t xml:space="preserve">
</t>
        </r>
      </text>
    </comment>
    <comment ref="K5" authorId="0">
      <text>
        <r>
          <rPr>
            <b/>
            <sz val="9"/>
            <rFont val="Tahoma"/>
            <family val="2"/>
          </rPr>
          <t>Si es INVERSIÓN</t>
        </r>
        <r>
          <rPr>
            <sz val="9"/>
            <rFont val="Tahoma"/>
            <family val="2"/>
          </rPr>
          <t xml:space="preserve">, Escriba el tipo de Recurso que se va ha ejecutar, ejemplo: RO, S-ACPM, IR, EPD, SGP-E, SGP-S, MONO, RC, etc.
</t>
        </r>
      </text>
    </comment>
    <comment ref="L5" authorId="0">
      <text>
        <r>
          <rPr>
            <b/>
            <sz val="9"/>
            <rFont val="Tahoma"/>
            <family val="2"/>
          </rPr>
          <t>INVERSIÓN</t>
        </r>
        <r>
          <rPr>
            <sz val="9"/>
            <rFont val="Tahoma"/>
            <family val="2"/>
          </rPr>
          <t xml:space="preserve">, Escriba la fecha de iniciación y terminación de cada   contrato.
</t>
        </r>
        <r>
          <rPr>
            <b/>
            <sz val="9"/>
            <rFont val="Tahoma"/>
            <family val="2"/>
          </rPr>
          <t>FUNCIONAMIENTO</t>
        </r>
        <r>
          <rPr>
            <sz val="9"/>
            <rFont val="Tahoma"/>
            <family val="2"/>
          </rPr>
          <t xml:space="preserve">,  escriba la fecha en que inician y terminan las actividades si son productos temporales, de lo contrario escriba la anualidad. </t>
        </r>
      </text>
    </comment>
    <comment ref="N5" authorId="0">
      <text>
        <r>
          <rPr>
            <b/>
            <sz val="9"/>
            <rFont val="Tahoma"/>
            <family val="2"/>
          </rPr>
          <t>Si es INVERSION</t>
        </r>
        <r>
          <rPr>
            <sz val="9"/>
            <rFont val="Tahoma"/>
            <family val="2"/>
          </rPr>
          <t xml:space="preserve">. Escriba el nombre del contratista que ejecuta el contrato. 
</t>
        </r>
        <r>
          <rPr>
            <b/>
            <i/>
            <sz val="9"/>
            <rFont val="Tahoma"/>
            <family val="2"/>
          </rPr>
          <t>Si es Funcionamiento</t>
        </r>
        <r>
          <rPr>
            <i/>
            <sz val="9"/>
            <rFont val="Tahoma"/>
            <family val="2"/>
          </rPr>
          <t>. Escriba el nombre del funcionario que realiza las funciones.</t>
        </r>
      </text>
    </comment>
    <comment ref="G5" authorId="0">
      <text>
        <r>
          <rPr>
            <b/>
            <sz val="9"/>
            <rFont val="Tahoma"/>
            <family val="2"/>
          </rPr>
          <t>inversión</t>
        </r>
        <r>
          <rPr>
            <sz val="9"/>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I5" authorId="0">
      <text>
        <r>
          <rPr>
            <b/>
            <sz val="9"/>
            <rFont val="Tahoma"/>
            <family val="2"/>
          </rPr>
          <t>Inversión</t>
        </r>
        <r>
          <rPr>
            <sz val="9"/>
            <rFont val="Tahoma"/>
            <family val="2"/>
          </rPr>
          <t xml:space="preserve">. Escriba  las obligaciones que se han fijado en el contrato. Es necesario cuantificar y medir cada una de las actividades que se van a ejecutar. 
</t>
        </r>
      </text>
    </comment>
    <comment ref="A31" authorId="0">
      <text>
        <r>
          <rPr>
            <b/>
            <sz val="9"/>
            <rFont val="Tahoma"/>
            <family val="2"/>
          </rPr>
          <t xml:space="preserve">Escriba la ubicación territorial donde se realiza el contrato.
</t>
        </r>
        <r>
          <rPr>
            <sz val="9"/>
            <rFont val="Tahoma"/>
            <family val="2"/>
          </rPr>
          <t>Escriba ampliacion de la información si lo considera conveniente</t>
        </r>
      </text>
    </comment>
  </commentList>
</comments>
</file>

<file path=xl/comments3.xml><?xml version="1.0" encoding="utf-8"?>
<comments xmlns="http://schemas.openxmlformats.org/spreadsheetml/2006/main">
  <authors>
    <author>User</author>
  </authors>
  <commentList>
    <comment ref="A4" authorId="0">
      <text>
        <r>
          <rPr>
            <sz val="9"/>
            <rFont val="Tahoma"/>
            <family val="2"/>
          </rPr>
          <t>Información del Plan de Desarrollo</t>
        </r>
      </text>
    </comment>
    <comment ref="D4" authorId="0">
      <text>
        <r>
          <rPr>
            <sz val="9"/>
            <rFont val="Tahoma"/>
            <family val="2"/>
          </rPr>
          <t>Informacion del Proyecto con el que se lograran los propositos del Plan de Desarrollo</t>
        </r>
      </text>
    </comment>
    <comment ref="A5" authorId="0">
      <text>
        <r>
          <rPr>
            <b/>
            <sz val="10"/>
            <rFont val="Arial"/>
            <family val="2"/>
          </rPr>
          <t>Inversión:</t>
        </r>
        <r>
          <rPr>
            <sz val="10"/>
            <rFont val="Arial"/>
            <family val="2"/>
          </rPr>
          <t xml:space="preserve"> escriba el rubro asignado en el POAI, el nombre de la Política, Programa y Subprograma
</t>
        </r>
      </text>
    </comment>
    <comment ref="B5" authorId="0">
      <text>
        <r>
          <rPr>
            <b/>
            <sz val="9"/>
            <rFont val="Tahoma"/>
            <family val="2"/>
          </rPr>
          <t>Si es INVERSIÓN</t>
        </r>
        <r>
          <rPr>
            <sz val="9"/>
            <rFont val="Tahoma"/>
            <family val="2"/>
          </rPr>
          <t xml:space="preserve">, Escriba el numero y el nombre de la Meta ó Metas del Plan de Desarrollo, que se pretenden lograr total ó parcialmente con el proyecto que se va ha ejecutar.
</t>
        </r>
      </text>
    </comment>
    <comment ref="C5" authorId="0">
      <text>
        <r>
          <rPr>
            <b/>
            <sz val="9"/>
            <rFont val="Tahoma"/>
            <family val="2"/>
          </rPr>
          <t>Si es INVERSIÓN</t>
        </r>
        <r>
          <rPr>
            <sz val="9"/>
            <rFont val="Tahoma"/>
            <family val="2"/>
          </rPr>
          <t xml:space="preserve">, Escriba el indicador de la Meta ó Metas que aparecen en el Plan Indicativo (cada una de ellas en forma individual).
</t>
        </r>
        <r>
          <rPr>
            <b/>
            <sz val="9"/>
            <rFont val="Tahoma"/>
            <family val="2"/>
          </rPr>
          <t>Si es FUNCIONAMIENTO</t>
        </r>
        <r>
          <rPr>
            <sz val="9"/>
            <rFont val="Tahoma"/>
            <family val="2"/>
          </rPr>
          <t>, no aplica</t>
        </r>
      </text>
    </comment>
    <comment ref="D5" authorId="0">
      <text>
        <r>
          <rPr>
            <b/>
            <sz val="9"/>
            <rFont val="Tahoma"/>
            <family val="2"/>
          </rPr>
          <t>Si es Inversión:</t>
        </r>
        <r>
          <rPr>
            <sz val="9"/>
            <rFont val="Tahoma"/>
            <family val="2"/>
          </rPr>
          <t xml:space="preserve"> Escriba el numero y el nombre del proyecto que aparece en el POAI</t>
        </r>
      </text>
    </comment>
    <comment ref="E5" authorId="0">
      <text>
        <r>
          <rPr>
            <b/>
            <sz val="9"/>
            <rFont val="Tahoma"/>
            <family val="2"/>
          </rPr>
          <t>INVERSIÓN:</t>
        </r>
        <r>
          <rPr>
            <sz val="9"/>
            <rFont val="Tahoma"/>
            <family val="2"/>
          </rPr>
          <t xml:space="preserve"> Porcentaje de cumplimiento  con respecto a la Meta. Es decir: Que tanto de la meta se pretende lograr con este proyecto</t>
        </r>
      </text>
    </comment>
    <comment ref="F5" authorId="0">
      <text>
        <r>
          <rPr>
            <sz val="9"/>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G5" authorId="0">
      <text>
        <r>
          <rPr>
            <b/>
            <sz val="9"/>
            <rFont val="Tahoma"/>
            <family val="2"/>
          </rPr>
          <t>inversión</t>
        </r>
        <r>
          <rPr>
            <sz val="9"/>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H5" authorId="0">
      <text>
        <r>
          <rPr>
            <b/>
            <sz val="9"/>
            <rFont val="Tahoma"/>
            <family val="2"/>
          </rPr>
          <t>Si es INVERSIÓN</t>
        </r>
        <r>
          <rPr>
            <sz val="9"/>
            <rFont val="Tahoma"/>
            <family val="2"/>
          </rPr>
          <t xml:space="preserve"> describa el resultado final del contrato, que debe estar articulado a los requerimientos del proyecto y la meta.
</t>
        </r>
        <r>
          <rPr>
            <b/>
            <sz val="9"/>
            <rFont val="Tahoma"/>
            <family val="2"/>
          </rPr>
          <t xml:space="preserve">
</t>
        </r>
      </text>
    </comment>
    <comment ref="I5" authorId="0">
      <text>
        <r>
          <rPr>
            <b/>
            <sz val="9"/>
            <rFont val="Tahoma"/>
            <family val="2"/>
          </rPr>
          <t>Inversión</t>
        </r>
        <r>
          <rPr>
            <sz val="9"/>
            <rFont val="Tahoma"/>
            <family val="2"/>
          </rPr>
          <t xml:space="preserve">. Escriba  las obligaciones que se han fijado en el contrato. Es necesario cuantificar y medir cada una de las actividades que se van a ejecutar. 
</t>
        </r>
      </text>
    </comment>
    <comment ref="J5" authorId="0">
      <text>
        <r>
          <rPr>
            <b/>
            <sz val="9"/>
            <rFont val="Arial"/>
            <family val="2"/>
          </rPr>
          <t>INVERSIÓN</t>
        </r>
        <r>
          <rPr>
            <sz val="9"/>
            <rFont val="Arial"/>
            <family val="2"/>
          </rPr>
          <t xml:space="preserve">, Escriba el valor del contrato, licitación, convenio,  etc. en miles de $. Es decir: que para millones se suprimen 3 ceros . Ejemplo: para describir diez millones, se escribe 10.000, para treinta millones, se escribe 30.000, para quinientos mil, se escribe 500. </t>
        </r>
        <r>
          <rPr>
            <sz val="9"/>
            <rFont val="Tahoma"/>
            <family val="2"/>
          </rPr>
          <t xml:space="preserve">
</t>
        </r>
        <r>
          <rPr>
            <b/>
            <sz val="9"/>
            <rFont val="Tahoma"/>
            <family val="2"/>
          </rPr>
          <t xml:space="preserve">
</t>
        </r>
      </text>
    </comment>
    <comment ref="K5" authorId="0">
      <text>
        <r>
          <rPr>
            <b/>
            <sz val="9"/>
            <rFont val="Tahoma"/>
            <family val="2"/>
          </rPr>
          <t>Si es INVERSIÓN</t>
        </r>
        <r>
          <rPr>
            <sz val="9"/>
            <rFont val="Tahoma"/>
            <family val="2"/>
          </rPr>
          <t xml:space="preserve">, Escriba el tipo de Recurso que se va ha ejecutar, ejemplo: RO, S-ACPM, IR, EPD, SGP-E, SGP-S, MONO, RC, etc.
</t>
        </r>
      </text>
    </comment>
    <comment ref="L5" authorId="0">
      <text>
        <r>
          <rPr>
            <b/>
            <sz val="9"/>
            <rFont val="Tahoma"/>
            <family val="2"/>
          </rPr>
          <t>INVERSIÓN</t>
        </r>
        <r>
          <rPr>
            <sz val="9"/>
            <rFont val="Tahoma"/>
            <family val="2"/>
          </rPr>
          <t xml:space="preserve">, Escriba la fecha de iniciación y terminación de cada   contrato.
</t>
        </r>
        <r>
          <rPr>
            <b/>
            <sz val="9"/>
            <rFont val="Tahoma"/>
            <family val="2"/>
          </rPr>
          <t>FUNCIONAMIENTO</t>
        </r>
        <r>
          <rPr>
            <sz val="9"/>
            <rFont val="Tahoma"/>
            <family val="2"/>
          </rPr>
          <t xml:space="preserve">,  escriba la fecha en que inician y terminan las actividades si son productos temporales, de lo contrario escriba la anualidad. </t>
        </r>
      </text>
    </comment>
    <comment ref="N5" authorId="0">
      <text>
        <r>
          <rPr>
            <b/>
            <sz val="9"/>
            <rFont val="Tahoma"/>
            <family val="2"/>
          </rPr>
          <t>Si es INVERSION</t>
        </r>
        <r>
          <rPr>
            <sz val="9"/>
            <rFont val="Tahoma"/>
            <family val="2"/>
          </rPr>
          <t xml:space="preserve">. Escriba el nombre del contratista que ejecuta el contrato. 
</t>
        </r>
        <r>
          <rPr>
            <b/>
            <i/>
            <sz val="9"/>
            <rFont val="Tahoma"/>
            <family val="2"/>
          </rPr>
          <t>Si es Funcionamiento</t>
        </r>
        <r>
          <rPr>
            <i/>
            <sz val="9"/>
            <rFont val="Tahoma"/>
            <family val="2"/>
          </rPr>
          <t>. Escriba el nombre del funcionario que realiza las funciones.</t>
        </r>
      </text>
    </comment>
    <comment ref="A15" authorId="0">
      <text>
        <r>
          <rPr>
            <b/>
            <sz val="9"/>
            <rFont val="Tahoma"/>
            <family val="2"/>
          </rPr>
          <t xml:space="preserve">Escriba la ubicación territorial donde se realiza el contrato.
</t>
        </r>
        <r>
          <rPr>
            <sz val="9"/>
            <rFont val="Tahoma"/>
            <family val="2"/>
          </rPr>
          <t>Escriba ampliacion de la información si lo considera conveniente</t>
        </r>
      </text>
    </comment>
  </commentList>
</comments>
</file>

<file path=xl/comments4.xml><?xml version="1.0" encoding="utf-8"?>
<comments xmlns="http://schemas.openxmlformats.org/spreadsheetml/2006/main">
  <authors>
    <author>User</author>
  </authors>
  <commentList>
    <comment ref="A38" authorId="0">
      <text>
        <r>
          <rPr>
            <b/>
            <sz val="9"/>
            <rFont val="Tahoma"/>
            <family val="2"/>
          </rPr>
          <t xml:space="preserve">Escriba la ubicación territorial donde se realiza el contrato.
</t>
        </r>
        <r>
          <rPr>
            <sz val="9"/>
            <rFont val="Tahoma"/>
            <family val="2"/>
          </rPr>
          <t>Escriba ampliacion de la información si lo considera conveniente</t>
        </r>
      </text>
    </comment>
  </commentList>
</comments>
</file>

<file path=xl/comments5.xml><?xml version="1.0" encoding="utf-8"?>
<comments xmlns="http://schemas.openxmlformats.org/spreadsheetml/2006/main">
  <authors>
    <author>SYepez</author>
    <author>User</author>
  </authors>
  <commentList>
    <comment ref="B28" authorId="0">
      <text>
        <r>
          <rPr>
            <b/>
            <sz val="9"/>
            <rFont val="Tahoma"/>
            <family val="2"/>
          </rPr>
          <t xml:space="preserve">SE MODIFICO LA META
</t>
        </r>
      </text>
    </comment>
    <comment ref="C28" authorId="0">
      <text>
        <r>
          <rPr>
            <b/>
            <sz val="9"/>
            <rFont val="Tahoma"/>
            <family val="2"/>
          </rPr>
          <t>SE MOFIFICO EL INDICADOR</t>
        </r>
      </text>
    </comment>
    <comment ref="A53" authorId="1">
      <text>
        <r>
          <rPr>
            <b/>
            <sz val="9"/>
            <rFont val="Tahoma"/>
            <family val="2"/>
          </rPr>
          <t xml:space="preserve">Escriba la ubicación territorial donde se realiza el contrato.
</t>
        </r>
        <r>
          <rPr>
            <sz val="9"/>
            <rFont val="Tahoma"/>
            <family val="2"/>
          </rPr>
          <t>Escriba ampliacion de la información si lo considera conveniente</t>
        </r>
      </text>
    </comment>
  </commentList>
</comments>
</file>

<file path=xl/comments6.xml><?xml version="1.0" encoding="utf-8"?>
<comments xmlns="http://schemas.openxmlformats.org/spreadsheetml/2006/main">
  <authors>
    <author>User</author>
  </authors>
  <commentList>
    <comment ref="A12" authorId="0">
      <text>
        <r>
          <rPr>
            <b/>
            <sz val="9"/>
            <rFont val="Tahoma"/>
            <family val="2"/>
          </rPr>
          <t xml:space="preserve">Escriba la ubicación territorial donde se realiza el contrato.
</t>
        </r>
        <r>
          <rPr>
            <sz val="9"/>
            <rFont val="Tahoma"/>
            <family val="2"/>
          </rPr>
          <t>Escriba ampliacion de la información si lo considera conveniente</t>
        </r>
      </text>
    </comment>
  </commentList>
</comments>
</file>

<file path=xl/comments7.xml><?xml version="1.0" encoding="utf-8"?>
<comments xmlns="http://schemas.openxmlformats.org/spreadsheetml/2006/main">
  <authors>
    <author>User</author>
  </authors>
  <commentList>
    <comment ref="A52" authorId="0">
      <text>
        <r>
          <rPr>
            <b/>
            <sz val="9"/>
            <rFont val="Tahoma"/>
            <family val="2"/>
          </rPr>
          <t xml:space="preserve">Escriba la ubicación territorial donde se realiza el contrato.
</t>
        </r>
        <r>
          <rPr>
            <sz val="9"/>
            <rFont val="Tahoma"/>
            <family val="2"/>
          </rPr>
          <t>Escriba ampliacion de la información si lo considera conveniente</t>
        </r>
      </text>
    </comment>
  </commentList>
</comments>
</file>

<file path=xl/comments8.xml><?xml version="1.0" encoding="utf-8"?>
<comments xmlns="http://schemas.openxmlformats.org/spreadsheetml/2006/main">
  <authors>
    <author>User</author>
  </authors>
  <commentList>
    <comment ref="A68" authorId="0">
      <text>
        <r>
          <rPr>
            <b/>
            <sz val="9"/>
            <rFont val="Tahoma"/>
            <family val="2"/>
          </rPr>
          <t xml:space="preserve">Escriba la ubicación territorial donde se realiza el contrato.
</t>
        </r>
        <r>
          <rPr>
            <sz val="9"/>
            <rFont val="Tahoma"/>
            <family val="2"/>
          </rPr>
          <t>Escriba ampliacion de la información si lo considera conveniente</t>
        </r>
      </text>
    </comment>
  </commentList>
</comments>
</file>

<file path=xl/comments9.xml><?xml version="1.0" encoding="utf-8"?>
<comments xmlns="http://schemas.openxmlformats.org/spreadsheetml/2006/main">
  <authors>
    <author>User</author>
  </authors>
  <commentList>
    <comment ref="A27" authorId="0">
      <text>
        <r>
          <rPr>
            <b/>
            <sz val="9"/>
            <rFont val="Tahoma"/>
            <family val="2"/>
          </rPr>
          <t xml:space="preserve">Escriba la ubicación territorial donde se realiza el contrato.
</t>
        </r>
        <r>
          <rPr>
            <sz val="9"/>
            <rFont val="Tahoma"/>
            <family val="2"/>
          </rPr>
          <t>Escriba ampliacion de la información si lo considera conveniente</t>
        </r>
      </text>
    </comment>
  </commentList>
</comments>
</file>

<file path=xl/sharedStrings.xml><?xml version="1.0" encoding="utf-8"?>
<sst xmlns="http://schemas.openxmlformats.org/spreadsheetml/2006/main" count="2328" uniqueCount="1633">
  <si>
    <t>PDD - META DE PRODUCTO</t>
  </si>
  <si>
    <t>PROYECTO</t>
  </si>
  <si>
    <t>CODIGO, POL, PROG, SUBPROGR</t>
  </si>
  <si>
    <t>INDICADOR</t>
  </si>
  <si>
    <t>NOMBRE</t>
  </si>
  <si>
    <t>%</t>
  </si>
  <si>
    <t>RESULTADO ESPERADO</t>
  </si>
  <si>
    <t>FECHA</t>
  </si>
  <si>
    <t>RESPONSABLE</t>
  </si>
  <si>
    <t>INICIO</t>
  </si>
  <si>
    <t>FIN</t>
  </si>
  <si>
    <t>Observaciones:</t>
  </si>
  <si>
    <t>Nombre y Firma del Secretario:</t>
  </si>
  <si>
    <t xml:space="preserve">VALOR </t>
  </si>
  <si>
    <t>Fuente de los REC.</t>
  </si>
  <si>
    <t>Funcionario</t>
  </si>
  <si>
    <t>GOBERNACIÓN DEL QUINDIO</t>
  </si>
  <si>
    <t>ACTIVIDADES</t>
  </si>
  <si>
    <t>DEPENDENCIA: SECRETARIA DE TURISMO INDUSTRIA Y COMERCIO</t>
  </si>
  <si>
    <t>2.12.74.79.P.201</t>
  </si>
  <si>
    <t>Promover que los adultos mayores de 60 años tengan una fuente de ingreso o sustento económico.</t>
  </si>
  <si>
    <t>% de adultos mayores en pobreza extrema que cuentan con una fuente de ingreso o sustento económico.</t>
  </si>
  <si>
    <t>2.12.74.79.P.202</t>
  </si>
  <si>
    <t>Generar capacidades laborales en las familias del programa RED UNIDOS.</t>
  </si>
  <si>
    <t>% de familias de la RED UNIDOS que participan en procesos de generación de capacidades laborales.</t>
  </si>
  <si>
    <t>2.12.74.79.P.203</t>
  </si>
  <si>
    <t>Promover proyectos de vinculación laboral efectiva de familias UNIDOS.</t>
  </si>
  <si>
    <t>Número de proyectos de vinculación laboral para familias UNIDOS promovidos.</t>
  </si>
  <si>
    <t>2.12.74.79.P.204</t>
  </si>
  <si>
    <t>Formular y poner en marcha la política pública departamental para la generación de ingresos.</t>
  </si>
  <si>
    <t>Política pública formulada y en ejecución.</t>
  </si>
  <si>
    <t>2.12.74.79.P.205</t>
  </si>
  <si>
    <t>Formular y poner en marcha el plan departamental para la generación de ingresos.</t>
  </si>
  <si>
    <t>Plan departamental para la generación de ingresos, formulado y en ejecución.</t>
  </si>
  <si>
    <t>RO</t>
  </si>
  <si>
    <t>2.12.74.80.P.206</t>
  </si>
  <si>
    <t>apoyar las consolidacion de unidades productivas de poblaciones de discapacitados</t>
  </si>
  <si>
    <t>Unidades productivas de personas con capacidad especial apoyadas.</t>
  </si>
  <si>
    <t>2.12.74.81.P.207</t>
  </si>
  <si>
    <t>Implementar el plan de acompañamiento integral a las remesas laborales y generación de estímulos para el retorno de Quindianos que viven en el exterior.</t>
  </si>
  <si>
    <t>Plan implementado.</t>
  </si>
  <si>
    <t>2.13.78.82.P.208</t>
  </si>
  <si>
    <t>Vincular  proveedores y empresarios  al Banco de Proveedores Locales.</t>
  </si>
  <si>
    <t>Número de proveedores y empresarios vinculados al Banco de Proveedores Locales.</t>
  </si>
  <si>
    <t>2.13.78.82.P.209</t>
  </si>
  <si>
    <t>Conformar  la comunidad clúster para la transformación productiva y competitividad empresarial en sectores priorizados. priorizados.</t>
  </si>
  <si>
    <t xml:space="preserve">Número de clúster conformados. </t>
  </si>
  <si>
    <t>2.13.78.82.P.210</t>
  </si>
  <si>
    <t xml:space="preserve">Brindar acompañamiento a procesos de certificación en calidad de servicio a pequeños comerciantes o Mipymes. </t>
  </si>
  <si>
    <t>Número de pequeños comerciantes o empresarios Mipymes  vinculados a procesos de certificación en calidad.</t>
  </si>
  <si>
    <t>2.13.78.82.P.211</t>
  </si>
  <si>
    <t>Brindar asistencia técnica a empresas para mejora o actualización en procesos productivos específicos.</t>
  </si>
  <si>
    <t>Número de empresas que reciben asistencia técnica.</t>
  </si>
  <si>
    <t>2.13.78.82.P.212</t>
  </si>
  <si>
    <t>Apoyar actividades gremiales con enfoque de acceso a mercados.</t>
  </si>
  <si>
    <t>Número de actividades gremiales apoyadas.</t>
  </si>
  <si>
    <t>2.13.78.82.P.213</t>
  </si>
  <si>
    <t>Apoyar programas dirigidos a la reducción de la informalidad.</t>
  </si>
  <si>
    <t>Número de programas apoyados.</t>
  </si>
  <si>
    <t>2.13.78.82.P.214</t>
  </si>
  <si>
    <t>Apoyar programa de financiamiento a las MIPYMES.</t>
  </si>
  <si>
    <t>Número de programas de financiamiento apoyados.</t>
  </si>
  <si>
    <t>2.13.78.82.P.215</t>
  </si>
  <si>
    <t xml:space="preserve">Fortalecer esquemas colaborativos de organizaciones productivas en los municipios. </t>
  </si>
  <si>
    <t>Número de municipios apoyados con esquemas colaborativos de organizaciones productivas.</t>
  </si>
  <si>
    <t>2.13.32.82.P.216</t>
  </si>
  <si>
    <t>Creación del Sistema Regional de Competitividad e Innovación SRCeI.</t>
  </si>
  <si>
    <t>SRCeI creado.</t>
  </si>
  <si>
    <t>2.13.32.82.P.217</t>
  </si>
  <si>
    <t>Apoyar a la creación y funcionamiento del observatorio de competitividad e innovación.</t>
  </si>
  <si>
    <t>Observatorio creado.</t>
  </si>
  <si>
    <t>2.13.32.82.P.218</t>
  </si>
  <si>
    <t xml:space="preserve">Realizar la Constitución legal, reglamentación y puesta en funcionamiento del Fondo para el Desarrollo del Quindío, como una estructura financiera para el desarrollo económico y social del departamento. </t>
  </si>
  <si>
    <t>Fondo para el Desarrollo del Quindío  en funcionamiento.</t>
  </si>
  <si>
    <t>2.13.32.82.P.219</t>
  </si>
  <si>
    <t>Promover la integración regional para proyectos de desarrollo.</t>
  </si>
  <si>
    <t>Número de Programas</t>
  </si>
  <si>
    <t>2.13.80.84.P.220</t>
  </si>
  <si>
    <t xml:space="preserve">Formular el Plan de Negocios internacionales del departamento. </t>
  </si>
  <si>
    <t>Plan formulado y en ejecución.</t>
  </si>
  <si>
    <t>2.13.80.84.P.221</t>
  </si>
  <si>
    <t>Promover en los empresarios el intercambio de conocimientos para el fortalecimiento de capacidades empresariales para la exportación.</t>
  </si>
  <si>
    <t>Número de empresarios vinculados a procesos de intercambio de conocimientos con el exterior.</t>
  </si>
  <si>
    <t>2.13.80.84.P.222</t>
  </si>
  <si>
    <t>Brindar asistencia técnica en temas de exportación y tratados de libre comercio en los municipios.</t>
  </si>
  <si>
    <t>Número de municipios con asistencia técnica brindada.</t>
  </si>
  <si>
    <t>2.13.80.85.P.223</t>
  </si>
  <si>
    <t>Formular y ejecutar el plan de marketing territorial.</t>
  </si>
  <si>
    <t>Plan de marketing territorial formulado y en ejecución.</t>
  </si>
  <si>
    <t>2.13.80.85.P.224</t>
  </si>
  <si>
    <t>Gestionar espacios de promoción económica del departamento frente a posibles inversionistas.</t>
  </si>
  <si>
    <t>Número de espacios de promoción económica del departamento gestionados.</t>
  </si>
  <si>
    <t>2.15.84.94.P.238</t>
  </si>
  <si>
    <t>Formular y poner  en marcha el PECTI.</t>
  </si>
  <si>
    <t>PECTI en ejecución.</t>
  </si>
  <si>
    <t>2.15.84.94.P.239</t>
  </si>
  <si>
    <t>Apoyar proyectos de investigación aplicada en cofinanciación con Colciencias.</t>
  </si>
  <si>
    <t>Número de proyectos investigación aplicada apoyados para cofinanciación con Colciencias.</t>
  </si>
  <si>
    <t>2.15.85.96.P.241</t>
  </si>
  <si>
    <t>Apoyar municipios en el fortalecimiento de su infraestructura tecnológica.</t>
  </si>
  <si>
    <t>Número de municipios fortalecidos.</t>
  </si>
  <si>
    <t>2.15.85.96.P.242</t>
  </si>
  <si>
    <t>Acompañar a municipios en la implementación y sostenibilidad de servicios de base tecnológica.</t>
  </si>
  <si>
    <t>Número de municipios acompañados.</t>
  </si>
  <si>
    <t>2.15.85.96.P.243</t>
  </si>
  <si>
    <t>Apoyar a los municipios en el desarrollo de aplicaciones que fortalezcan el ecosistema digital.</t>
  </si>
  <si>
    <t>Número de municipios apoyados.</t>
  </si>
  <si>
    <t>2.15.85.96.P.244</t>
  </si>
  <si>
    <t>Implementar el programa de TICs para la competitividad productiva y territorial</t>
  </si>
  <si>
    <t>Número de sectores con el programa TICs para la competitividad.</t>
  </si>
  <si>
    <t>2.15.85.96.P.245</t>
  </si>
  <si>
    <t>Apoyar a los municipios en la implementación de programas que incrementen la masificación, uso y apropiación de TICs</t>
  </si>
  <si>
    <t xml:space="preserve">Número de municipios con asistencia técnica. </t>
  </si>
  <si>
    <t>2.14.81.86.P.225</t>
  </si>
  <si>
    <t>Elaborar el plan de  promoción turística territorial para el cuatrienio.</t>
  </si>
  <si>
    <t>Plan de promoción formulado y ejecutado.</t>
  </si>
  <si>
    <t>RO-IR</t>
  </si>
  <si>
    <t>2.14.81.87.P.226</t>
  </si>
  <si>
    <t>Apoyar la consolidación deproductos y/o servicios turísticos existentes en el departamento.</t>
  </si>
  <si>
    <t>Número de productos y/o servicios turísticos consolidados.</t>
  </si>
  <si>
    <t>2.14.81.88.P.227</t>
  </si>
  <si>
    <t>ejorar el SUIT (sistema único de información turística).</t>
  </si>
  <si>
    <t>Sistema Único de información turística mejorado.</t>
  </si>
  <si>
    <t>2.14.81.88.P.228</t>
  </si>
  <si>
    <t>Apoyar a los empresarios del sector turístico en la incorporación de tics (una plataforma)</t>
  </si>
  <si>
    <t>Número de empresarios del sector Turístico que incorporan TICs.</t>
  </si>
  <si>
    <t>2.14.81.89.P.229</t>
  </si>
  <si>
    <t>Formular y gestionar proyectos de infraestructura y señalización turística.</t>
  </si>
  <si>
    <t>Número de proyectos aprobados de infraestructura y señalización turística.</t>
  </si>
  <si>
    <t>2.14.81.90.P.230</t>
  </si>
  <si>
    <t>Prestar apoyo y asistencia técnica a los municipios en iniciativas de marketing territorial con base en la gestión y promoción sustentable del paisaje.</t>
  </si>
  <si>
    <t>Número de municipios asistidos y apoyados técnicamente en iniciativas de marketing territorial con base en la gestión y promoción sustentable del paisaje.</t>
  </si>
  <si>
    <t>2.14.82.91.P.231</t>
  </si>
  <si>
    <t>Elaborar y ejecutar el plan de control de calidad interinstitucional.</t>
  </si>
  <si>
    <t>Plan de control de calidad formulado y ejecutado.</t>
  </si>
  <si>
    <t>2.14.83.92.P.232</t>
  </si>
  <si>
    <t>Impulsar redes empresariales para el fortalecimiento de la oferta del sector turístico.</t>
  </si>
  <si>
    <t>Número de redes impulsadas.</t>
  </si>
  <si>
    <t>2.14.83.92.P.233</t>
  </si>
  <si>
    <t>Asesorar la elaboración e implementación de planes de negocio para empresarios del sector turístico.</t>
  </si>
  <si>
    <t>Modelos de negocio elaborados e implementados.</t>
  </si>
  <si>
    <t>2.14.83.92.P.234</t>
  </si>
  <si>
    <t>Implementar procesos de formación a los actores que se involucran dentro de la cadena productiva del turismo (taxistas, sector educativo, guías, entre otros).</t>
  </si>
  <si>
    <t>Número de sectores relacionados con la cadena productiva del turismo, capacitados.</t>
  </si>
  <si>
    <t>2.14.83.92.P.235</t>
  </si>
  <si>
    <t>Elaborar e implementar un plan de turismo departamental.</t>
  </si>
  <si>
    <t>Número de Planes turísticos implementados.</t>
  </si>
  <si>
    <t>2.14.83.93.P.236</t>
  </si>
  <si>
    <t>Apoyar actividades que creen y/o fortalezcan líneas de producto en las modalidades del agroturismo, ecoturismo, turismo de aventura, turismo cultural y temático.</t>
  </si>
  <si>
    <t>Número de actividades que contribuyen a la creación y/o fortalecimiento de líneas de producto en las modalidades de turismo apoyadas.</t>
  </si>
  <si>
    <t>2.14.83.93.P.237</t>
  </si>
  <si>
    <t>Desarrollar procesos ambientalmente amigables dentro del desarrollo turístico del destino.</t>
  </si>
  <si>
    <t>Número de procesos ambientalmente amigables incorporados.</t>
  </si>
  <si>
    <t>DEPENDENCIA: SECRETARIA DE CULTURA</t>
  </si>
  <si>
    <t>1.3.39.26.P.74</t>
  </si>
  <si>
    <t>Adoptar mediante norma departamental el Plan Biocultura 2012-2022.</t>
  </si>
  <si>
    <t>Plan Departamental Biocultura 2012-2022 adoptado.</t>
  </si>
  <si>
    <t>1.3.39.26.P.75</t>
  </si>
  <si>
    <t>Capacitar a los actores del sector cultural y artístico.</t>
  </si>
  <si>
    <t>Número de actores del sector cultural y artístico capacitados.</t>
  </si>
  <si>
    <t>1.3.39.26.P.76</t>
  </si>
  <si>
    <t>Apoyar el funcionamiento de los consejos de cultura, de área y patrimonio.</t>
  </si>
  <si>
    <t>Número de consejos de cultura, de área y patrimonio en funcionamiento.</t>
  </si>
  <si>
    <t>1.3.39.26.P.77</t>
  </si>
  <si>
    <t>Crear la estampilla Pro-Cultura para el Departamento.</t>
  </si>
  <si>
    <t>Estampilla Pro-Cultura creada  para el departamento.</t>
  </si>
  <si>
    <t>1.3.39.27.P.78</t>
  </si>
  <si>
    <t>Crear el Sistema de Información Cultural.</t>
  </si>
  <si>
    <t>Sistema de Información Cultural Departamental creado.</t>
  </si>
  <si>
    <t>1.3.40.28.P.80</t>
  </si>
  <si>
    <t>Apoyar nuevos proyectos concertados para el fomento de  las expresiones y actividades artísticas y culturales.</t>
  </si>
  <si>
    <t>Número de proyectos nuevos apoyados en el programa departamental de concertación.</t>
  </si>
  <si>
    <t>1.3.40.28.P.81</t>
  </si>
  <si>
    <t>Apoyar nuevos eventos y actividades artísticas.</t>
  </si>
  <si>
    <t>Número de eventos y actividades artísticas y culturales apoyados.</t>
  </si>
  <si>
    <t>1.3.40.28.P.79</t>
  </si>
  <si>
    <t>Apoyar proyectos en el programa departamental de estímulos.</t>
  </si>
  <si>
    <t>Número de proyectos apoyados en el programa departamental de estímulos.</t>
  </si>
  <si>
    <t>RO - EST</t>
  </si>
  <si>
    <t>1.3.40.29.P.82</t>
  </si>
  <si>
    <t>Incrementar el número de escuelas de formación artística y salas concertadas apoyadas.</t>
  </si>
  <si>
    <t>Número de Escuelas de formación artística y salas apoyadas.</t>
  </si>
  <si>
    <t>1.3.40.30.P.83</t>
  </si>
  <si>
    <t>Apoyar y articular la red de bibliotecas y ludotecas</t>
  </si>
  <si>
    <t>Número de  bibliotecas y ludotecas apoyadas y articuladas a la red.</t>
  </si>
  <si>
    <t>1.3.40.30.P.84</t>
  </si>
  <si>
    <t>Adoptar las políticas departamentales de formación, estímulos, concertación de proyectos, lectura, escritura y bibliotecas.</t>
  </si>
  <si>
    <t>Numero de Políticas departamentales de formación, estímulos, concertación de proyectos, lectura, escritura y bibliotecas.</t>
  </si>
  <si>
    <t>1.3.40.30.P.85</t>
  </si>
  <si>
    <t>Aumentar el número de publicaciones a través del proyecto editorial Biblioteca de Autores Quindianos</t>
  </si>
  <si>
    <t>Número de libros publicados.</t>
  </si>
  <si>
    <t>1.3.41.31.P.86</t>
  </si>
  <si>
    <t>Aumentar el número de emisoras escolares y comunitarias vinculadas al proyecto radio ciudadanas espacios para la democracia.</t>
  </si>
  <si>
    <t>Número de emisoras comunitarias y escolares vinculadas.</t>
  </si>
  <si>
    <t>1.3.41.31.P.87</t>
  </si>
  <si>
    <t>Involucrar a los gestores culturales en procesos de formación de cultura ciudadana, política y ambiental.</t>
  </si>
  <si>
    <t>Número de gestores culturales involucrados en procesos de formación.</t>
  </si>
  <si>
    <t>1.3.41.32.P.88</t>
  </si>
  <si>
    <t>Incrementar número de proyectos dirigidos a poblaciones especiales.</t>
  </si>
  <si>
    <t>Número de proyectos apoyados.</t>
  </si>
  <si>
    <t>1.3.42.33.P.89</t>
  </si>
  <si>
    <t>Apoyar proyectos de investigación del patrimonio cultural en el PCC.</t>
  </si>
  <si>
    <t>1.3.42.33.P.90</t>
  </si>
  <si>
    <t>Realizar  actividades de difusión del PCC e implementar plan de manejo.</t>
  </si>
  <si>
    <t>Número de actividades realizadas.</t>
  </si>
  <si>
    <t>1.3.42.33.P.91</t>
  </si>
  <si>
    <t>Aumentar el número de las personas formadas como vigías del patrimonio PCC.</t>
  </si>
  <si>
    <t>Número de personas formadas como vigías.</t>
  </si>
  <si>
    <t>1.3.42.35.P.92</t>
  </si>
  <si>
    <t>Apoyar proyectos para inventariar, registrar, valorar y promover el patrimonio cultural y natural.</t>
  </si>
  <si>
    <t>IVA TM</t>
  </si>
  <si>
    <t>DEPENDENCIA: SECRETARIA DE HACIENDA Y FINANZAS PÚBLICAS</t>
  </si>
  <si>
    <t>5.22.104.137.P.351</t>
  </si>
  <si>
    <t>Adquirir e implementar  un módulo de administración y rentas departamental.</t>
  </si>
  <si>
    <t>Módulo adquirido y funcionando.</t>
  </si>
  <si>
    <t>5.22.104.137.P.352</t>
  </si>
  <si>
    <t>Adecuar puntos de atención para los contribuyentes.</t>
  </si>
  <si>
    <t>Puntos de atención con adecuación.</t>
  </si>
  <si>
    <t>5.22.104.138.P.354</t>
  </si>
  <si>
    <t>Realizar el mantenimiento al sistema de información de área de gestión tributaria.</t>
  </si>
  <si>
    <t>Módulos del SOFTWARE con mantenimiento y operando.</t>
  </si>
  <si>
    <t>5.22.104.138.P.355</t>
  </si>
  <si>
    <t>Realizar el cobro de la cartera morosa.</t>
  </si>
  <si>
    <t>Millones de pesos en Cartera morosa recobrada.</t>
  </si>
  <si>
    <t>1.2.6.11.P.44</t>
  </si>
  <si>
    <t>Apoyar la promoción de afiliación al régimen subsidiado en los municipios del departamento.</t>
  </si>
  <si>
    <t>1.2.6.11.P.45</t>
  </si>
  <si>
    <t>Asegurar la interventoría a los contratos de aseguramiento en todos los municipios.</t>
  </si>
  <si>
    <t>Número de municipios con interventoría a contratos de aseguramiento.</t>
  </si>
  <si>
    <t>1.2.6.12.P.46</t>
  </si>
  <si>
    <t>Garantizar la contratación de servicios de salud en todos los municipios para la población no asegurada y víctimas del conflicto armado.</t>
  </si>
  <si>
    <t>Número de municipios con contratos de prestación de servicios para la población no asegurada y víctimas del conflicto armado.</t>
  </si>
  <si>
    <t>1.2.6.12.P.47</t>
  </si>
  <si>
    <t>Garantizar la auditoría de contratos de prestación de servicios en todos los municipios</t>
  </si>
  <si>
    <t>No de Municipios con auditoría a los contratos de prestación de servicios</t>
  </si>
  <si>
    <t>1.2.6.12.P.48</t>
  </si>
  <si>
    <t>Resolver las  atenciones electivas  ambulatorias</t>
  </si>
  <si>
    <t>Número de atenciones electivas ambulatorias[1]resueltas.</t>
  </si>
  <si>
    <t>1.2.6.13.P.49</t>
  </si>
  <si>
    <t>Incrementar el cumplimiento de requisitos de habilitación en las IPS[1] públicas y privadas del departamento.</t>
  </si>
  <si>
    <t>Número de IPS pública y privadas con cumplimiento de estándares.</t>
  </si>
  <si>
    <t>1.2.6.13.P.50</t>
  </si>
  <si>
    <t>Acreditar en calidad las IPS públicas de 2o y 3er nivel del departamento.</t>
  </si>
  <si>
    <t>1.2.6.13.P.51</t>
  </si>
  <si>
    <t xml:space="preserve">Gestionar la suficiencia de la red pública departamental. </t>
  </si>
  <si>
    <t>Número de ESES acompañadas en el proceso de suficiencia de la red pública departamental.</t>
  </si>
  <si>
    <t>1.2.6.14.P.52</t>
  </si>
  <si>
    <t>Promover la prestación de servicios de salud a todas las poblaciones vulnerables.</t>
  </si>
  <si>
    <t>Número de municipios con listados censales incluyentes de las poblaciones vulnerables.</t>
  </si>
  <si>
    <t>1.2.6.15.P.53</t>
  </si>
  <si>
    <t>Actualizar y articular los planes de emergencia hospitalaria en las ESE del departamento con los planes locales de emergencia.</t>
  </si>
  <si>
    <t>Numero de ESE con planes de emergencia hospitalaria actualizado y articulado con los planes locales de emergencia.</t>
  </si>
  <si>
    <t>1.2.6.16.P.54</t>
  </si>
  <si>
    <t>Preparar a través de simulacros de atención la respuesta de la red pública ante la presencia de desastres y emergencias.</t>
  </si>
  <si>
    <t>Numero de ESE[1] que realizan simulacros de atención de emergencias al año.</t>
  </si>
  <si>
    <t>1.2.7.17.P.55</t>
  </si>
  <si>
    <t>Desarrollar la estrategia AIEPI en todos los municipios (morbi-mortalidad).</t>
  </si>
  <si>
    <t>Número de municipios con estrategia AIEPI implementada.</t>
  </si>
  <si>
    <t>1.2.7.17.P.56</t>
  </si>
  <si>
    <t>Seguimiento al cumplimiento de las normas técnicas para atención segura del binomio madre- hijo en las ESE (detección de alteraciones del embarazo, parto, puerperio, interrupción voluntaria del embarazo).</t>
  </si>
  <si>
    <t>Numero de ESE con normas técnicas implementadas para la atención del binomio madre-hijo.</t>
  </si>
  <si>
    <t>1.2.7.17.P.57</t>
  </si>
  <si>
    <t>Promover  hábitos higiénicos en salud oral en los ámbitos laborales, escolares y en el hogar en los municipios del departamento.</t>
  </si>
  <si>
    <t>Número de municipios con promoción de hábitos higiénicos.</t>
  </si>
  <si>
    <t>1.2.7.17.P.58</t>
  </si>
  <si>
    <t>Mantener la búsqueda activa de sintomáticos respiratorios y de piel y prevención de enfermedades trasmisibles en el departamento.</t>
  </si>
  <si>
    <t>Número de municipios con grupos de búsqueda activa de sintomáticos respiratorios activos.</t>
  </si>
  <si>
    <t>1.2.7.17.P.59</t>
  </si>
  <si>
    <t>Apoyar la implementación de la estrategia de espacios públicos y de trabajo libres de humo de tabaco en los municipios del Quindío.</t>
  </si>
  <si>
    <t>Número de municipios apoyados para implementación de la estrategia de espacios públicos y de trabajo sin humo.</t>
  </si>
  <si>
    <t>1.2.7.17.P.60</t>
  </si>
  <si>
    <t>Apoyo a la implementación de programas municipales de fomento y protección de patrones alimentarios adecuados en la primera infancia.</t>
  </si>
  <si>
    <t>Número de municipios apoyados para la implementación de patrones alimentarios adecuados en la primera infancia.</t>
  </si>
  <si>
    <t>1.2.7.17.P.61</t>
  </si>
  <si>
    <t xml:space="preserve">Conformar y hacer operativo el Consejo Territorial Departamental de Zoonosis. </t>
  </si>
  <si>
    <t>Consejo Territorial de Zoonosis operando.</t>
  </si>
  <si>
    <t>1.2.7.18.P.62</t>
  </si>
  <si>
    <t>Aumentar la visita de I.V.C.  en los establecimientos farmacéuticos del departamento.</t>
  </si>
  <si>
    <t>Número de establecimientos farmacéuticos con visitas de I.V.C.</t>
  </si>
  <si>
    <t>1.2.7.18.P.63</t>
  </si>
  <si>
    <t>Aumen tar las visita de I.V.C. en los establecimientos del departamento que manejan sustancias potencialmente tóxicas.</t>
  </si>
  <si>
    <t>Número de establecimientos que manejan sustancias potencialmente tóxicas con visitas de I.V.C.</t>
  </si>
  <si>
    <t>1.2.7.18.P.64</t>
  </si>
  <si>
    <t>Garantizar visita de I.V.C a establecimientos de alimentos clasificados de alto riesgo.</t>
  </si>
  <si>
    <t>Número de establecimientos de alimentos calificados de alto riesgo con visitas de I.V.C.</t>
  </si>
  <si>
    <t>1.2.7.18.P.65</t>
  </si>
  <si>
    <t xml:space="preserve">Garantizar visitas de I.V.C. a generadores de residuos hospitalarios, prestadores de servicios de agua para consumo humano y generadores de contaminación y factores de riesgo asociados a su actividad. </t>
  </si>
  <si>
    <t>Número de sujetos de atención en saneamiento básico con visitas de I.V.C.</t>
  </si>
  <si>
    <t>3.16.86.98.P.247</t>
  </si>
  <si>
    <t>Realizar asistencia técnica a las entidades territoriales en la formulación e implementación de los Planes de Ordenamiento Territorial.</t>
  </si>
  <si>
    <t>Número de entidades territoriales asistidas en la formulación e implementación de sus POT.</t>
  </si>
  <si>
    <t>3.16.86.98.P.248</t>
  </si>
  <si>
    <t xml:space="preserve">Realizar asistencia  técnica a proyectos que requieren tratamientos urbanísticos en los municipios del departamento. </t>
  </si>
  <si>
    <t>3.16.86.98.P.249</t>
  </si>
  <si>
    <t>Apoyar  procesos asociativos supramunicipales en oportunidades territoriales.</t>
  </si>
  <si>
    <t>Número de procesos asociativos supramunicipales apoyados.</t>
  </si>
  <si>
    <t>3.16.86.98.P.250</t>
  </si>
  <si>
    <t>Apoyar la aplicación de los instrumentos de gestión urbana y rural en los municipios.</t>
  </si>
  <si>
    <t>Número de municipios apoyados en la aplicación de los instrumentos de gestión urbano y rural.</t>
  </si>
  <si>
    <t>3.16.86.98.P.251</t>
  </si>
  <si>
    <t>Crear la comisión regional de ordenamiento territorial.</t>
  </si>
  <si>
    <t>Comision regional de ordenamiento territorial creada</t>
  </si>
  <si>
    <t>3.16.86.98.P.253</t>
  </si>
  <si>
    <t xml:space="preserve">Apoyar la gestión para la puesta en marcha del Observatorio Departamental. </t>
  </si>
  <si>
    <t>Número de gestiones realizadas.</t>
  </si>
  <si>
    <t>3.16.86.99.P.254</t>
  </si>
  <si>
    <t>Apoyar  la construcción de cartografía temática  de datos espaciales e insumos para el ordenamiento territorial departamental con base en cartografía base oficial.</t>
  </si>
  <si>
    <t>Número de temáticas cartográficas construidas e incorporadas en el SIG Quindío.</t>
  </si>
  <si>
    <t>3.16.86.99.P.255</t>
  </si>
  <si>
    <t>Incrementar el número de actores vinculados al nodo de información geográfica e infraestructura de datos espaciales del Quindío.</t>
  </si>
  <si>
    <t>Número de actores vinculados al nodo de información geográfica e  infraestructura de datos espaciales del Quindío.</t>
  </si>
  <si>
    <t>3.16.86.100.P.256</t>
  </si>
  <si>
    <t xml:space="preserve">Apoyar la inclusión de directrices de manejo del PCC en los planes de ordenamiento territorial. </t>
  </si>
  <si>
    <t>Número de planes de ordenamiento territorial apoyados para la inclusión de  directrices de manejo del PCC.</t>
  </si>
  <si>
    <t>4.18.96.121.P.302</t>
  </si>
  <si>
    <t>Asistir a los municipios en el ordenamiento territorial sostenible de los usos productivos en suelo urbano y rural.</t>
  </si>
  <si>
    <t>Número de municipios asistidos en el ordenamiento sostenible de usos productivos en suelo urbano y rural.</t>
  </si>
  <si>
    <t>5.20.99.129.P.321</t>
  </si>
  <si>
    <t xml:space="preserve">Iniciar proceso de ajuste al sistema de gestión de calidad con miras a la certificación, bajo la normal técnica aplicable </t>
  </si>
  <si>
    <t xml:space="preserve">Sistema de gestión de calidad ajustado. </t>
  </si>
  <si>
    <t>5.20.99.129.P.322</t>
  </si>
  <si>
    <t>Implementación, mantenimiento del SIGA.[1]</t>
  </si>
  <si>
    <t>SIGA implementado y mantenido.</t>
  </si>
  <si>
    <t>5.20.101.131.P.327</t>
  </si>
  <si>
    <t>Promocionar los sectores y productos del Departamento del Quindío.</t>
  </si>
  <si>
    <t>Número de sectores y productos promocionados.</t>
  </si>
  <si>
    <t>5.20.101.131.P.328</t>
  </si>
  <si>
    <t>Implementar la oficina de atención al quindiano.</t>
  </si>
  <si>
    <t>Oficina de atención al quindiano implementada.</t>
  </si>
  <si>
    <t>5.20.101.131.P.329</t>
  </si>
  <si>
    <t>Acompañar la gestión de proyectos departamentales y municipales</t>
  </si>
  <si>
    <t>Número de proyectos departamentales y municipales acompañados en su gestión.</t>
  </si>
  <si>
    <t>5.20.101.132.P.330</t>
  </si>
  <si>
    <t>Terminar de Implementar el sistema de información geográfica del departamento.</t>
  </si>
  <si>
    <t>Sistema de información geográfica totalmente implementado.</t>
  </si>
  <si>
    <t>5.20.101.132.P.331</t>
  </si>
  <si>
    <t>Brindar acompañamiento y asesoramiento a Municipios del departamento del Quindío en sistemas de información (SISBEN)</t>
  </si>
  <si>
    <t>Número de Municipios asesorados.</t>
  </si>
  <si>
    <t>5.20.101.132.P.332</t>
  </si>
  <si>
    <t>Adaptar módulo de planeación precontractual, ajustándolo al modelo de enfoque poblacional (distribución GP por ciclo vital y enfoque diferencial).</t>
  </si>
  <si>
    <t>Módulo ajustado.</t>
  </si>
  <si>
    <t>5.20.101.133.P.333</t>
  </si>
  <si>
    <t>Apoyar la formulación e implementación de proyectos estratégicos, alianzas público-privadas, o esquemas asociativos territoriales que permitan mejorar el acceso a recursos (técnicos o financieros) de orden regional o nacional y la vinculación de agentes públicos, privados o mixtos en torno a necesidades o potencialidades del desarrollo.</t>
  </si>
  <si>
    <t>Número de planes estratégicos formulados e implementados.</t>
  </si>
  <si>
    <t>5.20.101.133.P.334</t>
  </si>
  <si>
    <t>Fortalecer la capacidad institucional conducente a la gestión de recursos, proyectos o programas de cooperación técnica y/o financiera de orden  internacional, nacional, regional, público, privado o mixto que contribuyan o coadyuven al desarrollo territorial.</t>
  </si>
  <si>
    <t>Número de proyectos, programas, convenios, alianzas o contratos de cooperación y/o asociación de tipo técnico y/o financiero,  suscritos.</t>
  </si>
  <si>
    <t>5.20.101.134.P.336</t>
  </si>
  <si>
    <t>Brindar acompañamiento y asesoría en desempeño municipal.</t>
  </si>
  <si>
    <t xml:space="preserve">Número de municipios asesorados. </t>
  </si>
  <si>
    <t>5.20.101.134.P.337</t>
  </si>
  <si>
    <t>Fortalecer la capacidad de formulación y gestión de proyectos en los municipios.</t>
  </si>
  <si>
    <t>Número de proyectos presentados por municipio</t>
  </si>
  <si>
    <t>5.20.101.134.P.338</t>
  </si>
  <si>
    <t>Apoyar financiera y logísticamente al consejo territorial de planeación.</t>
  </si>
  <si>
    <t>Consejo Territorial de Planeación apoyado.</t>
  </si>
  <si>
    <t>Gestión para el desarrollo territorial del departamento del Quindío</t>
  </si>
  <si>
    <t xml:space="preserve">DEPENDENCIA: SECRETARIA DE PLANEACIÓN </t>
  </si>
  <si>
    <t>Mejorameinto de las herramientas cartogragricas para la aplicabilidad del ordenamiento territorial en el departamento del Quindío</t>
  </si>
  <si>
    <t>Construcción de directrices de ordenamiento territorial con base en los atributos del paisaje cultural cafetero del departamento del Quindío</t>
  </si>
  <si>
    <t>Mejoramiento de las actividades productivas en el suelo urbano y rural del territorio del Quindío departamento del Quindío</t>
  </si>
  <si>
    <t>EJECUCION DE UN (1) PROCESO MECI EN LA VIGENCIA 2010 DE LA GOBERNACION DEL QUINDIO</t>
  </si>
  <si>
    <t xml:space="preserve">MEJORAMIENTO CONTINUO EN LOS PROCESOS Y ACTIVIDADES EN LA GOBERNACION DEL QUINDIO EN UN 100% -  CONTRTACION DE UN (1) ASESOR PARA EL PROCESO MECI </t>
  </si>
  <si>
    <t>Mejoramiento al sistema de gestión de calidad en la Gobernación del Quindío</t>
  </si>
  <si>
    <t>Articular los Doce (12) Municipios y el Departamento con los Agentes de Cooperación, a través de la Casa Delegada Sede Bogota DC</t>
  </si>
  <si>
    <t xml:space="preserve">Promocionar Tres (3) sectores y productivos del Departamento del Quindío. </t>
  </si>
  <si>
    <t>Realizar (12) Mesas y/o Procesos de Acompañamiento o Asistencia Técnica en Temas de Cooperación, Fomento y Acceso a Programas y Proyectos de Desarrollo. - Implementar la Oficina (1) de Atención al Quindiano en la Casa Delegada Sede Bogota DC.</t>
  </si>
  <si>
    <t>Implementación casa delegada como enlace Quindiano Quindío</t>
  </si>
  <si>
    <t xml:space="preserve">Una herramienta tecnologica  apoyada y fortalecida  -  2 Equipos y 1 Software Actualizados - Generar una  meta direccionada a la adquisicion de componentes tecnologicos </t>
  </si>
  <si>
    <t>Fortalecimiento a la herramienta sig Quindío del departamento del Quindío</t>
  </si>
  <si>
    <t>Mejoramiento del índice de calidad de vida sisben de la población mas vulnerable del departamento del Quindío</t>
  </si>
  <si>
    <t>Adquirir 1modulo de planeacionprecontractual, ajustado al modelo de enfoque poblacional - Mejorar en un 90% la funcionalidad del proceso de seguimiento de los proyectos de inversión pública - Sistematización en un 90% del proceso de seguimiento a las metas del plan de desarrollo</t>
  </si>
  <si>
    <t>Adecuación del módulo de planeación precontractual, ajustandolo al modelo de enfoque poblacional en el departamento del Quindío</t>
  </si>
  <si>
    <t>Incrementar en cuatro porciento (4%) los recursos de Cooperación Invertidos en el Departamento del Quindío.</t>
  </si>
  <si>
    <t>Formular o suscribir (5) proyectos, programas, convenios, alianzas o contratos de cooperación y/o asociación de tipo técnico y/o financiero. - Apoyar la formulación e implementación de un (1) proyecto estratégico, alianza público-privada, o esquema asociativo territorial que permita mejorar el acceso a recursos (técnicos o financieros).</t>
  </si>
  <si>
    <t>Implementación sistema de cooperación internacional y gestión de proyectos Quindío</t>
  </si>
  <si>
    <t>Gobernaciòn del quindìo y los doce (12) muncipios CON UN BUEN DESEMPEÑO EN LA INVERSION PUBLICA -  Ejecuciòn de un proceso de anàlisis de desempeño municipal -  Aplicaciòn de un software</t>
  </si>
  <si>
    <t>Asistencia a los entes territoriales para un mejor desempeño en la inversión pública en e departamento del Quindío</t>
  </si>
  <si>
    <t xml:space="preserve">ARTICULACION DE LA GOBERNACIÓN DEL QUINDIO CON LOS DOCE MUNICIPIOS - Doce (12) municipios del departamento asesorados y asistidos técnicamente - Once (11) secretarias de la gobernación y tres (3) entes descentralizados asesorados y asistidos tecnicamente </t>
  </si>
  <si>
    <t>Fortalecimient de la capacidad de formulación y gestión de proyectos en el departamento del Quindío</t>
  </si>
  <si>
    <t xml:space="preserve">Acompañamiento Municipal y Departamental a los 12 Consejos Territoriales de Planeación conjuntamente con los Consejeros padrinos asignados para cada Municipio -  12 municipios asesorados en los temas de participación ciudadana - Apoyo para el desplazamiento periódico de los consejeros a las diferentes actividades concernientes a la participación ciudadana - </t>
  </si>
  <si>
    <t>Asistencia al consejo territorial de Planeación Departamento del Quindío</t>
  </si>
  <si>
    <t>5.20.99.127.P.319</t>
  </si>
  <si>
    <t>Realizar modernización administrativa basada en procesos.</t>
  </si>
  <si>
    <t>Modernización administrativa realizada.</t>
  </si>
  <si>
    <t>EPD INVERSION-EPD 15%- EPD 30% - EPAM - 1%LEY DE TIERRAS - FS - RENTAS CEDIDAS LICORES -  10%LEY 1450 PLAN DLLO</t>
  </si>
  <si>
    <t>Saneamiento fiscal e institucional</t>
  </si>
  <si>
    <t>5.22.106.139.P.357</t>
  </si>
  <si>
    <t>Implementar y desarrollar una Estrategia  de  control de las entidades públicas departamentales en tiempo real  como difusores de los derechos de los ciudadanos</t>
  </si>
  <si>
    <t>Estrategia implementada y desarrollada.</t>
  </si>
  <si>
    <t>5.22.106.139.P.358</t>
  </si>
  <si>
    <t>Implementar el programa "12 horas con la gobernadora " para brindar atención a los ciudadano y alas organizaciones sociales y comunitarias sin cita previa.</t>
  </si>
  <si>
    <t>Número de horas de atención a la comunidad.</t>
  </si>
  <si>
    <t>5.22.106.139.P.359</t>
  </si>
  <si>
    <t xml:space="preserve">Realizar seguimiento a los acuerdos programáticos realizados con sindicatos, organizaciones sociales ,onegs, tec. </t>
  </si>
  <si>
    <t>Número de seguimientos realizados</t>
  </si>
  <si>
    <t>Divulgación de estrategias para garantizar el conocimiento y participación de la comuinidad en los programas, proyectos, servicios y productos, servicios y productos en el departamento del Quindío</t>
  </si>
  <si>
    <t>Adqusicion e implementación de un modulo de administracion y rentas departamentales Quindío</t>
  </si>
  <si>
    <t>Mejoramiento de la sostenibilidad de los procesos de fiscalización liquidación control y cobranza de los tributos en el departamento del Quindío.</t>
  </si>
  <si>
    <t>5.22.106.141.P.366</t>
  </si>
  <si>
    <t>Desarrollar encuentros participativos de los sectores públicos, privados, sociales, cívicos y comunitarios en el que se aporte y se apoye el desarrollo comunitario de todos y cada uno de los municipios del departamento.</t>
  </si>
  <si>
    <t>Número de Encuentros Desarrollados.</t>
  </si>
  <si>
    <t>5.22.106.141.P.367</t>
  </si>
  <si>
    <t>Apoyar a las instituciones públicas, privadas, cívicas y sociales en la realización de eventos que permitan el desarrollo institucional, comercial y turístico del departamento dentro y fuera del país.</t>
  </si>
  <si>
    <t>Numero de instituciones apoyadas</t>
  </si>
  <si>
    <t>5.22.106.141.P.368</t>
  </si>
  <si>
    <t xml:space="preserve">Gestionar recursos para  proyectos, convenios, contratos o alianzas de orden nacional, regional, o internacional, con agentes públicos, privados o mixtos que contribuyan al cumplimiento de los fines y objetivos del plan </t>
  </si>
  <si>
    <t>Recursos gestionados en millones de pesos</t>
  </si>
  <si>
    <t>implementación de un programa de gestión de recursos de fuentes públicas, privadas, nacionales o internacionales. aunando esfuerzos instales,para el desarrollo de programas proyectos o actividades que propendan al desarrollo en el departamento del quindío</t>
  </si>
  <si>
    <t>Mejoramiento de las finanzas del departamento del quindío.                                              - Aumentar significativamente las rentas del departamento.                                                                        -Mejorar el sistema de información y control de las rentas.                                                                            -Adquirir un módulo que integre  las  rentas al sistema de información.</t>
  </si>
  <si>
    <t>Mejorar los canales de atención al usuario.                                                             -Adeucar  dos puntos de atención a los contribuyentes.</t>
  </si>
  <si>
    <t>Mejorar las finanzas del departamento del quindio.</t>
  </si>
  <si>
    <t xml:space="preserve">Mejorar las finanzas del departamento del quindio en un 2,5% en la vigencia.                                -Ejecutar procesos de fiscalizacion liquidacion control y cobranza para la sostenibilidad de las finanzas publicas.                                                               -Recuperar $1.250 millones de cartera morosa en la vigencia 2012.   </t>
  </si>
  <si>
    <t>5.22.106.140.P.360</t>
  </si>
  <si>
    <t>Revisar, ajustar y publicar el manual de contratación.</t>
  </si>
  <si>
    <t>Manual de contratación revisado, actualizado y publicado.</t>
  </si>
  <si>
    <t>5.22.106.140.P.361</t>
  </si>
  <si>
    <t>Revisar y ajustar el proceso de contratación del departamento.</t>
  </si>
  <si>
    <t>Proceso de contratación revisado y ajustado.</t>
  </si>
  <si>
    <t>5.22.106.140.P.362</t>
  </si>
  <si>
    <t>Capacitar a los funcionarios que tienen vínculo con la contratación.</t>
  </si>
  <si>
    <t>Número de funcionarios capacitaciones.</t>
  </si>
  <si>
    <t>5.22.106.140. P.365</t>
  </si>
  <si>
    <t>Actualizar el Inventario ordenanzal vigente</t>
  </si>
  <si>
    <t>Inventario actualizado</t>
  </si>
  <si>
    <t>Gestión de la contratación</t>
  </si>
  <si>
    <t>JHON JAMES FERNANDEZ</t>
  </si>
  <si>
    <t xml:space="preserve">DEPENDENCIA: OFICINA PRIVADA </t>
  </si>
  <si>
    <t>Adoptar e implementar la política pública de equidad de género.</t>
  </si>
  <si>
    <t>Incrementar las oportunidades rurales para las mujeres.</t>
  </si>
  <si>
    <t>Número de nuevos proyectos productivos.</t>
  </si>
  <si>
    <t>Apoyar programas de fomento de la producción cafetera con mujeres rurales.</t>
  </si>
  <si>
    <t>Elaborar e implementar el proyecto de atención integral a las mujeres víctimas de la violencia.</t>
  </si>
  <si>
    <t>Proyecto de prevención y atención para las mujeres víctimas de la violencia  elaborado e implementado.</t>
  </si>
  <si>
    <t>Número de municipios con acciones de capacitación y sensibilización</t>
  </si>
  <si>
    <t>Apoyar el funcionamiento de los consejos municipales de mujer</t>
  </si>
  <si>
    <t>Número de consejos apoyados</t>
  </si>
  <si>
    <t>Crear el consejo comunitario departamental de mujeres</t>
  </si>
  <si>
    <t>Consejo departamental creado</t>
  </si>
  <si>
    <t>Apoyar el plan de vida del resguardo indígena DACHI AGORE DRUA.</t>
  </si>
  <si>
    <t>Resguardo  apoyado.</t>
  </si>
  <si>
    <t>Realizar el estudio de caracterización de la población indígena asentada en el departamento del Quindío.</t>
  </si>
  <si>
    <t>Estudio realizado.</t>
  </si>
  <si>
    <t>Apoyar el desarrollo de los pueblos indígenas que se encuentran en el departamento del Quindío con énfasis en la protección y en el goce efectivo de los derechos fundamentales: seguridad alimentaria, emprendimiento, cultura, educación, género, familia, identidad, gobernabilidad, salud y justicia especial indígena.</t>
  </si>
  <si>
    <t>Número de pueblos apoyados.</t>
  </si>
  <si>
    <t>Número de unidades productivas apoyadas.</t>
  </si>
  <si>
    <t>Proyecto diseñado e implementado.</t>
  </si>
  <si>
    <t>Plan apoyado.</t>
  </si>
  <si>
    <t>Proyecto apoyado e implementado.</t>
  </si>
  <si>
    <t>Política pública adoptada e implementada.</t>
  </si>
  <si>
    <t>Número de caracterizaciones realizadas.</t>
  </si>
  <si>
    <t>Organizaciones apoyadas</t>
  </si>
  <si>
    <t>Programa implementado.</t>
  </si>
  <si>
    <t>programa implementado</t>
  </si>
  <si>
    <t>Número de casos denunciados por maltrato en niños, niñas y adolescentes entre 0 y 17 años.</t>
  </si>
  <si>
    <t>Número de casos de denuncia por abuso sexual en niños, niñas y adolescentes.</t>
  </si>
  <si>
    <t>Número de valoraciones médico legales por presunto delito de maltrato infantil.</t>
  </si>
  <si>
    <t>Número de hogares de paso apoyados.</t>
  </si>
  <si>
    <t>Programa apoyado.</t>
  </si>
  <si>
    <t>Número de comités apoyados</t>
  </si>
  <si>
    <t>Número de comités apoyados.</t>
  </si>
  <si>
    <t>Número de niños, niñas y adolescentes que participan en una actividad remunerada o no.</t>
  </si>
  <si>
    <t>Número de niños, niñas y adolescentes que trabajan 15 horas o más en oficios del hogar.</t>
  </si>
  <si>
    <t>Programa creado y apoyado</t>
  </si>
  <si>
    <t>Plan formulado e implementado</t>
  </si>
  <si>
    <t>Número de niños, niñas y adolescentes entre 14 y 17 años infractores de la ley penal vinculados a procesos judiciales.</t>
  </si>
  <si>
    <t>Número de adolescentes entre 14 y 17 años infractores de la ley penal reincidentes.</t>
  </si>
  <si>
    <t>Número de adolescentes entre 14 y 17 años privados de libertad procesados conforme a la ley.</t>
  </si>
  <si>
    <t>Política pública formulada e implementada.</t>
  </si>
  <si>
    <t xml:space="preserve">Estrategia implementada  </t>
  </si>
  <si>
    <t>Acciones implementadas</t>
  </si>
  <si>
    <t>Centro creado</t>
  </si>
  <si>
    <t>Plan formulado.</t>
  </si>
  <si>
    <t>Programa de fomento de la ciencia, la tecnología y la innovación en ejecución.</t>
  </si>
  <si>
    <t>Número de niños, niñas y adolescentes vinculados a proyecto de innovación.</t>
  </si>
  <si>
    <t>Convenios implementados</t>
  </si>
  <si>
    <t>Campañas desarrolladas</t>
  </si>
  <si>
    <t>Acciones promovidas</t>
  </si>
  <si>
    <t>Componente de política apoyado</t>
  </si>
  <si>
    <t>Programas creados e implementados</t>
  </si>
  <si>
    <t>Número de adultos mayores beneficiarios.</t>
  </si>
  <si>
    <t>58 RTA CDA
64 LEY 1391</t>
  </si>
  <si>
    <t>58 RTAS CED
59 SGP SALUD PS CSF
60 SGP SALUD AP PAT S.S.F.
65 COF NAL SALUD</t>
  </si>
  <si>
    <t>58 RTA CDA</t>
  </si>
  <si>
    <t>20 R O</t>
  </si>
  <si>
    <t>61 SGP SALUD PUB C.S.F</t>
  </si>
  <si>
    <t>61 SGP SALUD PUB C.S.F
63 FES</t>
  </si>
  <si>
    <t>1.2.9.19.P.66</t>
  </si>
  <si>
    <t>Apoyar la conformación de los Comités Locales de Salud ocupacional municipales</t>
  </si>
  <si>
    <t>Número de municipios apoyados en la conformidad del comité local de salud ocupacional operando</t>
  </si>
  <si>
    <t>1.2.9.20.P.67</t>
  </si>
  <si>
    <t>Promover la implementación y cumplimiento del Programa de Salud Ocupacional en las empresas del departamento con mayor riesgo laboral</t>
  </si>
  <si>
    <t>Número de campañas de promoción elaboradas</t>
  </si>
  <si>
    <t>1.2.9.21.P.68</t>
  </si>
  <si>
    <t>Imcrementar el número de ESE municipales con PIC Plan de Intervenciones Colectivas</t>
  </si>
  <si>
    <t>Número de Ese municipales con PIC Plan de Intervenciones Colectivas</t>
  </si>
  <si>
    <t>61 SGP SAL PUB C.S.F.</t>
  </si>
  <si>
    <t>1.2.37.22.P.69</t>
  </si>
  <si>
    <t>Diseñar e implementar un programa de orientación preventiva , para mejorar percepción del riesgo y disminuir la actitud permisiva de la comunidad frente al consumo de sustancias lícitas e ilícitas</t>
  </si>
  <si>
    <t>Un programa de orientación preventiva implementado</t>
  </si>
  <si>
    <t>20 R O
61 SGP SAL PUB C.S.F.</t>
  </si>
  <si>
    <t>1.2.37.23.P.70</t>
  </si>
  <si>
    <t>Implememntar de un modelo de atención primaria en salud mental</t>
  </si>
  <si>
    <t>Número de municipios con model de APS mental implementado</t>
  </si>
  <si>
    <t>1.2.37.23.P.71</t>
  </si>
  <si>
    <t>Apoyar las entidades que realizan actividades de superación y rehabilitación en el  consumo de SPA</t>
  </si>
  <si>
    <t>Número de entidades apoyadas</t>
  </si>
  <si>
    <t>1.2.38.24.P.72</t>
  </si>
  <si>
    <t>Canalizar acciones de promoción de la salud y de prevención de los riesgos hacia poblaciones especiales y vulnerables en los muicipios del Quindío</t>
  </si>
  <si>
    <t>Número de muicipios con acciones de promoción de la salud y prevención de los riesgos</t>
  </si>
  <si>
    <t>65 C N SALUD</t>
  </si>
  <si>
    <t>1.2.38.25.P.73</t>
  </si>
  <si>
    <t>Promover jornadas de registro e identificación en los municipios del departamento para niños, niñas y adolescentes</t>
  </si>
  <si>
    <t>Jornadas de registro e identificación realizadas</t>
  </si>
  <si>
    <t xml:space="preserve">DEPENDENCIA:  SECRETARIA DE AGRICULTURA, DESARROLLO RURAL Y MEDIO AMBIENTE </t>
  </si>
  <si>
    <t>Plan de Estratégico Desarrollo Rural formulado.</t>
  </si>
  <si>
    <t xml:space="preserve">Lograr la implementacion de los mecanismos de planificacion adeacuados teniendo en cuenta las necesidades de crecimineto del sector agropecuario. </t>
  </si>
  <si>
    <t>R.O</t>
  </si>
  <si>
    <t>Número de municipios que reciben asistencia técnica en la implementación del plan.</t>
  </si>
  <si>
    <t>CONSEA conformado y Operando.</t>
  </si>
  <si>
    <t xml:space="preserve">Fotalecer los CDMR que se encuentran en funcinamiento en los doce muncipios con el fin de ampliar los espacios de participacion del campesinado Quindiano. </t>
  </si>
  <si>
    <t>Número de comités municipales de Desarrollo Rural conformados y operando</t>
  </si>
  <si>
    <t>Número de municipios con el  EVA/SIG, implementado</t>
  </si>
  <si>
    <t xml:space="preserve">Acompañar a los municipios en la adecuada y correcta implementacion de la politica agropecuaria establecida en el plan de desarrollo nacional. </t>
  </si>
  <si>
    <t>Número de Políticas implementadas</t>
  </si>
  <si>
    <t>Número de municipios apoyados en la implementación de la estrategia.</t>
  </si>
  <si>
    <t xml:space="preserve">Número de encadenamientos productivos  enmarcados dentro de las cadenas productivas reconocidas por el ministerio de agricultura y desarrollo rural, apoyadas y/o fortalecidas </t>
  </si>
  <si>
    <t>apoyar los encadenamientos productivos  agropecuarios,convenios para programas de buenas prácticas e iniciativas fito y zoosanitarias, líneas agropecuarias productivas tradicionales,Apoyar Programas financieros fortaleciendo  las Cadenas Productivas.</t>
  </si>
  <si>
    <t>Número de convenios apoyados</t>
  </si>
  <si>
    <t>Número de iniciativas apoyadas.</t>
  </si>
  <si>
    <t>Implementacion de mecanismos para el mejoramiento de la competitivdad rural en el Departamento del Quindio.</t>
  </si>
  <si>
    <t>Proyecto Apoyado</t>
  </si>
  <si>
    <t>Número de programas</t>
  </si>
  <si>
    <t>Número de programas de investigación aplicada apoyados.</t>
  </si>
  <si>
    <t xml:space="preserve"> Apoyar programas de investigación aplicada a la producción sustentable, Apoyar  programas de actualización ó transferencia de tecnología y conocimiento, Vincular jóvenes a programas de relevo generacional en el agro.</t>
  </si>
  <si>
    <t>Número de programas de actualización ó transferencia de tecnología y conocimiento apoyados.</t>
  </si>
  <si>
    <t>Número de jóvenes vinculados a programas de relevo generacional.</t>
  </si>
  <si>
    <t>Número de proyectos  apoyados.</t>
  </si>
  <si>
    <t>Apoyar la ejecucion de proyectos productivos en seguridad alimentaria y asistenecia tecnica  para el autoabastecimiento de alimentos sanos e inocuos  que permitan la inclusion de familias vulnerables en el Departamento del Quindio.</t>
  </si>
  <si>
    <t>Número de convenios en ejecución para consecución y/o suministro de material de propagación.</t>
  </si>
  <si>
    <t>Gestion para la suscripcion de convenios y proyectos que permitan fortalecer y articular todas las acciones encaminadas al suministro y prduccion de alimentos sanos e inocuos en los doce municipios del Departamento delm Quindio.</t>
  </si>
  <si>
    <t>Número de proyectos de mejora en centros de abastecimiento urbano municipales que reciben asistencia técnica.</t>
  </si>
  <si>
    <t>Número de municipios apoyados</t>
  </si>
  <si>
    <t>Apoyar la incorporación de áreas destinadas a la siembra del café, con valor agregado y con la inclusión de jóvenes Rurales en los 12 municipios del Departamento del Quindío.</t>
  </si>
  <si>
    <t>Estudio de viabilidad de sistemas productivos con valor agregado  realizado.</t>
  </si>
  <si>
    <t>Número de predios participantes en proyectos de saneamiento, mejoramiento y conservación del medioambiente.</t>
  </si>
  <si>
    <t xml:space="preserve">Renovar e desarrollar la producción de café apoyada con esquemas y propósitos encaminados al sector agropecuario del departamento del Quindío contribuyendo a la preservación del medio ambiente.
</t>
  </si>
  <si>
    <t>Número de hectáreas de café sembradas en el departamento</t>
  </si>
  <si>
    <t xml:space="preserve">Número de acciones realizadas en los municipios con cuencas abastecedoras para la protección del recurso hídrico articulado con CRQ </t>
  </si>
  <si>
    <t xml:space="preserve">Mediante la planificación articulada entre las instituciones se propiciaran espacios para la socialización y apropiación de los planes, programas y proyectos formulados para la protección del medio ambiente. </t>
  </si>
  <si>
    <t>Número de predios adquiridos o estrategías implementadas para el manejo y protección de ecosistemas estrategicos</t>
  </si>
  <si>
    <t>Los PMA, es la guía de fácil seguimiento los cuales deben ser tenidas en cuenta junto con las especificaciones y  procedimientos técnicos para la buena ejecución y garantizar el buen desempeño ambiental de los mismos.</t>
  </si>
  <si>
    <t>4.18.95.116.P.295 Apoyar a la CRQ al aumento del número de áreas protegidas; áreas en conservación y rondas hídricas con programas de educación ambiental.</t>
  </si>
  <si>
    <t>Número de áreas protegidas con programas de guianza ambiental y senderos ecológicos habilitados.</t>
  </si>
  <si>
    <t xml:space="preserve">A través del cuidado y manejo sostenible de los recursos naturales se estableceran mecanismos de protección y restauración de senderos ecológicos, igual forma se realizaran campañas de educación ambiental. </t>
  </si>
  <si>
    <t xml:space="preserve">Número de programas de educación ambiental apoyados en áreas de conservación estratégica. Propiedad Gobernación del Quindío </t>
  </si>
  <si>
    <t>Mediante el desarrollo y aplicación de estrategias efectivas de educación ambiental, fomentar la construcción de conciencia ambiental coadyuvando a la disminución del deterioro ambiental en el departamento</t>
  </si>
  <si>
    <t>Comité fortalecido</t>
  </si>
  <si>
    <t>4.18.95.118.P.298 Apoyar el proceso de asistencia pedagógica  para la actualización y fortalecimiento del componente ambiental en los PEI , con énfasis en: Paisaje  Cultural Cafetero, cambio climático; gestión del riesgo; cultura del agua; biodiversidad y el comparendo ambiental.</t>
  </si>
  <si>
    <t xml:space="preserve">Número de centros educativos rurales asistidos pedagógicamente en educación ambiental </t>
  </si>
  <si>
    <t>Mediante el apoyo al proceso de asistencia pedagógica  actualizar y fortalecer del componente ambiental en los PEI fomentando conciencia ambiental en las instituciones educativas coadyuvando a la disminución del deterioro ambiental</t>
  </si>
  <si>
    <t xml:space="preserve">Número de instituciones y organizaciones ambientales apoyadas en buenas prácticas ambientales. </t>
  </si>
  <si>
    <t xml:space="preserve">Diseño de buenas prácticas ambientales acordes con el desarrollo productivo del departamento fomentar la construcción de conciencia ambiental  que coadyuve a la mitigación y disminución del deterioro ambiental del departamento  </t>
  </si>
  <si>
    <t xml:space="preserve">Número de acuerdos apoyados para la aplicación de sistemas de producción limpia y sostenible a los sectores productivos. </t>
  </si>
  <si>
    <t xml:space="preserve">Articular a los sectores publicos y privados con el fin de implementar estrategias para promover la sostenibilidad ambiental de los procesos productivos existentes en el departamento del Quindio.  </t>
  </si>
  <si>
    <t xml:space="preserve">Número de municipios apoyados en el desarrollo de determinantes de prevención, mitigación y corrección de impactos ambientales para los sectores productivos priorizados. </t>
  </si>
  <si>
    <t xml:space="preserve">Se buscara acompañar a los  muncipios para la prevencion y mitagacion de impactos ambientales generados por el sector productivo para proteger y evitar el agotamiento de los recusos naturales y hacer que el desarrollo economico sea sostenible. </t>
  </si>
  <si>
    <t>Número de acompañamiento en la ejecución  del Plan Departamental de Biocomercio 2012-2017.</t>
  </si>
  <si>
    <t>Mediante la planificación articulada entre las instituciones se propiciaran espacios para la socialización e implementacion del plan departamental de biocomercio y mercados verdes como alternativa de productiva, sostenible y competitiva en el departamento.</t>
  </si>
  <si>
    <t xml:space="preserve">Número de marcas consolidadas o empresas apoyadas en el departamento en este mercado. </t>
  </si>
  <si>
    <t>Número de entidades territoriales apoyadas para incorporar los objetivos de calidad paisajística en un instrumento de ordenamiento territorial supramunicipal para áreas urbanas y rurales.</t>
  </si>
  <si>
    <t>Mediante el apoyo y asistencia para la conservación, recuperación y protección coadyuvar a la disminución del deterioro paisajístico del departamento</t>
  </si>
  <si>
    <t>Documento técnico  elaborado que contenga la cartografía departamental de los componentes del paisaje.</t>
  </si>
  <si>
    <t>Número de municipios con actividades de fomento de la legalidad de actividades mineras.</t>
  </si>
  <si>
    <t>Número de intervenciones megaminerías en el paisaje cultural cafetero del departamento.</t>
  </si>
  <si>
    <t>LILIANA LLANO</t>
  </si>
  <si>
    <t xml:space="preserve">(1) programa fortalecido  -  5 Instituciones u organizaciones fortalecidas que prestan apoyo a la población con discapacidad en los municipios del Departamento del Quindío -  Dos campañas de divulgacion de la politica </t>
  </si>
  <si>
    <t>1 cluster conformado</t>
  </si>
  <si>
    <t>150 Proveedores y empresarios viculados al banco de proveedores local</t>
  </si>
  <si>
    <t xml:space="preserve">Apoyar procesos de investigacion aplicada en cofinaciacion con colciencias. </t>
  </si>
  <si>
    <t xml:space="preserve">1 documento redactado.  -  Tres convenios de fotalecimientos firmados. </t>
  </si>
  <si>
    <t xml:space="preserve">Minimo se involucrara un sector productivo con TIC´s para la competitividad. </t>
  </si>
  <si>
    <t xml:space="preserve">Un municipio del Quindio. </t>
  </si>
  <si>
    <t xml:space="preserve">Un sector productivo del departamento del quindio. </t>
  </si>
  <si>
    <t>DEPENDENCIA: SECRETARIA DE FAMILIA</t>
  </si>
  <si>
    <t xml:space="preserve">CARGO: </t>
  </si>
  <si>
    <t>Avance %</t>
  </si>
  <si>
    <t>FUENTE DE LOS RECURSOS</t>
  </si>
  <si>
    <t xml:space="preserve">Diseñar e implementar un programa de orientación preventiva, para mejorar percepción del riesgo y disminuir la actitud permisiva de la comunidad frente al consumo de sustancias lícitas e ilícitas. </t>
  </si>
  <si>
    <t xml:space="preserve">Un programa de orientación preventiva implementado. </t>
  </si>
  <si>
    <t>Generar espacios de inclusión social a través de grupos deportivos, arte y música que le den pertenencia al individuo y le permitan elaborar un proyecto de vida, al tiempo que se siente aceptado e importante dentro del funcionamiento de la sociedad</t>
  </si>
  <si>
    <t xml:space="preserve">Política adoptada e implementada.                                                                                                                                                         </t>
  </si>
  <si>
    <t>Incrementar la participación económica y política de la mujer en el Quindío</t>
  </si>
  <si>
    <t>Mejorar la calidad de vida de las mujeres rurales del depto del Quindío</t>
  </si>
  <si>
    <t>Mejorar las condiciones de vida de las mujeres Quindianas</t>
  </si>
  <si>
    <t>Promover accione de capacitación y sensibilización para la prevención de la violencia contra la mujer en los 12 municipios</t>
  </si>
  <si>
    <t>Apoyar la conformación y operatividad de los consejos comunitarios de mujeres del depto del Quindío</t>
  </si>
  <si>
    <t>Apoyar la garantía de los derechos de las familias del  resguardo DACHI AGORE DRUA</t>
  </si>
  <si>
    <t>Impulsar estrategias Institucionales y de promoción y de protección de los derechos humanos de la comunidad indígena con el fin de mejorar su calidad de vida</t>
  </si>
  <si>
    <t>Realizar el estudio de caracterización de la población afro descendiente asentada en el departamento del Quindío.</t>
  </si>
  <si>
    <t>Caracterización de la población afro descendiente caracterizada.</t>
  </si>
  <si>
    <t>Realizar acciones tendientes al fortalecimiento de la capacidad Institucional y estimulo a la participación de las comunidades afrocolombianas que conlleven a la valoración y reconocimiento, de la diversidad étnica y su inclusión social</t>
  </si>
  <si>
    <t>Crear un sistema de información de afro descendiente en el Quindío.</t>
  </si>
  <si>
    <t>Sistema de información creado</t>
  </si>
  <si>
    <t>Apoyar la consolidación  de unidades productivas de las comunidades afro descendientes del Departamento.</t>
  </si>
  <si>
    <t>Caracterizar a la población afrocolombiana del depto</t>
  </si>
  <si>
    <t>Diseñar un proyecto para el fortalecimiento y recuperación de la identidad cultural de la población afro descendiente del departamento.</t>
  </si>
  <si>
    <t>Apoyar el plan de desarrollo de la comunidad afro descendiente del departamento del Quindío  con énfasis en cultura, educación y salud.</t>
  </si>
  <si>
    <t>Diseñar e implementar un proyecto de formación, conocimiento y organización de las personas afro descendientes y las organizaciones de base afro descendiente del Departamento del Quindío.</t>
  </si>
  <si>
    <t>127. Adoptar e implementar la política pública Departamental de discapacidad.</t>
  </si>
  <si>
    <t xml:space="preserve">Generar representatividad e incidencia de las personas con discapacidad en los escenarios de participación social y política del depto.              </t>
  </si>
  <si>
    <t>128. Actualizar la caracterización de la población con capacidades  diferentes y construir un sistema de información departamental de discapacidad.</t>
  </si>
  <si>
    <t>129. Apoyar organizaciones  que presenten atención a población con capacidades diferentes.</t>
  </si>
  <si>
    <t>Generar representatividad e incidencia de las personas con discapacidad en los escenarios de participación social y política del depto.</t>
  </si>
  <si>
    <t xml:space="preserve">                              </t>
  </si>
  <si>
    <t>130. Fortalecer los  comités de discapacidad</t>
  </si>
  <si>
    <t>Comités fortalecidos</t>
  </si>
  <si>
    <t>131. Crear e Implementar un programa de fortalecimiento del núcleo familiar de la población con capacidades diferentes.</t>
  </si>
  <si>
    <t>Diseñar e implementar estrategias de afrontamiento y sensibilización de las condiciones de discapacidad dentro de la familia y la sociedad</t>
  </si>
  <si>
    <t>132. Implementar el programa de rehabilitación basada en comunidad  RBC en el departamento del Quindío</t>
  </si>
  <si>
    <t>141. Promover al participación de niños niñas y adolescentes en los consejos de política social</t>
  </si>
  <si>
    <t>numero de consejos de política social en los que participan niños, niñas y adolescentes</t>
  </si>
  <si>
    <t>Apoyar la participación de niños, niñas y adolescentes en consejos de política social y gobiernos escolares del depto</t>
  </si>
  <si>
    <t>142. Mantener en operación los órganos escolares de las instituciones educativas  publicas</t>
  </si>
  <si>
    <t>numero de instituciones publicas con gobiernos escolares operando</t>
  </si>
  <si>
    <t>143. Disminuir el número de casos de maltrato en niños niñas y adolescentes entre 0 y 17 años.</t>
  </si>
  <si>
    <t>Apoyar a la sociedad y a la familia en el diseño de estrategias que permitan garantizar el derecho de los niños, niñas y adolescentes del depto y no estar en una actividad perjudicial</t>
  </si>
  <si>
    <t>144. Disminuir el número de casos por abuso sexual.</t>
  </si>
  <si>
    <t>145. Disminuir el número de casos de maltrato infantil.</t>
  </si>
  <si>
    <t>146. Apoyar la creación o adecuación de los hogares de paso para la protección de las niñas, niños y adolescentes de 0 a 17 años explotados sexualmente en los municipios del departamento del Quindío.</t>
  </si>
  <si>
    <t>147. Prevenir la aparición de casos de niños, niñas y adolescentes víctimas de minas anti personas.</t>
  </si>
  <si>
    <t>Número de niños, niñas y adolescentes entre 0 y  17 años víctimas de minas anti personas.</t>
  </si>
  <si>
    <t>148. Disminuir el número de niños, niñas y adolescentes entre 0 y 17 años explotados sexualmente.</t>
  </si>
  <si>
    <t>149. Apoyar un programa dirigido a la formación integral de los niños, niñas y adolescentes (14 a 17 años) infractores del departamento.</t>
  </si>
  <si>
    <t>150. Apoyar la conformación y funcionamiento de los comités municipales de erradicación del trabajo infantil.</t>
  </si>
  <si>
    <t>151. Apoyar el comité departamental de erradicación del trabajo infantil (CETI).</t>
  </si>
  <si>
    <t>152. Disminuir  el número de niños, niñas y adolescentes (5 a 17 años) que participan en una actividad remunerada o no.</t>
  </si>
  <si>
    <t>153. Disminuir  el número de niños, niñas y adolescentes (5 a 17 años) que trabajan 15 horas o más en oficios del hogar.</t>
  </si>
  <si>
    <t>154. Realizar procesos de formación en competencias para la vida y consolidación de una cultura de la sexualidad responsable y proyecto de vida. (NNA 6 a 17 años).</t>
  </si>
  <si>
    <t>155. Formular el Plan de Acción Departamental que ponga en marcha la ruta de prevención urgente y la ruta de protección en prevención.</t>
  </si>
  <si>
    <t>156. Disminuir el número de niños niñas y adolescentes entre 14 y 17 años infractores de la ley penal vinculados a procesos judiciales.</t>
  </si>
  <si>
    <t>Disminuir el No. de menores infractores entre los 14 y 17 años procesados conforme a la Ley penal adolescente</t>
  </si>
  <si>
    <t>157. Disminuir el número de adolescentes entre 14 y 17 años infractores de la ley penal reincidentes.</t>
  </si>
  <si>
    <t>158. Disminuir el número de adolescentes entre 14 y 17 años privados de libertad procesados conforme a la ley.</t>
  </si>
  <si>
    <t>159. Formular e implementar la Política Publica Departamental de primera infancia, infancia y adolescencia.</t>
  </si>
  <si>
    <t>Formular la política publica de infancia, adolescencia y familia</t>
  </si>
  <si>
    <t>161. Diseñar e implementar la política pública de juventud departamental, con el apoyo del sistema departamental de juventud.</t>
  </si>
  <si>
    <t>Implementar una política publica departamental de juventud acorde con los requerimientos y necesidades de la población joven del departamento</t>
  </si>
  <si>
    <t>162.Promover la participación de los jóvenes emprendedores en la red departamental de emprendimiento</t>
  </si>
  <si>
    <t>Asociación de jóvenes que hacen parte de la Red Departamental de Emprendimiento.</t>
  </si>
  <si>
    <t>Población joven del Quindío más participativa, expresiva y productiva</t>
  </si>
  <si>
    <t>163. Implementar la estrategia presidencial GOLOMBIAO con  el acompañamiento del programa presidencial Colombia joven.</t>
  </si>
  <si>
    <t>164. Implementar acciones dirigidas al fortalecimiento de las expresiones culturales, artísticas y empresariales de los jóvenes integrantes de comunidades alternas.</t>
  </si>
  <si>
    <t>165. Impulsar la creación del centro ideológico de prácticas políticas, empresariales y sociales.</t>
  </si>
  <si>
    <t>166. Formular el plan de promoción de la ciencia, tecnología e innovación.</t>
  </si>
  <si>
    <t>Incentivar la vocación profesional en los jovenes del departamento del Quindío</t>
  </si>
  <si>
    <t>167. Poner en marcha el programa de fomento de la ciencia, la tecnología y la innovación.</t>
  </si>
  <si>
    <t>168. Apoyo a proyectos innovadores.</t>
  </si>
  <si>
    <t>169. Generar  convenios anuales interinstitucionales para el fomento de la prevención, recuperación y rehabilitación dirigido a jóvenes en situación de previa o avanzada drogo-dependencia.</t>
  </si>
  <si>
    <t>Reducir la tasa de drogadicción y embarazos en adolescentes en el depto del Quindío</t>
  </si>
  <si>
    <t>170. Desarrollar campañas de sensibilización y educación frente al respeto y tolerancia por la diferencia.</t>
  </si>
  <si>
    <t>171. Promover acciones dirigidas al fortalecimiento de las expresiones culturales, artísticas y empresariales de la población LGTBI</t>
  </si>
  <si>
    <t>172. Apoyar el desarrollo el objetivo de política “ninguno sin familia” contemplado en la ley de infancia y adolescencia.</t>
  </si>
  <si>
    <t>Fortalecer el núcleo familiar en el depto del Quindío</t>
  </si>
  <si>
    <t>173. Crear e implementar programas de apoyo, acompañamiento y fortalecimiento de las familias Quindianas.</t>
  </si>
  <si>
    <t>174. Beneficiar a la población adulta mayor con programas sociales, de generación de ingresos y atención integral.</t>
  </si>
  <si>
    <t>175. Apoyar lugares para la vida (CBA) y Centros Vida</t>
  </si>
  <si>
    <t>Número de CBA apoyados</t>
  </si>
  <si>
    <t>176. Implementar el plan de acompañamiento al ciudadano migrante (el que sale y el que retorna).</t>
  </si>
  <si>
    <t>177. Implementar el plan de acompañamiento para el empleo en el exterior  en escenarios corresponsables de cooperación internacional y desarrollo</t>
  </si>
  <si>
    <t>EST- RO</t>
  </si>
  <si>
    <t>Generar mecanismos que permitan estructurar la cultura como un sistema integro para el fortalecimiento y desarrollo cutlural del depto del Quindío.</t>
  </si>
  <si>
    <t>Un plan biocultura diseñado y puesto en funcionamiento</t>
  </si>
  <si>
    <t>Capacitar 30 actores y gestores culturales en procesos de formación cultural buscando su fortalecimiento</t>
  </si>
  <si>
    <t>Desarrollar en un 5 % el sistema de información del sector cultura  -   Ejecutar actividades para la reco´pilación de informacíón para la cosntrucción de la base de datos en un 100%   -   Diagnóstico del sistema de informacion del sector cultura elaborado en un 100%</t>
  </si>
  <si>
    <t>respaldar y dar soporte a los nuevos proyectos presentados a la gobernacion del quindio, en el ambito cultural , para asi fomentar las actividades artisticas y culturales con calidad.</t>
  </si>
  <si>
    <t>implementar mecanismos de asesorias, concertacion y practicas por medio de alianzas estrategicas y convenios para mejorar la calidad de las expresiones artisticasy culturales</t>
  </si>
  <si>
    <t>promocionar los nuevos eventos artisticos y culturales a travez de la creacion de canales de comunicación, creando convocatorias y dotaciones que hagan reconocimiento a las expresiones culturales.</t>
  </si>
  <si>
    <t>Numero de escuelas de formacion artistica y salas concertadas apoyadas   -   Procesos formativos Artisticos y culturales apoyados  -   Comunidades vulnerables formadas artistica y culturalmente</t>
  </si>
  <si>
    <t>Se creran politicas que garanticen el acceso democratico a los recursos publicos para el fomento de las expresiones, actividades artisticas y la formación cultural.</t>
  </si>
  <si>
    <t>Se prente adoptar politicas departamentales que conlleven a una buena formación, estimulos, cincertación y lectura y escritura</t>
  </si>
  <si>
    <t>Dar continuidad al proceso editorial de bibliotecas de autores quindianos   -  Se pretende incluir biblioecas de colegios publicos a la red de bibliotecas para mejorar la oferta en lectura y escritura</t>
  </si>
  <si>
    <t>Porcentaje de Cobertura de programas departamentales de conservación, protección, salvaguardia y difusión del patrimonio cultural según beneficiarios potenciales.</t>
  </si>
  <si>
    <t>Realizar actividades de difusión del PCC e implementar plan de manejo.   -   Aumentar el número de las personas formadas como vigías del patrimonio PCC.</t>
  </si>
  <si>
    <t>5.22.106.140.P.363</t>
  </si>
  <si>
    <t>Capacitar a los funcionarios y contratistas de la oficina jurídica en normas sustanciales y procesales para atención de procesos judiciales.</t>
  </si>
  <si>
    <t>Número de capacitaciones realizadas.</t>
  </si>
  <si>
    <t>JULIAN MAURICIO JARA MORALES</t>
  </si>
  <si>
    <t>DEPENDENCIA:  REPRESENTACIÓN JUDICIAL Y DEFENSA DEL DEPARTAMENTO</t>
  </si>
  <si>
    <t>DEPENDENCIA:  SERVICIOS ADMINISTRATIVOS</t>
  </si>
  <si>
    <t>5.20.99.128.P.320</t>
  </si>
  <si>
    <t>Adecuar el archivo central de la gobernación del Quindío de acuerdo a la ley 594 del 2000 y demás normas que modifiquen o sustituyan.</t>
  </si>
  <si>
    <t>Archivo adecuado de acuerdo a la Normatividad vigente.</t>
  </si>
  <si>
    <t>5.20.99.130.P.323</t>
  </si>
  <si>
    <t>Incrementar el número de trámites en línea.</t>
  </si>
  <si>
    <t>Número de trámites en línea implementados.</t>
  </si>
  <si>
    <t>5.20.99.130.P.324</t>
  </si>
  <si>
    <t>Implementar el proyecto de sostenibilidad de las TICS de oficio de la gobernación.</t>
  </si>
  <si>
    <t>Proyecto implementado.</t>
  </si>
  <si>
    <t>5.20.99.130.P.325</t>
  </si>
  <si>
    <t>Implementar el Centro de Atención al Ciudadano, niños, niñas y adolescentes.</t>
  </si>
  <si>
    <t>Centro de Atención en funcionamiento</t>
  </si>
  <si>
    <t>5.20.99.130.P.326</t>
  </si>
  <si>
    <t>Fortalecer los componentes del ecosistema digital al servicio de la administracion departamental (Infraestructura, servicios, aplicaciones y usuarios)</t>
  </si>
  <si>
    <t>Numero de componentes fortalecidos</t>
  </si>
  <si>
    <t>5.22.54.140.P.364</t>
  </si>
  <si>
    <t>Actualizar el inventario de bienes devolutivos de la institución.</t>
  </si>
  <si>
    <t>Inventario de Bienes devolutivos actualizados.</t>
  </si>
  <si>
    <t>Realizar en un 15% el plan de Modernización de la administración departamental.</t>
  </si>
  <si>
    <t xml:space="preserve">Un componente del ecosistema digital fortalecido. </t>
  </si>
  <si>
    <t xml:space="preserve">Un nuevo tramite implementado en gobierno en linea y  Efectuar un proyecto de sostibilidad de las TIC´s de oficio de la gobernación. </t>
  </si>
  <si>
    <t>Invetario devolutivo actualizado, asignado con informacion real.</t>
  </si>
  <si>
    <t>Tener asignado los inventarios devolutivos de propiedad de la Gobernacion del Quindío (Responsable)</t>
  </si>
  <si>
    <t>Disminución de  los tiempos de entrega de elementos devolutivos solicitados al almacén.</t>
  </si>
  <si>
    <t>DEPENDENCIA: PROMOTORA DE VIVIENDA Y DESARROLLO DEL QUINDIO</t>
  </si>
  <si>
    <t>IR</t>
  </si>
  <si>
    <t>JHONNY ALBERTO RODRIGUEZ</t>
  </si>
  <si>
    <t>EPD</t>
  </si>
  <si>
    <t>EPD-IR</t>
  </si>
  <si>
    <t>IR-EPD</t>
  </si>
  <si>
    <t>3.17.87.101.P.257</t>
  </si>
  <si>
    <t>Construir, mejorar y habilitar la red vial secundaria para la implementación del plan vial departamental.</t>
  </si>
  <si>
    <t>Número de kmsconstruidos, mejorados y rehabilitados de la red vial secundaria.</t>
  </si>
  <si>
    <t>3.17.87.101.P.258</t>
  </si>
  <si>
    <t>Mantener en buen estado las vías secundarias para la implementación del plan vial departamental.</t>
  </si>
  <si>
    <t>Número de km con  mantenimiento en la red vial secundaria.</t>
  </si>
  <si>
    <t>3.17.87.101.P.259</t>
  </si>
  <si>
    <t>Apoyar la atención de las emergencias viales en los municipios del Departamento.</t>
  </si>
  <si>
    <t>Número de municipios con emergencias viales  apoyados.</t>
  </si>
  <si>
    <t>3.17.87.101.P.260</t>
  </si>
  <si>
    <t>Realizar estudios, diseños, asesorías, apoyo técnico y administrativo  para la ejecución del plan vial departamental.</t>
  </si>
  <si>
    <t>Número de estudios, diseños, asesorías, apoyo técnico y administrativo realizados.</t>
  </si>
  <si>
    <t>3.17.87.101.P.261</t>
  </si>
  <si>
    <t>Realizar mantenimiento y/o rehabilitación de puentes en el departamento del Quindío.</t>
  </si>
  <si>
    <t>Número de puentes mantenidos y/o rehabilitados.</t>
  </si>
  <si>
    <t>3.17.87.101.P.262</t>
  </si>
  <si>
    <t>Apoyar a los municipios en la construcción, mantenimiento, mejoramiento y rehabilitación  de la red vial terciaria y/o urbana.</t>
  </si>
  <si>
    <t>Número de municipios apoyados en el proceso de construcción, mantenimiento, mejoramiento y/o rehabilitación de la red vial terciaria y/o urbana.</t>
  </si>
  <si>
    <t>3.17.87.101.P.263</t>
  </si>
  <si>
    <t>Ejecutar obras complementarias para la conservación de la Red Vial del Departamento del Quindío.</t>
  </si>
  <si>
    <t>Número de  obras complementarias para la conservación Vial del Departamento del Quindío.</t>
  </si>
  <si>
    <t>3.17.88.102.P.264</t>
  </si>
  <si>
    <t xml:space="preserve">Conformar una (1) Unidad para la Gestoría que se encargue de implementar acciones técnicas, administrativas, financieras, legales y ambientales para el desarrollo del Plan Departamental de Aguas del Quindío. </t>
  </si>
  <si>
    <t>Unidad para la Gestoría que asuma las funciones de la Gerencia conformada.</t>
  </si>
  <si>
    <t>3.17.88.103.P.265</t>
  </si>
  <si>
    <t>Disminuir el IRCA[1]&lt; = 2%.</t>
  </si>
  <si>
    <t>% IRCA.</t>
  </si>
  <si>
    <t>3.17.88.103.P.266</t>
  </si>
  <si>
    <t xml:space="preserve">Gestionar el aumento de la proporción de la población urbana con acceso a métodos de abastecimiento de agua adecuados. </t>
  </si>
  <si>
    <t>% de Cobertura Urbana.</t>
  </si>
  <si>
    <t>3.17.88.103.P.267</t>
  </si>
  <si>
    <t>Gestionar el aumento de la proporción de la población rural con acceso a métodos de abastecimiento de agua adecuados.</t>
  </si>
  <si>
    <t>% de Cobertura  Rural.</t>
  </si>
  <si>
    <t>3.17.88.104.P.268</t>
  </si>
  <si>
    <t>Gestionar el aumento del porcentaje en cobertura del tratamiento de aguas residuales domésticas.</t>
  </si>
  <si>
    <t>%  de Aguas Tratadas.</t>
  </si>
  <si>
    <t>3.17.88.104.P.269</t>
  </si>
  <si>
    <t>Gestionar el aumento  de la cobertura de la población urbana con acceso a métodos de saneamiento adecuado.</t>
  </si>
  <si>
    <t>3.17.88.104.P.270</t>
  </si>
  <si>
    <t>Gestionar el aumento de la cobertura  de la población rural con acceso a métodos de saneamiento adecuado.</t>
  </si>
  <si>
    <t>3.17.88.104.P.271</t>
  </si>
  <si>
    <t xml:space="preserve">Apoyar la implementación y desarrollo de los PEGIRS en los municipios del departamento.  </t>
  </si>
  <si>
    <t>3.17.88.104.P.272</t>
  </si>
  <si>
    <t xml:space="preserve">Apoyar la recolección de residuos en las zonas rurales turísticas de los municipios del departamento. </t>
  </si>
  <si>
    <t>3.17.88.104.P.273</t>
  </si>
  <si>
    <t xml:space="preserve">Fomentar los sistemas de aprovechamiento de residuos sólidos en los municipios del departamento. </t>
  </si>
  <si>
    <t>Número de municipios con promoción de sistemas de aprovechamiento.</t>
  </si>
  <si>
    <t>3.17.88.105.P.274</t>
  </si>
  <si>
    <t>Gestionar acciones tendientes a disminuirel Índice de Agua no Contabilizada (IANC).</t>
  </si>
  <si>
    <t>% de IANC[1].</t>
  </si>
  <si>
    <t>3.17.88.106.P.275</t>
  </si>
  <si>
    <t>Fortalecer institucionalmente Empresas Prestadoras de servicios públicos domiciliarios.</t>
  </si>
  <si>
    <t>Número de Empresas Prestadoras de servicios públicos domiciliarios fortalecidas Institucionalmente.</t>
  </si>
  <si>
    <t>3.17.92.109.P.282</t>
  </si>
  <si>
    <t>Mejorar y rehabilitar la infraestructura de edificaciones educativas del Departamento del Quindío.</t>
  </si>
  <si>
    <t>Número de edificaciones educativas mejoradas y rehabilitadas.</t>
  </si>
  <si>
    <t>Construir sedes educativas</t>
  </si>
  <si>
    <t>Número de sedes educativos construidas</t>
  </si>
  <si>
    <t>3.17.92.142.P.284</t>
  </si>
  <si>
    <t>Incrementar el mejoramiento y rehabilitación de los escenarios deportivos y recreativos del Departamento del Quindío.</t>
  </si>
  <si>
    <t>Número de escenarios deportivos mejorados y rehabilitados.</t>
  </si>
  <si>
    <t>3.17.92.110.P.285</t>
  </si>
  <si>
    <t>Mejorar y rehabilitar instituciones de salud pública y bienestar social en el Departamento del Quindío.</t>
  </si>
  <si>
    <t>Número de instituciones de salud pública y bienestar social mejoradas y rehabilitadas.</t>
  </si>
  <si>
    <t>3.17.43.110.P.286</t>
  </si>
  <si>
    <t>Mejorar y rehabilitar instituciones públicas de seguridad y justicia en el Departamento del Quindío.</t>
  </si>
  <si>
    <t>Número de instituciones  públicas de seguridad y justicia mejoradas y rehabilitadas.</t>
  </si>
  <si>
    <t>3.17.92.111.P.287</t>
  </si>
  <si>
    <t>Mejorar y habilitar los equipamientos y/o espacios para el desarrollo turístico y cultural en el departamento del Quindío.</t>
  </si>
  <si>
    <t>Número de equipamientos y/o espacios para el desarrollo turístico y cultural, mejorados y rehabilitados.</t>
  </si>
  <si>
    <t>3.17.92.111.P.288</t>
  </si>
  <si>
    <t>Construir y habilitar un equipamiento destinado al turismo.</t>
  </si>
  <si>
    <t>Número de equipamientos destinados al turismo cultural, construidos y habilitados.</t>
  </si>
  <si>
    <t>3.17.92.111.P.289</t>
  </si>
  <si>
    <t>Apoyo a proyectos estratégicos municipales de impacto regional.</t>
  </si>
  <si>
    <t>Número de proyectos estratégicos municipales de impacto regional apoyados.</t>
  </si>
  <si>
    <t>3.17.92.111.P.290</t>
  </si>
  <si>
    <t>Realizar convenios estratégicos para el Departamento.</t>
  </si>
  <si>
    <t>Número de convenios realizados.</t>
  </si>
  <si>
    <t>3.17.92.112.P.291</t>
  </si>
  <si>
    <t>Incrementar la asistencia técnica y logística a estudios, asesorías y diseños de equipamientos de infraestructura pública para el desarrollo social en los municipios</t>
  </si>
  <si>
    <t>Número de estudios, asesorías y diseños de equipamientos asistidos en los municipios.</t>
  </si>
  <si>
    <t>3.17.92.113.P.292</t>
  </si>
  <si>
    <t>Apoyar la construcción de redes de saneamiento básico y agua potable para vivienda nueva y/o ampliación de cobertura.</t>
  </si>
  <si>
    <t>Número de apoyos para la construcción de redes de saneamiento básico y agua potable.</t>
  </si>
  <si>
    <t>ACPM</t>
  </si>
  <si>
    <t>SGP</t>
  </si>
  <si>
    <t>DEPENDENCIA:  SECRETARIA DE AGUAS E INFRAESTRUCTURA</t>
  </si>
  <si>
    <t>1.1.1.1.P.1</t>
  </si>
  <si>
    <t>Incrementar el número de niños y niñas menores de 5 años vinculados a programas de educación inicial, con bilingüismo, nuevas tecnologías, ciudadanía y valores.</t>
  </si>
  <si>
    <t>Número de niñas y niños menores de 5 años vinculados a programas de educación inicial.</t>
  </si>
  <si>
    <t>1.1.1.2.P.2</t>
  </si>
  <si>
    <t>Incrementar los  convenios interinstitucionales suscritos para la atención integral de la primera infancia, incluyendo nuevas tecnologías y bilingüismo.</t>
  </si>
  <si>
    <t>Número de convenios suscritos.</t>
  </si>
  <si>
    <t>1.1.1.3.P.3</t>
  </si>
  <si>
    <t>Incrementar el número de docentes de preescolar y madres comunitarias capacitadas en el uso de nuevas tecnologías y bilingüismo para la promoción de competencias en educación inicial.</t>
  </si>
  <si>
    <t>Número de docentes de preescolar y madres comunitarias capacitadas en nuevas tecnologías y bilingüismo para la promoción de competencias en educación inicial.</t>
  </si>
  <si>
    <t>1.1.2.4.P.4</t>
  </si>
  <si>
    <t>Incrementar el número de estudiantes que mejoran los resultados en las pruebas SABER 3.</t>
  </si>
  <si>
    <t>Número de estudiantes que mejoran los resultados en las pruebas SABER 3.</t>
  </si>
  <si>
    <t>1.1.2.4.P.5</t>
  </si>
  <si>
    <t>Incrementar el número de estudiantes que mejoran los resultados en las pruebas SABER 5.</t>
  </si>
  <si>
    <t>Número de estudiantes que mejoran los resultados en las pruebas SABER 5.[1]</t>
  </si>
  <si>
    <t>1.1.2.4.P.6</t>
  </si>
  <si>
    <t>Incrementar el número de estudiantes que mejoran los resultados en las pruebas SABER 9.</t>
  </si>
  <si>
    <t>Número de estudiantes que mejoran los resultados en las pruebas SABER 9.[1]</t>
  </si>
  <si>
    <t>1.1.2.4.P.7</t>
  </si>
  <si>
    <t>Aumentar el número de instituciones que suben de rango en las pruebas externas SABER 11.</t>
  </si>
  <si>
    <t>Número de instituciones que suben de rango en las pruebas externas SABER 11[2]</t>
  </si>
  <si>
    <t>1.1.2.4.P.10</t>
  </si>
  <si>
    <t>Fortalecimiento e implementación de redes de aprendizaje.</t>
  </si>
  <si>
    <t>Número de redes académicas fortalecidas.</t>
  </si>
  <si>
    <t>1.1.2.4.P.8</t>
  </si>
  <si>
    <t>Implementar el plan de formación y capacitación docente en competencias básicas, específicas y transversales.</t>
  </si>
  <si>
    <t>Número de planes de formación y capacitación implementados.</t>
  </si>
  <si>
    <t>1.1.2.4.P.9</t>
  </si>
  <si>
    <t>Implementar el plan de lectura y escritura.</t>
  </si>
  <si>
    <t>Plan de lectura y escritura implementado.</t>
  </si>
  <si>
    <t>1.1.2.4.P.11</t>
  </si>
  <si>
    <t>Fortalecimiento al plan de apoyo a la educación rural.</t>
  </si>
  <si>
    <t>Plan de apoyo a la educación rural fortalecido.</t>
  </si>
  <si>
    <t>1.1.2.4.P.12</t>
  </si>
  <si>
    <t>Aumentar el número de sedes educativas con jornadas extendidas para la profundización en ciencia y tecnología.</t>
  </si>
  <si>
    <t>Número de sedes educativas con jornadas extendidas para la profundización en ciencia y tecnología.</t>
  </si>
  <si>
    <t>1.1.2.5.P.13</t>
  </si>
  <si>
    <t>Implementar programa de formación de docentes y directivos docentes en el desarrollo de competencias ciudadanas y la construcción de ambientes democráticos.</t>
  </si>
  <si>
    <t>Número de docentes y directivos docentes formados en competencias ciudadanas y la construcción de ambientes democráticos.</t>
  </si>
  <si>
    <t>1.1.2.5.P.14</t>
  </si>
  <si>
    <t>Aumentar el número de sedes educativas con jornadas extendidas para profundización en deporte.</t>
  </si>
  <si>
    <t>Número de sedes educativas con jornadas extendidas para profundización en deporte.</t>
  </si>
  <si>
    <t>1.1.2.5.P.15</t>
  </si>
  <si>
    <t>Elaborar e implementar una propuesta articuladora en las instituciones educativas desde la quindianidad al paisaje cultural cafetero.</t>
  </si>
  <si>
    <t>Número de instituciones educativas que implementan la propuesta articuladora desde la quindianidad al paisaje cafetero.</t>
  </si>
  <si>
    <t>1.1.2.5.P.16</t>
  </si>
  <si>
    <t>Aumentar el número de sedes educativas ejecutando la política nacional de educación ambiental con todas sus estrategias.</t>
  </si>
  <si>
    <t>Número de sedes educativas ejecutando la política nacional  de educación ambiental con todas sus estrategias.</t>
  </si>
  <si>
    <t>1.1.3.6.P.17</t>
  </si>
  <si>
    <t>Aumentar el número de sedes beneficiadas con nuevos y mejores espacios mediante la construcción, ampliación, mejoramiento y dotación de infraestructura educativa.</t>
  </si>
  <si>
    <t>Número de sedes beneficiadas con nuevos y mejores espacios mediante la construcción, ampliación, mejoramiento y dotación de infraestructura educativa.</t>
  </si>
  <si>
    <t>1.1.3.6.P.18</t>
  </si>
  <si>
    <t>Aumentar el número de estudiantes en el nivel de preescolar.</t>
  </si>
  <si>
    <t>Número de estudiantes en el nivel de preescolar.</t>
  </si>
  <si>
    <t>1.1.3.6.P.19</t>
  </si>
  <si>
    <t>Aumentar el número de estudiantes en el nivel de básica primaria.</t>
  </si>
  <si>
    <t>Número de estudiantes en el nivel de básica primaria.</t>
  </si>
  <si>
    <t>1.1.3.6.P.25</t>
  </si>
  <si>
    <t>Garantizar el copago de los almuerzos escolares.</t>
  </si>
  <si>
    <t>Número de copagos recibidos por almuerzos escolares.</t>
  </si>
  <si>
    <t>1.1.3.6.P.20</t>
  </si>
  <si>
    <t>Aumentar el número de estudiantes en el nivel de básica secundaria.</t>
  </si>
  <si>
    <t>Número de estudiantes en el nivel de básica secundaria.</t>
  </si>
  <si>
    <t>1.1.3.6.P.21</t>
  </si>
  <si>
    <t>Aumentar el número de estudiantes en el nivel de media.</t>
  </si>
  <si>
    <t>Número de estudiantes en el nivel de media.</t>
  </si>
  <si>
    <t>1.1.3.6.P.26</t>
  </si>
  <si>
    <t>Mantener el número de beneficiarios en el subsidio de transporte escolar.</t>
  </si>
  <si>
    <t>Número de beneficiarios del subsidio de transporte.</t>
  </si>
  <si>
    <t>1.1.3.6.P.22</t>
  </si>
  <si>
    <t>Disminuir el número de desertores escolares.</t>
  </si>
  <si>
    <t>Número de desertores escolares.</t>
  </si>
  <si>
    <t>1.1.3.6.P.23</t>
  </si>
  <si>
    <t>Disminuir el número de reprobados escolares.</t>
  </si>
  <si>
    <t>Número de reprobados escolares.</t>
  </si>
  <si>
    <t>1.1.3.6.P.24</t>
  </si>
  <si>
    <t>Disminuir el número de analfabetas 15 a 24 Años.</t>
  </si>
  <si>
    <t>Número de analfabetas.</t>
  </si>
  <si>
    <t>1.1.3.7.P.27</t>
  </si>
  <si>
    <t>Aumentar el número de programas académicos implementados  de etnoeducación</t>
  </si>
  <si>
    <t>Número de programas académicos implementados  de etnoeducación.</t>
  </si>
  <si>
    <t>1.1.3.7.P.28</t>
  </si>
  <si>
    <t>Aumentar el número de modelos flexibles y proyectos pedagógicos para atender población en situación de vulnerabilidad y NNE</t>
  </si>
  <si>
    <t>Número de modelos flexibles y proyectos pedagógicos implementados</t>
  </si>
  <si>
    <t>1.1.4.8.P.29</t>
  </si>
  <si>
    <t>Aumentar el número de bachilleres que ingresan a pregrados en programas técnicos, tecnológicos o profesionales</t>
  </si>
  <si>
    <t>Número de bachilleres que ingresan a pregrados en programas técnicos, tecnológicos o profesionales</t>
  </si>
  <si>
    <t>1.1.5.9.P.30</t>
  </si>
  <si>
    <t>Disminuir la relación computador/estudiante.</t>
  </si>
  <si>
    <t>Relación computador /estudiante.</t>
  </si>
  <si>
    <t>1.1.5.9.P.31</t>
  </si>
  <si>
    <t>Aumentar el número de sedes educativas conectadas a internet.</t>
  </si>
  <si>
    <t>Número de sedes educativas conectadas a internet.</t>
  </si>
  <si>
    <t>1.1.5.9.P.32</t>
  </si>
  <si>
    <t>Implementar el plan de formación y capacitación docente en el uso de nuevas tecnologías aplicadas a estrategias y métodos didácticos.</t>
  </si>
  <si>
    <t>Número de planes implementados.</t>
  </si>
  <si>
    <t>1.1.5.9.P.33</t>
  </si>
  <si>
    <t>Aumentar el número de docentes capacitados en nuevas tecnologías.</t>
  </si>
  <si>
    <t>Número de docentes capacitados en nuevas tecnologías.</t>
  </si>
  <si>
    <t>1.1.5.9.P.34</t>
  </si>
  <si>
    <t>Aumentar el número de docentes que incorporan las nuevas tecnologías en el aula de clase</t>
  </si>
  <si>
    <t>Número de docentes que incorporan las nuevas tecnologías en el aula de clase.</t>
  </si>
  <si>
    <t>1.1.5.10.P.35</t>
  </si>
  <si>
    <t>Aumentar el número de sedes educativas pilotos de bilingüismo.</t>
  </si>
  <si>
    <t>Número de sedes educativas pilotos de bilingüismo.</t>
  </si>
  <si>
    <t>1.1.5.10.P.36</t>
  </si>
  <si>
    <t>Aumentar el número de sedes con énfasis en bilingüismo.</t>
  </si>
  <si>
    <t>Número de sedes con énfasis en bilingüismo.</t>
  </si>
  <si>
    <t>1.1.5.10.P.37</t>
  </si>
  <si>
    <t>Aumentar el número de estudiantes de grado once con dominio B1 en inglés.</t>
  </si>
  <si>
    <t>Número de estudiantes de grado once con dominio B1 en inglés.</t>
  </si>
  <si>
    <t>1.1.5.10.P.38</t>
  </si>
  <si>
    <t>Aumentar el número de docentes con nivel A1, A2, B1 y B2.</t>
  </si>
  <si>
    <t>Número de docentes con nivel A1, A2, B1 y B2.</t>
  </si>
  <si>
    <t>1.1.5.10.P.39</t>
  </si>
  <si>
    <t>Fortalecer el plan de formación y capacitación docente en competencias comunicativas en inglés.</t>
  </si>
  <si>
    <t>Plan fortalecido.</t>
  </si>
  <si>
    <t>1.1.5.11.P.40</t>
  </si>
  <si>
    <t>Consolidar el pilotaje en educación artística.</t>
  </si>
  <si>
    <t>Número de pilotajes sostenidos.</t>
  </si>
  <si>
    <t>1.1.5.11.P.41</t>
  </si>
  <si>
    <t>Aumentar el número de instituciones educativas articuladas a la educación superior técnica y tecnológica.</t>
  </si>
  <si>
    <t>Número de instituciones educativas articuladas a la educación superior técnica y tecnológica.</t>
  </si>
  <si>
    <t>1.1.5.11.P.42</t>
  </si>
  <si>
    <t>Fortalecer las medias técnicas.</t>
  </si>
  <si>
    <t>Número de medias técnicas fortalecidas.</t>
  </si>
  <si>
    <t>1.1.5.11.P.43</t>
  </si>
  <si>
    <t>Fortalecer el plan de formación y capacitación docente, en el uso de nuevas tecnologías aplicadas a estrategias y métodos didácticos, en las áreas obligatorias.</t>
  </si>
  <si>
    <t>Plan de formación y capacitación docente, en el uso de nuevas tecnologías aplicadas a estrategias y métodos didácticos, en las áreas obligatorias</t>
  </si>
  <si>
    <t>5.20.102.135.P.340</t>
  </si>
  <si>
    <t>Fortalecer los procesos de rendición de cuentas del Sistema Educativo</t>
  </si>
  <si>
    <t>Numero de instituciones educativas publicas presentando rendición de cuentas</t>
  </si>
  <si>
    <t>5.20.102.135.P.341</t>
  </si>
  <si>
    <t>Realizar la rendición de cuentas de la gobernadora y de su gabinete.</t>
  </si>
  <si>
    <t>Número de rendiciones de cuentas realizadas</t>
  </si>
  <si>
    <t>5.20.102.135.P.342</t>
  </si>
  <si>
    <t>Realizar el mejoramiento y dotación de la infraestructura en la planta central de la Secretaría de Educación</t>
  </si>
  <si>
    <t>Número de mejoramientos y dotaciones realizados</t>
  </si>
  <si>
    <t>5.20.102.135.P.344</t>
  </si>
  <si>
    <t>Fortalecer tecnológicamente los mecanismos de comunicación entre la Administración central departamental y las instituciones Educativas.</t>
  </si>
  <si>
    <t>Número de mecanismos tecnológicos de comunicación implementados</t>
  </si>
  <si>
    <t>5.20.102.135.P.345</t>
  </si>
  <si>
    <t xml:space="preserve">Administrar la planta de personal docente y directivo docente, con enfoque cualitativo y cuantitativo. </t>
  </si>
  <si>
    <t>Número de estudios técnicos actualizados de acuerdo a las normas vigentes.</t>
  </si>
  <si>
    <t>5.20.102.135.P.343</t>
  </si>
  <si>
    <t xml:space="preserve">Fortalecer los temas de información automatizada </t>
  </si>
  <si>
    <t>Número de aplicativos fortalecidos.</t>
  </si>
  <si>
    <t>EXT MATERIAL DE RIO</t>
  </si>
  <si>
    <t>MONO</t>
  </si>
  <si>
    <t>DEPENDENCIA:  SECRETARIA DE EDUCACIÓN</t>
  </si>
  <si>
    <t>RO - EPD</t>
  </si>
  <si>
    <t>1.4.43.36.P.93</t>
  </si>
  <si>
    <t>Fomentar y apoyar las escuelas de formación deportiva en los municipios de cobertura con proyección para el aumento de la reserva deportiva del departamento.</t>
  </si>
  <si>
    <t>Número de escuelas deportivas apoyadas.</t>
  </si>
  <si>
    <t>1.4.43.37.P.94</t>
  </si>
  <si>
    <t>Realizar juegos inter-colegiados en sus diferentes fases y/o apoyar eventos deportivos.</t>
  </si>
  <si>
    <t>Número de juegos inter-colegiados realizados y/o eventos.</t>
  </si>
  <si>
    <t>1.4.43.37.P.95</t>
  </si>
  <si>
    <t>Realizar eventos que promuevan deportes no tradicionales.</t>
  </si>
  <si>
    <t>Número de eventos realizados</t>
  </si>
  <si>
    <t>1.4.43.38.P.96</t>
  </si>
  <si>
    <t>Apoyo a ligas deportivas que cumplan parámetros de cobertura y resultados federativos hacia los altos logros.</t>
  </si>
  <si>
    <t>Numero de ligas apoyadas.</t>
  </si>
  <si>
    <t>1.4.43.39.P.97</t>
  </si>
  <si>
    <t>Apoyo a ligas deportivas con capacidad especial que cumplan parámetros de cobertura y resultados federativos hacia los altos logros.</t>
  </si>
  <si>
    <t>1.4.44.40.P.98</t>
  </si>
  <si>
    <t>Realizar programas lúdicos y recreativos de tiempo libre a través de ludotecas, campamentos juveniles del juego y de la recreación para el aprovechamiento y el uso adecuado del tiempo libre como medio de prevención para desarrollar el sentido de pertenencia, la confrontación simbólica y la tolerancia beneficiando a 6.500 personas por año,</t>
  </si>
  <si>
    <t>Número de programas ejecutados.</t>
  </si>
  <si>
    <t>1.4.45.41.P.99</t>
  </si>
  <si>
    <t>Realizar un programa de actividad física como instrumento útil para reconstruir el tejido social, alejar a los niños, jóvenes, adultos y a la población vulnerable de los riesgos de las adicciones, problemas derivados del sedentarismo y otros hábitos no saludables beneficiando a 8.500 personas por año.</t>
  </si>
  <si>
    <t>1% ICLD  - IVA LD  - IVA TM</t>
  </si>
  <si>
    <t>% ICLD  - IVA LD  - IVA TM</t>
  </si>
  <si>
    <t>% ICLD  - IVA TM</t>
  </si>
  <si>
    <t>1%ICLD</t>
  </si>
  <si>
    <t>DEPENDENCIA:  INDEPORTES</t>
  </si>
  <si>
    <t>0309-5-1.5.46.42
Política Quindío sin Miedo, Programa Seguridad Ciudadana y Orden Público, Suprograma Firmes con la Política Integral de Seguridad y Convivencia Ciudadana y el Ordén Público</t>
  </si>
  <si>
    <t>Formular e implementar la política integral
de seguridad y convivencia ciudadana.</t>
  </si>
  <si>
    <t>Política formulada e
implementada.</t>
  </si>
  <si>
    <t>G. Disminuir la tasa de homicidios anuales en el departamento del Quindìo
Disminuir la tasa de hurtos anuales en el departamento del Quindío
1. Polìtica Formulada e implementada.
Nùmero de municipios con el PNVCC implementado
2. Nùmero de Subestaciones o Guarniciones Construidas, adecuadas o refaccionadas.
3. Nùmero de programas municipales fortalecidos
4. Comicios electorales apoyados</t>
  </si>
  <si>
    <t>Devolver la percepciòn de seguridad a los quindianos, desde una òptica integral, transversal y corresponsable para que los Ejes estratègicos y lineas de acciòn de la Polìtica Nacional de Seguridad y Convivencia Ciudadana, se acojan y su resultado impacte positivamente en el mejoramiento de la seguridad objetiva y subjetiva en el Quindìo.</t>
  </si>
  <si>
    <t>FONDO DE SEGURIDAD TERRITORIAL FONSET
ORDINARIOS</t>
  </si>
  <si>
    <t>Apoyar la Implementación el Plan
Nacional de Vigilancia Comunitaria por Cuadrantes PNVCC en las áreas urbanas y rurales.</t>
  </si>
  <si>
    <t>Número de Municipios con el
PNVCC implementado.</t>
  </si>
  <si>
    <t>Apoyar la construcción, refacción o
adecuación de estaciones, Subestaciones y/o guarniciones.</t>
  </si>
  <si>
    <t>Número de subestaciones o
guarniciones construidas,
adecuadas o refaccionadas.</t>
  </si>
  <si>
    <t>Apoyar programas municipales de
fortalecimiento de la movilidad y reacción de los organismos de fuerza pública, seguridad y justicia del departamento; y/o atención carcelaria</t>
  </si>
  <si>
    <t>Número de programas
municipales fortalecidos.</t>
  </si>
  <si>
    <t>Apoyar los componentes logísticos de los organismos de seguridad y de la Registraduría nacional para los comicios electorales.</t>
  </si>
  <si>
    <t>Comicios electorales
apoyados</t>
  </si>
  <si>
    <t>0309--5-1 5 48 43
Política Quindío Sin Miedo, Programa Cultura para la Convivencia y la Paz Quindío, Subprograma Quindío Territorio de Convivencia y Paz</t>
  </si>
  <si>
    <t>Realizar campañas de educación
ciudadana y gestión comunitaria urbanas y
rurales.</t>
  </si>
  <si>
    <t>Número de campañas
realizadas.</t>
  </si>
  <si>
    <t xml:space="preserve">G.Disminuir la tasa de lesiones personales en el departamento del Quindío
1. Realizar campañas de educación ciudadana y gestión comunitaria urbanas y rurales con base en causas y factores de riesgo que afectan la seguridad y la convivencia ciudadana.
2. Fortalecer programas de participación ciudadana para la seguridad preventiva y la convivencia pacífica.
3. Apoyar mecanismos alternativos de solución de conflictos MASC y acceso a la justicia.
</t>
  </si>
  <si>
    <t>Fortalecer los programas de participación para la seguridad preventiva y la convivencia pacífica en el Departamento del Quindío</t>
  </si>
  <si>
    <t>FONDO DE SEGURIDAD TERRITORIAL FONSET
ORDINARIO</t>
  </si>
  <si>
    <t>Fortalecer programas de participación
ciudadana para la seguridad preventiva y la
convivencia pacífica.</t>
  </si>
  <si>
    <t>Número de programas
fortalecidos.</t>
  </si>
  <si>
    <t>Apoyar mecanismos alternativos de
solución de conflictos MASC y acceso a la
justicia.</t>
  </si>
  <si>
    <t>Mecanismos alternativos
apoyados</t>
  </si>
  <si>
    <t>0309-5-1. 5. 49. 44
Política Quindío Sin Miedo, Programa Seguridad Vial, Subprograma Prevención Vial</t>
  </si>
  <si>
    <t>Realizar campañas educativas en el departamento.</t>
  </si>
  <si>
    <t>Número de personas
capacitadas.</t>
  </si>
  <si>
    <t>G. Reducir tasa de lesiones por accidentes de tránsito.
Reducir tasa de muertes por accidentes de tránsito.
1. Realizar campañas educativas en el departamento.
2. Incrementar la señalización de vías.
3. Acreditar y habilitar la escuela de Enseñanza del IDTQ.</t>
  </si>
  <si>
    <t>Garantizar el derecho a la seguridad vial de los habitantes del Quindío que transitan por las vías departamentales, mediante procesos de corresponsabilidad en donde el ciudadano, el actor público y privado actúen de manera coordinada, fortaleciendo las campañas educativas y los operativos de control, entre otras acciones.</t>
  </si>
  <si>
    <t>ORDINARIO</t>
  </si>
  <si>
    <t>Incrementar la señalización de vías.</t>
  </si>
  <si>
    <t>Número de metros lineales de señalización.</t>
  </si>
  <si>
    <t>Acreditar y habilitar la escuela de Enseñanza del IDTQ.</t>
  </si>
  <si>
    <t>Escuela de enseñanza del IDTQ acreditada y habilitada.</t>
  </si>
  <si>
    <t>0309- 5- 1. 8. 63. 56 
Política Inclusión Social Reconciliación  DDHH,DIH, Programa Mis Derechos al Derecho, suprograma Prevención Protección y Garantía de no repetición</t>
  </si>
  <si>
    <t>Articularse con las instituciones estatales, para ejecutar programas conjuntos de prevención del reclutamiento forzado</t>
  </si>
  <si>
    <t>Municipios con programas de prevención y garantía de derecho.</t>
  </si>
  <si>
    <t>G. Apoyar  en  los  doce  Municipios  del Departamento,   acciones de   prevención  y  protección  dirigidas a la  población víctima del conflicto armado y en condición de desplazamiento,  a  través  de los  espacios legalmente establecidos para estos  fines. 
    1. Fortacer  la gestión interinstitucional  para  adelantar  acciones contundentes  de  prevención  el  reclutamiento forzado  en  nuestro departamento.
2. Fortalecer los mecanismos o instrumentos de prevención de la vulneración y protección de derechos de población en condición de desplazamiento a través de la elaboración y socialización del plan departamental de contingencia por posibles desplazamientos masivos.</t>
  </si>
  <si>
    <t xml:space="preserve">Implementacion de acciones de   prevención  y  protección  dirigidas a la  población víctima del conflicto armado y en condición de desplazamiento y diseño de acciones de prevencion  del reclutamiento forzado,  a  través  de los  espacios legalmente establecidos para estos  fines y el diseño de los planes de contingencia. </t>
  </si>
  <si>
    <t xml:space="preserve">Fortalecer los mecanismos o instrumentos de prevención de la vulneración y protección de derechos de población  en condición de desplazamiento a través de la elaboración y socialización del plan departamental de contingencia por posibles desplazamientos masivos.  </t>
  </si>
  <si>
    <t>Plan elaborado y socializados</t>
  </si>
  <si>
    <t>0309- 5 -1.8. 63. 57
Política Inclusión Social Reconciliación  DDHH,DIH, Programa Mis Derechos al Derecho, suprograma Atención y Asistencia a Victimas del Conflicto Armado</t>
  </si>
  <si>
    <t>Apoyar la atención integral de las víctimas por enfoque diferencial y de derechos en salud, educación, vivienda, tierras, cultura y proyectos productivos.</t>
  </si>
  <si>
    <t>Tasa de población atendida
sobre el total de población
remitida.</t>
  </si>
  <si>
    <t>G. Fortalecer el comité departamental de justicia transicional y sus subcomités.
1. Fortalecer el comité departamental de justicia transicional y sus subcomités.
2. Fortalecer la capacidad institucional a través del apoyo en la construcción y la actualización de los PLANES DE ATENCIÓN Y REPARACIÓN INTEGRAL DE VÍCTIMAS PARIV municipales y la implementación del PARIV departamental.
3. Apoyar la atención humanitaria inmediata, de emergencia y la estabilización socioeconómica de la población víctima de desplazamiento forzado con enfoque de derecho de salud, educación, vivienda, generación de ingresos, tierra, cultura, deporte e inclusión social.
4. Apoyar la atención integral de las víctimas por enfoque diferencial y de derechos en salud, educación, vivienda, tierras, cultura y proyectos productivo</t>
  </si>
  <si>
    <t>Apoyar  en  los  doce  Municipios  del Departamento,   acciones de   prevención  atencion y  protección  dirigidas a la  población víctima del conflicto armado,  a  través  del fortalecimiento de  espacios legalmente establecidos y estrategias de atencion a la poblacion.</t>
  </si>
  <si>
    <t>Fortalecer el comité departamental de justicia
transicional y sus subcomités.</t>
  </si>
  <si>
    <t>Población atendida/ población
remitida</t>
  </si>
  <si>
    <t>Número de PARIV apoyados,
actualizados y/o implementados.</t>
  </si>
  <si>
    <t>0309- 5-1. 8.63. 58 
Política Inclusión Social Reconciliación  DDHH,DIH, Programa Mis Derechos al Derecho, suprograma Prevención de la vulneración y protección de los DDHH, DIH</t>
  </si>
  <si>
    <t>Crear e implementar un programa de atención integral a víctimas de trata de personas.</t>
  </si>
  <si>
    <t>Programa creado e
implementado</t>
  </si>
  <si>
    <t>G.Capacitar al 20% de la poblaciòn quiindiana en DDHH y DIH.
1. Desarrollar actividades de capacitaciòn y fortalecimiento de la poblaciòn en el tema de DDHH y DIH.
2. Desarrollar tallerers y mesas de trabajo para la actualizaciòn concertada del plan de prevenciòn y protecciòn de DDHH y DIH.
3. Apoyar el consejo departamental de paz y los consejos municipales de paz.</t>
  </si>
  <si>
    <t xml:space="preserve">Plan Departamental  y municipales de Prevencion y Proteccion de DDHH y DIH actualizados, donde se incluyan acciones especificas para la prevencion de la trata de personas. </t>
  </si>
  <si>
    <t>Apoyar la formulación, actualización y ejecución de los planes municipales de acción de DDHH y DIH y la formulación e implementación del plan de departamental.</t>
  </si>
  <si>
    <t>Planes municipales formulados,
ejecutados y/o implementados</t>
  </si>
  <si>
    <t>0309-5-1 18 97 124
Política 18. Medio Ambiente Mas Vida, Programa 97. Gestión del Riesgo por Amenazas Naturales y Actividades Antrópicas Suprograma 124. Mas conocimiento menos riesgo</t>
  </si>
  <si>
    <t xml:space="preserve">Desarrollar campañas de prevención de los riesgos por amenazas naturales y actividades antrópicas </t>
  </si>
  <si>
    <t>Numero de campañas desarrolladas</t>
  </si>
  <si>
    <t xml:space="preserve">1.  Realizar campañas educativas en el departamento.
2.Identificación de situaciones de vulnerabilidad en los municipios de Montenegro y Génova .
</t>
  </si>
  <si>
    <t>Gestionar proyectos de reubicación para familias asentadas en zonas de alto riesgo en coordinación con la promotora de vivienda y la secretaría de infraestructura departamental</t>
  </si>
  <si>
    <t>Número de proyectos de reubicación gestionados</t>
  </si>
  <si>
    <t>Apoyar los procesos de investigación de amenaza y vulnerabilidad que afectan la comunidad de los municipios del departamenrto</t>
  </si>
  <si>
    <t>Número de municipios</t>
  </si>
  <si>
    <t>0309-5-1 18 97 
125
Política Medio Ambiente Mas Vida, Programa 97 Gestión del Riesgo por amenazas naturales naturales y actividades antrópicas, Subprograma Activos por la vida</t>
  </si>
  <si>
    <t>Capacitar a la comunidad en gestión del riesgo.</t>
  </si>
  <si>
    <t xml:space="preserve">Número de capacitaciones realizadas sobre gestión del riesgo </t>
  </si>
  <si>
    <t xml:space="preserve">G.Realizar 30 capacitaciones a las comunidades vulnerables del departamento.
1. Fortalecer 3 organismos de socorro del departamento para mejorar su capacidad operativa frente a emergencias. 2.-adquisición de elementos para brindar asistencia humanitaria a las familias damnificadas. 3-Compra de insumos para dotar el centro de reservas.4-Asistencia técnica a 3 municipios para  la elaboración de los PMGR.
</t>
  </si>
  <si>
    <t xml:space="preserve">Comunidad capacitada en temas de:
erupciones volcanicas, uso efeciente de los recursos hidricos, temporada seca, y ola invernal 
-Organismos de socorro y entidades de la UDEGERD fortalecidos  Centro de reserva fortalecido mediante la adquisición de insumos para atención humanitaria de los damnificados. 
-  Asesoria a los doce municipios del departamento del quindio para actualizar y ajustar los planes Municipal de GEstión del Riesgo de Desastres.
</t>
  </si>
  <si>
    <t>Apoyar procesos de fortalecimiento de los organismos de socorro e instituciones que hacen parte de la unidad de prevención y atención de desastres</t>
  </si>
  <si>
    <t>Número de procesos de fortalecimiento a los organismos de socorro e instituciones que hacen parte de la unidad de prevención y atención de desastres apoyados</t>
  </si>
  <si>
    <t>Realizar proceso de mejora en dotación del centro de reserva de la unidad de prevención y atención de desastres del departamento para asistencia humanitaria</t>
  </si>
  <si>
    <t>Proceso de mejora en dotación del centro de reserva de la unidad de prevención y atención de desastres realizado</t>
  </si>
  <si>
    <t>Brindar asistencia técnica a los municipios del departamento en la elaboración e implementación de los planes municipales de gestión del riesgo (PMGR)</t>
  </si>
  <si>
    <t>Número de PMGR elaborados con asistencia técnica departamental</t>
  </si>
  <si>
    <t>Crear el Fondo Departamental de Calamidades</t>
  </si>
  <si>
    <t>Fondo departamental de calamidades creado</t>
  </si>
  <si>
    <t>Formular el Plan Departamental de Gestión del Riesgo</t>
  </si>
  <si>
    <t>Plan Departamental de Gestón del Riesgo formulado</t>
  </si>
  <si>
    <t>0309.5-1.21.103.
136.
Política Participación comunitaria, Programa Comunales en Acción, Subprograma Sistema de Integracíon Comunal y Comunitario SICC</t>
  </si>
  <si>
    <t xml:space="preserve">Fortalecer los procesos de elección y reconocimiento de los organismos comunales.  </t>
  </si>
  <si>
    <t>G. Capacitar, sensibilizar a la comunidad del departamento, al igual que dotar y equipar los centros para la democracia comunitaria para el desarrollo de sus actividades.
1. Elaboración y desarrollo de un plan de capacitación en legislación comunal, elaboración de proyectos y desarrollo comunitario
2. Centros comunitarios fortalecidos y operando.
3. Desarrollo de actividades encaminadas a elevar la motivación hacia el proceso participativo de quienes se vinculan a organismos comunales o comunitarios.</t>
  </si>
  <si>
    <t xml:space="preserve">fortalecer la asociaciones sociales y comunitarias, con capacitaciones y oportunidades de formacion academica 
Reglamentar el Banco de proyectos para posiblitar la inclusion de iniciativas comunales que contrubuyan a al fortalecimiento de su capital social </t>
  </si>
  <si>
    <t>Creación del banco de proyectos comunales.</t>
  </si>
  <si>
    <t>Crear un fondo de auxilio funerario</t>
  </si>
  <si>
    <t>Impulsar procesos de formación a dignatarios comunales.</t>
  </si>
  <si>
    <t>Apoyar y promover la organización comunitaria de las familias para su desarrollo en los 12 municipios.</t>
  </si>
  <si>
    <t>DEPENDENCIA: SECRETARIA DEL INTERIOR</t>
  </si>
  <si>
    <t>Tener mecanismos que estructuren la cultura como un sistema integro para el fortalecimiento y desarrollo cultural del depto del Quindío.</t>
  </si>
  <si>
    <t>Tener un plan biocultura funcionando</t>
  </si>
  <si>
    <t>Actores y gestores culturales capacitados en procesos de formación cultural buscando su fortalecimiento</t>
  </si>
  <si>
    <t xml:space="preserve">Ejecución y recopilación de informacíón para la construcción de la base de datos en un 100%. </t>
  </si>
  <si>
    <t>Proyectos presentados, soportados y respaldados en el àmbito cultural con calidad.</t>
  </si>
  <si>
    <t>Implementar mecanismos de asesorias, concertacion y practicas por medio de alianzas estrategicas y convenios para mejorar la calidad de las expresiones artisticas y culturales</t>
  </si>
  <si>
    <t>Tener canales de comunicación y hacer reconocimiento a las expresiones culturales.</t>
  </si>
  <si>
    <t xml:space="preserve">Procesos formativos artisticos y culturales apoyados.   Comunidades vulnerables formadas artistica y culturalmente. </t>
  </si>
  <si>
    <t>Politicas creadas para el fomento de las expresiones, actividades artisticas y la formación cultural.</t>
  </si>
  <si>
    <t>Politicas departamentales adoptadas</t>
  </si>
  <si>
    <t>Inclusión de bibliotecas de colegios públicos a la red deptal de bibliotecas</t>
  </si>
  <si>
    <t>Tener mecanismos de comunicación que contribuyan a la formación de cultura ciudadana.</t>
  </si>
  <si>
    <t xml:space="preserve">Tener lineamientos para las emisoras comunitarias a través de actividades de formación y capacitación. </t>
  </si>
  <si>
    <t>Proyectos de diversidad cultural apoyados</t>
  </si>
  <si>
    <t>Incrementar la cobertura de programas departamentales de conservación, protección, salvaguardia y difusión del patrimonio cultural en el depto del quindio.</t>
  </si>
  <si>
    <t>Proyectos de investigación de patrimonio cultural de PCC apoyados</t>
  </si>
  <si>
    <t>Difusión del PCC y personas formadas con ovigias del patrimonio</t>
  </si>
  <si>
    <t>Apoyar proyectos presentados por los entes territoriales municipales con recursos IVA TM</t>
  </si>
  <si>
    <t>3.17.92.109.P.283</t>
  </si>
  <si>
    <t>WILFREDY JARAMILLO TORO</t>
  </si>
  <si>
    <t xml:space="preserve"> F-PLA-06- PROGRAMACIÓN PLAN DE ACCIÓN -          VIGENCIA 2013        Versión 03         05-07-2011</t>
  </si>
  <si>
    <t>Un plan implementado</t>
  </si>
  <si>
    <t xml:space="preserve"> NOMBRE</t>
  </si>
  <si>
    <t>127. Adquisición e implementación de un modulo de administración y rentas Departamentales Quindío</t>
  </si>
  <si>
    <t>128. Mejoramiento de la sostenibilidad de los procesos de fiscalización liquidación control y cobranza de los tributos en el departamento del Quindío</t>
  </si>
  <si>
    <t>María Victoria Giraldo Londoño</t>
  </si>
  <si>
    <t>59. Gestión para el desarrollo territorial del departamento del Quindío</t>
  </si>
  <si>
    <t>60. Mejoramiento de las herramientas cartográficas para la aplicabilidad del ordenamiento territorial en el Departamento del Quindío</t>
  </si>
  <si>
    <t>61. Construcción de directrices de ordenamiento territorial con base en los atributos del paisaje cultural cafetero del departamento del Quindío</t>
  </si>
  <si>
    <t>62. Mejoramiento de las actividades productivas en el suelo urbano y rural del territorio del Quindío departamento del Quindío</t>
  </si>
  <si>
    <t>63. Mejoramiento al sistema de gestión de calidad en la gobernación del Quindío</t>
  </si>
  <si>
    <t>64. Implementación casa delegada como enlace quindiano Quindío</t>
  </si>
  <si>
    <t>65. Fortalecimiento a la herramienta SIG Quindío del departamento del Quindío</t>
  </si>
  <si>
    <t>66. Mejoramiento del índice de calidad de vida SISBEN de la población más vulnerable del departamento del Quindío</t>
  </si>
  <si>
    <t>67. Adecuación del módulo de planeación precontractual, ajustándolo al modelo de enfoque poblacional en el departamento del Quindío</t>
  </si>
  <si>
    <t>68. Implementación sistema de cooperación internacional y gestión de proyectos Quindío.</t>
  </si>
  <si>
    <t>69. Asistencia a los entes territoriales para un mejor desempeño en la inversión pública en el departamento del Quindío</t>
  </si>
  <si>
    <t>70. Fortalecimiento de la capacidad de formulación y gestión de proyectos en el departamento del Quindío.</t>
  </si>
  <si>
    <t>71. Asistencia al consejo territorial de planeación del departamento del Quindío</t>
  </si>
  <si>
    <t>Un proceso de asistencia técnica a los municipios del departamento</t>
  </si>
  <si>
    <t>Coordinar una estrategia en la aplicación de los instrumentos de planificación y gestión urbana y rural</t>
  </si>
  <si>
    <t>Realizar  estudios  para el fortalecimiento en la planificación  en el  desarrollo urbano y rural  del departamento</t>
  </si>
  <si>
    <t>10% de los municipios con herramientas de planificación para el ordenamiento territorial</t>
  </si>
  <si>
    <t>Ejecución de tres (3) planos temáticos - realizar (1) interinstitucional</t>
  </si>
  <si>
    <t>Cinco (5) municipios con directrices de ordenamiento territorial con base en los atributos de paisaje cultural cafetero -  un (1) plan de manejo del PCC con con estrategia de planeación físico espacial - once municipios socializados</t>
  </si>
  <si>
    <t>Cinco (5) municipios con actividades productivas ejecutadas -  cinco (5) instrumentos de gestión ejecutados -  minimizar en un 25% los sectores especializados</t>
  </si>
  <si>
    <t>100% de población mas pobre y vulnerable correctamente identificada  - 100% de municipios cuentan con coordinación municipal permanente -  100%  de los funcionarios capacitados</t>
  </si>
  <si>
    <t>Martha Liliana Agudelo Valencia</t>
  </si>
  <si>
    <t>119. Saneamiento fiscal e institucional en la gobernación del Quindío</t>
  </si>
  <si>
    <t>120. Divulgación de estrategias  para garantizar el conocimiento y participación de la comunidad en los programas, proyectos, servicios y productos en el departamento del Quindío</t>
  </si>
  <si>
    <t>121. Implementación de un programa de gestión de recursos de fuentes públicas, privadas, nacionales o internacionales. Aunando esfuerzos instales, para el desarrollo de programas proyectos o actividades que propendan al desarrollo en el departamento del Quindío</t>
  </si>
  <si>
    <t>Procesos de sostenibilidad financiera e institucional ejecutados en un 100%   -  un (1) proceso integral de planificación a ejecutar en la gobernación del Quindío - una entidad (1) con acciones de reorganización administrativa y financiera ejecutada</t>
  </si>
  <si>
    <t>Generar estrategias de divulgación y promoción de la gestión de la administración departamental</t>
  </si>
  <si>
    <t>Participar en el 70% de los medios masivos de comunicación locales con campañas institucionales y promoción del departamento</t>
  </si>
  <si>
    <t>Apoyar técnica y profesionalmente las estrategias de comunicación institucional de los 12 municipios, para garantizar  la participación de la comunidad del departamento del Quindío</t>
  </si>
  <si>
    <t>Humberto Turriago López</t>
  </si>
  <si>
    <t>METAS DE LOS OBJETIVOS GENERALES Y ESPECÍFICOS</t>
  </si>
  <si>
    <t>ACTIVIDADES CUANTIFICADAS</t>
  </si>
  <si>
    <t>VALOR MILES DE $</t>
  </si>
  <si>
    <t>FUNCIONARIO</t>
  </si>
  <si>
    <t>FUENTE DE LOS REC</t>
  </si>
  <si>
    <t>FUNCIONARIOS</t>
  </si>
  <si>
    <t xml:space="preserve">FUNCIONARIO </t>
  </si>
  <si>
    <t>DEPENDENCIA: SECRETARÍA DE SALUD</t>
  </si>
  <si>
    <t xml:space="preserve">METAS DE LOS OBJETIVOS GENERAL Y ESPECÍFICOS </t>
  </si>
  <si>
    <t>131. Subsidio afiliación al régimen subsidiado del sistema general de seguridad social en salud en el departamento del Quindío</t>
  </si>
  <si>
    <t>132. Asistencia en salud a la población no afiliada al sistema general de seguridad social en salud en el departamento del Quindío</t>
  </si>
  <si>
    <t>133. Apoyo operativo a la inversión social en salud humanizada en el Quindío</t>
  </si>
  <si>
    <t>134. Fortalecimiento  de participación social y comunitaria de los grupos vulnerables en el departamento del Quindío</t>
  </si>
  <si>
    <t>135. Servicio de salud en alerta en el departamento del Quindío</t>
  </si>
  <si>
    <t>136. Fortalecimiento de la red de urgencias en el departamento del Quindío</t>
  </si>
  <si>
    <t>137. Control y vigilancia en las acciones de intervención inherentes a  la salud publica Quindío</t>
  </si>
  <si>
    <t>138. Control salud ambiental departamento del Quindío</t>
  </si>
  <si>
    <t>139. Prevención vigilancia y control de eventos de origen laboral en el departamento del Quindío</t>
  </si>
  <si>
    <t>140. Prevención y vigilancia a los riesgos profesionales en el departamento del Quindío</t>
  </si>
  <si>
    <t>141. Asistencia atención a las personas y prioridades en salud publica en el Quindío</t>
  </si>
  <si>
    <t>142. Fortalecimiento y promoción de la salud una razón mas para sonreír en el departamento del Quindío</t>
  </si>
  <si>
    <t>143. Fortalecimiento promoción de la salud y prevención primaria en salud mental en el departamento del Quindío</t>
  </si>
  <si>
    <t>144. Implementación de programas especiales en salud en el departamento del Quindío</t>
  </si>
  <si>
    <t>145. Implementación de todos sumamos en el Quindío</t>
  </si>
  <si>
    <t>Subsidio afiliación al régimen subsidiado del sistema general de seguridad social en salud en el departamento del Quindío</t>
  </si>
  <si>
    <t>Asistencia en salud a la población no afiliada al sistema general de seguridad social en salud en el departamento del Quindío</t>
  </si>
  <si>
    <t>Apoyo operativo a la inversión social en salud humanizada en el Quindío</t>
  </si>
  <si>
    <t>Fortalecimiento  de participación social y comunitaria de los grupos vulnerables en el departamento del Quindío</t>
  </si>
  <si>
    <t>Servicio de salud en alerta en el departamento del Quindío</t>
  </si>
  <si>
    <t>Fortalecimiento de la red de urgencias en el departamento del Quindío</t>
  </si>
  <si>
    <t>Control y vigilancia en las acciones de intervención inherentes a  la salud publica Quindío</t>
  </si>
  <si>
    <t>Control salud ambiental departamento del Quindío</t>
  </si>
  <si>
    <t>Prevención vigilancia y control de eventos de origen laboral en el departamento del Quindío</t>
  </si>
  <si>
    <t>Prevención y vigilancia a los riesgos profesionales en el departamento del Quindío</t>
  </si>
  <si>
    <t>Asistencia atención a las personas y prioridades en salud publica en el Quindío</t>
  </si>
  <si>
    <t>Fortalecimiento y promoción de la salud una razón mas para sonreír en el departamento del Quindío</t>
  </si>
  <si>
    <t>Fortalecimiento promoción de la salud y prevención primaria en salud mental en el departamento del Quindío</t>
  </si>
  <si>
    <t>Implementación de programas especiales en salud en el departamento del Quindío</t>
  </si>
  <si>
    <t>Implementación de todos sumamos en el Quindío</t>
  </si>
  <si>
    <t>Claudia Romero Arango - Hector Mario Taborda</t>
  </si>
  <si>
    <t>Claudia Romero Arango</t>
  </si>
  <si>
    <t>Nebio Jairo Londoño Buitrago</t>
  </si>
  <si>
    <t>2.11.72.73.P.178 Formular el plan estratégico de Desarrollo Rural.</t>
  </si>
  <si>
    <t>Objetivo General: Implementar mecanismos  de planificación para el desarrollo y crecimiento del sector agropecuario</t>
  </si>
  <si>
    <t>2.11.72.73.P.179 Brindar asistencia técnica a los municipios en la implementacióndel plan estratégico de Desarrollo Rural.</t>
  </si>
  <si>
    <t>2.11.72.73.P.180 Conformar y operar el CONSEA (Consejo  Seccional de Desarrollo Agropecuario, Pesquero, Forestal comercial y de Desarrollo Rural).</t>
  </si>
  <si>
    <t xml:space="preserve">Objetivo especifico: Fortalecer el sector agropecuario a través de mecanismos de planificación. </t>
  </si>
  <si>
    <t>2.11.72.73.P.181 Incrementar el número de Comités Municipales de Desarrollo Rural conformados y operando</t>
  </si>
  <si>
    <t>Meta asociada: Incrementar en cinco (5) el número de CMDRS conformados y operando (3), realizar acciones para implementar el EVA/SIG en un (4)municipio del departamento.</t>
  </si>
  <si>
    <t>2.11.72.73.P.182 Implementar el EVA / SIG en los municipios del departamento.</t>
  </si>
  <si>
    <t xml:space="preserve">Objetivo Especifico: implementar la política Agropecuaria </t>
  </si>
  <si>
    <t>2.11.72.73.P.183 Implementar Política Agropecuaria 2010-2014</t>
  </si>
  <si>
    <t>Meta Asociada: realizar acciones para difundir y socializar la política Agropecuaria Nacional en el nivel departamental(1), planestrategico desarrollo rural(1), asistencia tecnica a los municipios en plan estrategico de desarrollo rural(4).</t>
  </si>
  <si>
    <t>2.11.72.73.P.184 Apoyar la implementación de  la estrategia de desarrollo rural con enfoque territorial 2010-2014 en los municipios del Quindío.</t>
  </si>
  <si>
    <t>2.11.72.74.P.185 Apoyar y fortalecer  procesos de encadenamiento productivo departamental y regional enmarcados dentro de las cadenas productivas reconocidas por el ministerio de agricultura y desarrollo rural.</t>
  </si>
  <si>
    <t>Objetivo General: Fortalecer la competitividad y desarrollo del sector rural en Departamento del Quindio</t>
  </si>
  <si>
    <t xml:space="preserve">2.11.72.74.P.186 Apoyar convenios para programas de buenas prácticas e iniciativas fito y zoosanitarias. </t>
  </si>
  <si>
    <t>Meta asociada: apoyar y fortalecer(1)proceso de encadenamiento productivo. Apoyar convenios, lineas agropecuarias, apoyar el dieseño y la implementacion del pider, programas financieros a sectores agropecuarios.(4)</t>
  </si>
  <si>
    <t>2.11.72.74.P.187 Apoyar líneas agropecuarias productivas tradicionales del departamento del Quindío</t>
  </si>
  <si>
    <t>Objetivo Especifico:  Apoyar y fortalecer procesos de encadenamiento productivo departamental y regional enmarcados dentro de las cadenas productivas reconocidas por el ministerio de agricultura y desarrollo rural, Apoyar convenios para programas de buenas prácticas e iniciativas fito y zoosanitarias.</t>
  </si>
  <si>
    <t>2.11.72.74.P.188 Apoyar el diseño e implementación del PIDERT</t>
  </si>
  <si>
    <t>Meta Asociada: Número de encadenamientos productivos apoyados y fortalecidos.(1), Número de convenios apoyados (1), apoyar (1) convenio para seguro de cosecha</t>
  </si>
  <si>
    <t>2.11.72.74.P.189 Apoyar Programa de apoyos financiero directo a sectores agropecuarios de importancia estratégica.</t>
  </si>
  <si>
    <t>Objetivo especifico: Apoyar líneas agropecuarias productivas tradicionales del departamento del Quindío y Apoyar Programa de apoyos financiero directo a sectores agropecuarios de importancia estratégica.Apoyar el diseño e implementación del PIDERT.                                                                                                                                                                        Meta asociada: Número de lineas agropecuarias productivas apoyadas.(1), Número de programas apoyados financieros agropecuarios(1),Apoyo al diseño del pidert(1)</t>
  </si>
  <si>
    <t xml:space="preserve">2.11.72.75.P.190 Apoyar programas de investigación aplicada a la producción sustentable. </t>
  </si>
  <si>
    <t xml:space="preserve">Objetivo General: Fortalecer La Producción Agropecuaria Sostenible En El Departamento Del Quindío.                                                                                                                                                        Meta Asociada: Fortalecimiento de 1 programa de investigacion aplicada a la produccion sustentable, apoyar 1 programa de actualización ó transferencia de tecnología y conocimiento, vinculacion de 100 jovenes rurales. </t>
  </si>
  <si>
    <t>2.11.72.75.P.191 Apoyar  programas de actualización ó transferencia de tecnología y conocimiento.</t>
  </si>
  <si>
    <t>Objetivo Especifico: Apoyar  programas de actualización ó transferencia de tecnología y conocimiento.                                                                                                                                                               Meta Asociada: Numero de programas de actualización ó transferencia de tecnología y conocimiento apoyados</t>
  </si>
  <si>
    <t>2.11.72.75.P.192 Vincular jóvenes a programas de relevo generacional en el agro.</t>
  </si>
  <si>
    <t>Objetivo Especifico: Vincular jóvenes a programas de relevo generacional en el agro.                                                                                                                                                                                Meta Asociada: Número de jóvenes vinculados a programas de relevo generacional.</t>
  </si>
  <si>
    <t xml:space="preserve">2.11.72.76.P.193 Apoyar proyectos productivos con énfasis en seguridad alimentaria dirigidos a grupos poblacionales vulnerables. </t>
  </si>
  <si>
    <t xml:space="preserve">Objetivo General: Aumentar la produccion de alimentos sanos e inocuos para el autoconsumo de la poblacion mas vulnerable en el Departamento del Quindio.                            Meta asociada: Apoyar  tres (3) estrategias para aumentar la produccion de aliementos sanos e inocuos que permita apoyar convenios y proyectos en seguridad alimentaria y asistencia tecnica e incrementar el numero de convenios en ejecucion para sonsecucion y/o suministros de material de propagacion de los productos agropecuarios considerados dentro de los proyectos de seguridad alimentaria realizando asistencia tecnica a proyectos de mejora en centros de abastecimiento urbano muncipal. </t>
  </si>
  <si>
    <t xml:space="preserve">2.11.72.76.P.194 Incrementar el número de convenios en ejecución para consecución y/o suministro de material de propagación de los productos agropecuarios considerados dentro de los proyectos de seguridad alimentaria. </t>
  </si>
  <si>
    <t xml:space="preserve">Objetivo Especifico: Apoyar a la poblacion vulnerable a traves de proyectos productivos con enfasis en seguridad alimentaria                                                                                                               Meta asociada: Un proyecto productivo apoyado                                                                                                                                                                                                                                                                                                          Objetivo especifico: Aumentar el numero de convenios para consecucion y suministro de material de propagacion de productos agropecuarios                                                          Meta asociada: Gestionar la suscripcion de un (1) convenio </t>
  </si>
  <si>
    <t>2.11.72.76.P.195 Realizar asistencia técnica a proyectos de mejora en centros de abastecimiento urbano municipales.</t>
  </si>
  <si>
    <t xml:space="preserve"> Objetivo Especifico: Acompañamiento tecnico en proyectos para mejorar los centros de abastecimiento.                                                                                                                                              Meta Asociada: Lograr la estructuracion de  un (1)  proyecto en centros de abastecimiento y su respectivo acompañamiento tecnico.</t>
  </si>
  <si>
    <t xml:space="preserve">2.11.73.77.P.196 Apoyar a los municipios en la incorporación de áreas destinadas al cultivo de café </t>
  </si>
  <si>
    <t>Objetivo General: Fortalecer las estrategias para la sostenibilidad productiva del paisaje cultural cafetero.                                                                                                                                                  Meta Asoaciada: Realizar el acompañamiento y apoyo a los 12 municipios para la creación de mecanismos que permitan la incorporación de áreas destinadas al cultivo del café, con valor agregado y con la inclusión de jóvenes rurales al proceso productivo.</t>
  </si>
  <si>
    <t xml:space="preserve">2.11.73.77.P.197 Realizar estudio de viabilidad de sistemas productivos con valor agregado , aplicables en zonas tradicionales productoras. </t>
  </si>
  <si>
    <t>Objetivo Especifico: Apoyar alosMunicipios en la incorporación de areas destinadas al café.                                                                                                                                                                              Meta Asociada:  apoyar cuatro (4) Municipios en  la incorporación de areas destinadas al café</t>
  </si>
  <si>
    <t>2.11.73.77.P.198 Apoyar  programas de fomento de la producción cafetera con jóvenes rurales.</t>
  </si>
  <si>
    <t>Objetivo Especifico: Incorporación de jóvenes rurales al proceso productivo del café.                                                                                                                                                                                      Meta Asociada: Iniciar actividades de apoyo a un (1) programa que fomente la producción cafetera a través de la inclusión de  jóvenes rurales.</t>
  </si>
  <si>
    <t>2.11.73.78.P.199 Incrementar el número de predios participantes en proyectos de saneamiento, mejoramiento y conservación del medioambiente.</t>
  </si>
  <si>
    <t xml:space="preserve">Objetivo General: Fortalecimiento a la sostenibilidad productiva y ambiental al paisaje cultural cafetero en el departamento del Quindio.                                                                       Meta Asociada:  1- Número de hectáreas participantes en proyectos de mejoramiento y conservación del medioambiente en el departamento del quindio.  2- apoyar el incremento de las hectareas de café sembradas en el departamento del quindio   
 </t>
  </si>
  <si>
    <t>2.11.73.78.P.200 Apoyar el incremento de las hectáreas de café sembradas en el departamento</t>
  </si>
  <si>
    <t xml:space="preserve">Objetivo Especifico: Incrementar el número de predios participantes en proyectos de saneamiento, mejoramiento y conservación del medioambiente.                                             Meta Asociada: 70 predios participantes en proyectos de mejoramiento y conservación del medioambiente.                                                                                                                                 Objetivo Especifico:   Divulgar y Fomentar la participacion de la zona rural para la parcticipacion en los proyectos de majoramiento.                                                                                   Meta Asociada:  Incnetivar el crecimiento de las hectareas de café.    </t>
  </si>
  <si>
    <t>4.18.94.114.P.293 Armonizar los procesos de gestión para la protección del recurso hídrico en las cuencas abastecedoras, según los lineamientos de la Corporación Autónoma Regional CRQ</t>
  </si>
  <si>
    <t>Objetivo General: Articular procesos de gestión para la protección del recurso hídrico en las cuencas abastecedoras.                                                                                                                        Meta Asociada: 40% de los procesos de gestión de protección ambiental aplicados</t>
  </si>
  <si>
    <t>Objetivo Especifico: Fotalecer y apoyar los sistemas municipales de áreas protegidas.                                                                                                                                                                              Meta Asociada: 40% de los Sistemas Municipales de areas protegidas consolidados y en ejecución</t>
  </si>
  <si>
    <t>4.18.94.115.P.294 Compra de predios e implementación de estrategías de manejo y protección ambiental en áreas de importancia estrategica para la conservación del recurso hídrico (art. 111 ley 99 de 93) en el departamento del Quindío</t>
  </si>
  <si>
    <t xml:space="preserve">Objetivo General: Implementar actividades de los PMA en los predios de protección ambiental.                                                                                                                                                                Meta Asociada: un (1) mecanismo de protección ambiental aplicado </t>
  </si>
  <si>
    <t xml:space="preserve">Objetivo Especifico: incrementar el número de planes de manejo de protección de los recursos naturales.                                                                                                                                           Meta Asociada: Suscripción de uno (1) convenio para incrementar los planes de manejo </t>
  </si>
  <si>
    <t xml:space="preserve">Objetivo General: Contribuir a la conservación ecosistemas de las areas de protección.                                                                                                                                                                                    Meta Asociada: 15% de las areas de conservación Apoyadas </t>
  </si>
  <si>
    <t>Objetivo Especifico: Realizar manejo ambiental adecuado.                                                                                                                                                                                                                                     Meta Asociada: 15% de las de conservación Con actividades de manejo ambiental adecuadas.                                                                                                                                                               Objetivo Especifico: Aumentar los procesos de concientizaciòn ambiental.                                                                                                                                                                                                     Meta Asociada: 15% de apliación de actividades de manejo ambiental apoyadas</t>
  </si>
  <si>
    <t xml:space="preserve">4.18.95.117.P.296 Apoyar programas de educación ambiental en áreas protegidas del departamento de acuerdo a su biodiversidad en flora, fauna y recursos hídricos </t>
  </si>
  <si>
    <t>Objetivo General: disminución del deterioro ambiental del departamento.                                                                                                                                                                                                            Meta Asociada: mediante la aplicación de estrategias de educación ambiental fomentar la construcción de conciencia ambiental en las áreas protegidas y comités relacionados que coadyuven a la mitigación y disminución del deterioro ambiental del departamento contribuir en un 10% en el cumplimiento de la meta resultado del plan de desarrollo del programa biodiversidad y servicios ecosistémicos subprograma educación ambiental en áreas protegidas (SIDAP y RESNATUR) coadyuvando a la disminución del deterioro ambiental del departamento.</t>
  </si>
  <si>
    <t xml:space="preserve">4.18.95.117.P.297 Fortalecer los comités interinstitucionales relacionados con el Sistema Departamental de Áreas Protegidas, el Distritos integrado de la cuenca Alta del Río Quindío y el Comité Interinstitucional de Educación Ambiental (CIDEA) </t>
  </si>
  <si>
    <t xml:space="preserve">Objetivo Especifico: apoyar programas de educación ambiental en áreas protegidas del departamento
Objetivo Especifico: fortalecer los comités interinstitucionales relacionados con el sistema departamental de áreas protegidas
Meta Asociada: mediante el fortalecimiento en por medio de apoyo y acompañamiento los comités interinstitucionales relacionados con el sistema departamental de áreas protegidas, distrito integrado de la cuenca alta del rio Quindío y el comité interinstitucional de educación ambiental (CIDEA). 
</t>
  </si>
  <si>
    <t xml:space="preserve">Objetivo General: disminución del deterioro ambiental del departamento.                                                                                                                                                                                                           Meta Asociada: mediante el apoyo al proceso de asistencia pedagógica para la actualización y fortalecimiento del componente ambiental en los PEI fomentar conciencia ambiental en las instituciones educativas. </t>
  </si>
  <si>
    <t xml:space="preserve">Objetivo Especifico: asistencia técnica al sector educativo para implementación del componente ambiental en los PEI.
Meta Asociado: apoyo al proceso de asistencia pedagógica para la actualización y fortalecimiento del componente ambiental en los PEI, con énfasis en paisaje cultural cafetero, cambio climático, gestión del riesgo, cultura del agua, biodiversidad y el comparendo ambiental.                                                                                                                                  Meta Ascociada: conocimiento del componente ambiental por parte del sector educativo. 
Objetivo Especifico: apoyo y el acompañamiento a los centros educativos  generar conocimiento e interés del componente ambiental al sector educativo. 
</t>
  </si>
  <si>
    <t xml:space="preserve">4.18.96.119.P.299 Apoyar instituciones y organizaciones ambientales al desarrollo de programas de buenas prácticas ambientales acorde con el desarrollo productivo del departamento. </t>
  </si>
  <si>
    <t xml:space="preserve">Objetivo General: disminución del deterioro ambiental del departamento.                                                                                                                                                                                                           Meta Asociada: Diseñar de buenas prácticas ambientales acordes con el desarrollo productivo del departamento fomentar la construcción de conciencia ambiental  que coadyuve a la mitigación y disminución del deterioro ambiental. </t>
  </si>
  <si>
    <t xml:space="preserve">Objetivo Especifico: programas de educación ambiental de acuerdo al desarrollo productivo del departamento.
Meta Asociada: programas de educación ambiental de acuerdo al desarrollo productivo del departamento.  
Objetivo Especifico: apoyo a instituciones y organizaciones ambientales en el desarrollo de buenas prácticas ambientales
Meta Asociada: desarrollo de buenas prácticas ambientales  en los sectores productivos del departamento del Quindío. 
</t>
  </si>
  <si>
    <t xml:space="preserve">4.18.96.120.P.300 Apoyar a los sectores productivos para la sostenibilidad ambiental a través de convenios, como apoyo de acuerdos para producción limpia y sostenible. </t>
  </si>
  <si>
    <t xml:space="preserve">Objeto General: Fortalecer la  sostenbilidad ambiental en los sistemas productivos en el departamento del quindio.                                                                                                                  Meta Asociada: Firmar un acuerdo para fortalecer la sostenibilidad ambiental en los sistemas productivos. </t>
  </si>
  <si>
    <t>4.18.96.120.P.301 Promover actividades de aprovechamiento forestal</t>
  </si>
  <si>
    <t xml:space="preserve">Objetivo Especifico: Eficiente coordinacion integral en los programas productivos sostenibles.                                                                                                                                                                   Meta Asociada: lograr la cooperacion de minimo dos entidades o  instiuciones de carácter publico, privado o mixto con el fin de promover la coordinacion y sostenibilidad de los programas productivos sostenibles.                                                                                                                                                                                                                                                                             Objetivo Especifico: Clarificar las politicas ambientales con el fin de implementarlas de una forma adecuada para que lleguen a la poblacion de manera oportuna y certera. Meta Asociada: Implemetancion en un 50% de las politicas ambientales correctamente. </t>
  </si>
  <si>
    <t>4.18.96.122.P.303 Apoyar y acompañar a los municipios en el desarrollo de las determinantes de prevención, mitigación y corrección de impactos ambientales para los sectores productivos priorizados que deben incorporarse a los POTs municipales, y acompañar a los municipios en su implementación.</t>
  </si>
  <si>
    <t xml:space="preserve">Objetivo General: Implementar la valoracion de impactos ambientales en los sectores productivos como una herramienta de plainificacion en los POT´s municipales.           Meta Asociada: Apoyar 5 Municipios para la implmentacion de prevencion y mitigacion de impactos ambientales por actividades productivas. </t>
  </si>
  <si>
    <t xml:space="preserve">Objeto Especifico: Caracterizar los impactos ambientales generados por los sectores productivos en el marco de la gestion ambiental.                                                                                 Meta Asociada: Lograr la caracterizacion en cinco municipios los impactos ambientales de los sectores productivos.                                                                                                                  Objetivo Especifico: Lograr el apoyo institucional del sector publico y privado para la inclusion de los impactos ambientales y sus determinantes en los sectores productivos priorizados.                                                                                                                                                                                                                                                                                                                                    Meta Asociada: Buscar la disminucion del un 25% inicial en los impactos ambientales de los sectores productivos priorizados en los municipios acompañados. </t>
  </si>
  <si>
    <t>4.18.96.123.P.304 Acompañar el proceso de ejecución  del Plan Departamental de Mercados Verdes y Biocomercio.</t>
  </si>
  <si>
    <t xml:space="preserve">Objetivo General: Apoyar la implementacion de modelos de comercializacion sostenibles y eficaces en el departamento del quindio.                                                                                               Meta Asociada:  Apoyar la consolidacion de  1 empresa o marca en el departamento en este mercado.  </t>
  </si>
  <si>
    <t>4.18.96.123.P.305 Contribuir a la promoción y apoyo a  la comercialización de productos.</t>
  </si>
  <si>
    <t>Objetivo Especifico: Acompañar la implementacion del plan departamental de mercados verdes y biocomercio.                                                                                                                                Meta Asociada: Lograr una implementacion del 5% del Plan departemental de Biocomercio y mercados verdes.                                                                                                                              Objetivo Especifico: Apoyar a los productores de los diferentes sectores economicos que se encuentran actualmente produciendo bajo los criterios de mercados verdes y biocomercio.                                                                                                                                                                                                                                                                                                                                  Meta Asociada: Buscar la consolidacion del 35% de una empresa en el departamento del Quindio</t>
  </si>
  <si>
    <t>4.19.98.126.P.315 Brindar apoyo técnico a las entidades territoriales para incorporar los objetivos de calidad paisajística en un instrumento de ordenamiento territorial supramunicipal para áreas urbanas y rurales.</t>
  </si>
  <si>
    <t>Objetivo General: disminución del deterioro paisaje quindiano.                                                                                                                                                                                                                          Meta Asociada: mediante el incremento de la cobertura de apoyo y asistencia a los municipios en iniciativas de desarrollo territorial con base en la conservación y gestión sustentable del paisaje.</t>
  </si>
  <si>
    <t>4.19.98.126.P.316 Apoyar la elaboración de un documento técnico que estudie, identifique y proponga la  cartografía de los paisajes del Quindío como base para su gestión sustentable.</t>
  </si>
  <si>
    <t xml:space="preserve">Objetivo Especifico: apoyo técnico y acompañamiento a los municipios en la incorporación de calidad paisajística
Meta Asociada: apoyo técnico a las entidades territoriales para incorporar los objetivos de calidad paisajística en un instrumento de ordenamiento territorial supramunicipal para áreas urbanas y rurales 
</t>
  </si>
  <si>
    <t>4.19.98.126.P.317 Fomentar la legalización de las actividades de pequeña minería y pequeña empresa en los municipios del Quindío.</t>
  </si>
  <si>
    <t xml:space="preserve">OBjetivo Especifico: fomentar la legalización de las actividades de pequeña minería y pequeña empresa en el departamento.                                                                                              Meta Asociada: mediante el fomento de la legalización de las actividades de pequeña minería y pequeña empresa en el departamento,  apoyar la elaboración de un documento técnico que estudie, identifique y proponga la cartografía de los paisajes del Quindío 
</t>
  </si>
  <si>
    <t xml:space="preserve">4.19.98.126.P.318 Proteger el paisaje de los efectos que pueda causar la megaminería mediante vías legales y movilización social </t>
  </si>
  <si>
    <t xml:space="preserve">Objetivo especifico: Apoyar la elaboración de documento técnico que contenga la cartografía departamental de los componentes del paisaje.
Meta Asociada: apoyar la elaboración de un documento técnico que estudie, identifique y proponga la cartografía de los paisajes del Quindío como base para su gestión sustentable 
</t>
  </si>
  <si>
    <t>FUENTE DE LOS REC.</t>
  </si>
  <si>
    <t>ACTIVIDADES  CUANTIFICADAS</t>
  </si>
  <si>
    <t>METAS DE LOS OBJETIVOS GENERAL Y ESPECÍFICOS</t>
  </si>
  <si>
    <t>DEPENDENCIA:  SECRETARIA JURÍDICA Y DE CONTRATACIÓN</t>
  </si>
  <si>
    <t>METAS DE LOS OBJETIVOS GENERAL Y ESPECIFICOS</t>
  </si>
  <si>
    <t xml:space="preserve"> F-PLA-06- PROGRAMACIÓN PLAN DE ACCIÓN -          VIGENCIA 2013         Versión 03         05-07-2011</t>
  </si>
  <si>
    <t>FUENTES DE LOS REC.</t>
  </si>
  <si>
    <t># Y NOMBRE</t>
  </si>
  <si>
    <t xml:space="preserve">Dimensión Económica 2 política volvamos al campo 2.11 programa desarrollo rural 2.11.72 sub programa planeación territorial  para el desarrollo rural 2.11.72.73  </t>
  </si>
  <si>
    <t>86. Fortalecimiento de la planeación territorial del desarrollo rural del departamento del Quindío</t>
  </si>
  <si>
    <t>Dimensión Económica 2  Política Volvamos Al Campo   2.11 Programa Desarrollo Rural  2.11.72 Sub Programa  Producción Agropecuaria Sostenible  2.11.72.74</t>
  </si>
  <si>
    <t>87. Mejoramiento de la competitividad rural departamento del Quindío</t>
  </si>
  <si>
    <t>James Castaño Herrera</t>
  </si>
  <si>
    <t>88. Mejoramiento de la producción agropecuaria sostenible en el departamento del Quindío.</t>
  </si>
  <si>
    <t>Dimensión Económica 2 Política Volvamos Al Campo 2.11  Programa Desarrollo Rural 2.11.72  Sub Programa Seguridad Alimentaria 2.11.72.76</t>
  </si>
  <si>
    <t xml:space="preserve">Dimensión Económica 2 Política Volvamos Al Campo 2.11 Programa Fortalecimiento Del Paisaje Cafetero  2.11.73 Sub Programa  Competitividad De La Actividad Cafetera 2.11.73.77  </t>
  </si>
  <si>
    <t>90. Mejoramiento de la competitividad de la actividad cafetera en el departamento del Quindío</t>
  </si>
  <si>
    <t>91. Fortalecimiento a la sostenibilidad productiva y ambiental del paisaje cultural cafetero en el departamento del Quindío</t>
  </si>
  <si>
    <t xml:space="preserve">Dimensión: Ambiente Natural 4  Política: 1/2 Ambiente Mas Vida 4.18 Programa:  Gestión De Áreas Protegidas Y Recursos Hídricos 4.18.94  Sub Programa:  Gestión Del Recurso Hídrico 4.18.94.114   </t>
  </si>
  <si>
    <t>92. Aplicación de mecanismos de gestión del recurso hídrico en el departamento del Quindío</t>
  </si>
  <si>
    <t xml:space="preserve">Dimensión: Ambiente Natural 4 Política: 1/2 Ambiente Mas Vida  4.18 Programa:  Gestión De Áreas Protegidas Y Recursos Hídricos 4.18.94 Sub Programa: Gestión Del Recurso Hídrico 4.18.44.115   </t>
  </si>
  <si>
    <t>93. Aplicación de mecanismos de protección ambiental en el departamento del Quindío</t>
  </si>
  <si>
    <t>94. Protección de áreas en conservación en el departamento del Quindío</t>
  </si>
  <si>
    <t xml:space="preserve">Dimensión: Ambiente Natural 4 Política: 1/2 Ambiente Mas Vida 4.18 Programa: Biodiversidad Y Servicios Ecosistémicos  4.18.95 Sub Programa:   Áreas Protegidas Y Áreas En Conservación Con Guianza Ambiental Y Senderos Ecológicos Habilitados. 4.18.95.116  </t>
  </si>
  <si>
    <t xml:space="preserve">Dimensión: Ambiente Natural 4 Política: 1/2 Ambiente Mas Vida 4.18 Programa: Biodiversidad Y Servicios Ecosistémicos 4.18.95 Sub Programa:  Educación Ambiental En Áreas Protegidas (SIDAP Y RESNATUR). 4.18.95.117  </t>
  </si>
  <si>
    <t>95. Implementación procesos de educación ambiental en el departamento del Quindío</t>
  </si>
  <si>
    <t>Dimensión: Ambiente Natural 4 Política: 1/2 Ambiente Mas Vida  4.18 Programa: Biodiversidad Y Servicios Ecosistémicos 4.18.95 Sub Programa: Asistencia Técnica Al Sector Educativo Para Implementación Del Componente Ambiental En Los PEI; Programas Educativos Institucionales. 4.18.95.118</t>
  </si>
  <si>
    <t>96. Apoyo al sector educativo para implementación del componente ambiental en los PEI en el departamento del Quindío</t>
  </si>
  <si>
    <t>Dimensión: Ambiente Natural 4 Política: 1/2 Ambiente Mas Vida 4.18 Programa: Gestión Ambiental Sectorial Y Urbana 4.18.96 Sub Programa: Diseño De Programas De Buenas Prácticas Ambientales 4.18.96.119</t>
  </si>
  <si>
    <t>97. Diseño de buenas practicas ambientales en el departamento del Quindio.</t>
  </si>
  <si>
    <t>Dimensión: Ambiente Natural 4 Política: 1/2 Ambiente Mas Vida 4.18 Programa: Gestión Ambiental Sectorial Y Urbana 4.18.96 Sub Programa: Producción Limpia Y Sostenible 4.18.96.120</t>
  </si>
  <si>
    <t>98. Apoyo a los acuerdos de producción limpia y sostenible en el sector productivo en el departamento del Quindío</t>
  </si>
  <si>
    <t xml:space="preserve">Dimensión: Ambiente Natural 4 Política: 1/2 Ambiente Mas Vida 4.18 Programa: Gestión Ambiental Sectorial Y Urbana 4.18.96 Sub Programa: Prevención Y Mitigación De Impactos Ambientales Por Actividades Antrópicas 4.18.96.122
</t>
  </si>
  <si>
    <t>99. Implementación de la valoración de impactos ambientales en los sectores productivos en los POT´s municipales del Quindío</t>
  </si>
  <si>
    <t>Dimensión: Ambiente Natural 4 Política: 1/2 Ambiente Mas Vida 4.18 Programa: Gestión Ambiental Sectorial Y Urbana 4.18.96 Sub Programa: Mercados Verdes Y Biocomercio 4.18.96.123</t>
  </si>
  <si>
    <t>Apoyo a la implementación de mercados verdes y biocomercio en el Quindío</t>
  </si>
  <si>
    <t xml:space="preserve">Dimensión: Ambiente Natural 4  Política: 1/2 Ambiente Mas Vida 4.19 Programa: Quindío Paisaje Cultural Cafetero 4.19.98 Sub Programa: Plan De Conservación, Recuperación Y Protección Del Paisaje En Las Cabeceras Municipales Y Los Espacios Rurales 4.19.98.126
</t>
  </si>
  <si>
    <t>Realizar un proceso de acompañamiento en el segundo semestre de la vigencia 2012 a la secretaria jurídica</t>
  </si>
  <si>
    <t>Apoyo a la secretaria jurídica y municipios, mediante  la aplicación de procesos de revisión de actos administrativos, contratación para el eficiente funcionamiento de la Gobernación del Quindío</t>
  </si>
  <si>
    <t>Ejecutar en un 100% los procesos de apoyo y asesoría</t>
  </si>
  <si>
    <t>Manual de contratación revisado, actualizado y publicado  -   proceso de contratación revisado y ajustado</t>
  </si>
  <si>
    <t>Gestión de la contratación e inventarios</t>
  </si>
  <si>
    <t xml:space="preserve">Tres programas fortalecidos </t>
  </si>
  <si>
    <t xml:space="preserve">3 programas creados y fortalecidos </t>
  </si>
  <si>
    <t xml:space="preserve">Puesta en marcha de la política publica departamental para la generación de ingresos  </t>
  </si>
  <si>
    <t>102.  Apoyo al desarrollo de programas de promoción de empleo y nuevos emprendimientos departamento del Quindío</t>
  </si>
  <si>
    <t>103. Desarrollo de proyectos que promueven el emprendimiento con personas en discapacidad</t>
  </si>
  <si>
    <t>104. Implementación del plan integral de remesas y generación de alternativas económicas para la población migrante del departamento del Quindío</t>
  </si>
  <si>
    <t>105. Apoyo al fortalecimiento de la estructura empresarial del departamento del Quindío</t>
  </si>
  <si>
    <t>106. Fortalecimiento de las instituciones para la promoción de la competitividad en el departamento del Quindío</t>
  </si>
  <si>
    <t>107. Apoyo al desarrollo de programas que permitan la implementación de una estrategia exportadora territorial en el departamento del Quindío</t>
  </si>
  <si>
    <t>108.  Desarrollo de actividades para la promoción de la inversión en el departamento del Quindío</t>
  </si>
  <si>
    <t>109.  Fortalecimiento de las actividades de ciencia tecnología e innovación del departamento del Quindío</t>
  </si>
  <si>
    <t>110. Mejoramiento de las tecnologías de la información y las comunicaciones del departamento del Quindío</t>
  </si>
  <si>
    <t>111. Compromiso interinstitucional para la promoción nacional e internacional del departamento del Quindío</t>
  </si>
  <si>
    <t>112. Apoyo a nuevos productos y servicios que renueven la oferta turística del departamento del Quindío</t>
  </si>
  <si>
    <t>113. Construcción de líneas de información e investigación para la toma de decisiones y competitividad para el destino Quindío</t>
  </si>
  <si>
    <t>114. Apoyo a proyectos de inversión turística para el departamento del Quindío</t>
  </si>
  <si>
    <t>115. Diseño de líneas de promoción que integren el paisaje de 11 municipios del departamento del Quindío</t>
  </si>
  <si>
    <t>116. Asistencia al sector turístico para el mejoramiento de la calidad en la prestación de los servicios turísticos en el departamento del Quindío</t>
  </si>
  <si>
    <t>117. Compromiso institucional para el fortalecimiento empresarial turístico y desarrollo del destino Quindío</t>
  </si>
  <si>
    <t>118. Apoyo a las actividades turísticas y ambientales para el desarrollo turístico del departamento del Quindío</t>
  </si>
  <si>
    <t>Un programa fortalecido - plan implementado - tres alternativas económicas</t>
  </si>
  <si>
    <t xml:space="preserve">Fortalecimeinto de 200 Mipymes del Departamento del Quindío </t>
  </si>
  <si>
    <t>3 instrumentos fortalecidos para la promoción de la competitividad</t>
  </si>
  <si>
    <t xml:space="preserve">Creación del sistema regional de competitividad e innovación, creación del observatorio de competitividad e innovación </t>
  </si>
  <si>
    <t>Creación y puesta en funcionamiento de una estructura financiera para el desarrollo económico y social del departamento</t>
  </si>
  <si>
    <t>Una estrategia de posicionamiento nacional e internacional establecida</t>
  </si>
  <si>
    <t xml:space="preserve">8 municipios con asistencia técnica en socialización de políticas de orden nacional para exportación y tratados de libre comercio </t>
  </si>
  <si>
    <t>Plan formulado y en ejecución</t>
  </si>
  <si>
    <t>Apoyo al desarrollo de programas de promoción de empleo y nuevos emprendimientos departamento del Quindío</t>
  </si>
  <si>
    <t xml:space="preserve">Un plan de mercadeo elaborado y ejecutado 2012, que permita la promoción del territorio en medios de comunicación y sirva como proyecto para la consecución de recursos que permitan una promoción dirigida y eficaz del destino  -  diseñar un plan de mercadeo que incluya, participación en ferias,  elaboración de material pop, plan de medios y capacitación   -  formular y presentar un proyecto de promoción al FPTC para la ejecución de un plan de mercadeo -  </t>
  </si>
  <si>
    <t xml:space="preserve">Diversificar la oferta turística del destino con el apoyo a 2 productos y/o servicios turísticos  -   apoyar el sector privado en el diseño, investigación y desarrollo de (2) nuevos productos y/o servicios turísticos  -   una asistencia técnica que incentive el fortalecimiento de la oferta turística actual  </t>
  </si>
  <si>
    <t>Fortalecer el SUIT y diseñar un proyecto que incorpore tics en el sector turístico</t>
  </si>
  <si>
    <t>Elaborar un proyecto de tics para el sector turístico  -   realizar 2 talleres para la estructuración de proyectos y elaboración de diagnostico del sector referente a las tics en el sector turístico  -    rediseñar el SUIT</t>
  </si>
  <si>
    <t>Apoyar 2 proyectos turísticos que requieran de infraestructura turística en el Quindío - formular un proyecto que permita el mejoramiento de la infraestructura física y el aprovechamiento de la actividad turística -  realizar un estudio que identifique la necesidad de infraestructura física para el aprovechamiento de la actividad turística  y/o realizar un diagnostico de las necesidad que presenta el destino en señalización -  presentar un proyecto al FPTC para la consecución de recursos</t>
  </si>
  <si>
    <t>Brindar asistencia técnica y elaborar un proyecto de diseño de producto  -    estructurar un proyecto de diseño de producto que permitan aunar recursos e identificar los productos promocionables del PCC - una asistencia técnica a los municipios del PCC</t>
  </si>
  <si>
    <t>Diseñar un plan de control de calidad para ejecutar en el cuatrienio  -   realizar 4 talleres y/o capacitaciones en áreas del turismo  -   realizar 4 jornadas que permitan el acercamiento con los empresarios y la sensibilización respecto al marco legal vigente  -    dos asistencias técnicas que lideren el programa de gestión de la calidad  -   fortalecer el club de calidad haciendas del café</t>
  </si>
  <si>
    <t>Coordinar con los 12 municipios del departamento y con 4 gremios del sector turístico actividades que permitan la competitividad de la región como destino turístico</t>
  </si>
  <si>
    <t>Conformar y/o fortalecer 3 entes rectores del turismo para el fortalecimiento gremial del departamento</t>
  </si>
  <si>
    <t>Un plan de turismo departamental elaborado y puesto en marcha</t>
  </si>
  <si>
    <t>Realizar 5 talleres, eventos y/o capacitaciones de formación turística</t>
  </si>
  <si>
    <t>Realizar 8 actividades para la innovación, conservación y posicionamiento de las potencialidades turísticas y culturales del departamento -   incentivar una propuesta ambiental en el sector turístico - apoyar 5  eventos emblemáticos, actividades culturales, artísticas y festividades aniversarias de los municipios</t>
  </si>
  <si>
    <t>Brindar acompañamiento y asistencia técnica a las diferentes organizaciones y/o gremios que intervienen en la cadena productiva del sector turístico</t>
  </si>
  <si>
    <t>Desarrollo de proyectos que promueven el emprendimiento con personas en discapacidad</t>
  </si>
  <si>
    <t>Apoyo al fortalecimiento de la estructura empresarial del departamento del Quindío</t>
  </si>
  <si>
    <t>Fortalecimiento de las instituciones para la promoción de la competitividad en el departamento del Quindío</t>
  </si>
  <si>
    <t>Apoyo al desarrollo de programas que permitan la implementación de una estrategia exportadora territorial en el departamento del Quindío</t>
  </si>
  <si>
    <t>Desarrollo de actividades para la promoción de la inversión en el departamento del Quindío</t>
  </si>
  <si>
    <t>Fortalecimiento de las actividades de ciencia tecnología e innovación del departamento del Quindío</t>
  </si>
  <si>
    <t>Mejoramiento de las tecnologías de la información y las comunicaciones del departamento del Quindío</t>
  </si>
  <si>
    <t>Compromiso interinstitucional para la promoción nacional e internacional del departamento del Quindío</t>
  </si>
  <si>
    <t>Construcción de líneas de información e investigación para la toma de decisiones y competitividad para el destino Quindío</t>
  </si>
  <si>
    <t>Apoyo a proyectos de inversión turística para el departamento del Quindío</t>
  </si>
  <si>
    <t>Diseño de líneas de promoción que integren el paisaje de 11 municipios del departamento del Quindío</t>
  </si>
  <si>
    <t>Asistencia al sector turístico para el mejoramiento de la calidad en la prestación de los servicios turísticos en el departamento del Quindío</t>
  </si>
  <si>
    <t>Compromiso institucional para el fortalecimiento empresarial turístico y desarrollo del destino Quindío</t>
  </si>
  <si>
    <t>Apoyo a las actividades turísticas y ambientales para el desarrollo turístico del departamento del Quindío</t>
  </si>
  <si>
    <t xml:space="preserve">Liliana Llano </t>
  </si>
  <si>
    <t>Diseño e implementación de un programa para la prevención y  reducción del consumo de sustancias psicoactivas en el departamento del Quindío</t>
  </si>
  <si>
    <t>Apoyo a la formulación e implementación de la política publica de equidad de genero del departamento del Quindío</t>
  </si>
  <si>
    <t>41.  Apoyo  e implementación de  programas y proyectos productivos para mujeres rurales del departamento del Quindío</t>
  </si>
  <si>
    <t>42.  Apoyo a la prevención y atención integral a las mujeres victimas de la violencia intrafamiliar departamento del Quindío</t>
  </si>
  <si>
    <t>43.  Asistencia y apoyo a los consejos comunitarios municipales y departamentales de mujeres en el Quindío</t>
  </si>
  <si>
    <t>44.  Apoyo al plan de vida del resguardo indígena DACHI AGORE DRUA del departamento del Quindío</t>
  </si>
  <si>
    <t>45. Apoyo y caracterización de la población indígena del departamento del Quindío</t>
  </si>
  <si>
    <t>46. Estudio y caracterización de la población afro descendiente del departamento del Quindío</t>
  </si>
  <si>
    <t>Apoyo a la población afro descendiente en el departamento del Quindío</t>
  </si>
  <si>
    <t>48. Asistencia y apoyo a la población con discapacidad en el departamento del Quindío</t>
  </si>
  <si>
    <t>49. Implementación de un programa de fortalecimiento y rehabilitación basada en comunidad en el departamento del Quindío</t>
  </si>
  <si>
    <t>53. Asistencia y participación de niños, niñas y adolescentes en los consejos de política social del departamento del Quindío</t>
  </si>
  <si>
    <t>54. Apoyo en la prevención y disminución del maltrato en niños, niñas y adolescentes del departamento del Quindío</t>
  </si>
  <si>
    <t>55. Apoyo a la erradicación del trabajo infantil y prevención de la explotación sexual infantil en el departamento del Quindío</t>
  </si>
  <si>
    <t>56. Apoyo al menor infractor del departamento del Quindío</t>
  </si>
  <si>
    <t>Apoyo a la formulación de la política pública de infancia y adolescencia en el departamento del Quindío</t>
  </si>
  <si>
    <t>58. Diseño e implementación de la política pública de juventud del departamento del Quindío</t>
  </si>
  <si>
    <t>59. Diseño e implementación de estrategias de participación de la juventud del departamento del Quindío</t>
  </si>
  <si>
    <t>60. Apoyo a los programas y proyectos de ciencia y tecnología e innovación de la población juvenil del departamento del Quindío</t>
  </si>
  <si>
    <t>61. Apoyo a los programas de instituciones para la atención y rehabilitación de jóvenes en situación de farmacodependencia el el departamento del Quindío</t>
  </si>
  <si>
    <t>62. Apoyo a la población LGBTI del departamento del Quindío</t>
  </si>
  <si>
    <t>63. Apoyo y fortalecimiento del programa centro de atención familiar integral en el departamento del Quindío</t>
  </si>
  <si>
    <t>Apoyo al bienestar integral de las personas mayores del departamento del Quindío</t>
  </si>
  <si>
    <t>65. Implementación del programa de migración y desarrollo para el ciudadano migrante del departamento del Quindío</t>
  </si>
  <si>
    <t>Implementación del plan de acompañamiento para el empleo en el exterior a la población migrante del departamento del Quindío</t>
  </si>
  <si>
    <t>Impulsar estrategias Institucionales y de promoción y protección de los derechos humanos de las personas mayores, tendiente a responder a las demandas éticas y políticas de estos, para la satisfacción de l sus necesidades.</t>
  </si>
  <si>
    <t xml:space="preserve">Implementación del plan de acompañamiento para el empleo en el exterior a la población migrante del departamento del Quindío     </t>
  </si>
  <si>
    <t>Apoyo  e implementación de  programas y proyectos productivos para mujeres rurales del departamento del Quindío</t>
  </si>
  <si>
    <t>Apoyo a la prevención y atención integral a las mujeres victimas de la violencia intrafamiliar departamento del Quindío</t>
  </si>
  <si>
    <t>Asistencia y apoyo a los consejos comunitarios municipales y departamentales de mujeres en el Quindío</t>
  </si>
  <si>
    <t>Apoyo al plan de vida del resguardo indígena DACHI AGORE DRUA del departamento del Quindío</t>
  </si>
  <si>
    <t>Apoyo y caracterización de la población indígena del departamento del Quindío</t>
  </si>
  <si>
    <t>Estudio y caracterización de la población afro descendiente del departamento del Quindío</t>
  </si>
  <si>
    <t>Apoyo a la población afrodescendiente en el departamento del Quindío</t>
  </si>
  <si>
    <t>Asistencia y apoyo a la población con discapacidad en el departamento del Quindío</t>
  </si>
  <si>
    <t>Implementación de un programa de fortalecimiento y rehabilitación basada en comunidad en el departamento del Quindío</t>
  </si>
  <si>
    <t>Asistencia y participación de niños, niñas y adolescentes en los consejos de política social del departamento del Quindío</t>
  </si>
  <si>
    <t>Apoyo en la prevención y disminución del maltrato en niños, niñas y adolescentes del departamento del Quindío</t>
  </si>
  <si>
    <t>Apoyo a la erradicación del trabajo infantil y prevención de la explotación sexual infantil en el departamento del Quindío</t>
  </si>
  <si>
    <t>Apoyo al menor infractor del departamento del Quindío</t>
  </si>
  <si>
    <t>Diseño e implementación de la política pública de juventud del departamento del Quindío</t>
  </si>
  <si>
    <t>Diseño e implementación de estrategias de participación de la juventud del departamento del Quindío</t>
  </si>
  <si>
    <t>Apoyo a los programas y proyectos de ciencia y tecnología e innovación de la población juvenil del departamento del Quindío</t>
  </si>
  <si>
    <t>Apoyo a los programas de instituciones para la atención y rehabilitación de jóvenes en situación de farmacodependencia el el departamento del Quindío</t>
  </si>
  <si>
    <t>Apoyo a la población LGBTI del departamento del Quindío</t>
  </si>
  <si>
    <t>Apoyo y fortalecimiento del programa centro de atención familiar integral en el departamento del Quindío</t>
  </si>
  <si>
    <t>Implementación del programa de migración y desarrollo para el ciudadano migrante del departamento del Quindío</t>
  </si>
  <si>
    <t xml:space="preserve">Julio Ernesto Ospina </t>
  </si>
  <si>
    <t>16. Fortalecimiento de la institucionalidad cultural en el departamento del Quindío</t>
  </si>
  <si>
    <t>17. Implementación del sistema de información cultural en el departamento del Quindío</t>
  </si>
  <si>
    <t>18. Apoyo al arte y la cultura en el departamento del Quindío</t>
  </si>
  <si>
    <t>19. Incremento de la formación artística y cultural en el departamento del Quindío</t>
  </si>
  <si>
    <t>20. Fortalecimiento al plan departamental de lectura y bibliotecas en el Quindío</t>
  </si>
  <si>
    <t>21. Fortalecimiento a la comunicación, ciudadanía y cultura en el departamento del Quindío</t>
  </si>
  <si>
    <t>22. Apoyo al reconocimiento de la diversidad cultural en el departamento del Quindío</t>
  </si>
  <si>
    <t>23. Apoyo de los procesos de investigación, socialización y preservación de la cultura cafetera para el mundo en el departamento del Quindío.</t>
  </si>
  <si>
    <t>24. Apoyo al reconocimiento, apropiación y salvaguardia del patrimonio cultural en el departamento del Quindío</t>
  </si>
  <si>
    <t>Mejorar los mecanismos de comunicación que contribuyan a la formación de cultura ciudadana</t>
  </si>
  <si>
    <t>Generar lineamientos para las emisoras comunitarias  -   desarrollar actividades de formación, actualización y capacitación dirigidas a los comunicadores comunitarios</t>
  </si>
  <si>
    <t>Incrementar el numero de proyectos dirigidos a poblaciones especiales  -   participación de los representantes de las poblaciones especiales en los diferentes espacios  -  proyectos de diversidad cultural apoyados</t>
  </si>
  <si>
    <t>Apoyar dos (2) proyectos:      -   Dos inventarios realizados del patrimonio cultural material o inmatrial de el departamento del Quindio  -  Cuatro proyctos apoyados en la conservacion, proteccion y preservacion del patrimonio cultural material e inmaterial del departamento del Quindio</t>
  </si>
  <si>
    <t>Ramiro de Jesus Orozco Duque</t>
  </si>
  <si>
    <t>Lograr una defensa solida y consistente en los procesos jurídicos donde sea parte el departamento del Quindío, así como implementar la ejecución de los litigios conforme a la normatividad que ha entrado en vigencia en materia contencioso administrativo y procesal general</t>
  </si>
  <si>
    <t>Lograr una defensa solida y consistente en los procesos jurídicos donde sea parte el departamento del Quindío,</t>
  </si>
  <si>
    <t>Implementar la ejecución de los litigios conforme a la normatividad que ha entrado en vigencia en materia contencioso administrativo y procesal general</t>
  </si>
  <si>
    <t>Fortalecimiento de la gestión jurídica en el departamento del Quindío</t>
  </si>
  <si>
    <t>130. Fortalecimiento de la gestión jurídica en el departamento del Quindío</t>
  </si>
  <si>
    <t>Dimensión: Ambiente Natural  4 Política: 1/2 Ambiente Mas Vida 4.19 Programa: Quindío Paisaje Cultural Cafetero 4.19.98 Sub Programa: Plan De Conservación, Recuperación Y Protección Del Paisaje En Las Cabeceras Municipales Y Los Espacios Rurales 4.19.98.126</t>
  </si>
  <si>
    <t>122. Adecuación del archivo central de la Gobernación del Quindío</t>
  </si>
  <si>
    <t>123. Implementación de las  comunicaciones oficiales electrónicas en el archivo central de la Gobernación del Quindío</t>
  </si>
  <si>
    <t>124. Implementación de las tablas de valoración documental en el archivo central de la Gobernación del Quindío</t>
  </si>
  <si>
    <t>125. Sostenibilidad de las tecnologías de la información y comunicación de la gobernación del Quindío</t>
  </si>
  <si>
    <t>126. Actualización del inventario de bienes devolutivos del ente departamental Quindío</t>
  </si>
  <si>
    <t>Aplicación del acuerdo 049 de mayo 5 de 2000</t>
  </si>
  <si>
    <t>Instalación de estanterías de 2,20 mts  en material ignifugo</t>
  </si>
  <si>
    <t>Ubicación de documentación en sitios técnicamente apropiados</t>
  </si>
  <si>
    <t>Política cero papel en la administración</t>
  </si>
  <si>
    <t>Establecimiento de comunicación entre dependencias vía electrónica</t>
  </si>
  <si>
    <t>No utilización de comunicación escrita</t>
  </si>
  <si>
    <t>Aplicación del acuerdo 042 de  2000</t>
  </si>
  <si>
    <t>Compilación de la información institucional</t>
  </si>
  <si>
    <t>Valoración de información existente</t>
  </si>
  <si>
    <t>Adecuación del archivo central de la Gobernación del Quindío</t>
  </si>
  <si>
    <t>Implementación de las  comunicaciones oficiales electrónicas en el archivo central de la Gobernación del Quindío</t>
  </si>
  <si>
    <t>Implementación de las tablas de valoración documental en el archivo central de la Gobernación del Quindío</t>
  </si>
  <si>
    <t>Sostenibilidad de las tecnologías de la información y comunicación de la Gobernación del Quindío</t>
  </si>
  <si>
    <t>Actualización del inventario de bienes devolutivos del ente departamental Quindío</t>
  </si>
  <si>
    <t>Ana María Arroyave</t>
  </si>
  <si>
    <t>25 - fortalecimiento de la gestión integral del orden público y seguridad en el departamento del Quindío</t>
  </si>
  <si>
    <t>26 - prevención en seguridad y construcción de convivencia ciudadana en el departamento del Quindío</t>
  </si>
  <si>
    <t>27 - fortalecimiento de la seguridad vial   en el departamento del Quindío</t>
  </si>
  <si>
    <t>28 - prevención protección y garantía de no repetición en el departamento del Quindío</t>
  </si>
  <si>
    <t>29 - diseño implementación y desarrollo del PARIV y atención integral a la población victima del conflicto armado departamento del Quindío</t>
  </si>
  <si>
    <t>30 - diseño, implementación y desarrollo del plan  departamental de prevención y protección de derechos humanos y derecho internacional humanitario del departamento del Quindío</t>
  </si>
  <si>
    <t>31 - fortalecimiento de la gestión del riesgo de desastres en el departamento del Quindío</t>
  </si>
  <si>
    <t>32 - apoyo a los procesos de reducción del riesgo de desastres en el departamento del Quindío</t>
  </si>
  <si>
    <t>33 - apoyo y fortalecimiento de los organismos  comunales del departamento del Quindío</t>
  </si>
  <si>
    <t xml:space="preserve">Gloria Ines Gutierrez Botero </t>
  </si>
  <si>
    <t>Numero de viviendas nuevas vis o vip en formulación y/o ejecución</t>
  </si>
  <si>
    <t>Apoyo a la promotora de vivienda y desarrollo del departamento del Quindío</t>
  </si>
  <si>
    <t>Apoyo a proyectos de vivienda nueva y mejoramientos de vivienda, infraestructura, equipamiento colectivo y comunitario</t>
  </si>
  <si>
    <t>5 contratos para estudios, permisos, licencias, impresiones, formulación, pólizas, suministro y transporte</t>
  </si>
  <si>
    <t>Realizar mejoramientos de vivienda</t>
  </si>
  <si>
    <t>Numero de viviendas con mejoramiento</t>
  </si>
  <si>
    <t>300 viviendas nuevas en formulación y/o ejecución</t>
  </si>
  <si>
    <t>Gestionar y/o ejecutar obras de infraestructura, equipamiento colectivo y comunitario</t>
  </si>
  <si>
    <t>Numero de municipios apoyados</t>
  </si>
  <si>
    <t>200 mejoramientos ejecutados</t>
  </si>
  <si>
    <t>Adquirir lotes vip y/o vis</t>
  </si>
  <si>
    <t>Numero de metros cuadrados adquiridos</t>
  </si>
  <si>
    <t>3 municipios apoyados con obras de infraestructura, equipamiento colectivo y comunitario</t>
  </si>
  <si>
    <t>2 publicaciones</t>
  </si>
  <si>
    <t>30 contratos de prestación de servicios</t>
  </si>
  <si>
    <t>Infraestructura física de las instituciones educativas mantenidas y rehabilitadas</t>
  </si>
  <si>
    <t>Numero de edificaciones educativas mejoradas y rehabilitadas</t>
  </si>
  <si>
    <t>Apoyo a la infraestructura física de las instituciones educativas mantenidas y rehabilitadas en el departamento del Quindío</t>
  </si>
  <si>
    <t>Mantenimiento y rehabilitación de la infraestructura física de las instituciones educativas en el departamento del Quindío</t>
  </si>
  <si>
    <t>2 contratos para estudios, permisos, licencias, transporte</t>
  </si>
  <si>
    <t>16 instituciones educativas mejoradas y rehabilitadas</t>
  </si>
  <si>
    <t>2 contratos de prestacion de servicios</t>
  </si>
  <si>
    <t>Infraestructura de los escenarios deportivos y recreativos mantenidos y rehabilitados</t>
  </si>
  <si>
    <t>Numero de escenarios deportivos mejorados y rehabilitados</t>
  </si>
  <si>
    <t>Apoyo a la infraestructura de los escenarios deportivos mantenidos y rehabilitados en el departamento del Quindío</t>
  </si>
  <si>
    <t>Mantenimiento y rehabilitación de la infraestructura física de los escenarios deportivos y recreativos en el departamento del Quindío</t>
  </si>
  <si>
    <t>2 contratos para estudios, permisos, licencias,</t>
  </si>
  <si>
    <t>13 escenarios deportivos y recreativos mantenidos y rehabilitados</t>
  </si>
  <si>
    <t>Desarrollar y ejecutar proyectos de vivienda nueva VIS - VIP</t>
  </si>
  <si>
    <t xml:space="preserve">Diego Fernando Restrepo Valencia </t>
  </si>
  <si>
    <t>72. Aplicación del plan víal departamental en el departamento del Quindío</t>
  </si>
  <si>
    <t xml:space="preserve">Ejecución de obras de mantenimiento rutinario y periódico </t>
  </si>
  <si>
    <t>Mejoramiento de la calidad de vida de la población del departamento para lograr su desarrollo económico, a través de la implementación  y ejecución del plan vial del departamento del Quindío.</t>
  </si>
  <si>
    <t>Mejorar el nivel de producción agrícola en un 4%</t>
  </si>
  <si>
    <t>Ofrecer un nivel de operación superior en un 10%</t>
  </si>
  <si>
    <t>73. Implementación de acciones para el desarrollo del plan departamental de aguas del departamento del Quindío</t>
  </si>
  <si>
    <t xml:space="preserve">Una unidad para la gestoría   -   una unidad gestora    </t>
  </si>
  <si>
    <t>74. Construcción y mejoramiento de la infraestructura de agua potable del departamento del Quindío</t>
  </si>
  <si>
    <t>Disminuir el IRCA menor igual al 2%  - gestionar el aumento de la proporción de la población urbana con acceso a métodos de abastecimiento de agua adecuados en  un 99,4% - gestionar el aumento de la proporción de la población urbana con acceso a métodos de abastecimiento de agua adecuados en  un 81,6%</t>
  </si>
  <si>
    <t xml:space="preserve">Aumento de la cobertura urbana y rural del servicio de agua potable en el departamento </t>
  </si>
  <si>
    <t>75. Construcción y mejoramiento de la infraestructura sanitaria del departamento del Quindío</t>
  </si>
  <si>
    <t xml:space="preserve">40% de aguas tratadas;  97,6% de cobertura urbana y 70,9% de cobertura rural </t>
  </si>
  <si>
    <t xml:space="preserve">Mejorar la calidad del servicio de saneamiento básico, aumentando la cobertura en alcantarillado y aseo. </t>
  </si>
  <si>
    <t>76. Construcción y mejoramiento de los sistemas de acueducto en el departamento del Quindío</t>
  </si>
  <si>
    <t xml:space="preserve">Gestionar acciones tendientes a disminuir en 2% el índice de agua no contabilizada (IANC), apoyo  a los 11  municipios vinculados al PAP - PDA </t>
  </si>
  <si>
    <t xml:space="preserve">Implementar la sectorización hidráulica en los municipios del departamento del Quindío. </t>
  </si>
  <si>
    <t>77. Fortalecimiento de las empresas prestadoras de servicios públicos domiciliarios del departamento del Quindío</t>
  </si>
  <si>
    <t xml:space="preserve">Número de empresas (5) prestadoras de servicios públicos domiciliarios fortalecidas institucionalmente.     -   una (1) gerencia asesora </t>
  </si>
  <si>
    <t xml:space="preserve">Fortalecer institucionalmente las empresas prestadoras de servicios públicos domiciliarios del departamento del Quindío </t>
  </si>
  <si>
    <t>78. Mejoramiento de la infraestructura física de las instituciones de educación del departamento del Quindío</t>
  </si>
  <si>
    <t xml:space="preserve">Rehabilitación de  22 centros educativos del departamento del Quindío </t>
  </si>
  <si>
    <t xml:space="preserve">Disminuir la afectación de la cobertura educativa mediante la construcción, mantenimiento y/o mejoramiento de la infraestructura física de las instituciones educativas </t>
  </si>
  <si>
    <t>79. Mejoramiento de la infraestructura física de los escenarios deportivos y recreativos del departamento del Quindío</t>
  </si>
  <si>
    <t>Mantenimiento de 20 escenarios deportivos del departamento. - construcción de nuevos cerramientos y adecuaciones externas</t>
  </si>
  <si>
    <t>Rehabilitación de la infraestructura física del sector deportivo y recreativo del departamento, lo cual permite disminuir los índices de inseguridad para la practica del deporte.</t>
  </si>
  <si>
    <t>80. Mejoramiento de la infraestructura física de las instituciones de salud pública y bienestar social del departamento del Quindío</t>
  </si>
  <si>
    <t>Dos (2) adecuaciones locativas y optimización de instalaciones hidrosanitarias. - mejorar y/o ampliar  instalaciones locativas y optimizar redes hidrosanitarias y eléctricas. - redistribución y mejoramiento de la infraestructura existente.</t>
  </si>
  <si>
    <t>Mejorar la infraestructura física de las instituciones de salud y bienestar del departamento del Quindío, a través de las adecuaciones locativas y optimización de instalaciones sanitarias, para brindar un mejor servicio a la población quindiana.</t>
  </si>
  <si>
    <t xml:space="preserve">81. Mejoramiento de las instituciones públicas, de seguridad y justicia en el departamento del Quindío </t>
  </si>
  <si>
    <t>Adecuar y/o mejorar dos (2) edificación públicas en el departamento del Quindío.</t>
  </si>
  <si>
    <t>Mejorar las condiciones laborales de funcionarios públicos y disminuir los riesgos de insalubridad a los beneficiarios, a través de adecuaciones a las edificaciones públicas del departamento del Quindío.</t>
  </si>
  <si>
    <t>82. Apoyo a la infraestructura física de los equipamientos colectivo y comunitario en el departamento del Quindío</t>
  </si>
  <si>
    <t xml:space="preserve">Una (1) construcción de obra nueva de equipamiento destinado al turismo,  cinco (5) mejoramientos, apoyo a proyectos estratégicos municipales de impacto regional y realización de convenios estratégicos para el departamento.   </t>
  </si>
  <si>
    <t>Apoyar la infraestructura física de los equipamientos colectivo y comunitario en el departamento del Quindío.</t>
  </si>
  <si>
    <t>83. Apoyo a la infraestructura física de los espacios para el desarrollo turístico y cultural en el departamento del Quindío</t>
  </si>
  <si>
    <t xml:space="preserve">Un (1) mantenimiento general estaciones motriz, de reenvío y cable del sistema de transporte por cable aéreo teleférico de Buenavista. - dos  (2) estaciones  mejoradas. -  realizar obras complementarias </t>
  </si>
  <si>
    <t>Puesta en marcha  del parque EL TOLRÁ,  a través del mejoramiento de la infraestructura, para el  el desarrollo del sector turístico en el departamento del Quindío</t>
  </si>
  <si>
    <t>84. Estudios, diseños, asesorías, apoyo logístico, técnico y administrativo de la infraestructura pública para el desarrollo para el departamento del Quindío</t>
  </si>
  <si>
    <t xml:space="preserve">Realizar diez (10) estudios, diseños, asesorías, apoyo logístico, técnico y administrativo de la infraestructura pública para el desarrollo de los proyectos y obras de inversión.  - mantener o aumentar el total del recurso para estudios y diseños de los proyectos de la secretaría de aguas e infraestructura. </t>
  </si>
  <si>
    <t xml:space="preserve">Apoyar la planeación y planificación de la administración y fortalecer la preinversión de la infraestructura pública para el desarrollo, mediante estudios y diseños. </t>
  </si>
  <si>
    <t>85. Mejoramiento de la infraestructura sanitaria y de agua potable del departamento del Quindío</t>
  </si>
  <si>
    <t xml:space="preserve">Construcción de sistemas de conducción y redes de acueducto y alcantarillado  en el departamento del Quindío. -   mejoramiento de las redes de acueducto y alcantarillado del departamento del Quindío. </t>
  </si>
  <si>
    <t>Mejoramiento de los sistemas de acueducto y alcantarillado en el departamento del Quindío</t>
  </si>
  <si>
    <t>1. Fortalecimiento de la atención integral en el marco de la educación inicial para mi mundo mis juegos y mis letras con nuevas tecnología y bilingüismo en el departamento del Quindío</t>
  </si>
  <si>
    <t>Fortalecimiento de la atención integral en el marco de la educación inicial para mi mundo mis juegos y mis letras con nuevas tecnología y bilingüismo en el departamento del Quindío</t>
  </si>
  <si>
    <t>2. Fortalecimiento integral ala primera infancia mediante alianzas estratégicas nacionales e internacionales</t>
  </si>
  <si>
    <t>Fortalecimiento integral ala primera infancia mediante alianzas estratégicas nacionales e internacionales</t>
  </si>
  <si>
    <t xml:space="preserve">3. Capacitación de los actores educativos comprometidos en el fortalecimiento integral de la primera infancia </t>
  </si>
  <si>
    <t xml:space="preserve">Capacitación de los actores educativos comprometidos en el fortalecimiento integral de la primera infancia </t>
  </si>
  <si>
    <t>4. Ejecución de estrategias de evaluación de instituciones y actores educativos de las instituciones educativas del departamento del Quindío.</t>
  </si>
  <si>
    <t>5. Implementación de  un  plan nacional de lectura y lectoescritura en el departamento del Quindío</t>
  </si>
  <si>
    <t>Implementación de  un  plan nacional de lectura y lectoescritura en el departamento del Quindío</t>
  </si>
  <si>
    <t>6. Implementación de un programa de capacitación mediante el uso de diversas estrategias para la educación urbana y la educación rural en el departamento del Quindío</t>
  </si>
  <si>
    <t>Implementación de un programa de capacitación mediante el uso de diversas estrategias para la educación urbana y la educación rural en el departamento del Quindío</t>
  </si>
  <si>
    <t>7. Fortalecimiento de la ciudadanía terrenal en todos los niveles y ciclos del sistema educativo desde la conservación del paisaje cultural cafetero</t>
  </si>
  <si>
    <t>Fortalecimiento de la ciudadanía terrenal en todos los niveles y ciclos del sistema educativo desde la conservación del paisaje cultural cafetero</t>
  </si>
  <si>
    <t>8. Aplicación de estrategias de acceso al sistema educativo formal mediante el mejoramiento de ambientes educativos escolares en todos los grupos poblacionales y ciclos vitales en el departamento del Quindío</t>
  </si>
  <si>
    <t xml:space="preserve">Mantener la cobertura educativa existente por encima de 50000 estudiantes  </t>
  </si>
  <si>
    <t>Aplicación de estrategias de acceso al sistema educativo formal mediante el mejoramiento de ambientes educativos escolares en todos los grupos poblacionales y ciclos vitales en el departamento del Quindío</t>
  </si>
  <si>
    <t>Aumentar el numero de estudiantes en el nivel de preescolar, básica primaria, secundaria y media</t>
  </si>
  <si>
    <t>Mantener la planta viabilizada por el ministerio de educación nacional tanto de docentes como directivos docentes y administrativos, para garantizar el servicio educativo.</t>
  </si>
  <si>
    <t xml:space="preserve">9. Fortalecimiento de estrategias de permanencia en el sistema educativo formal mediante el mejoramiento de ambientes educativos escolares en el departamento del Quindío </t>
  </si>
  <si>
    <t>Mantener la cobertura educativa existente por encima de 50000 estudiantes</t>
  </si>
  <si>
    <t xml:space="preserve"> fortalecimiento de estrategias de permanencia en el sistema educativo formal mediante el mejoramiento de ambientes educativos escolares en el departamento del Quindío</t>
  </si>
  <si>
    <t>Disminuir la deserción escolar para el año 2012 en un 20 % con respecto al año anterior</t>
  </si>
  <si>
    <t>Garantizar el servicio de transporte escolar para 2900 estudiantes del sector rural.</t>
  </si>
  <si>
    <t xml:space="preserve">10. Implementación de estrategias de inclusión para garantizar la atención educativa a los grupos poblacionales vulnerables en condiciones de calidad y equidad en el departamento del Quindío </t>
  </si>
  <si>
    <t>Implementación de estrategias de inclusión para garantizar la atención educativa a los grupos poblacionales vulnerables en condiciones de calidad y equidad en el departamento del Quindío</t>
  </si>
  <si>
    <t xml:space="preserve">11. Implementación de estrategias de acceso para garantizar el aumento de estudiantes que ingresan a la educación técnica, tecnología y superior del departamento del Quindío </t>
  </si>
  <si>
    <t>1 estrategia de acceso a la educación superior implementada  -    monto presupuestal asignado y trasladado  -  80 estudiantes bachilleres que ingresaba a estudios superiores</t>
  </si>
  <si>
    <t>Implementación de estrategias de acceso para garantizar el aumento de estudiantes que ingresan a la educación técnica, tecnología y superior del departamento del Quindío</t>
  </si>
  <si>
    <t>12.  Incorporación de la innovación en la educación, en las instituciones educativas  del  departamento del Quindío</t>
  </si>
  <si>
    <t>Incorporación de la innovación en la educación, en las instituciones educativas  del  departamento del Quindío</t>
  </si>
  <si>
    <t>13. Fortalecimiento del desarrollo de competencias en lengua extranjera en las instituciones educativas del departamento del Quindío</t>
  </si>
  <si>
    <t xml:space="preserve"> fortalecimiento del desarrollo de competencias en lengua extranjera en las instituciones educativas del departamento del quinde</t>
  </si>
  <si>
    <t>14. Ejecución de un plan estratégico para el fortalecimiento de la innovación y la productividad desde el nivel de media en las instituciones educativas del departamento del Quindío</t>
  </si>
  <si>
    <t>Ejecución de un plan estratégico para el fortalecimiento de la innovación y la productividad desde el nivel de media en las instituciones educativas del departamento del Quindío</t>
  </si>
  <si>
    <t>15. Fortalecimiento de las estrategias de modernización administrativa del sistema educativo en el departamento del Quindío</t>
  </si>
  <si>
    <t>Fortalecimiento de las estrategias de modernización administrativa del sistema educativo en el departamento del Quindío</t>
  </si>
  <si>
    <t xml:space="preserve">María Victoria Fernández Garzón </t>
  </si>
  <si>
    <t>149. Apoyo al rescate del deporte asociado orientado a altos logros en el departamento del Quindío</t>
  </si>
  <si>
    <t>Apoyar todos los procesos deportivos del departamento haciendo énfasis en la iniciación y formación deportiva de los quindianos  - brindar las herramientas necesarias que permitan a los quindianos contar con espacios de esparcimiento y aprovechamiento del tiempo libre - desarrollar los programas deportivos  necesarios para lograr el despegue para nuestros deportistas a nivel nacional e internacional</t>
  </si>
  <si>
    <t>150. Apoyo a los juegos intercolegiados y eventos deportivos en el departamento del Quindío</t>
  </si>
  <si>
    <t>Realizar dos eventos  deportivos con incidencia departamental</t>
  </si>
  <si>
    <t xml:space="preserve">Garantizar un evento con todos los requerimientos de tipo técnico y logístico de gran magnitud en los estamentos del deporte escolar del departamento   -    adelantar los procesos necesarios en pro de la fundamentación correcta de nuestros deportistas </t>
  </si>
  <si>
    <t>151. Apoyo a las ligas deportivas en el departamento Quindío</t>
  </si>
  <si>
    <t>Implantar un programa de estímulos  económicos, técnicos y humanos a las ligas  deportivas del Quindío en búsqueda de una excelentes resultados deportivos   -    apoyar un programa  de apoyo al deporte asociado mediante el seguimiento constante de la labor de las ligas deportivas del Quindío  -   encargar el asesoramiento legal de las ligas deportivas del departamento a un profesional  de INDEPORTES</t>
  </si>
  <si>
    <t>Apoyo a las ligas deportivas en el departamento Quindío</t>
  </si>
  <si>
    <t>152. Apoyo a las ligas con capacidades especiales en el departamento del Quindío</t>
  </si>
  <si>
    <t xml:space="preserve">Apoyar a las 3 ligas con reconocimiento deportivo para aumentar  los logros  de los deportistas  con capacidades especiales   -   implementar un programa  que permita  a los deportistas  con capacidades  especiales  mejorar sus participaciones deportivas   -   contratar por parte de INDEPORTES Quindío un profesional en derecho que permita a las ligas  sortear con éxito las exigencias legales </t>
  </si>
  <si>
    <t>Apoyo a las ligas con capacidades especiales en el departamento del Quindío</t>
  </si>
  <si>
    <t>153. Apoyo a la recreación base social en el departamento del Quindío</t>
  </si>
  <si>
    <t>A través de un programa especifico brindar atención en recreación a diferentes grupos de edades  y población vulnerable  del departamento  -   brindar los recursos necesarios para apoyar eventos recreativos en los doce municipios del departamento   -   poner en marcha una estrategia que permita reducir los índices de consumo de alucinógenos y violencia intrafamiliar de las familias Quindianas</t>
  </si>
  <si>
    <t>Apoyo a la recreación base social en el departamento del Quindío</t>
  </si>
  <si>
    <t>154. Apoyo a la actividad física, salud y productividad en el departamento del Quindío</t>
  </si>
  <si>
    <t>Apoyar el programa de actividad física  y estilos de vida saludables en el departamento   -  garantizar un programa de actividad física  y hábitos de vida saludables en el Quindío   -     implementación y desarrollo de un amplio programa  de actividad física  en los habitantes del departamento</t>
  </si>
  <si>
    <t>Apoyo a la actividad física, salud y productividad en el departamento del Quindío</t>
  </si>
  <si>
    <t>Meta Asociada:  formular el plan estrategico de desarrollo rural (1), brindar asistencia tecnica a los municipios (4), incrementar el numero de comites municipales 8#), implementar el eva sig (4) y politicas agropecuarias (1)</t>
  </si>
  <si>
    <t>89. Fortalecimiento a programas de seguridad alimentaria en el departamento del Quindío</t>
  </si>
  <si>
    <t xml:space="preserve">APROPIACION DEFINITIVA/INVERSION TOTAL: </t>
  </si>
  <si>
    <t>RAMIRO DE JESUS OROZCO DUQUE</t>
  </si>
  <si>
    <t>AREA:</t>
  </si>
  <si>
    <t>CARGO:</t>
  </si>
  <si>
    <t>MARTHA LILIANA AGUDELO VALENCIA</t>
  </si>
  <si>
    <t>HUMBERTO TURRIAGO LOPEZ</t>
  </si>
  <si>
    <r>
      <t>Número de IPS públicas de 2º y 3</t>
    </r>
    <r>
      <rPr>
        <vertAlign val="superscript"/>
        <sz val="11"/>
        <color indexed="8"/>
        <rFont val="Arial"/>
        <family val="2"/>
      </rPr>
      <t>er</t>
    </r>
    <r>
      <rPr>
        <sz val="11"/>
        <color indexed="8"/>
        <rFont val="Arial"/>
        <family val="2"/>
      </rPr>
      <t xml:space="preserve"> nivel acreditadas.</t>
    </r>
  </si>
  <si>
    <t>Fecha : ENERO 18 DE 2013</t>
  </si>
  <si>
    <t>JOSE ANTONIO CORREA</t>
  </si>
  <si>
    <t>JAMES CASTAÑO HERRERA</t>
  </si>
  <si>
    <t>JHON JAMES FERNANDEZ LOPEZ</t>
  </si>
  <si>
    <t>Implementación del plan integral de remesas y generación de alternativas económicas para la población migrante del departamento del Quindío</t>
  </si>
  <si>
    <r>
      <t>160.</t>
    </r>
    <r>
      <rPr>
        <sz val="11"/>
        <color indexed="8"/>
        <rFont val="Arial"/>
        <family val="2"/>
      </rPr>
      <t xml:space="preserve"> Apoyar la gestión municipal en lo referente a la implementación de políticas públicas de infancia y adolescencia.</t>
    </r>
  </si>
  <si>
    <t>Mujeres En Acción / Mujer Rural</t>
  </si>
  <si>
    <t>Mujeres En Acción / Previniendo Y Atendiendo La Violencia De Genero</t>
  </si>
  <si>
    <t>Mujeres En Acción / Mas Mujeres Participando</t>
  </si>
  <si>
    <t>Atención Integral A La Población Indígena / Resguardo En Desarrollo</t>
  </si>
  <si>
    <t>Atención Integral A La Población Indígena / Cabildos En Desarrollo</t>
  </si>
  <si>
    <t>Atención Integral A La Población Afro descendiente / Reconociendo Nuestra Población Afro descendiente</t>
  </si>
  <si>
    <t>Atención Integral A La Población Afro descendiente / Afros Unidos Por El Desarrollo</t>
  </si>
  <si>
    <t>Capacidad Sin Límite / Hacia Una Política Pública Sin Límites</t>
  </si>
  <si>
    <t>Capacidad Sin Límite / Familias Sin Límites</t>
  </si>
  <si>
    <t>Primera Infancia, Infancia, Adolescencia Y Familia / Todos Participando</t>
  </si>
  <si>
    <t>Primera Infancia, Infancia, Adolescencia Y Familia / Ninguno Maltratado, Abusado O Víctima Del Conflicto Interno Generado Por Grupos Al Margen De La Ley</t>
  </si>
  <si>
    <t>Primera Infancia, Infancia, Adolescencia Y Familia / Ninguno En Actividad Perjudicial</t>
  </si>
  <si>
    <t>Primera Infancia, Infancia, Adolescencia Y Familia / Adolescentes Acusados De Violar La Ley Penal Con Su Debido Proceso</t>
  </si>
  <si>
    <t>Primera Infancia, Infancia, Adolescencia Y Familia / Política Pública De Infancia Y Adolescencia</t>
  </si>
  <si>
    <t>Zona Q Joven / Política Pública De Juventud</t>
  </si>
  <si>
    <t>Zona Q Joven / Acción Joven</t>
  </si>
  <si>
    <t>Zona Q Joven / Eduk Zona Q “+ Pilos + Innovación</t>
  </si>
  <si>
    <t>Zona Q Joven / Sex Tu Mismo</t>
  </si>
  <si>
    <t>Zona Q Joven / Salud Joven</t>
  </si>
  <si>
    <t>Familia Integral / Ninguno Sin Familia</t>
  </si>
  <si>
    <t>Familia Integral / Mi Viejo También Cuenta</t>
  </si>
  <si>
    <t>Migración Y Desarrollo / Prevención De La Migración Desordenada</t>
  </si>
  <si>
    <t>Migración Y Desarrollo / Migración Laboral Temporal Y Circular</t>
  </si>
  <si>
    <t>Mujeres En Acción / Manos A La Obra Mujer</t>
  </si>
  <si>
    <t>Quindío Positivo / Una Razón Mas Para Sonreír</t>
  </si>
  <si>
    <t>JULIO ERNESTO OSPINA</t>
  </si>
  <si>
    <t>ACATIVIDADES CUANTIFICADAS</t>
  </si>
  <si>
    <t xml:space="preserve">AREA: </t>
  </si>
  <si>
    <t>ANA MARIA ARROYAVE</t>
  </si>
  <si>
    <t>3,17. Infraestructura publica para el desarrollo, 3,17,90 vivienda, infraestructura, equipamiento colectivo y comunitario al alcance de todos, 3,17,90,108 vivienda, infraestructura, equipamiento colectivo y comunitario en condiciones dignas al alcance de todos.</t>
  </si>
  <si>
    <t>3,17. Infraestructura publica para el desarrollo, 3,17,92 infraestructura publica para el desarrollo, 3,17,92,109 infraestructura fisica de las instituciones educativas mantenidas y rehabilitadas.</t>
  </si>
  <si>
    <t>3,17. Infraestructura publica para el desarrollo, 3,17,92 infraestructura publica para el desarrollo, 3,17,92,109 infraestructura de los escenarios deportivos y recreativos mantenidos y rehabilitados.</t>
  </si>
  <si>
    <t xml:space="preserve">Desarrollar las acciones necesarias para alcanzar el cumplimiento de los objetivos de la política del sector de agua potable y saneamiento básico. </t>
  </si>
  <si>
    <t>DIEGO FERNANDO RESTREPO VALENCIA</t>
  </si>
  <si>
    <t>Ejecución de estrategias de evaluación de instituciones y actores educativos de las instituciones educativas del departamento del Quindío</t>
  </si>
  <si>
    <t>MARIA VICTORIA FERNANDEZ GARZON</t>
  </si>
  <si>
    <t>Apoyo al rescate del deporte asociado orientado a altos logros en el departamento del Quindío</t>
  </si>
  <si>
    <t>Apoyo a los juegos intercolegiados y eventos deportivos en el departamento del Quindío</t>
  </si>
  <si>
    <r>
      <rPr>
        <sz val="11"/>
        <color indexed="8"/>
        <rFont val="Arial"/>
        <family val="2"/>
      </rPr>
      <t>Ejecución de  campañas educativas en gestion del riesgo de desastres en el  departamento del Quindío.</t>
    </r>
    <r>
      <rPr>
        <sz val="11"/>
        <color indexed="10"/>
        <rFont val="Arial"/>
        <family val="2"/>
      </rPr>
      <t xml:space="preserve"> - </t>
    </r>
    <r>
      <rPr>
        <sz val="11"/>
        <color indexed="8"/>
        <rFont val="Arial"/>
        <family val="2"/>
      </rPr>
      <t>Elaboración y consolidaciòn  de dos inventarios de vulnerabilidad  de viviendas urbanas en los municipios de pijao y cordoba</t>
    </r>
  </si>
  <si>
    <t>VALOR 
MILES DE $</t>
  </si>
  <si>
    <t>VALOR
 miles de $</t>
  </si>
  <si>
    <t>MARIA VICTORIA GIRALDO LONDOÑO</t>
  </si>
  <si>
    <t>Apoyar la atención humanitaria inmediata, de emergencia y la estabilización socioeconómica de la población víctima de desplazamiento forzado con enfoque de derecho de salud, educación, vivienda, generación de ingresos, tierra, cultura, deporte e inclusión social.</t>
  </si>
  <si>
    <t>Fortalecer la capacidad institucional a través del apoyo en la construcción y la actualización de los PLANES DE ATENCIÓN Y REPARACIÓN INTEGRAL DE VÍCTIMAS PARIV municipales y la implementación del PARIV departamental.</t>
  </si>
  <si>
    <t>GLORIA INES GUTIERREZ BOTERO</t>
  </si>
</sst>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dd/mm/yy;@"/>
    <numFmt numFmtId="189" formatCode="0.0%"/>
    <numFmt numFmtId="190" formatCode="0.000%"/>
    <numFmt numFmtId="191" formatCode="_(* #,##0.000_);_(* \(#,##0.000\);_(* &quot;-&quot;??_);_(@_)"/>
    <numFmt numFmtId="192" formatCode="_(* #.##0.000_);_(* \(#.##0.000\);_(* &quot;-&quot;??_);_(@_)"/>
    <numFmt numFmtId="193" formatCode="_(* #.##0.00_);_(* \(#.##0.00\);_(* &quot;-&quot;??_);_(@_)"/>
    <numFmt numFmtId="194" formatCode="_(* #.##0.0_);_(* \(#.##0.0\);_(* &quot;-&quot;??_);_(@_)"/>
    <numFmt numFmtId="195" formatCode="_(* #.##0._);_(* \(#.##0.\);_(* &quot;-&quot;??_);_(@_)"/>
    <numFmt numFmtId="196" formatCode="_(* #.##._);_(* \(#.##.\);_(* &quot;-&quot;??_);_(@_ⴆ"/>
    <numFmt numFmtId="197" formatCode="_(* #.#._);_(* \(#.#.\);_(* &quot;-&quot;??_);_(@_ⴆ"/>
    <numFmt numFmtId="198" formatCode="_(* #.;_(* \(#.;_(* &quot;-&quot;??_);_(@_ⴆ"/>
    <numFmt numFmtId="199" formatCode="&quot;$&quot;\ #,##0.00"/>
    <numFmt numFmtId="200" formatCode="#,##0.000"/>
    <numFmt numFmtId="201" formatCode="_-[$$-240A]\ * #,##0.00_ ;_-[$$-240A]\ * \-#,##0.00\ ;_-[$$-240A]\ * &quot;-&quot;??_ ;_-@_ "/>
    <numFmt numFmtId="202" formatCode="_(* #,##0.0_);_(* \(#,##0.0\);_(* &quot;-&quot;??_);_(@_)"/>
    <numFmt numFmtId="203" formatCode="_(* #,##0_);_(* \(#,##0\);_(* &quot;-&quot;??_);_(@_)"/>
  </numFmts>
  <fonts count="67">
    <font>
      <sz val="11"/>
      <color theme="1"/>
      <name val="Calibri"/>
      <family val="2"/>
    </font>
    <font>
      <sz val="11"/>
      <color indexed="8"/>
      <name val="Calibri"/>
      <family val="2"/>
    </font>
    <font>
      <sz val="9"/>
      <name val="Tahoma"/>
      <family val="2"/>
    </font>
    <font>
      <b/>
      <sz val="10"/>
      <name val="Arial"/>
      <family val="2"/>
    </font>
    <font>
      <sz val="10"/>
      <name val="Arial"/>
      <family val="2"/>
    </font>
    <font>
      <b/>
      <sz val="9"/>
      <name val="Tahoma"/>
      <family val="2"/>
    </font>
    <font>
      <b/>
      <sz val="9"/>
      <name val="Arial"/>
      <family val="2"/>
    </font>
    <font>
      <sz val="9"/>
      <name val="Arial"/>
      <family val="2"/>
    </font>
    <font>
      <b/>
      <i/>
      <sz val="9"/>
      <name val="Tahoma"/>
      <family val="2"/>
    </font>
    <font>
      <i/>
      <sz val="9"/>
      <name val="Tahoma"/>
      <family val="2"/>
    </font>
    <font>
      <sz val="11"/>
      <color indexed="8"/>
      <name val="Arial"/>
      <family val="2"/>
    </font>
    <font>
      <b/>
      <sz val="11"/>
      <color indexed="8"/>
      <name val="Arial"/>
      <family val="2"/>
    </font>
    <font>
      <sz val="11"/>
      <name val="Arial"/>
      <family val="2"/>
    </font>
    <font>
      <i/>
      <sz val="11"/>
      <color indexed="8"/>
      <name val="Arial"/>
      <family val="2"/>
    </font>
    <font>
      <b/>
      <sz val="11"/>
      <name val="Arial"/>
      <family val="2"/>
    </font>
    <font>
      <vertAlign val="superscript"/>
      <sz val="11"/>
      <color indexed="8"/>
      <name val="Arial"/>
      <family val="2"/>
    </font>
    <font>
      <sz val="11"/>
      <color indexed="45"/>
      <name val="Arial"/>
      <family val="2"/>
    </font>
    <font>
      <sz val="11"/>
      <color indexed="40"/>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25"/>
      <color indexed="39"/>
      <name val="Calibri"/>
      <family val="2"/>
    </font>
    <font>
      <u val="single"/>
      <sz val="8.25"/>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name val="Calibri"/>
      <family val="2"/>
    </font>
    <font>
      <i/>
      <sz val="11"/>
      <color indexed="8"/>
      <name val="Calibri"/>
      <family val="2"/>
    </font>
    <font>
      <sz val="11"/>
      <color indexed="8"/>
      <name val="Cambria"/>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25"/>
      <color theme="10"/>
      <name val="Calibri"/>
      <family val="2"/>
    </font>
    <font>
      <u val="single"/>
      <sz val="8.2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Arial"/>
      <family val="2"/>
    </font>
    <font>
      <sz val="11"/>
      <color theme="1"/>
      <name val="Arial"/>
      <family val="2"/>
    </font>
    <font>
      <b/>
      <sz val="11"/>
      <color theme="1"/>
      <name val="Arial"/>
      <family val="2"/>
    </font>
    <font>
      <sz val="11"/>
      <color theme="1"/>
      <name val="Cambria"/>
      <family val="1"/>
    </font>
    <font>
      <i/>
      <sz val="11"/>
      <color rgb="FF000000"/>
      <name val="Arial"/>
      <family val="2"/>
    </font>
    <font>
      <i/>
      <sz val="11"/>
      <color theme="1"/>
      <name val="Arial"/>
      <family val="2"/>
    </font>
    <font>
      <sz val="11"/>
      <color rgb="FFFF0000"/>
      <name val="Arial"/>
      <family val="2"/>
    </font>
    <font>
      <b/>
      <sz val="11"/>
      <color rgb="FF00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color indexed="2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color indexed="23"/>
      </left>
      <right style="medium">
        <color indexed="23"/>
      </right>
      <top style="medium">
        <color indexed="23"/>
      </top>
      <bottom>
        <color indexed="63"/>
      </bottom>
    </border>
    <border>
      <left style="thin">
        <color indexed="23"/>
      </left>
      <right style="medium">
        <color indexed="23"/>
      </right>
      <top>
        <color indexed="63"/>
      </top>
      <bottom>
        <color indexed="63"/>
      </bottom>
    </border>
    <border>
      <left style="thin">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style="medium">
        <color indexed="23"/>
      </left>
      <right style="thin">
        <color indexed="23"/>
      </right>
      <top style="medium">
        <color indexed="23"/>
      </top>
      <bottom>
        <color indexed="63"/>
      </bottom>
    </border>
    <border>
      <left style="medium">
        <color indexed="23"/>
      </left>
      <right style="thin">
        <color indexed="23"/>
      </right>
      <top>
        <color indexed="63"/>
      </top>
      <bottom>
        <color indexed="6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thin">
        <color indexed="23"/>
      </left>
      <right style="thin"/>
      <top style="thin"/>
      <bottom style="thin"/>
    </border>
    <border>
      <left style="thin">
        <color indexed="23"/>
      </left>
      <right style="thin"/>
      <top>
        <color indexed="63"/>
      </top>
      <bottom style="thin"/>
    </border>
    <border>
      <left style="thin"/>
      <right style="thin">
        <color indexed="2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9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31" borderId="0" applyNumberFormat="0" applyBorder="0" applyAlignment="0" applyProtection="0"/>
    <xf numFmtId="0" fontId="4" fillId="0" borderId="0">
      <alignment/>
      <protection/>
    </xf>
    <xf numFmtId="0" fontId="1" fillId="32" borderId="4" applyNumberFormat="0" applyFont="0" applyAlignment="0" applyProtection="0"/>
    <xf numFmtId="9" fontId="1"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456">
    <xf numFmtId="0" fontId="0" fillId="0" borderId="0" xfId="0" applyFont="1" applyAlignment="1">
      <alignment/>
    </xf>
    <xf numFmtId="0" fontId="10" fillId="0" borderId="0" xfId="0" applyFont="1" applyAlignment="1">
      <alignment horizontal="center" vertical="center"/>
    </xf>
    <xf numFmtId="0" fontId="12" fillId="0" borderId="10" xfId="54" applyFont="1" applyBorder="1" applyAlignment="1">
      <alignment horizontal="justify" vertical="center" wrapText="1"/>
      <protection/>
    </xf>
    <xf numFmtId="0" fontId="10" fillId="0" borderId="10" xfId="0" applyFont="1" applyBorder="1" applyAlignment="1">
      <alignment horizontal="justify" vertical="center" wrapText="1"/>
    </xf>
    <xf numFmtId="0" fontId="10" fillId="0" borderId="10"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0" fillId="0" borderId="0" xfId="0" applyFont="1" applyAlignment="1">
      <alignment horizontal="justify" vertical="center"/>
    </xf>
    <xf numFmtId="0" fontId="12" fillId="0" borderId="10" xfId="0" applyFont="1" applyBorder="1" applyAlignment="1">
      <alignment horizontal="justify" vertical="center" wrapText="1"/>
    </xf>
    <xf numFmtId="3" fontId="10" fillId="0" borderId="10" xfId="0" applyNumberFormat="1" applyFont="1" applyBorder="1" applyAlignment="1">
      <alignment horizontal="justify" vertical="center" wrapText="1"/>
    </xf>
    <xf numFmtId="0" fontId="12" fillId="0" borderId="10" xfId="54" applyFont="1" applyFill="1" applyBorder="1" applyAlignment="1">
      <alignment horizontal="justify" vertical="center" wrapText="1"/>
      <protection/>
    </xf>
    <xf numFmtId="188" fontId="10" fillId="0" borderId="10" xfId="0" applyNumberFormat="1" applyFont="1" applyBorder="1" applyAlignment="1">
      <alignment horizontal="justify" vertical="center" wrapText="1"/>
    </xf>
    <xf numFmtId="0" fontId="58" fillId="0" borderId="10" xfId="0" applyFont="1" applyBorder="1" applyAlignment="1">
      <alignment horizontal="justify" vertical="center" wrapText="1"/>
    </xf>
    <xf numFmtId="43" fontId="10" fillId="0" borderId="10" xfId="0" applyNumberFormat="1" applyFont="1" applyBorder="1" applyAlignment="1">
      <alignment horizontal="justify" vertical="center" wrapText="1"/>
    </xf>
    <xf numFmtId="0" fontId="10" fillId="0" borderId="0" xfId="0" applyFont="1" applyBorder="1" applyAlignment="1">
      <alignment horizontal="justify" vertical="center"/>
    </xf>
    <xf numFmtId="0" fontId="10" fillId="0" borderId="10" xfId="0" applyFont="1" applyBorder="1" applyAlignment="1">
      <alignment horizontal="center" vertical="center"/>
    </xf>
    <xf numFmtId="0" fontId="59" fillId="0" borderId="0" xfId="0" applyFont="1" applyAlignment="1">
      <alignment horizontal="center" vertical="center"/>
    </xf>
    <xf numFmtId="0" fontId="10" fillId="9" borderId="10" xfId="0" applyFont="1" applyFill="1" applyBorder="1" applyAlignment="1">
      <alignment horizontal="center" vertical="center" wrapText="1"/>
    </xf>
    <xf numFmtId="203" fontId="59" fillId="0" borderId="10" xfId="48" applyNumberFormat="1" applyFont="1" applyFill="1" applyBorder="1" applyAlignment="1">
      <alignment horizontal="justify" vertical="center"/>
    </xf>
    <xf numFmtId="203" fontId="10" fillId="0" borderId="10" xfId="48" applyNumberFormat="1" applyFont="1" applyFill="1" applyBorder="1" applyAlignment="1">
      <alignment horizontal="justify" vertical="center"/>
    </xf>
    <xf numFmtId="203" fontId="10" fillId="0" borderId="0" xfId="48" applyNumberFormat="1" applyFont="1" applyAlignment="1">
      <alignment horizontal="justify" vertical="center"/>
    </xf>
    <xf numFmtId="0" fontId="10" fillId="0" borderId="10" xfId="0" applyFont="1" applyFill="1" applyBorder="1" applyAlignment="1">
      <alignment horizontal="center" vertical="center" wrapText="1"/>
    </xf>
    <xf numFmtId="9" fontId="10" fillId="0" borderId="10" xfId="0" applyNumberFormat="1" applyFont="1" applyBorder="1" applyAlignment="1">
      <alignment horizontal="center" vertical="center" wrapText="1"/>
    </xf>
    <xf numFmtId="0" fontId="10" fillId="0" borderId="0" xfId="0" applyFont="1" applyBorder="1" applyAlignment="1">
      <alignment horizontal="center" vertical="center"/>
    </xf>
    <xf numFmtId="0" fontId="10" fillId="0" borderId="10" xfId="0" applyFont="1" applyBorder="1" applyAlignment="1">
      <alignment horizontal="justify" vertical="center"/>
    </xf>
    <xf numFmtId="203" fontId="10" fillId="0" borderId="10" xfId="48" applyNumberFormat="1" applyFont="1" applyBorder="1" applyAlignment="1">
      <alignment horizontal="justify" vertical="center"/>
    </xf>
    <xf numFmtId="49" fontId="37" fillId="0" borderId="10" xfId="54" applyNumberFormat="1" applyFont="1" applyFill="1" applyBorder="1" applyAlignment="1">
      <alignment horizontal="center" vertical="center" wrapText="1"/>
      <protection/>
    </xf>
    <xf numFmtId="0" fontId="1" fillId="0" borderId="10" xfId="0" applyFont="1" applyFill="1" applyBorder="1" applyAlignment="1">
      <alignment horizontal="justify" vertical="center" wrapText="1"/>
    </xf>
    <xf numFmtId="203" fontId="10" fillId="0" borderId="10" xfId="48" applyNumberFormat="1" applyFont="1" applyBorder="1" applyAlignment="1">
      <alignment horizontal="center" vertical="center"/>
    </xf>
    <xf numFmtId="203" fontId="11" fillId="0" borderId="10" xfId="48" applyNumberFormat="1" applyFont="1" applyBorder="1" applyAlignment="1">
      <alignment horizontal="justify" vertical="center" wrapText="1"/>
    </xf>
    <xf numFmtId="0" fontId="10" fillId="0" borderId="10" xfId="0" applyFont="1" applyBorder="1" applyAlignment="1">
      <alignment horizontal="center" vertical="center" wrapText="1"/>
    </xf>
    <xf numFmtId="3" fontId="10" fillId="0" borderId="11" xfId="0" applyNumberFormat="1" applyFont="1" applyBorder="1" applyAlignment="1">
      <alignment vertical="center" wrapText="1"/>
    </xf>
    <xf numFmtId="3" fontId="10" fillId="0" borderId="10" xfId="0" applyNumberFormat="1" applyFont="1" applyBorder="1" applyAlignment="1">
      <alignment vertical="center" wrapText="1"/>
    </xf>
    <xf numFmtId="3" fontId="10" fillId="0" borderId="10" xfId="0" applyNumberFormat="1" applyFont="1" applyBorder="1" applyAlignment="1">
      <alignment horizontal="center" vertical="center" wrapText="1"/>
    </xf>
    <xf numFmtId="0" fontId="59" fillId="0" borderId="10" xfId="0" applyFont="1" applyBorder="1" applyAlignment="1">
      <alignment horizontal="center" vertical="center"/>
    </xf>
    <xf numFmtId="188" fontId="10" fillId="0" borderId="10" xfId="0" applyNumberFormat="1" applyFont="1" applyBorder="1" applyAlignment="1">
      <alignment vertical="center" wrapText="1"/>
    </xf>
    <xf numFmtId="0" fontId="12" fillId="0" borderId="10" xfId="0" applyNumberFormat="1" applyFont="1" applyBorder="1" applyAlignment="1">
      <alignment vertical="center" wrapText="1"/>
    </xf>
    <xf numFmtId="0" fontId="12" fillId="0" borderId="10" xfId="0" applyFont="1" applyBorder="1" applyAlignment="1">
      <alignment vertical="center" wrapText="1"/>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0" fillId="0" borderId="12" xfId="0" applyFont="1" applyFill="1" applyBorder="1" applyAlignment="1">
      <alignment horizontal="justify" vertical="center" wrapText="1"/>
    </xf>
    <xf numFmtId="43" fontId="59" fillId="0" borderId="10" xfId="48" applyFont="1" applyFill="1" applyBorder="1" applyAlignment="1">
      <alignment horizontal="center" vertical="center" wrapText="1"/>
    </xf>
    <xf numFmtId="0" fontId="59" fillId="0" borderId="10" xfId="0" applyFont="1" applyBorder="1" applyAlignment="1">
      <alignment horizontal="justify" vertical="center" wrapText="1"/>
    </xf>
    <xf numFmtId="0" fontId="10" fillId="0" borderId="13" xfId="0" applyFont="1" applyBorder="1" applyAlignment="1">
      <alignment horizontal="center" vertical="center" wrapText="1"/>
    </xf>
    <xf numFmtId="0" fontId="59" fillId="0" borderId="10" xfId="0" applyFont="1" applyFill="1" applyBorder="1" applyAlignment="1">
      <alignment horizontal="justify" vertical="center" wrapText="1"/>
    </xf>
    <xf numFmtId="0" fontId="13" fillId="9" borderId="10" xfId="0" applyFont="1" applyFill="1" applyBorder="1" applyAlignment="1">
      <alignment horizontal="center" vertical="center" wrapText="1"/>
    </xf>
    <xf numFmtId="43" fontId="11" fillId="0" borderId="10" xfId="0" applyNumberFormat="1" applyFont="1" applyBorder="1" applyAlignment="1">
      <alignment horizontal="center" vertical="center" wrapText="1"/>
    </xf>
    <xf numFmtId="0" fontId="12" fillId="0" borderId="10" xfId="0" applyNumberFormat="1" applyFont="1" applyBorder="1" applyAlignment="1">
      <alignment horizontal="justify" vertical="center" wrapText="1"/>
    </xf>
    <xf numFmtId="0" fontId="10" fillId="0" borderId="12" xfId="0" applyFont="1" applyBorder="1" applyAlignment="1">
      <alignment horizontal="center" vertical="center"/>
    </xf>
    <xf numFmtId="203" fontId="10" fillId="0" borderId="10" xfId="48" applyNumberFormat="1" applyFont="1" applyBorder="1" applyAlignment="1">
      <alignment horizontal="center" vertical="center" wrapText="1"/>
    </xf>
    <xf numFmtId="49" fontId="12" fillId="0" borderId="10" xfId="54" applyNumberFormat="1" applyFont="1" applyBorder="1" applyAlignment="1">
      <alignment horizontal="justify" vertical="center" wrapText="1"/>
      <protection/>
    </xf>
    <xf numFmtId="49" fontId="12" fillId="0" borderId="10" xfId="54" applyNumberFormat="1" applyFont="1" applyFill="1" applyBorder="1" applyAlignment="1">
      <alignment horizontal="justify" vertical="center" wrapText="1"/>
      <protection/>
    </xf>
    <xf numFmtId="203" fontId="11" fillId="0" borderId="10" xfId="48" applyNumberFormat="1" applyFont="1" applyBorder="1" applyAlignment="1">
      <alignment horizontal="center" vertical="center" wrapText="1"/>
    </xf>
    <xf numFmtId="203" fontId="10" fillId="0" borderId="0" xfId="48" applyNumberFormat="1" applyFont="1" applyBorder="1" applyAlignment="1">
      <alignment horizontal="center" vertical="center"/>
    </xf>
    <xf numFmtId="0" fontId="10" fillId="0" borderId="10" xfId="0" applyFont="1" applyFill="1" applyBorder="1" applyAlignment="1">
      <alignment horizontal="center" vertical="center" wrapText="1"/>
    </xf>
    <xf numFmtId="0" fontId="59" fillId="0" borderId="0" xfId="0" applyFont="1" applyFill="1" applyAlignment="1">
      <alignment horizontal="center" vertical="center"/>
    </xf>
    <xf numFmtId="0" fontId="60" fillId="0" borderId="0" xfId="0" applyFont="1" applyFill="1" applyAlignment="1">
      <alignment horizontal="center" vertical="center"/>
    </xf>
    <xf numFmtId="0" fontId="10" fillId="0" borderId="10" xfId="0" applyFont="1" applyFill="1" applyBorder="1" applyAlignment="1">
      <alignment horizontal="justify"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justify" vertical="center"/>
    </xf>
    <xf numFmtId="0" fontId="12" fillId="0" borderId="10" xfId="0" applyNumberFormat="1" applyFont="1" applyFill="1" applyBorder="1" applyAlignment="1">
      <alignment horizontal="justify" vertical="center" wrapText="1"/>
    </xf>
    <xf numFmtId="3" fontId="10" fillId="0" borderId="10" xfId="0" applyNumberFormat="1" applyFont="1" applyFill="1" applyBorder="1" applyAlignment="1">
      <alignment horizontal="center" vertical="center" wrapText="1"/>
    </xf>
    <xf numFmtId="188" fontId="10" fillId="0" borderId="10" xfId="0" applyNumberFormat="1" applyFont="1" applyFill="1" applyBorder="1" applyAlignment="1">
      <alignment horizontal="justify" vertical="center" wrapText="1"/>
    </xf>
    <xf numFmtId="0" fontId="59" fillId="0" borderId="0" xfId="0" applyFont="1" applyFill="1" applyAlignment="1">
      <alignment horizontal="justify" vertical="center"/>
    </xf>
    <xf numFmtId="3" fontId="10" fillId="0" borderId="10" xfId="50" applyNumberFormat="1"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3" fontId="59" fillId="0" borderId="10" xfId="0" applyNumberFormat="1" applyFont="1" applyFill="1" applyBorder="1" applyAlignment="1">
      <alignment horizontal="center" vertical="center" wrapText="1"/>
    </xf>
    <xf numFmtId="3" fontId="59" fillId="0" borderId="10" xfId="50" applyNumberFormat="1" applyFont="1" applyFill="1" applyBorder="1" applyAlignment="1">
      <alignment horizontal="center" vertical="center" wrapText="1"/>
    </xf>
    <xf numFmtId="0" fontId="59" fillId="0" borderId="0" xfId="0" applyFont="1" applyFill="1" applyBorder="1" applyAlignment="1">
      <alignment horizontal="center" vertical="center"/>
    </xf>
    <xf numFmtId="0" fontId="59" fillId="0" borderId="0" xfId="0" applyFont="1" applyFill="1" applyBorder="1" applyAlignment="1">
      <alignment horizontal="justify" vertical="center"/>
    </xf>
    <xf numFmtId="3" fontId="59" fillId="0" borderId="0" xfId="0" applyNumberFormat="1" applyFont="1" applyFill="1" applyAlignment="1">
      <alignment horizontal="center" vertical="center"/>
    </xf>
    <xf numFmtId="0" fontId="59" fillId="0" borderId="0" xfId="0" applyFont="1" applyFill="1" applyAlignment="1">
      <alignment horizontal="center" vertical="center" wrapText="1"/>
    </xf>
    <xf numFmtId="0" fontId="10" fillId="0" borderId="0" xfId="0" applyFont="1" applyFill="1" applyAlignment="1">
      <alignment horizontal="justify" vertical="center"/>
    </xf>
    <xf numFmtId="0" fontId="16" fillId="0" borderId="0" xfId="0" applyFont="1" applyFill="1" applyAlignment="1">
      <alignment horizontal="justify" vertical="center"/>
    </xf>
    <xf numFmtId="0" fontId="17" fillId="0" borderId="0" xfId="0" applyFont="1" applyFill="1" applyAlignment="1">
      <alignment horizontal="justify" vertical="center"/>
    </xf>
    <xf numFmtId="0" fontId="10" fillId="9" borderId="10" xfId="0" applyFont="1" applyFill="1" applyBorder="1" applyAlignment="1">
      <alignment horizontal="center" vertical="center" wrapText="1"/>
    </xf>
    <xf numFmtId="188" fontId="10" fillId="0" borderId="10" xfId="0" applyNumberFormat="1" applyFont="1" applyFill="1" applyBorder="1" applyAlignment="1">
      <alignment horizontal="center" vertical="center" wrapText="1"/>
    </xf>
    <xf numFmtId="0" fontId="59" fillId="0" borderId="10" xfId="0" applyFont="1" applyFill="1" applyBorder="1" applyAlignment="1">
      <alignment horizontal="justify" vertical="center"/>
    </xf>
    <xf numFmtId="3" fontId="10" fillId="0" borderId="10" xfId="0" applyNumberFormat="1" applyFont="1" applyFill="1" applyBorder="1" applyAlignment="1">
      <alignment horizontal="center" vertical="center"/>
    </xf>
    <xf numFmtId="0" fontId="59" fillId="0" borderId="10" xfId="0" applyFont="1" applyFill="1" applyBorder="1" applyAlignment="1">
      <alignment horizontal="center" vertical="center"/>
    </xf>
    <xf numFmtId="3" fontId="59" fillId="0" borderId="10" xfId="0" applyNumberFormat="1" applyFont="1" applyFill="1" applyBorder="1" applyAlignment="1">
      <alignment horizontal="center" vertical="center"/>
    </xf>
    <xf numFmtId="0" fontId="59"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60" fillId="0" borderId="0" xfId="0" applyFont="1" applyAlignment="1">
      <alignment horizontal="center" vertical="center"/>
    </xf>
    <xf numFmtId="0" fontId="10" fillId="0" borderId="10" xfId="0" applyFont="1" applyBorder="1" applyAlignment="1">
      <alignment horizontal="justify" vertical="center" wrapText="1"/>
    </xf>
    <xf numFmtId="3" fontId="10" fillId="0" borderId="10" xfId="0" applyNumberFormat="1" applyFont="1" applyBorder="1" applyAlignment="1">
      <alignment horizontal="center" vertical="center" wrapText="1"/>
    </xf>
    <xf numFmtId="188" fontId="10" fillId="0" borderId="10" xfId="0" applyNumberFormat="1" applyFont="1" applyBorder="1" applyAlignment="1">
      <alignment horizontal="justify" vertical="center" wrapText="1"/>
    </xf>
    <xf numFmtId="0" fontId="59" fillId="0" borderId="0" xfId="0" applyFont="1" applyAlignment="1">
      <alignment horizontal="justify" vertical="center"/>
    </xf>
    <xf numFmtId="0" fontId="10" fillId="0" borderId="0" xfId="0" applyFont="1" applyAlignment="1">
      <alignment horizontal="justify" vertical="center"/>
    </xf>
    <xf numFmtId="0" fontId="10" fillId="0" borderId="13" xfId="0" applyFont="1" applyBorder="1" applyAlignment="1">
      <alignment horizontal="justify" vertical="center" wrapText="1"/>
    </xf>
    <xf numFmtId="0" fontId="10" fillId="0" borderId="11" xfId="0" applyFont="1" applyBorder="1" applyAlignment="1">
      <alignment horizontal="justify" vertical="center" wrapText="1"/>
    </xf>
    <xf numFmtId="0" fontId="12" fillId="33" borderId="10" xfId="54" applyFont="1" applyFill="1" applyBorder="1" applyAlignment="1">
      <alignment horizontal="justify" vertical="center" wrapText="1"/>
      <protection/>
    </xf>
    <xf numFmtId="0" fontId="12" fillId="0" borderId="11" xfId="54" applyFont="1" applyFill="1" applyBorder="1" applyAlignment="1">
      <alignment horizontal="justify" vertical="center" wrapText="1"/>
      <protection/>
    </xf>
    <xf numFmtId="0" fontId="10" fillId="0" borderId="13" xfId="0" applyFont="1" applyFill="1" applyBorder="1" applyAlignment="1">
      <alignment horizontal="justify" vertical="center" wrapText="1"/>
    </xf>
    <xf numFmtId="0" fontId="10" fillId="0" borderId="11" xfId="0" applyFont="1" applyFill="1" applyBorder="1" applyAlignment="1">
      <alignment horizontal="justify" vertical="center" wrapText="1"/>
    </xf>
    <xf numFmtId="203" fontId="10" fillId="0" borderId="10" xfId="48" applyNumberFormat="1" applyFont="1" applyBorder="1" applyAlignment="1">
      <alignment horizontal="center" vertical="center" wrapText="1"/>
    </xf>
    <xf numFmtId="203" fontId="59" fillId="0" borderId="0" xfId="48" applyNumberFormat="1" applyFont="1" applyAlignment="1">
      <alignment horizontal="center" vertical="center"/>
    </xf>
    <xf numFmtId="203" fontId="59" fillId="0" borderId="10" xfId="48" applyNumberFormat="1" applyFont="1" applyBorder="1" applyAlignment="1">
      <alignment horizontal="center" vertical="center"/>
    </xf>
    <xf numFmtId="203" fontId="10" fillId="0" borderId="10" xfId="48" applyNumberFormat="1" applyFont="1" applyBorder="1" applyAlignment="1">
      <alignment vertical="center" wrapText="1"/>
    </xf>
    <xf numFmtId="203" fontId="59" fillId="0" borderId="10" xfId="48" applyNumberFormat="1" applyFont="1" applyBorder="1" applyAlignment="1">
      <alignment vertical="center"/>
    </xf>
    <xf numFmtId="0" fontId="59" fillId="0" borderId="10" xfId="0" applyFont="1" applyBorder="1" applyAlignment="1">
      <alignment horizontal="justify" vertical="center"/>
    </xf>
    <xf numFmtId="203" fontId="60" fillId="0" borderId="10" xfId="48" applyNumberFormat="1" applyFont="1" applyBorder="1" applyAlignment="1">
      <alignment horizontal="center" vertical="center"/>
    </xf>
    <xf numFmtId="0" fontId="10" fillId="0" borderId="0" xfId="0" applyFont="1" applyAlignment="1">
      <alignment/>
    </xf>
    <xf numFmtId="0" fontId="60" fillId="0" borderId="0" xfId="0" applyFont="1" applyAlignment="1">
      <alignment horizontal="center"/>
    </xf>
    <xf numFmtId="3" fontId="10" fillId="0" borderId="10" xfId="0" applyNumberFormat="1" applyFont="1" applyBorder="1" applyAlignment="1">
      <alignment vertical="center" wrapText="1"/>
    </xf>
    <xf numFmtId="188" fontId="10" fillId="0" borderId="10" xfId="0" applyNumberFormat="1" applyFont="1" applyBorder="1" applyAlignment="1">
      <alignment vertical="center" wrapText="1"/>
    </xf>
    <xf numFmtId="0" fontId="10" fillId="0" borderId="10" xfId="0" applyFont="1" applyBorder="1" applyAlignment="1">
      <alignment horizontal="center" vertical="center"/>
    </xf>
    <xf numFmtId="0" fontId="10" fillId="0" borderId="0" xfId="0" applyFont="1" applyAlignment="1">
      <alignment horizontal="center"/>
    </xf>
    <xf numFmtId="0" fontId="10" fillId="0" borderId="10" xfId="0" applyFont="1" applyBorder="1" applyAlignment="1">
      <alignment/>
    </xf>
    <xf numFmtId="0" fontId="10" fillId="0" borderId="10" xfId="0" applyFont="1" applyBorder="1" applyAlignment="1">
      <alignment horizontal="center"/>
    </xf>
    <xf numFmtId="0" fontId="10" fillId="9" borderId="14" xfId="0" applyFont="1" applyFill="1" applyBorder="1" applyAlignment="1">
      <alignment horizontal="center" vertical="center" wrapText="1"/>
    </xf>
    <xf numFmtId="0" fontId="12" fillId="0" borderId="10" xfId="54" applyFont="1" applyFill="1" applyBorder="1" applyAlignment="1">
      <alignment horizontal="center" vertical="center" wrapText="1"/>
      <protection/>
    </xf>
    <xf numFmtId="203" fontId="10" fillId="0" borderId="10" xfId="48" applyNumberFormat="1" applyFont="1" applyBorder="1" applyAlignment="1">
      <alignment/>
    </xf>
    <xf numFmtId="203" fontId="10" fillId="0" borderId="0" xfId="48" applyNumberFormat="1" applyFont="1" applyAlignment="1">
      <alignment/>
    </xf>
    <xf numFmtId="203" fontId="11" fillId="0" borderId="10" xfId="48" applyNumberFormat="1" applyFont="1" applyBorder="1" applyAlignment="1">
      <alignment/>
    </xf>
    <xf numFmtId="0" fontId="10" fillId="0" borderId="0" xfId="0" applyFont="1" applyAlignment="1">
      <alignment horizontal="center" vertical="center"/>
    </xf>
    <xf numFmtId="0" fontId="10" fillId="0" borderId="12" xfId="0" applyFont="1" applyBorder="1" applyAlignment="1">
      <alignment horizontal="justify" vertical="center" wrapText="1"/>
    </xf>
    <xf numFmtId="0" fontId="12" fillId="0" borderId="15" xfId="0" applyNumberFormat="1" applyFont="1" applyBorder="1" applyAlignment="1">
      <alignment horizontal="justify" vertical="center" wrapText="1"/>
    </xf>
    <xf numFmtId="3" fontId="10" fillId="0" borderId="10" xfId="0" applyNumberFormat="1" applyFont="1" applyBorder="1" applyAlignment="1">
      <alignment horizontal="justify" vertical="center" wrapText="1"/>
    </xf>
    <xf numFmtId="9" fontId="59" fillId="0" borderId="10" xfId="0" applyNumberFormat="1" applyFont="1" applyBorder="1" applyAlignment="1">
      <alignment horizontal="center" vertical="center"/>
    </xf>
    <xf numFmtId="0" fontId="10" fillId="0" borderId="16" xfId="0" applyFont="1" applyBorder="1" applyAlignment="1">
      <alignment horizontal="center" vertical="center" wrapText="1"/>
    </xf>
    <xf numFmtId="0" fontId="12" fillId="0" borderId="15" xfId="0" applyFont="1" applyBorder="1" applyAlignment="1">
      <alignment horizontal="justify" vertical="center" wrapText="1"/>
    </xf>
    <xf numFmtId="0" fontId="10" fillId="0" borderId="11" xfId="0" applyFont="1" applyBorder="1" applyAlignment="1">
      <alignment horizontal="center" vertical="center" wrapText="1"/>
    </xf>
    <xf numFmtId="0" fontId="12" fillId="33" borderId="10" xfId="54" applyFont="1" applyFill="1" applyBorder="1" applyAlignment="1">
      <alignment horizontal="center" vertical="center" wrapText="1"/>
      <protection/>
    </xf>
    <xf numFmtId="0" fontId="12" fillId="33" borderId="13" xfId="54" applyFont="1" applyFill="1" applyBorder="1" applyAlignment="1">
      <alignment horizontal="center" vertical="center" wrapText="1"/>
      <protection/>
    </xf>
    <xf numFmtId="0" fontId="10" fillId="0" borderId="10" xfId="0" applyFont="1" applyBorder="1" applyAlignment="1">
      <alignment horizontal="justify" vertical="center"/>
    </xf>
    <xf numFmtId="203" fontId="59" fillId="0" borderId="10" xfId="48" applyNumberFormat="1" applyFont="1" applyFill="1" applyBorder="1" applyAlignment="1">
      <alignment horizontal="center" vertical="center" wrapText="1"/>
    </xf>
    <xf numFmtId="203" fontId="59" fillId="0" borderId="12" xfId="48" applyNumberFormat="1" applyFont="1" applyFill="1" applyBorder="1" applyAlignment="1">
      <alignment horizontal="center" vertical="center" wrapText="1"/>
    </xf>
    <xf numFmtId="203" fontId="11" fillId="0" borderId="11" xfId="48" applyNumberFormat="1" applyFont="1" applyBorder="1" applyAlignment="1">
      <alignment horizontal="center" vertical="center" wrapText="1"/>
    </xf>
    <xf numFmtId="203" fontId="10" fillId="0" borderId="10" xfId="48" applyNumberFormat="1" applyFont="1" applyBorder="1" applyAlignment="1">
      <alignment horizontal="center" vertical="center"/>
    </xf>
    <xf numFmtId="203" fontId="10" fillId="0" borderId="0" xfId="48" applyNumberFormat="1" applyFont="1" applyAlignment="1">
      <alignment horizontal="center" vertical="center"/>
    </xf>
    <xf numFmtId="0" fontId="59" fillId="0" borderId="0" xfId="0" applyFont="1" applyFill="1" applyBorder="1" applyAlignment="1">
      <alignment horizontal="center" vertical="center" wrapText="1"/>
    </xf>
    <xf numFmtId="0" fontId="58" fillId="9" borderId="10" xfId="0" applyFont="1" applyFill="1" applyBorder="1" applyAlignment="1">
      <alignment horizontal="center" vertical="center" wrapText="1"/>
    </xf>
    <xf numFmtId="0" fontId="58" fillId="0" borderId="10" xfId="0" applyFont="1" applyFill="1" applyBorder="1" applyAlignment="1">
      <alignment horizontal="justify" vertical="center" wrapText="1"/>
    </xf>
    <xf numFmtId="0" fontId="58" fillId="0" borderId="10" xfId="0" applyFont="1" applyFill="1" applyBorder="1" applyAlignment="1">
      <alignment horizontal="center" vertical="center" wrapText="1"/>
    </xf>
    <xf numFmtId="3" fontId="59" fillId="0" borderId="10" xfId="0" applyNumberFormat="1" applyFont="1" applyFill="1" applyBorder="1" applyAlignment="1">
      <alignment horizontal="justify" vertical="center" wrapText="1"/>
    </xf>
    <xf numFmtId="14" fontId="59" fillId="0" borderId="10" xfId="0" applyNumberFormat="1" applyFont="1" applyFill="1" applyBorder="1" applyAlignment="1">
      <alignment horizontal="center" vertical="center" wrapText="1"/>
    </xf>
    <xf numFmtId="0" fontId="59" fillId="0" borderId="0" xfId="0" applyFont="1" applyFill="1" applyBorder="1" applyAlignment="1">
      <alignment horizontal="justify" vertical="center" wrapText="1"/>
    </xf>
    <xf numFmtId="0" fontId="12" fillId="0" borderId="10" xfId="0" applyFont="1" applyFill="1" applyBorder="1" applyAlignment="1">
      <alignment horizontal="center" vertical="center" wrapText="1"/>
    </xf>
    <xf numFmtId="3" fontId="58" fillId="0" borderId="10" xfId="0" applyNumberFormat="1" applyFont="1" applyFill="1" applyBorder="1" applyAlignment="1">
      <alignment horizontal="justify" vertical="center" wrapText="1"/>
    </xf>
    <xf numFmtId="14" fontId="58" fillId="0" borderId="10" xfId="0" applyNumberFormat="1" applyFont="1" applyFill="1" applyBorder="1" applyAlignment="1">
      <alignment horizontal="center" vertical="center" wrapText="1"/>
    </xf>
    <xf numFmtId="0" fontId="58" fillId="0" borderId="0" xfId="0" applyFont="1" applyFill="1" applyBorder="1" applyAlignment="1">
      <alignment horizontal="justify" vertical="center" wrapText="1"/>
    </xf>
    <xf numFmtId="0" fontId="59" fillId="0" borderId="0" xfId="0" applyFont="1" applyAlignment="1">
      <alignment horizontal="justify" vertical="center" wrapText="1"/>
    </xf>
    <xf numFmtId="0" fontId="59" fillId="0" borderId="0" xfId="0" applyFont="1" applyAlignment="1">
      <alignment horizontal="center" vertical="center" wrapText="1"/>
    </xf>
    <xf numFmtId="203" fontId="58" fillId="0" borderId="10" xfId="48" applyNumberFormat="1" applyFont="1" applyFill="1" applyBorder="1" applyAlignment="1">
      <alignment horizontal="center" vertical="center" wrapText="1"/>
    </xf>
    <xf numFmtId="203" fontId="12" fillId="0" borderId="10" xfId="48" applyNumberFormat="1" applyFont="1" applyFill="1" applyBorder="1" applyAlignment="1">
      <alignment horizontal="center" vertical="center" wrapText="1"/>
    </xf>
    <xf numFmtId="203" fontId="59" fillId="0" borderId="0" xfId="48" applyNumberFormat="1" applyFont="1" applyAlignment="1">
      <alignment horizontal="center" vertical="center" wrapText="1"/>
    </xf>
    <xf numFmtId="0" fontId="59" fillId="0" borderId="15" xfId="0" applyFont="1" applyFill="1" applyBorder="1" applyAlignment="1">
      <alignment horizontal="justify" vertical="center" wrapText="1"/>
    </xf>
    <xf numFmtId="0" fontId="58" fillId="0" borderId="15" xfId="0" applyFont="1" applyFill="1" applyBorder="1" applyAlignment="1">
      <alignment horizontal="justify" vertical="center" wrapText="1"/>
    </xf>
    <xf numFmtId="0" fontId="58" fillId="0" borderId="13" xfId="0" applyFont="1" applyFill="1" applyBorder="1" applyAlignment="1">
      <alignment horizontal="justify" vertical="center" wrapText="1"/>
    </xf>
    <xf numFmtId="0" fontId="12" fillId="0" borderId="13" xfId="0" applyFont="1" applyFill="1" applyBorder="1" applyAlignment="1">
      <alignment horizontal="center" vertical="center" wrapText="1"/>
    </xf>
    <xf numFmtId="203" fontId="12" fillId="0" borderId="13" xfId="48" applyNumberFormat="1"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0" xfId="0" applyFont="1" applyBorder="1" applyAlignment="1">
      <alignment vertical="center" wrapText="1"/>
    </xf>
    <xf numFmtId="0" fontId="59" fillId="0" borderId="0" xfId="0" applyFont="1" applyBorder="1" applyAlignment="1">
      <alignment vertical="center" wrapText="1"/>
    </xf>
    <xf numFmtId="203" fontId="14" fillId="0" borderId="10" xfId="48" applyNumberFormat="1" applyFont="1" applyFill="1" applyBorder="1" applyAlignment="1">
      <alignment horizontal="center" vertical="center" wrapText="1"/>
    </xf>
    <xf numFmtId="0" fontId="59" fillId="0" borderId="10" xfId="0" applyFont="1" applyFill="1" applyBorder="1" applyAlignment="1">
      <alignment vertical="center" wrapText="1"/>
    </xf>
    <xf numFmtId="0" fontId="58" fillId="0" borderId="10" xfId="0" applyFont="1" applyFill="1" applyBorder="1" applyAlignment="1">
      <alignment vertical="center" wrapText="1"/>
    </xf>
    <xf numFmtId="203" fontId="11" fillId="0" borderId="10" xfId="48" applyNumberFormat="1" applyFont="1" applyBorder="1" applyAlignment="1">
      <alignment horizontal="justify" vertical="center" wrapText="1"/>
    </xf>
    <xf numFmtId="9" fontId="10" fillId="0" borderId="10" xfId="0" applyNumberFormat="1" applyFont="1" applyBorder="1" applyAlignment="1">
      <alignment horizontal="center" vertical="center" wrapText="1"/>
    </xf>
    <xf numFmtId="203" fontId="11" fillId="0" borderId="10" xfId="48" applyNumberFormat="1" applyFont="1" applyBorder="1" applyAlignment="1">
      <alignment horizontal="center" vertical="center" wrapText="1"/>
    </xf>
    <xf numFmtId="0" fontId="10" fillId="0" borderId="0" xfId="0" applyFont="1" applyBorder="1" applyAlignment="1">
      <alignment horizontal="center" vertical="center"/>
    </xf>
    <xf numFmtId="4" fontId="10" fillId="0" borderId="10" xfId="0" applyNumberFormat="1" applyFont="1" applyBorder="1" applyAlignment="1">
      <alignment horizontal="justify" vertical="center" wrapText="1"/>
    </xf>
    <xf numFmtId="0" fontId="10" fillId="0" borderId="0" xfId="0" applyFont="1" applyBorder="1" applyAlignment="1">
      <alignment horizontal="justify" vertical="center"/>
    </xf>
    <xf numFmtId="203" fontId="10" fillId="0" borderId="10" xfId="48" applyNumberFormat="1" applyFont="1" applyBorder="1" applyAlignment="1">
      <alignment horizontal="justify" vertical="center"/>
    </xf>
    <xf numFmtId="203" fontId="10" fillId="0" borderId="0" xfId="48" applyNumberFormat="1" applyFont="1" applyAlignment="1">
      <alignment horizontal="justify" vertical="center"/>
    </xf>
    <xf numFmtId="9" fontId="58" fillId="0" borderId="11" xfId="0" applyNumberFormat="1" applyFont="1" applyBorder="1" applyAlignment="1">
      <alignment horizontal="center" vertical="center" wrapText="1"/>
    </xf>
    <xf numFmtId="9" fontId="58" fillId="0" borderId="10" xfId="0" applyNumberFormat="1" applyFont="1" applyBorder="1" applyAlignment="1">
      <alignment horizontal="center" vertical="center" wrapText="1"/>
    </xf>
    <xf numFmtId="43" fontId="10" fillId="0" borderId="0" xfId="48" applyFont="1" applyFill="1" applyAlignment="1">
      <alignment horizontal="justify" vertical="center"/>
    </xf>
    <xf numFmtId="0" fontId="58" fillId="0" borderId="10" xfId="0" applyFont="1" applyBorder="1" applyAlignment="1">
      <alignment horizontal="center" vertical="center" wrapText="1"/>
    </xf>
    <xf numFmtId="3" fontId="10" fillId="0" borderId="10" xfId="0" applyNumberFormat="1" applyFont="1" applyFill="1" applyBorder="1" applyAlignment="1">
      <alignment horizontal="justify" vertical="center" wrapText="1"/>
    </xf>
    <xf numFmtId="0" fontId="1" fillId="0" borderId="0" xfId="0" applyFont="1" applyAlignment="1">
      <alignment horizontal="justify" vertical="center"/>
    </xf>
    <xf numFmtId="0" fontId="1" fillId="0" borderId="0" xfId="0" applyFont="1" applyAlignment="1">
      <alignment horizontal="center" vertical="center"/>
    </xf>
    <xf numFmtId="0" fontId="12" fillId="0" borderId="11" xfId="54" applyFont="1" applyFill="1" applyBorder="1" applyAlignment="1">
      <alignment horizontal="center" vertical="center" wrapText="1"/>
      <protection/>
    </xf>
    <xf numFmtId="203" fontId="58" fillId="0" borderId="10" xfId="48" applyNumberFormat="1" applyFont="1" applyBorder="1" applyAlignment="1">
      <alignment horizontal="justify" vertical="center" wrapText="1"/>
    </xf>
    <xf numFmtId="203" fontId="1" fillId="0" borderId="0" xfId="48" applyNumberFormat="1" applyFont="1" applyAlignment="1">
      <alignment horizontal="justify" vertical="center"/>
    </xf>
    <xf numFmtId="0" fontId="60" fillId="0" borderId="0" xfId="0" applyFont="1" applyBorder="1" applyAlignment="1">
      <alignment horizontal="center" vertical="center"/>
    </xf>
    <xf numFmtId="0" fontId="10" fillId="0" borderId="17" xfId="0" applyFont="1" applyBorder="1" applyAlignment="1">
      <alignment horizontal="justify" vertical="center" wrapText="1"/>
    </xf>
    <xf numFmtId="0" fontId="58" fillId="0" borderId="11" xfId="0" applyFont="1" applyBorder="1" applyAlignment="1">
      <alignment horizontal="justify" vertical="center" wrapText="1"/>
    </xf>
    <xf numFmtId="0" fontId="58" fillId="0" borderId="11" xfId="0" applyFont="1" applyBorder="1" applyAlignment="1">
      <alignment horizontal="center" vertical="center" wrapText="1"/>
    </xf>
    <xf numFmtId="0" fontId="59" fillId="0" borderId="11" xfId="0" applyFont="1" applyBorder="1" applyAlignment="1">
      <alignment horizontal="justify" vertical="center" wrapText="1"/>
    </xf>
    <xf numFmtId="0" fontId="61" fillId="0" borderId="11" xfId="0" applyFont="1" applyBorder="1" applyAlignment="1">
      <alignment horizontal="justify" vertical="center" wrapText="1"/>
    </xf>
    <xf numFmtId="0" fontId="62" fillId="0" borderId="11" xfId="0" applyFont="1" applyBorder="1" applyAlignment="1">
      <alignment horizontal="justify" vertical="center" wrapText="1"/>
    </xf>
    <xf numFmtId="0" fontId="10" fillId="0" borderId="18" xfId="0" applyFont="1" applyBorder="1" applyAlignment="1">
      <alignment horizontal="center" vertical="center" wrapText="1"/>
    </xf>
    <xf numFmtId="0" fontId="61" fillId="0" borderId="10" xfId="0" applyFont="1" applyBorder="1" applyAlignment="1">
      <alignment horizontal="justify" vertical="center" wrapText="1"/>
    </xf>
    <xf numFmtId="0" fontId="62" fillId="0" borderId="10" xfId="0" applyFont="1" applyBorder="1" applyAlignment="1">
      <alignment horizontal="justify" vertical="center" wrapText="1"/>
    </xf>
    <xf numFmtId="0" fontId="10" fillId="0" borderId="15" xfId="0" applyFont="1" applyBorder="1" applyAlignment="1">
      <alignment horizontal="center" vertical="center" wrapText="1"/>
    </xf>
    <xf numFmtId="0" fontId="58" fillId="0" borderId="10" xfId="0" applyFont="1" applyBorder="1" applyAlignment="1">
      <alignment horizontal="center" vertical="center"/>
    </xf>
    <xf numFmtId="0" fontId="10" fillId="0" borderId="12" xfId="0" applyFont="1" applyFill="1" applyBorder="1" applyAlignment="1">
      <alignment horizontal="justify" vertical="center" wrapText="1"/>
    </xf>
    <xf numFmtId="203" fontId="58" fillId="0" borderId="11" xfId="48" applyNumberFormat="1" applyFont="1" applyBorder="1" applyAlignment="1">
      <alignment horizontal="center" vertical="center" wrapText="1"/>
    </xf>
    <xf numFmtId="203" fontId="58" fillId="0" borderId="10" xfId="48" applyNumberFormat="1" applyFont="1" applyBorder="1" applyAlignment="1">
      <alignment horizontal="center" vertical="center" wrapText="1"/>
    </xf>
    <xf numFmtId="49" fontId="12" fillId="0" borderId="11" xfId="54" applyNumberFormat="1" applyFont="1" applyFill="1" applyBorder="1" applyAlignment="1">
      <alignment horizontal="center" vertical="center" wrapText="1"/>
      <protection/>
    </xf>
    <xf numFmtId="49" fontId="12" fillId="0" borderId="10" xfId="54" applyNumberFormat="1" applyFont="1" applyFill="1" applyBorder="1" applyAlignment="1">
      <alignment horizontal="center" vertical="center" wrapText="1"/>
      <protection/>
    </xf>
    <xf numFmtId="0" fontId="11" fillId="0" borderId="0" xfId="0" applyFont="1" applyAlignment="1">
      <alignment horizontal="center" vertical="center"/>
    </xf>
    <xf numFmtId="0" fontId="10" fillId="0" borderId="10" xfId="0" applyFont="1" applyBorder="1" applyAlignment="1">
      <alignment horizontal="left" vertical="center" wrapText="1"/>
    </xf>
    <xf numFmtId="0" fontId="59" fillId="0" borderId="10" xfId="0" applyFont="1" applyBorder="1" applyAlignment="1">
      <alignment horizontal="center" vertical="center" wrapText="1"/>
    </xf>
    <xf numFmtId="4" fontId="59" fillId="0" borderId="10" xfId="0" applyNumberFormat="1" applyFont="1" applyBorder="1" applyAlignment="1">
      <alignment horizontal="center" vertical="center" wrapText="1"/>
    </xf>
    <xf numFmtId="0" fontId="63" fillId="0" borderId="10" xfId="0" applyFont="1" applyBorder="1" applyAlignment="1">
      <alignment vertical="center" wrapText="1"/>
    </xf>
    <xf numFmtId="0" fontId="59" fillId="0" borderId="10" xfId="0" applyFont="1" applyFill="1" applyBorder="1" applyAlignment="1">
      <alignment horizontal="left" vertical="center"/>
    </xf>
    <xf numFmtId="0" fontId="10" fillId="0" borderId="0" xfId="0" applyFont="1" applyAlignment="1">
      <alignment horizontal="left"/>
    </xf>
    <xf numFmtId="0" fontId="12" fillId="0" borderId="10" xfId="54" applyFont="1" applyBorder="1" applyAlignment="1">
      <alignment horizontal="center" vertical="center" wrapText="1"/>
      <protection/>
    </xf>
    <xf numFmtId="0" fontId="10" fillId="0" borderId="10" xfId="0" applyFont="1" applyFill="1" applyBorder="1" applyAlignment="1">
      <alignment horizontal="left" vertical="center" wrapText="1"/>
    </xf>
    <xf numFmtId="43" fontId="10" fillId="0" borderId="10" xfId="0" applyNumberFormat="1" applyFont="1" applyBorder="1" applyAlignment="1">
      <alignment horizontal="center" vertical="center" wrapText="1"/>
    </xf>
    <xf numFmtId="43" fontId="12" fillId="0" borderId="10" xfId="48" applyFont="1" applyFill="1" applyBorder="1" applyAlignment="1">
      <alignment horizontal="left" vertical="center" wrapText="1"/>
    </xf>
    <xf numFmtId="0" fontId="10" fillId="0" borderId="10" xfId="0" applyFont="1" applyBorder="1" applyAlignment="1">
      <alignment horizontal="left"/>
    </xf>
    <xf numFmtId="0" fontId="10" fillId="0" borderId="10" xfId="0" applyNumberFormat="1" applyFont="1" applyBorder="1" applyAlignment="1">
      <alignment horizontal="justify" vertical="center" wrapText="1"/>
    </xf>
    <xf numFmtId="0" fontId="64" fillId="0" borderId="10" xfId="0" applyFont="1" applyFill="1" applyBorder="1" applyAlignment="1">
      <alignment horizontal="justify" vertical="center" wrapText="1"/>
    </xf>
    <xf numFmtId="203" fontId="59" fillId="0" borderId="0" xfId="48" applyNumberFormat="1" applyFont="1" applyAlignment="1">
      <alignment horizontal="justify" vertical="center"/>
    </xf>
    <xf numFmtId="203" fontId="11" fillId="0" borderId="10" xfId="48" applyNumberFormat="1" applyFont="1" applyFill="1" applyBorder="1" applyAlignment="1">
      <alignment horizontal="justify" vertical="center" wrapText="1"/>
    </xf>
    <xf numFmtId="203" fontId="59" fillId="0" borderId="10" xfId="48" applyNumberFormat="1" applyFont="1" applyBorder="1" applyAlignment="1">
      <alignment horizontal="justify" vertical="center"/>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 fillId="0" borderId="17" xfId="0" applyFont="1" applyBorder="1" applyAlignment="1">
      <alignment horizontal="left" vertical="center" wrapText="1"/>
    </xf>
    <xf numFmtId="0" fontId="1" fillId="0" borderId="19" xfId="0" applyFont="1" applyBorder="1" applyAlignment="1">
      <alignment horizontal="left" vertical="center" wrapText="1"/>
    </xf>
    <xf numFmtId="0" fontId="1" fillId="0" borderId="18" xfId="0" applyFont="1" applyBorder="1" applyAlignment="1">
      <alignment horizontal="left" vertical="center" wrapText="1"/>
    </xf>
    <xf numFmtId="0" fontId="38" fillId="0" borderId="10" xfId="0" applyFont="1" applyBorder="1" applyAlignment="1">
      <alignment horizontal="left" vertical="center"/>
    </xf>
    <xf numFmtId="0" fontId="10" fillId="0" borderId="12" xfId="0" applyFont="1" applyBorder="1" applyAlignment="1">
      <alignment horizontal="left" vertical="center"/>
    </xf>
    <xf numFmtId="0" fontId="10" fillId="0" borderId="20" xfId="0" applyFont="1" applyBorder="1" applyAlignment="1">
      <alignment horizontal="left" vertical="center"/>
    </xf>
    <xf numFmtId="0" fontId="10" fillId="0" borderId="15" xfId="0" applyFont="1" applyBorder="1" applyAlignment="1">
      <alignment horizontal="left" vertical="center"/>
    </xf>
    <xf numFmtId="0" fontId="11" fillId="3" borderId="10" xfId="0" applyFont="1" applyFill="1" applyBorder="1" applyAlignment="1">
      <alignment horizontal="center" vertical="center" wrapText="1"/>
    </xf>
    <xf numFmtId="0" fontId="10" fillId="9" borderId="0" xfId="0" applyFont="1" applyFill="1" applyBorder="1" applyAlignment="1">
      <alignment horizontal="left" vertical="center" wrapText="1"/>
    </xf>
    <xf numFmtId="0" fontId="10" fillId="9" borderId="10" xfId="0" applyFont="1" applyFill="1" applyBorder="1" applyAlignment="1">
      <alignment horizontal="center" vertical="center" wrapText="1"/>
    </xf>
    <xf numFmtId="0" fontId="10" fillId="9" borderId="0" xfId="0" applyFont="1" applyFill="1" applyBorder="1" applyAlignment="1">
      <alignment horizontal="center" vertical="center" wrapText="1"/>
    </xf>
    <xf numFmtId="0" fontId="12" fillId="9" borderId="10" xfId="0" applyFont="1" applyFill="1" applyBorder="1" applyAlignment="1">
      <alignment horizontal="center" vertical="center" wrapText="1"/>
    </xf>
    <xf numFmtId="203" fontId="10" fillId="9" borderId="10" xfId="48" applyNumberFormat="1" applyFont="1" applyFill="1" applyBorder="1" applyAlignment="1">
      <alignment horizontal="center" vertical="center" wrapText="1"/>
    </xf>
    <xf numFmtId="0" fontId="10" fillId="0" borderId="10" xfId="0" applyFont="1" applyBorder="1" applyAlignment="1">
      <alignment horizontal="justify" vertical="center" wrapText="1"/>
    </xf>
    <xf numFmtId="0" fontId="38" fillId="0" borderId="12" xfId="0" applyFont="1" applyBorder="1" applyAlignment="1">
      <alignment horizontal="left" vertical="center"/>
    </xf>
    <xf numFmtId="0" fontId="38" fillId="0" borderId="20" xfId="0" applyFont="1" applyBorder="1" applyAlignment="1">
      <alignment horizontal="left" vertical="center"/>
    </xf>
    <xf numFmtId="0" fontId="38" fillId="0" borderId="15" xfId="0" applyFont="1" applyBorder="1" applyAlignment="1">
      <alignment horizontal="left" vertical="center"/>
    </xf>
    <xf numFmtId="203" fontId="10" fillId="0" borderId="10" xfId="48" applyNumberFormat="1" applyFont="1" applyFill="1" applyBorder="1" applyAlignment="1">
      <alignment horizontal="justify" vertical="center" wrapText="1"/>
    </xf>
    <xf numFmtId="0" fontId="10" fillId="0" borderId="12" xfId="0" applyFont="1" applyBorder="1" applyAlignment="1">
      <alignment horizontal="left" vertical="center"/>
    </xf>
    <xf numFmtId="0" fontId="10" fillId="0" borderId="20" xfId="0" applyFont="1" applyBorder="1" applyAlignment="1">
      <alignment horizontal="left" vertical="center"/>
    </xf>
    <xf numFmtId="0" fontId="10" fillId="0" borderId="15" xfId="0" applyFont="1" applyBorder="1" applyAlignment="1">
      <alignment horizontal="left" vertical="center"/>
    </xf>
    <xf numFmtId="0" fontId="10" fillId="0" borderId="10" xfId="0" applyFont="1" applyBorder="1" applyAlignment="1">
      <alignment horizontal="justify" vertical="center" wrapText="1"/>
    </xf>
    <xf numFmtId="43" fontId="10" fillId="0" borderId="10" xfId="48" applyFont="1" applyBorder="1" applyAlignment="1">
      <alignment horizontal="center" vertical="center" wrapText="1"/>
    </xf>
    <xf numFmtId="43" fontId="59" fillId="0" borderId="10" xfId="48" applyFont="1" applyFill="1" applyBorder="1" applyAlignment="1">
      <alignment horizontal="center" vertical="center" wrapText="1"/>
    </xf>
    <xf numFmtId="0" fontId="10" fillId="0" borderId="13"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10" xfId="0" applyFont="1" applyBorder="1" applyAlignment="1">
      <alignment horizontal="center" vertical="center" wrapText="1"/>
    </xf>
    <xf numFmtId="0" fontId="10" fillId="0" borderId="21" xfId="0" applyFont="1" applyBorder="1" applyAlignment="1">
      <alignment horizontal="justify" vertical="center" wrapText="1"/>
    </xf>
    <xf numFmtId="0" fontId="10" fillId="0" borderId="17" xfId="0" applyFont="1" applyBorder="1" applyAlignment="1">
      <alignment horizontal="justify" vertical="center" wrapText="1"/>
    </xf>
    <xf numFmtId="0" fontId="10" fillId="0" borderId="22" xfId="0" applyFont="1" applyBorder="1" applyAlignment="1">
      <alignment horizontal="justify" vertical="center" wrapText="1"/>
    </xf>
    <xf numFmtId="43" fontId="59" fillId="0" borderId="13" xfId="48" applyFont="1" applyFill="1" applyBorder="1" applyAlignment="1">
      <alignment horizontal="center" vertical="center" wrapText="1"/>
    </xf>
    <xf numFmtId="43" fontId="59" fillId="0" borderId="16" xfId="48" applyFont="1" applyFill="1" applyBorder="1" applyAlignment="1">
      <alignment horizontal="center" vertical="center" wrapText="1"/>
    </xf>
    <xf numFmtId="43" fontId="59" fillId="0" borderId="11" xfId="48" applyFont="1" applyFill="1" applyBorder="1" applyAlignment="1">
      <alignment horizontal="center" vertical="center" wrapText="1"/>
    </xf>
    <xf numFmtId="0" fontId="12" fillId="9" borderId="23" xfId="0" applyFont="1" applyFill="1" applyBorder="1" applyAlignment="1">
      <alignment horizontal="center" vertical="center" wrapText="1"/>
    </xf>
    <xf numFmtId="0" fontId="12" fillId="9" borderId="24"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10" fillId="9" borderId="26" xfId="0" applyFont="1" applyFill="1" applyBorder="1" applyAlignment="1">
      <alignment horizontal="center" vertical="center" wrapText="1"/>
    </xf>
    <xf numFmtId="0" fontId="10" fillId="9" borderId="27" xfId="0" applyFont="1" applyFill="1" applyBorder="1" applyAlignment="1">
      <alignment horizontal="center" vertical="center" wrapText="1"/>
    </xf>
    <xf numFmtId="0" fontId="10" fillId="9" borderId="28" xfId="0" applyFont="1" applyFill="1" applyBorder="1" applyAlignment="1">
      <alignment horizontal="center" vertical="center" wrapText="1"/>
    </xf>
    <xf numFmtId="0" fontId="10" fillId="9" borderId="29" xfId="0" applyFont="1" applyFill="1" applyBorder="1" applyAlignment="1">
      <alignment horizontal="center" vertical="center" wrapText="1"/>
    </xf>
    <xf numFmtId="0" fontId="10" fillId="9" borderId="30"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9" borderId="31" xfId="0" applyFont="1" applyFill="1" applyBorder="1" applyAlignment="1">
      <alignment horizontal="center" vertical="center" wrapText="1"/>
    </xf>
    <xf numFmtId="0" fontId="10" fillId="9" borderId="32" xfId="0" applyFont="1" applyFill="1" applyBorder="1" applyAlignment="1">
      <alignment horizontal="center" vertical="center" wrapText="1"/>
    </xf>
    <xf numFmtId="0" fontId="10" fillId="9" borderId="33"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9" borderId="34" xfId="0" applyFont="1" applyFill="1" applyBorder="1" applyAlignment="1">
      <alignment horizontal="center" vertical="center" wrapText="1"/>
    </xf>
    <xf numFmtId="0" fontId="10" fillId="9" borderId="35" xfId="0" applyFont="1" applyFill="1" applyBorder="1" applyAlignment="1">
      <alignment horizontal="center" vertical="center" wrapText="1"/>
    </xf>
    <xf numFmtId="0" fontId="10" fillId="9" borderId="36" xfId="0" applyFont="1" applyFill="1" applyBorder="1" applyAlignment="1">
      <alignment horizontal="center" vertical="center" wrapText="1"/>
    </xf>
    <xf numFmtId="0" fontId="10" fillId="9" borderId="23"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203" fontId="10" fillId="0" borderId="10" xfId="48" applyNumberFormat="1" applyFont="1" applyBorder="1" applyAlignment="1">
      <alignment horizontal="center" vertical="center" wrapText="1"/>
    </xf>
    <xf numFmtId="0" fontId="12" fillId="0" borderId="10" xfId="0" applyFont="1" applyFill="1" applyBorder="1" applyAlignment="1">
      <alignment horizontal="justify" vertical="center" wrapText="1"/>
    </xf>
    <xf numFmtId="203" fontId="10" fillId="9" borderId="10" xfId="48" applyNumberFormat="1"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3" fontId="10" fillId="0" borderId="10" xfId="50" applyNumberFormat="1" applyFont="1" applyFill="1" applyBorder="1" applyAlignment="1">
      <alignment horizontal="center" vertical="center" wrapText="1"/>
    </xf>
    <xf numFmtId="3" fontId="59" fillId="0" borderId="10" xfId="50" applyNumberFormat="1" applyFont="1" applyFill="1" applyBorder="1" applyAlignment="1">
      <alignment horizontal="center" vertical="center"/>
    </xf>
    <xf numFmtId="0" fontId="59" fillId="0" borderId="10" xfId="0" applyFont="1" applyFill="1" applyBorder="1" applyAlignment="1">
      <alignment horizontal="center" vertical="center" wrapText="1"/>
    </xf>
    <xf numFmtId="3" fontId="10" fillId="9" borderId="10"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0" fontId="59" fillId="0" borderId="12"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15" xfId="0" applyFont="1" applyFill="1" applyBorder="1" applyAlignment="1">
      <alignment horizontal="left" vertical="center"/>
    </xf>
    <xf numFmtId="0" fontId="10" fillId="9" borderId="10" xfId="0" applyFont="1" applyFill="1" applyBorder="1" applyAlignment="1">
      <alignment horizontal="left" vertical="center" wrapText="1"/>
    </xf>
    <xf numFmtId="203" fontId="10" fillId="0" borderId="10" xfId="48"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0" fontId="10" fillId="0" borderId="13"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11" xfId="0" applyFont="1" applyBorder="1" applyAlignment="1">
      <alignment horizontal="justify" vertical="center" wrapText="1"/>
    </xf>
    <xf numFmtId="0" fontId="12" fillId="33" borderId="13" xfId="54" applyFont="1" applyFill="1" applyBorder="1" applyAlignment="1">
      <alignment horizontal="justify" vertical="center" wrapText="1"/>
      <protection/>
    </xf>
    <xf numFmtId="0" fontId="12" fillId="33" borderId="16" xfId="54" applyFont="1" applyFill="1" applyBorder="1" applyAlignment="1">
      <alignment horizontal="justify" vertical="center" wrapText="1"/>
      <protection/>
    </xf>
    <xf numFmtId="0" fontId="12" fillId="33" borderId="11" xfId="54" applyFont="1" applyFill="1" applyBorder="1" applyAlignment="1">
      <alignment horizontal="justify" vertical="center" wrapText="1"/>
      <protection/>
    </xf>
    <xf numFmtId="0" fontId="12" fillId="0" borderId="13" xfId="0" applyFont="1" applyBorder="1" applyAlignment="1">
      <alignment horizontal="justify" vertical="center" wrapText="1"/>
    </xf>
    <xf numFmtId="0" fontId="12" fillId="0" borderId="16" xfId="0" applyFont="1" applyBorder="1" applyAlignment="1">
      <alignment horizontal="justify" vertical="center" wrapText="1"/>
    </xf>
    <xf numFmtId="0" fontId="12" fillId="0" borderId="11" xfId="0" applyFont="1" applyBorder="1" applyAlignment="1">
      <alignment horizontal="justify" vertical="center" wrapText="1"/>
    </xf>
    <xf numFmtId="203" fontId="59" fillId="0" borderId="10" xfId="48" applyNumberFormat="1" applyFont="1" applyFill="1" applyBorder="1" applyAlignment="1">
      <alignment horizontal="center" vertical="center" wrapText="1"/>
    </xf>
    <xf numFmtId="0" fontId="12" fillId="33" borderId="10" xfId="54" applyFont="1" applyFill="1" applyBorder="1" applyAlignment="1">
      <alignment horizontal="justify" vertical="center" wrapText="1"/>
      <protection/>
    </xf>
    <xf numFmtId="0" fontId="12" fillId="0" borderId="10" xfId="0" applyFont="1" applyBorder="1" applyAlignment="1">
      <alignment horizontal="justify" vertical="center" wrapText="1"/>
    </xf>
    <xf numFmtId="0" fontId="12" fillId="0" borderId="13" xfId="54" applyFont="1" applyFill="1" applyBorder="1" applyAlignment="1">
      <alignment horizontal="justify" vertical="center" wrapText="1"/>
      <protection/>
    </xf>
    <xf numFmtId="0" fontId="12" fillId="0" borderId="11" xfId="54" applyFont="1" applyFill="1" applyBorder="1" applyAlignment="1">
      <alignment horizontal="justify" vertical="center" wrapText="1"/>
      <protection/>
    </xf>
    <xf numFmtId="0" fontId="10" fillId="0" borderId="10" xfId="0" applyFont="1" applyFill="1" applyBorder="1" applyAlignment="1">
      <alignment horizontal="center" vertical="center" wrapText="1"/>
    </xf>
    <xf numFmtId="0" fontId="12" fillId="0" borderId="10" xfId="54" applyFont="1" applyFill="1" applyBorder="1" applyAlignment="1">
      <alignment horizontal="justify" vertical="center" wrapText="1"/>
      <protection/>
    </xf>
    <xf numFmtId="0" fontId="10" fillId="0" borderId="13" xfId="0" applyFont="1" applyFill="1" applyBorder="1" applyAlignment="1">
      <alignment horizontal="justify" vertical="center" wrapText="1"/>
    </xf>
    <xf numFmtId="0" fontId="10" fillId="0" borderId="11" xfId="0" applyFont="1" applyFill="1" applyBorder="1" applyAlignment="1">
      <alignment horizontal="justify" vertical="center" wrapText="1"/>
    </xf>
    <xf numFmtId="199" fontId="12" fillId="0" borderId="10" xfId="54" applyNumberFormat="1" applyFont="1" applyFill="1" applyBorder="1" applyAlignment="1">
      <alignment horizontal="justify" vertical="center" wrapText="1"/>
      <protection/>
    </xf>
    <xf numFmtId="199" fontId="12" fillId="0" borderId="13" xfId="54" applyNumberFormat="1" applyFont="1" applyFill="1" applyBorder="1" applyAlignment="1">
      <alignment horizontal="justify" vertical="center" wrapText="1"/>
      <protection/>
    </xf>
    <xf numFmtId="199" fontId="12" fillId="0" borderId="11" xfId="54" applyNumberFormat="1" applyFont="1" applyFill="1" applyBorder="1" applyAlignment="1">
      <alignment horizontal="justify" vertical="center" wrapText="1"/>
      <protection/>
    </xf>
    <xf numFmtId="203" fontId="10" fillId="0" borderId="13" xfId="48" applyNumberFormat="1" applyFont="1" applyBorder="1" applyAlignment="1">
      <alignment horizontal="center" vertical="center" wrapText="1"/>
    </xf>
    <xf numFmtId="203" fontId="10" fillId="0" borderId="11" xfId="48" applyNumberFormat="1" applyFont="1" applyBorder="1" applyAlignment="1">
      <alignment horizontal="center" vertical="center" wrapText="1"/>
    </xf>
    <xf numFmtId="0" fontId="59" fillId="0" borderId="12" xfId="0" applyFont="1" applyBorder="1" applyAlignment="1">
      <alignment horizontal="left" vertical="center"/>
    </xf>
    <xf numFmtId="0" fontId="59" fillId="0" borderId="20" xfId="0" applyFont="1" applyBorder="1" applyAlignment="1">
      <alignment horizontal="left" vertical="center"/>
    </xf>
    <xf numFmtId="0" fontId="59" fillId="0" borderId="15" xfId="0" applyFont="1" applyBorder="1" applyAlignment="1">
      <alignment horizontal="left" vertical="center"/>
    </xf>
    <xf numFmtId="49" fontId="12" fillId="0" borderId="13" xfId="54" applyNumberFormat="1" applyFont="1" applyFill="1" applyBorder="1" applyAlignment="1">
      <alignment horizontal="justify" vertical="center" wrapText="1"/>
      <protection/>
    </xf>
    <xf numFmtId="49" fontId="12" fillId="0" borderId="16" xfId="54" applyNumberFormat="1" applyFont="1" applyFill="1" applyBorder="1" applyAlignment="1">
      <alignment horizontal="justify" vertical="center" wrapText="1"/>
      <protection/>
    </xf>
    <xf numFmtId="49" fontId="12" fillId="0" borderId="11" xfId="54" applyNumberFormat="1" applyFont="1" applyFill="1" applyBorder="1" applyAlignment="1">
      <alignment horizontal="justify" vertical="center" wrapText="1"/>
      <protection/>
    </xf>
    <xf numFmtId="0" fontId="10" fillId="0" borderId="10" xfId="0" applyFont="1" applyBorder="1" applyAlignment="1">
      <alignment horizontal="center" vertical="center" wrapText="1"/>
    </xf>
    <xf numFmtId="0" fontId="12" fillId="9" borderId="13" xfId="0" applyFont="1" applyFill="1" applyBorder="1" applyAlignment="1">
      <alignment horizontal="center" vertical="center" wrapText="1"/>
    </xf>
    <xf numFmtId="4" fontId="10" fillId="9" borderId="10" xfId="0" applyNumberFormat="1" applyFont="1" applyFill="1" applyBorder="1" applyAlignment="1">
      <alignment horizontal="center" vertical="center" wrapText="1"/>
    </xf>
    <xf numFmtId="0" fontId="10" fillId="9" borderId="37" xfId="0" applyFont="1" applyFill="1" applyBorder="1" applyAlignment="1">
      <alignment horizontal="center" vertical="center" wrapText="1"/>
    </xf>
    <xf numFmtId="0" fontId="10" fillId="9" borderId="38"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39" xfId="0" applyFont="1" applyFill="1" applyBorder="1" applyAlignment="1">
      <alignment horizontal="center" vertical="center" wrapText="1"/>
    </xf>
    <xf numFmtId="0" fontId="10" fillId="0" borderId="12" xfId="0" applyFont="1" applyBorder="1" applyAlignment="1">
      <alignment horizontal="left"/>
    </xf>
    <xf numFmtId="0" fontId="10" fillId="0" borderId="20" xfId="0" applyFont="1" applyBorder="1" applyAlignment="1">
      <alignment horizontal="left"/>
    </xf>
    <xf numFmtId="0" fontId="10" fillId="0" borderId="15" xfId="0" applyFont="1" applyBorder="1" applyAlignment="1">
      <alignment horizontal="left"/>
    </xf>
    <xf numFmtId="203" fontId="59" fillId="0" borderId="12" xfId="48" applyNumberFormat="1" applyFont="1" applyFill="1" applyBorder="1" applyAlignment="1">
      <alignment horizontal="center" vertical="center" wrapText="1"/>
    </xf>
    <xf numFmtId="0" fontId="10" fillId="9" borderId="31" xfId="0" applyFont="1" applyFill="1" applyBorder="1" applyAlignment="1">
      <alignment horizontal="center" vertical="center" wrapText="1"/>
    </xf>
    <xf numFmtId="0" fontId="10" fillId="9" borderId="32" xfId="0" applyFont="1" applyFill="1" applyBorder="1" applyAlignment="1">
      <alignment horizontal="center" vertical="center" wrapText="1"/>
    </xf>
    <xf numFmtId="0" fontId="10" fillId="9" borderId="33"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9" borderId="14" xfId="0" applyFont="1" applyFill="1" applyBorder="1" applyAlignment="1">
      <alignment horizontal="center" vertical="center" wrapText="1"/>
    </xf>
    <xf numFmtId="203" fontId="59" fillId="0" borderId="21" xfId="48" applyNumberFormat="1" applyFont="1" applyFill="1" applyBorder="1" applyAlignment="1">
      <alignment horizontal="center" vertical="center" wrapText="1"/>
    </xf>
    <xf numFmtId="203" fontId="59" fillId="0" borderId="17" xfId="48" applyNumberFormat="1" applyFont="1" applyFill="1" applyBorder="1" applyAlignment="1">
      <alignment horizontal="center" vertical="center" wrapText="1"/>
    </xf>
    <xf numFmtId="0" fontId="10" fillId="0" borderId="15" xfId="0" applyFont="1" applyBorder="1" applyAlignment="1">
      <alignment horizontal="justify" vertical="center" wrapText="1"/>
    </xf>
    <xf numFmtId="0" fontId="10" fillId="0" borderId="40" xfId="0" applyFont="1" applyBorder="1" applyAlignment="1">
      <alignment horizontal="justify" vertical="center" wrapText="1"/>
    </xf>
    <xf numFmtId="203" fontId="59" fillId="0" borderId="13" xfId="48" applyNumberFormat="1" applyFont="1" applyFill="1" applyBorder="1" applyAlignment="1">
      <alignment horizontal="center" vertical="center" wrapText="1"/>
    </xf>
    <xf numFmtId="203" fontId="59" fillId="0" borderId="16" xfId="48" applyNumberFormat="1" applyFont="1" applyFill="1" applyBorder="1" applyAlignment="1">
      <alignment horizontal="center" vertical="center" wrapText="1"/>
    </xf>
    <xf numFmtId="0" fontId="10" fillId="0" borderId="18" xfId="0" applyFont="1" applyBorder="1" applyAlignment="1">
      <alignment horizontal="justify" vertical="center" wrapText="1"/>
    </xf>
    <xf numFmtId="203" fontId="59" fillId="0" borderId="22" xfId="48" applyNumberFormat="1" applyFont="1" applyFill="1" applyBorder="1" applyAlignment="1">
      <alignment horizontal="center" vertical="center" wrapText="1"/>
    </xf>
    <xf numFmtId="0" fontId="58" fillId="0" borderId="21" xfId="0" applyFont="1" applyFill="1" applyBorder="1" applyAlignment="1">
      <alignment horizontal="justify" vertical="center" wrapText="1"/>
    </xf>
    <xf numFmtId="0" fontId="58" fillId="0" borderId="40" xfId="0" applyFont="1" applyFill="1" applyBorder="1" applyAlignment="1">
      <alignment horizontal="justify" vertical="center" wrapText="1"/>
    </xf>
    <xf numFmtId="0" fontId="58" fillId="0" borderId="17" xfId="0" applyFont="1" applyFill="1" applyBorder="1" applyAlignment="1">
      <alignment horizontal="justify" vertical="center" wrapText="1"/>
    </xf>
    <xf numFmtId="0" fontId="58" fillId="0" borderId="18" xfId="0" applyFont="1" applyFill="1" applyBorder="1" applyAlignment="1">
      <alignment horizontal="justify" vertical="center" wrapText="1"/>
    </xf>
    <xf numFmtId="0" fontId="59" fillId="0" borderId="13"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1" xfId="0" applyFont="1" applyFill="1" applyBorder="1" applyAlignment="1">
      <alignment horizontal="center" vertical="center" wrapText="1"/>
    </xf>
    <xf numFmtId="3" fontId="59" fillId="0" borderId="13" xfId="0" applyNumberFormat="1" applyFont="1" applyFill="1" applyBorder="1" applyAlignment="1">
      <alignment horizontal="center" vertical="center" wrapText="1"/>
    </xf>
    <xf numFmtId="3" fontId="59" fillId="0" borderId="11" xfId="0" applyNumberFormat="1" applyFont="1" applyFill="1" applyBorder="1" applyAlignment="1">
      <alignment horizontal="center" vertical="center" wrapText="1"/>
    </xf>
    <xf numFmtId="14" fontId="59" fillId="0" borderId="13" xfId="0" applyNumberFormat="1" applyFont="1" applyFill="1" applyBorder="1" applyAlignment="1">
      <alignment horizontal="center" vertical="center" wrapText="1"/>
    </xf>
    <xf numFmtId="14" fontId="59" fillId="0" borderId="11" xfId="0" applyNumberFormat="1" applyFont="1" applyFill="1" applyBorder="1" applyAlignment="1">
      <alignment horizontal="center" vertical="center" wrapText="1"/>
    </xf>
    <xf numFmtId="0" fontId="58" fillId="0" borderId="12" xfId="0" applyFont="1" applyFill="1" applyBorder="1" applyAlignment="1">
      <alignment horizontal="justify" vertical="center" wrapText="1"/>
    </xf>
    <xf numFmtId="0" fontId="58" fillId="0" borderId="15" xfId="0" applyFont="1" applyFill="1" applyBorder="1" applyAlignment="1">
      <alignment horizontal="justify" vertical="center" wrapText="1"/>
    </xf>
    <xf numFmtId="0" fontId="59" fillId="0" borderId="13" xfId="0" applyFont="1" applyFill="1" applyBorder="1" applyAlignment="1">
      <alignment horizontal="justify" vertical="center" wrapText="1"/>
    </xf>
    <xf numFmtId="0" fontId="59" fillId="0" borderId="11" xfId="0" applyFont="1" applyFill="1" applyBorder="1" applyAlignment="1">
      <alignment horizontal="justify" vertical="center" wrapText="1"/>
    </xf>
    <xf numFmtId="0" fontId="59" fillId="0" borderId="16" xfId="0" applyFont="1" applyFill="1" applyBorder="1" applyAlignment="1">
      <alignment horizontal="center" vertical="center" wrapText="1"/>
    </xf>
    <xf numFmtId="0" fontId="59" fillId="0" borderId="0" xfId="0" applyFont="1" applyAlignment="1">
      <alignment horizontal="justify" vertical="center" wrapText="1"/>
    </xf>
    <xf numFmtId="0" fontId="58" fillId="0" borderId="22" xfId="0" applyFont="1" applyFill="1" applyBorder="1" applyAlignment="1">
      <alignment horizontal="justify" vertical="center" wrapText="1"/>
    </xf>
    <xf numFmtId="0" fontId="58" fillId="0" borderId="41" xfId="0" applyFont="1" applyFill="1" applyBorder="1" applyAlignment="1">
      <alignment horizontal="justify" vertical="center" wrapText="1"/>
    </xf>
    <xf numFmtId="0" fontId="59" fillId="0" borderId="21" xfId="0" applyFont="1" applyFill="1" applyBorder="1" applyAlignment="1">
      <alignment horizontal="justify" vertical="center" wrapText="1"/>
    </xf>
    <xf numFmtId="0" fontId="59" fillId="0" borderId="40" xfId="0" applyFont="1" applyFill="1" applyBorder="1" applyAlignment="1">
      <alignment horizontal="justify" vertical="center" wrapText="1"/>
    </xf>
    <xf numFmtId="0" fontId="59" fillId="0" borderId="17" xfId="0" applyFont="1" applyFill="1" applyBorder="1" applyAlignment="1">
      <alignment horizontal="justify" vertical="center" wrapText="1"/>
    </xf>
    <xf numFmtId="0" fontId="59" fillId="0" borderId="18" xfId="0" applyFont="1" applyFill="1" applyBorder="1" applyAlignment="1">
      <alignment horizontal="justify" vertical="center" wrapText="1"/>
    </xf>
    <xf numFmtId="0" fontId="59" fillId="0" borderId="22" xfId="0" applyFont="1" applyFill="1" applyBorder="1" applyAlignment="1">
      <alignment horizontal="justify" vertical="center" wrapText="1"/>
    </xf>
    <xf numFmtId="0" fontId="59" fillId="0" borderId="41" xfId="0" applyFont="1" applyFill="1" applyBorder="1" applyAlignment="1">
      <alignment horizontal="justify" vertical="center" wrapText="1"/>
    </xf>
    <xf numFmtId="0" fontId="58" fillId="0" borderId="13" xfId="0" applyFont="1" applyFill="1" applyBorder="1" applyAlignment="1">
      <alignment horizontal="justify" vertical="center" wrapText="1"/>
    </xf>
    <xf numFmtId="0" fontId="58" fillId="0" borderId="11" xfId="0" applyFont="1" applyFill="1" applyBorder="1" applyAlignment="1">
      <alignment horizontal="justify" vertical="center" wrapText="1"/>
    </xf>
    <xf numFmtId="0" fontId="58" fillId="0" borderId="16" xfId="0" applyFont="1" applyFill="1" applyBorder="1" applyAlignment="1">
      <alignment horizontal="justify" vertical="center" wrapText="1"/>
    </xf>
    <xf numFmtId="3" fontId="58" fillId="0" borderId="13" xfId="0" applyNumberFormat="1" applyFont="1" applyFill="1" applyBorder="1" applyAlignment="1">
      <alignment horizontal="justify" vertical="center" wrapText="1"/>
    </xf>
    <xf numFmtId="3" fontId="58" fillId="0" borderId="16" xfId="0" applyNumberFormat="1" applyFont="1" applyFill="1" applyBorder="1" applyAlignment="1">
      <alignment horizontal="justify" vertical="center" wrapText="1"/>
    </xf>
    <xf numFmtId="3" fontId="58" fillId="0" borderId="11" xfId="0" applyNumberFormat="1" applyFont="1" applyFill="1" applyBorder="1" applyAlignment="1">
      <alignment horizontal="justify" vertical="center" wrapText="1"/>
    </xf>
    <xf numFmtId="3" fontId="58" fillId="0" borderId="13" xfId="0" applyNumberFormat="1" applyFont="1" applyFill="1" applyBorder="1" applyAlignment="1">
      <alignment horizontal="center" vertical="center" wrapText="1"/>
    </xf>
    <xf numFmtId="3" fontId="58" fillId="0" borderId="16" xfId="0" applyNumberFormat="1" applyFont="1" applyFill="1" applyBorder="1" applyAlignment="1">
      <alignment horizontal="center" vertical="center" wrapText="1"/>
    </xf>
    <xf numFmtId="3" fontId="58" fillId="0" borderId="11" xfId="0" applyNumberFormat="1"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9" fillId="0" borderId="16" xfId="0" applyFont="1" applyFill="1" applyBorder="1" applyAlignment="1">
      <alignment horizontal="justify" vertical="center" wrapText="1"/>
    </xf>
    <xf numFmtId="0" fontId="59" fillId="0" borderId="12" xfId="0" applyFont="1" applyFill="1" applyBorder="1" applyAlignment="1">
      <alignment horizontal="justify" vertical="center" wrapText="1"/>
    </xf>
    <xf numFmtId="0" fontId="59" fillId="0" borderId="15" xfId="0" applyFont="1" applyFill="1" applyBorder="1" applyAlignment="1">
      <alignment horizontal="justify" vertical="center" wrapText="1"/>
    </xf>
    <xf numFmtId="0" fontId="58" fillId="9" borderId="13" xfId="0" applyFont="1" applyFill="1" applyBorder="1" applyAlignment="1">
      <alignment horizontal="center" vertical="center" wrapText="1"/>
    </xf>
    <xf numFmtId="0" fontId="58" fillId="9" borderId="11" xfId="0" applyFont="1" applyFill="1" applyBorder="1" applyAlignment="1">
      <alignment horizontal="center" vertical="center" wrapText="1"/>
    </xf>
    <xf numFmtId="0" fontId="58" fillId="9" borderId="12" xfId="0" applyFont="1" applyFill="1" applyBorder="1" applyAlignment="1">
      <alignment horizontal="center" vertical="center" wrapText="1"/>
    </xf>
    <xf numFmtId="0" fontId="58" fillId="9" borderId="15" xfId="0" applyFont="1" applyFill="1" applyBorder="1" applyAlignment="1">
      <alignment horizontal="center" vertical="center" wrapText="1"/>
    </xf>
    <xf numFmtId="203" fontId="58" fillId="9" borderId="13" xfId="48" applyNumberFormat="1" applyFont="1" applyFill="1" applyBorder="1" applyAlignment="1">
      <alignment horizontal="center" vertical="center" wrapText="1"/>
    </xf>
    <xf numFmtId="203" fontId="58" fillId="9" borderId="11" xfId="48" applyNumberFormat="1" applyFont="1" applyFill="1" applyBorder="1" applyAlignment="1">
      <alignment horizontal="center" vertical="center" wrapText="1"/>
    </xf>
    <xf numFmtId="0" fontId="59" fillId="9" borderId="13" xfId="0" applyFont="1" applyFill="1" applyBorder="1" applyAlignment="1">
      <alignment horizontal="center" vertical="center" wrapText="1"/>
    </xf>
    <xf numFmtId="0" fontId="59" fillId="9" borderId="11" xfId="0" applyFont="1" applyFill="1" applyBorder="1" applyAlignment="1">
      <alignment horizontal="center" vertical="center" wrapText="1"/>
    </xf>
    <xf numFmtId="0" fontId="65" fillId="3" borderId="12" xfId="0" applyFont="1" applyFill="1" applyBorder="1" applyAlignment="1">
      <alignment horizontal="center" vertical="center" wrapText="1"/>
    </xf>
    <xf numFmtId="0" fontId="65" fillId="3" borderId="20" xfId="0" applyFont="1" applyFill="1" applyBorder="1" applyAlignment="1">
      <alignment horizontal="center" vertical="center" wrapText="1"/>
    </xf>
    <xf numFmtId="0" fontId="65" fillId="3" borderId="15" xfId="0" applyFont="1" applyFill="1" applyBorder="1" applyAlignment="1">
      <alignment horizontal="center" vertical="center" wrapText="1"/>
    </xf>
    <xf numFmtId="0" fontId="58" fillId="9" borderId="20" xfId="0" applyFont="1" applyFill="1" applyBorder="1" applyAlignment="1">
      <alignment horizontal="center" vertical="center" wrapText="1"/>
    </xf>
    <xf numFmtId="0" fontId="59" fillId="0" borderId="12" xfId="0" applyFont="1" applyBorder="1" applyAlignment="1">
      <alignment horizontal="left" vertical="center" wrapText="1"/>
    </xf>
    <xf numFmtId="0" fontId="59" fillId="0" borderId="20" xfId="0" applyFont="1" applyBorder="1" applyAlignment="1">
      <alignment horizontal="left" vertical="center" wrapText="1"/>
    </xf>
    <xf numFmtId="0" fontId="59" fillId="0" borderId="15" xfId="0" applyFont="1" applyBorder="1" applyAlignment="1">
      <alignment horizontal="left" vertical="center" wrapText="1"/>
    </xf>
    <xf numFmtId="0" fontId="59" fillId="0" borderId="12" xfId="0" applyFont="1" applyBorder="1" applyAlignment="1">
      <alignment horizontal="center" vertical="center" wrapText="1"/>
    </xf>
    <xf numFmtId="0" fontId="59" fillId="0" borderId="15" xfId="0" applyFont="1" applyBorder="1" applyAlignment="1">
      <alignment horizontal="center" vertical="center" wrapText="1"/>
    </xf>
    <xf numFmtId="0" fontId="58" fillId="9" borderId="21" xfId="0" applyFont="1" applyFill="1" applyBorder="1" applyAlignment="1">
      <alignment horizontal="center" vertical="center" wrapText="1"/>
    </xf>
    <xf numFmtId="0" fontId="58" fillId="9" borderId="40" xfId="0" applyFont="1" applyFill="1" applyBorder="1" applyAlignment="1">
      <alignment horizontal="center" vertical="center" wrapText="1"/>
    </xf>
    <xf numFmtId="0" fontId="58" fillId="9" borderId="17" xfId="0" applyFont="1" applyFill="1" applyBorder="1" applyAlignment="1">
      <alignment horizontal="center" vertical="center" wrapText="1"/>
    </xf>
    <xf numFmtId="0" fontId="58" fillId="9" borderId="18"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 fillId="0" borderId="12" xfId="0" applyFont="1" applyBorder="1" applyAlignment="1">
      <alignment horizontal="left" vertical="center" wrapText="1"/>
    </xf>
    <xf numFmtId="0" fontId="1" fillId="0" borderId="20" xfId="0" applyFont="1" applyBorder="1" applyAlignment="1">
      <alignment horizontal="left" vertical="center" wrapText="1"/>
    </xf>
    <xf numFmtId="0" fontId="1" fillId="0" borderId="15" xfId="0" applyFont="1" applyBorder="1" applyAlignment="1">
      <alignment horizontal="left" vertical="center" wrapText="1"/>
    </xf>
    <xf numFmtId="0" fontId="58" fillId="0" borderId="12"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2" fillId="0" borderId="13" xfId="0" applyFont="1" applyFill="1" applyBorder="1" applyAlignment="1">
      <alignment horizontal="justify" vertical="center" wrapText="1"/>
    </xf>
    <xf numFmtId="0" fontId="12" fillId="0" borderId="11" xfId="0" applyFont="1" applyFill="1" applyBorder="1" applyAlignment="1">
      <alignment horizontal="justify" vertical="center" wrapText="1"/>
    </xf>
    <xf numFmtId="0" fontId="11" fillId="3" borderId="0" xfId="0" applyFont="1" applyFill="1" applyBorder="1" applyAlignment="1">
      <alignment horizontal="center" vertical="center" wrapText="1"/>
    </xf>
    <xf numFmtId="0" fontId="10" fillId="9" borderId="0" xfId="0" applyFont="1" applyFill="1" applyBorder="1" applyAlignment="1">
      <alignment horizontal="center" vertical="center" wrapText="1"/>
    </xf>
    <xf numFmtId="4" fontId="10" fillId="9" borderId="10" xfId="0" applyNumberFormat="1" applyFont="1" applyFill="1" applyBorder="1" applyAlignment="1">
      <alignment horizontal="center" vertical="center" wrapText="1"/>
    </xf>
    <xf numFmtId="3" fontId="10" fillId="0" borderId="10" xfId="0" applyNumberFormat="1" applyFont="1" applyBorder="1" applyAlignment="1">
      <alignment horizontal="center" vertical="center" wrapText="1"/>
    </xf>
    <xf numFmtId="9" fontId="10" fillId="0" borderId="10" xfId="0" applyNumberFormat="1" applyFont="1" applyBorder="1" applyAlignment="1">
      <alignment horizontal="justify" vertical="center" wrapText="1"/>
    </xf>
    <xf numFmtId="3" fontId="10" fillId="0" borderId="13" xfId="0" applyNumberFormat="1" applyFont="1" applyBorder="1" applyAlignment="1">
      <alignment horizontal="center" vertical="center" wrapText="1"/>
    </xf>
    <xf numFmtId="3" fontId="10" fillId="0" borderId="16" xfId="0" applyNumberFormat="1" applyFont="1" applyBorder="1" applyAlignment="1">
      <alignment horizontal="center" vertical="center" wrapText="1"/>
    </xf>
    <xf numFmtId="3" fontId="10" fillId="0" borderId="11" xfId="0" applyNumberFormat="1" applyFont="1" applyBorder="1" applyAlignment="1">
      <alignment horizontal="center" vertical="center" wrapText="1"/>
    </xf>
    <xf numFmtId="203" fontId="59" fillId="0" borderId="10" xfId="48" applyNumberFormat="1" applyFont="1" applyFill="1" applyBorder="1" applyAlignment="1">
      <alignment horizontal="justify" vertical="center" wrapText="1"/>
    </xf>
    <xf numFmtId="9" fontId="10" fillId="0" borderId="10" xfId="0" applyNumberFormat="1" applyFont="1" applyBorder="1" applyAlignment="1">
      <alignment horizontal="center" vertical="center" wrapText="1"/>
    </xf>
    <xf numFmtId="203" fontId="10" fillId="0" borderId="12" xfId="48" applyNumberFormat="1" applyFont="1" applyBorder="1" applyAlignment="1">
      <alignment horizontal="center" vertical="center" wrapText="1"/>
    </xf>
    <xf numFmtId="0" fontId="10" fillId="9" borderId="20"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2" fillId="0" borderId="10" xfId="54" applyFont="1" applyBorder="1" applyAlignment="1">
      <alignment horizontal="justify" vertical="center" wrapText="1"/>
      <protection/>
    </xf>
    <xf numFmtId="0" fontId="10" fillId="0" borderId="10" xfId="0" applyFont="1" applyBorder="1" applyAlignment="1">
      <alignment horizontal="center" vertical="center"/>
    </xf>
    <xf numFmtId="0" fontId="58" fillId="0" borderId="10" xfId="0" applyFont="1" applyBorder="1" applyAlignment="1">
      <alignment horizontal="justify" vertical="center" wrapText="1"/>
    </xf>
    <xf numFmtId="203" fontId="58" fillId="0" borderId="10" xfId="48" applyNumberFormat="1" applyFont="1" applyBorder="1" applyAlignment="1">
      <alignment horizontal="justify" vertical="center" wrapText="1"/>
    </xf>
    <xf numFmtId="9" fontId="58"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58" fillId="0" borderId="11" xfId="0" applyFont="1" applyBorder="1" applyAlignment="1">
      <alignment horizontal="justify" vertical="center" wrapText="1"/>
    </xf>
    <xf numFmtId="203" fontId="58" fillId="0" borderId="11" xfId="48" applyNumberFormat="1" applyFont="1" applyBorder="1" applyAlignment="1">
      <alignment horizontal="justify" vertical="center" wrapText="1"/>
    </xf>
    <xf numFmtId="0" fontId="10" fillId="0" borderId="11" xfId="0" applyFont="1" applyFill="1" applyBorder="1" applyAlignment="1">
      <alignment horizontal="center" vertical="center" wrapText="1"/>
    </xf>
    <xf numFmtId="0" fontId="62" fillId="0" borderId="10" xfId="0" applyFont="1" applyBorder="1" applyAlignment="1">
      <alignment horizontal="justify" vertical="center" wrapText="1"/>
    </xf>
    <xf numFmtId="0" fontId="61" fillId="0" borderId="10" xfId="0" applyFont="1" applyBorder="1" applyAlignment="1">
      <alignment horizontal="justify" vertical="center" wrapText="1"/>
    </xf>
    <xf numFmtId="203" fontId="58" fillId="0" borderId="10" xfId="48" applyNumberFormat="1" applyFont="1" applyBorder="1" applyAlignment="1">
      <alignment horizontal="center" vertical="center" wrapText="1"/>
    </xf>
    <xf numFmtId="0" fontId="10" fillId="0" borderId="15" xfId="0" applyFont="1" applyBorder="1" applyAlignment="1">
      <alignment horizontal="center" vertical="center" wrapText="1"/>
    </xf>
    <xf numFmtId="0" fontId="59" fillId="0" borderId="10" xfId="0" applyFont="1" applyBorder="1" applyAlignment="1">
      <alignment horizontal="justify" vertical="center" wrapText="1"/>
    </xf>
    <xf numFmtId="0" fontId="10" fillId="9" borderId="19" xfId="0" applyFont="1" applyFill="1" applyBorder="1" applyAlignment="1">
      <alignment horizontal="left" vertical="center" wrapText="1"/>
    </xf>
    <xf numFmtId="0" fontId="59" fillId="0" borderId="13" xfId="0" applyFont="1" applyBorder="1" applyAlignment="1">
      <alignment horizontal="justify" vertical="center" wrapText="1"/>
    </xf>
    <xf numFmtId="0" fontId="59" fillId="0" borderId="11" xfId="0" applyFont="1" applyBorder="1" applyAlignment="1">
      <alignment horizontal="justify" vertical="center" wrapText="1"/>
    </xf>
    <xf numFmtId="4" fontId="59" fillId="0" borderId="10" xfId="0" applyNumberFormat="1" applyFont="1" applyBorder="1" applyAlignment="1">
      <alignment horizontal="center" vertical="center" wrapText="1"/>
    </xf>
    <xf numFmtId="0" fontId="10" fillId="0" borderId="10" xfId="0" applyFont="1" applyBorder="1" applyAlignment="1">
      <alignment horizontal="left" vertical="center" wrapText="1"/>
    </xf>
    <xf numFmtId="0" fontId="10" fillId="0" borderId="10" xfId="0" applyFont="1" applyFill="1" applyBorder="1" applyAlignment="1">
      <alignment horizontal="left" vertical="center" wrapText="1"/>
    </xf>
    <xf numFmtId="0" fontId="59" fillId="0" borderId="10" xfId="0" applyFont="1" applyBorder="1" applyAlignment="1">
      <alignment horizontal="center" vertical="center" wrapText="1"/>
    </xf>
    <xf numFmtId="0" fontId="63" fillId="0" borderId="10" xfId="0" applyFont="1" applyBorder="1" applyAlignment="1">
      <alignment vertical="center" wrapText="1"/>
    </xf>
    <xf numFmtId="0" fontId="10" fillId="9" borderId="42" xfId="0" applyFont="1" applyFill="1" applyBorder="1" applyAlignment="1">
      <alignment horizontal="left" vertical="center" wrapText="1"/>
    </xf>
    <xf numFmtId="0" fontId="10" fillId="9" borderId="43" xfId="0" applyFont="1" applyFill="1" applyBorder="1" applyAlignment="1">
      <alignment horizontal="left" vertical="center" wrapText="1"/>
    </xf>
    <xf numFmtId="0" fontId="10" fillId="9" borderId="22" xfId="0" applyFont="1" applyFill="1" applyBorder="1" applyAlignment="1">
      <alignment horizontal="left" vertical="center" wrapText="1"/>
    </xf>
    <xf numFmtId="0" fontId="10" fillId="9" borderId="41" xfId="0" applyFont="1" applyFill="1" applyBorder="1" applyAlignment="1">
      <alignment horizontal="left" vertical="center" wrapText="1"/>
    </xf>
    <xf numFmtId="0" fontId="59" fillId="0" borderId="10" xfId="0" applyFont="1" applyFill="1" applyBorder="1" applyAlignment="1">
      <alignment horizontal="justify" vertical="center" wrapText="1"/>
    </xf>
    <xf numFmtId="0" fontId="64" fillId="0" borderId="10" xfId="0" applyFont="1" applyFill="1" applyBorder="1" applyAlignment="1">
      <alignment horizontal="justify" vertical="center" wrapText="1"/>
    </xf>
    <xf numFmtId="0" fontId="10" fillId="0" borderId="13" xfId="0" applyFont="1" applyFill="1" applyBorder="1" applyAlignment="1">
      <alignment horizontal="justify" vertical="top" wrapText="1"/>
    </xf>
    <xf numFmtId="0" fontId="10" fillId="0" borderId="16" xfId="0" applyFont="1" applyFill="1" applyBorder="1" applyAlignment="1">
      <alignment horizontal="justify" vertical="top" wrapText="1"/>
    </xf>
    <xf numFmtId="0" fontId="10" fillId="0" borderId="11" xfId="0" applyFont="1" applyFill="1" applyBorder="1" applyAlignment="1">
      <alignment horizontal="justify"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5"/>
  <sheetViews>
    <sheetView zoomScale="60" zoomScaleNormal="60" zoomScalePageLayoutView="0" workbookViewId="0" topLeftCell="A1">
      <selection activeCell="R8" sqref="R8"/>
    </sheetView>
  </sheetViews>
  <sheetFormatPr defaultColWidth="11.421875" defaultRowHeight="15"/>
  <cols>
    <col min="1" max="1" width="19.421875" style="87" customWidth="1"/>
    <col min="2" max="4" width="22.140625" style="87" customWidth="1"/>
    <col min="5" max="5" width="5.421875" style="114" customWidth="1"/>
    <col min="6" max="6" width="16.7109375" style="164" customWidth="1"/>
    <col min="7" max="7" width="33.28125" style="87" customWidth="1"/>
    <col min="8" max="9" width="22.140625" style="87" customWidth="1"/>
    <col min="10" max="10" width="16.7109375" style="87" customWidth="1"/>
    <col min="11" max="11" width="11.8515625" style="114" customWidth="1"/>
    <col min="12" max="13" width="8.28125" style="87" customWidth="1"/>
    <col min="14" max="14" width="22.57421875" style="87" customWidth="1"/>
    <col min="15" max="16384" width="11.421875" style="87" customWidth="1"/>
  </cols>
  <sheetData>
    <row r="1" spans="1:14" s="160" customFormat="1" ht="15">
      <c r="A1" s="218" t="s">
        <v>16</v>
      </c>
      <c r="B1" s="218"/>
      <c r="C1" s="218"/>
      <c r="D1" s="218"/>
      <c r="E1" s="218"/>
      <c r="F1" s="218"/>
      <c r="G1" s="218"/>
      <c r="H1" s="218"/>
      <c r="I1" s="218"/>
      <c r="J1" s="218"/>
      <c r="K1" s="218"/>
      <c r="L1" s="218"/>
      <c r="M1" s="218"/>
      <c r="N1" s="218"/>
    </row>
    <row r="2" spans="1:14" s="160" customFormat="1" ht="15">
      <c r="A2" s="218" t="s">
        <v>1091</v>
      </c>
      <c r="B2" s="218"/>
      <c r="C2" s="218"/>
      <c r="D2" s="218"/>
      <c r="E2" s="218"/>
      <c r="F2" s="218"/>
      <c r="G2" s="218"/>
      <c r="H2" s="218"/>
      <c r="I2" s="218"/>
      <c r="J2" s="218"/>
      <c r="K2" s="218"/>
      <c r="L2" s="218"/>
      <c r="M2" s="218"/>
      <c r="N2" s="218"/>
    </row>
    <row r="3" spans="1:14" s="160" customFormat="1" ht="14.25">
      <c r="A3" s="219" t="s">
        <v>211</v>
      </c>
      <c r="B3" s="219"/>
      <c r="C3" s="219"/>
      <c r="D3" s="219"/>
      <c r="E3" s="219"/>
      <c r="F3" s="219"/>
      <c r="G3" s="219"/>
      <c r="H3" s="220" t="s">
        <v>1577</v>
      </c>
      <c r="I3" s="220"/>
      <c r="J3" s="220"/>
      <c r="K3" s="221" t="s">
        <v>1578</v>
      </c>
      <c r="L3" s="221"/>
      <c r="M3" s="221"/>
      <c r="N3" s="221"/>
    </row>
    <row r="4" spans="1:14" s="192" customFormat="1" ht="15">
      <c r="A4" s="222" t="s">
        <v>0</v>
      </c>
      <c r="B4" s="222"/>
      <c r="C4" s="222"/>
      <c r="D4" s="220" t="s">
        <v>1</v>
      </c>
      <c r="E4" s="220"/>
      <c r="F4" s="220"/>
      <c r="G4" s="220"/>
      <c r="H4" s="220" t="s">
        <v>17</v>
      </c>
      <c r="I4" s="220"/>
      <c r="J4" s="220"/>
      <c r="K4" s="220"/>
      <c r="L4" s="220"/>
      <c r="M4" s="220"/>
      <c r="N4" s="220"/>
    </row>
    <row r="5" spans="1:14" s="114" customFormat="1" ht="14.25">
      <c r="A5" s="220" t="s">
        <v>2</v>
      </c>
      <c r="B5" s="220" t="s">
        <v>1093</v>
      </c>
      <c r="C5" s="220" t="s">
        <v>3</v>
      </c>
      <c r="D5" s="220" t="s">
        <v>4</v>
      </c>
      <c r="E5" s="220" t="s">
        <v>5</v>
      </c>
      <c r="F5" s="223" t="s">
        <v>13</v>
      </c>
      <c r="G5" s="222" t="s">
        <v>1127</v>
      </c>
      <c r="H5" s="220" t="s">
        <v>6</v>
      </c>
      <c r="I5" s="220" t="s">
        <v>1128</v>
      </c>
      <c r="J5" s="220" t="s">
        <v>1129</v>
      </c>
      <c r="K5" s="220" t="s">
        <v>14</v>
      </c>
      <c r="L5" s="220" t="s">
        <v>7</v>
      </c>
      <c r="M5" s="220"/>
      <c r="N5" s="74" t="s">
        <v>8</v>
      </c>
    </row>
    <row r="6" spans="1:14" s="114" customFormat="1" ht="14.25">
      <c r="A6" s="220"/>
      <c r="B6" s="220"/>
      <c r="C6" s="220"/>
      <c r="D6" s="220"/>
      <c r="E6" s="220"/>
      <c r="F6" s="223"/>
      <c r="G6" s="222"/>
      <c r="H6" s="220"/>
      <c r="I6" s="220"/>
      <c r="J6" s="220"/>
      <c r="K6" s="220"/>
      <c r="L6" s="74" t="s">
        <v>9</v>
      </c>
      <c r="M6" s="74" t="s">
        <v>10</v>
      </c>
      <c r="N6" s="74" t="s">
        <v>1132</v>
      </c>
    </row>
    <row r="7" spans="1:14" ht="153" customHeight="1">
      <c r="A7" s="2" t="s">
        <v>212</v>
      </c>
      <c r="B7" s="83" t="s">
        <v>213</v>
      </c>
      <c r="C7" s="56" t="s">
        <v>214</v>
      </c>
      <c r="D7" s="224" t="s">
        <v>1094</v>
      </c>
      <c r="E7" s="53">
        <v>50</v>
      </c>
      <c r="F7" s="228">
        <f>46118700/1000</f>
        <v>46118.7</v>
      </c>
      <c r="G7" s="83" t="s">
        <v>409</v>
      </c>
      <c r="H7" s="224" t="s">
        <v>397</v>
      </c>
      <c r="I7" s="104"/>
      <c r="J7" s="104"/>
      <c r="K7" s="84" t="s">
        <v>34</v>
      </c>
      <c r="L7" s="104"/>
      <c r="M7" s="104"/>
      <c r="N7" s="224" t="s">
        <v>1096</v>
      </c>
    </row>
    <row r="8" spans="1:14" ht="89.25" customHeight="1">
      <c r="A8" s="2" t="s">
        <v>215</v>
      </c>
      <c r="B8" s="83" t="s">
        <v>216</v>
      </c>
      <c r="C8" s="56" t="s">
        <v>217</v>
      </c>
      <c r="D8" s="224"/>
      <c r="E8" s="53">
        <v>35</v>
      </c>
      <c r="F8" s="228"/>
      <c r="G8" s="83" t="s">
        <v>410</v>
      </c>
      <c r="H8" s="224"/>
      <c r="I8" s="104"/>
      <c r="J8" s="104"/>
      <c r="K8" s="84"/>
      <c r="L8" s="104"/>
      <c r="M8" s="104"/>
      <c r="N8" s="224"/>
    </row>
    <row r="9" spans="1:14" ht="93" customHeight="1">
      <c r="A9" s="2" t="s">
        <v>218</v>
      </c>
      <c r="B9" s="83" t="s">
        <v>219</v>
      </c>
      <c r="C9" s="56" t="s">
        <v>220</v>
      </c>
      <c r="D9" s="224" t="s">
        <v>1095</v>
      </c>
      <c r="E9" s="53">
        <v>40</v>
      </c>
      <c r="F9" s="228">
        <f>548239427.81/1000</f>
        <v>548239.4278099999</v>
      </c>
      <c r="G9" s="83" t="s">
        <v>411</v>
      </c>
      <c r="H9" s="224" t="s">
        <v>398</v>
      </c>
      <c r="I9" s="104"/>
      <c r="J9" s="104"/>
      <c r="K9" s="84" t="s">
        <v>34</v>
      </c>
      <c r="L9" s="104"/>
      <c r="M9" s="104"/>
      <c r="N9" s="224" t="s">
        <v>1096</v>
      </c>
    </row>
    <row r="10" spans="1:14" ht="159" customHeight="1">
      <c r="A10" s="2" t="s">
        <v>221</v>
      </c>
      <c r="B10" s="83" t="s">
        <v>222</v>
      </c>
      <c r="C10" s="56" t="s">
        <v>223</v>
      </c>
      <c r="D10" s="224"/>
      <c r="E10" s="53">
        <v>40</v>
      </c>
      <c r="F10" s="228"/>
      <c r="G10" s="204" t="s">
        <v>412</v>
      </c>
      <c r="H10" s="224"/>
      <c r="I10" s="104"/>
      <c r="J10" s="104"/>
      <c r="K10" s="84"/>
      <c r="L10" s="104"/>
      <c r="M10" s="104"/>
      <c r="N10" s="224"/>
    </row>
    <row r="11" spans="1:14" s="162" customFormat="1" ht="15">
      <c r="A11" s="209" t="s">
        <v>1575</v>
      </c>
      <c r="B11" s="209"/>
      <c r="C11" s="210"/>
      <c r="D11" s="83"/>
      <c r="E11" s="158"/>
      <c r="F11" s="159">
        <f>SUM(F7:F10)</f>
        <v>594358.1278099999</v>
      </c>
      <c r="G11" s="83"/>
      <c r="H11" s="83"/>
      <c r="I11" s="7"/>
      <c r="J11" s="103"/>
      <c r="K11" s="84"/>
      <c r="L11" s="104"/>
      <c r="M11" s="104"/>
      <c r="N11" s="83"/>
    </row>
    <row r="12" spans="1:14" ht="14.25">
      <c r="A12" s="211" t="s">
        <v>11</v>
      </c>
      <c r="B12" s="212"/>
      <c r="C12" s="213"/>
      <c r="D12" s="124"/>
      <c r="E12" s="105"/>
      <c r="F12" s="163"/>
      <c r="G12" s="124"/>
      <c r="H12" s="124"/>
      <c r="I12" s="124"/>
      <c r="J12" s="124"/>
      <c r="K12" s="105"/>
      <c r="L12" s="124"/>
      <c r="M12" s="124"/>
      <c r="N12" s="124"/>
    </row>
    <row r="13" spans="1:14" ht="14.25">
      <c r="A13" s="225" t="s">
        <v>1582</v>
      </c>
      <c r="B13" s="226"/>
      <c r="C13" s="227"/>
      <c r="D13" s="124"/>
      <c r="E13" s="105"/>
      <c r="F13" s="163"/>
      <c r="G13" s="124"/>
      <c r="H13" s="124"/>
      <c r="I13" s="124"/>
      <c r="J13" s="124"/>
      <c r="K13" s="105"/>
      <c r="L13" s="124"/>
      <c r="M13" s="124"/>
      <c r="N13" s="124"/>
    </row>
    <row r="14" spans="1:14" ht="14.25">
      <c r="A14" s="25"/>
      <c r="B14" s="26"/>
      <c r="C14" s="26"/>
      <c r="D14" s="124"/>
      <c r="E14" s="105"/>
      <c r="F14" s="163"/>
      <c r="G14" s="124"/>
      <c r="H14" s="124"/>
      <c r="I14" s="124"/>
      <c r="J14" s="124"/>
      <c r="K14" s="105"/>
      <c r="L14" s="124"/>
      <c r="M14" s="124"/>
      <c r="N14" s="124"/>
    </row>
    <row r="15" spans="1:14" ht="14.25">
      <c r="A15" s="214" t="s">
        <v>12</v>
      </c>
      <c r="B15" s="214"/>
      <c r="C15" s="214"/>
      <c r="D15" s="215" t="s">
        <v>1629</v>
      </c>
      <c r="E15" s="216"/>
      <c r="F15" s="217"/>
      <c r="G15" s="124"/>
      <c r="H15" s="124"/>
      <c r="I15" s="124"/>
      <c r="J15" s="124"/>
      <c r="K15" s="105"/>
      <c r="L15" s="124"/>
      <c r="M15" s="124"/>
      <c r="N15" s="124"/>
    </row>
  </sheetData>
  <sheetProtection/>
  <mergeCells count="33">
    <mergeCell ref="A13:C13"/>
    <mergeCell ref="D7:D8"/>
    <mergeCell ref="F7:F8"/>
    <mergeCell ref="H7:H8"/>
    <mergeCell ref="D9:D10"/>
    <mergeCell ref="F9:F10"/>
    <mergeCell ref="H9:H10"/>
    <mergeCell ref="N9:N10"/>
    <mergeCell ref="G5:G6"/>
    <mergeCell ref="H5:H6"/>
    <mergeCell ref="I5:I6"/>
    <mergeCell ref="J5:J6"/>
    <mergeCell ref="K5:K6"/>
    <mergeCell ref="N7:N8"/>
    <mergeCell ref="D4:G4"/>
    <mergeCell ref="H4:N4"/>
    <mergeCell ref="L5:M5"/>
    <mergeCell ref="A5:A6"/>
    <mergeCell ref="B5:B6"/>
    <mergeCell ref="C5:C6"/>
    <mergeCell ref="D5:D6"/>
    <mergeCell ref="E5:E6"/>
    <mergeCell ref="F5:F6"/>
    <mergeCell ref="A11:C11"/>
    <mergeCell ref="A12:C12"/>
    <mergeCell ref="A15:C15"/>
    <mergeCell ref="D15:F15"/>
    <mergeCell ref="A1:N1"/>
    <mergeCell ref="A2:N2"/>
    <mergeCell ref="A3:G3"/>
    <mergeCell ref="H3:J3"/>
    <mergeCell ref="K3:N3"/>
    <mergeCell ref="A4:C4"/>
  </mergeCells>
  <printOptions/>
  <pageMargins left="1.299212598425197" right="0.31496062992125984" top="0.7480314960629921" bottom="0.7480314960629921" header="0.31496062992125984" footer="0.31496062992125984"/>
  <pageSetup horizontalDpi="600" verticalDpi="600" orientation="landscape" paperSize="5" scale="85"/>
  <legacyDrawing r:id="rId2"/>
</worksheet>
</file>

<file path=xl/worksheets/sheet10.xml><?xml version="1.0" encoding="utf-8"?>
<worksheet xmlns="http://schemas.openxmlformats.org/spreadsheetml/2006/main" xmlns:r="http://schemas.openxmlformats.org/officeDocument/2006/relationships">
  <dimension ref="A1:N14"/>
  <sheetViews>
    <sheetView zoomScale="60" zoomScaleNormal="60" zoomScalePageLayoutView="0" workbookViewId="0" topLeftCell="A1">
      <selection activeCell="V13" sqref="V13"/>
    </sheetView>
  </sheetViews>
  <sheetFormatPr defaultColWidth="11.421875" defaultRowHeight="15"/>
  <cols>
    <col min="1" max="1" width="20.140625" style="87" customWidth="1"/>
    <col min="2" max="4" width="23.7109375" style="87" customWidth="1"/>
    <col min="5" max="5" width="7.7109375" style="87" customWidth="1"/>
    <col min="6" max="6" width="17.7109375" style="87" customWidth="1"/>
    <col min="7" max="7" width="35.421875" style="87" customWidth="1"/>
    <col min="8" max="8" width="23.7109375" style="87" customWidth="1"/>
    <col min="9" max="9" width="21.140625" style="87" customWidth="1"/>
    <col min="10" max="10" width="17.7109375" style="87" customWidth="1"/>
    <col min="11" max="11" width="12.28125" style="87" customWidth="1"/>
    <col min="12" max="12" width="8.28125" style="87" customWidth="1"/>
    <col min="13" max="13" width="7.421875" style="87" customWidth="1"/>
    <col min="14" max="14" width="17.7109375" style="87" customWidth="1"/>
    <col min="15" max="16384" width="11.421875" style="87" customWidth="1"/>
  </cols>
  <sheetData>
    <row r="1" spans="1:14" s="114" customFormat="1" ht="15">
      <c r="A1" s="218" t="s">
        <v>16</v>
      </c>
      <c r="B1" s="218"/>
      <c r="C1" s="218"/>
      <c r="D1" s="218"/>
      <c r="E1" s="218"/>
      <c r="F1" s="218"/>
      <c r="G1" s="218"/>
      <c r="H1" s="218"/>
      <c r="I1" s="218"/>
      <c r="J1" s="218"/>
      <c r="K1" s="218"/>
      <c r="L1" s="218"/>
      <c r="M1" s="218"/>
      <c r="N1" s="218"/>
    </row>
    <row r="2" spans="1:14" s="114" customFormat="1" ht="15">
      <c r="A2" s="218" t="s">
        <v>1091</v>
      </c>
      <c r="B2" s="218"/>
      <c r="C2" s="218"/>
      <c r="D2" s="218"/>
      <c r="E2" s="218"/>
      <c r="F2" s="218"/>
      <c r="G2" s="218"/>
      <c r="H2" s="218"/>
      <c r="I2" s="218"/>
      <c r="J2" s="218"/>
      <c r="K2" s="218"/>
      <c r="L2" s="218"/>
      <c r="M2" s="218"/>
      <c r="N2" s="218"/>
    </row>
    <row r="3" spans="1:14" s="114" customFormat="1" ht="14.25">
      <c r="A3" s="220" t="s">
        <v>688</v>
      </c>
      <c r="B3" s="220"/>
      <c r="C3" s="220"/>
      <c r="D3" s="220"/>
      <c r="E3" s="220"/>
      <c r="F3" s="220"/>
      <c r="G3" s="220"/>
      <c r="H3" s="220" t="s">
        <v>1577</v>
      </c>
      <c r="I3" s="220"/>
      <c r="J3" s="220"/>
      <c r="K3" s="221" t="s">
        <v>1578</v>
      </c>
      <c r="L3" s="221"/>
      <c r="M3" s="221"/>
      <c r="N3" s="221"/>
    </row>
    <row r="4" spans="1:14" s="82" customFormat="1" ht="15">
      <c r="A4" s="220" t="s">
        <v>0</v>
      </c>
      <c r="B4" s="220"/>
      <c r="C4" s="220"/>
      <c r="D4" s="220" t="s">
        <v>1</v>
      </c>
      <c r="E4" s="220"/>
      <c r="F4" s="220"/>
      <c r="G4" s="220"/>
      <c r="H4" s="220" t="s">
        <v>17</v>
      </c>
      <c r="I4" s="220"/>
      <c r="J4" s="220"/>
      <c r="K4" s="220"/>
      <c r="L4" s="220"/>
      <c r="M4" s="220"/>
      <c r="N4" s="220"/>
    </row>
    <row r="5" spans="1:14" s="82" customFormat="1" ht="15">
      <c r="A5" s="220" t="s">
        <v>2</v>
      </c>
      <c r="B5" s="220" t="s">
        <v>4</v>
      </c>
      <c r="C5" s="220" t="s">
        <v>3</v>
      </c>
      <c r="D5" s="220" t="s">
        <v>4</v>
      </c>
      <c r="E5" s="220" t="s">
        <v>5</v>
      </c>
      <c r="F5" s="220" t="s">
        <v>13</v>
      </c>
      <c r="G5" s="222" t="s">
        <v>1251</v>
      </c>
      <c r="H5" s="220" t="s">
        <v>6</v>
      </c>
      <c r="I5" s="220" t="s">
        <v>1250</v>
      </c>
      <c r="J5" s="315" t="s">
        <v>1129</v>
      </c>
      <c r="K5" s="220" t="s">
        <v>1249</v>
      </c>
      <c r="L5" s="220" t="s">
        <v>7</v>
      </c>
      <c r="M5" s="220"/>
      <c r="N5" s="74" t="s">
        <v>8</v>
      </c>
    </row>
    <row r="6" spans="1:14" s="82" customFormat="1" ht="43.5" customHeight="1">
      <c r="A6" s="220"/>
      <c r="B6" s="220"/>
      <c r="C6" s="220"/>
      <c r="D6" s="220"/>
      <c r="E6" s="220"/>
      <c r="F6" s="220"/>
      <c r="G6" s="222"/>
      <c r="H6" s="220"/>
      <c r="I6" s="220"/>
      <c r="J6" s="315"/>
      <c r="K6" s="220"/>
      <c r="L6" s="74" t="s">
        <v>9</v>
      </c>
      <c r="M6" s="74" t="s">
        <v>10</v>
      </c>
      <c r="N6" s="74" t="s">
        <v>1130</v>
      </c>
    </row>
    <row r="7" spans="1:14" ht="136.5" customHeight="1">
      <c r="A7" s="299" t="s">
        <v>684</v>
      </c>
      <c r="B7" s="224" t="s">
        <v>685</v>
      </c>
      <c r="C7" s="224" t="s">
        <v>686</v>
      </c>
      <c r="D7" s="224" t="s">
        <v>1414</v>
      </c>
      <c r="E7" s="416">
        <v>1</v>
      </c>
      <c r="F7" s="420">
        <f>51353172.45/1000</f>
        <v>51353.172450000005</v>
      </c>
      <c r="G7" s="11" t="s">
        <v>1410</v>
      </c>
      <c r="H7" s="224" t="s">
        <v>1413</v>
      </c>
      <c r="I7" s="46"/>
      <c r="J7" s="117"/>
      <c r="K7" s="417" t="s">
        <v>34</v>
      </c>
      <c r="L7" s="85"/>
      <c r="M7" s="85"/>
      <c r="N7" s="224" t="s">
        <v>687</v>
      </c>
    </row>
    <row r="8" spans="1:14" ht="67.5" customHeight="1">
      <c r="A8" s="299"/>
      <c r="B8" s="224"/>
      <c r="C8" s="224"/>
      <c r="D8" s="224"/>
      <c r="E8" s="416"/>
      <c r="F8" s="420"/>
      <c r="G8" s="11" t="s">
        <v>1411</v>
      </c>
      <c r="H8" s="224"/>
      <c r="I8" s="46"/>
      <c r="J8" s="117"/>
      <c r="K8" s="418"/>
      <c r="L8" s="85"/>
      <c r="M8" s="85"/>
      <c r="N8" s="224"/>
    </row>
    <row r="9" spans="1:14" ht="73.5" customHeight="1">
      <c r="A9" s="299"/>
      <c r="B9" s="224"/>
      <c r="C9" s="224"/>
      <c r="D9" s="224"/>
      <c r="E9" s="416"/>
      <c r="F9" s="420"/>
      <c r="G9" s="11" t="s">
        <v>1412</v>
      </c>
      <c r="H9" s="224"/>
      <c r="I9" s="46"/>
      <c r="J9" s="117"/>
      <c r="K9" s="419"/>
      <c r="L9" s="85"/>
      <c r="M9" s="85"/>
      <c r="N9" s="224"/>
    </row>
    <row r="10" spans="1:14" ht="14.25">
      <c r="A10" s="209" t="s">
        <v>1575</v>
      </c>
      <c r="B10" s="209"/>
      <c r="C10" s="210"/>
      <c r="D10" s="83"/>
      <c r="E10" s="83"/>
      <c r="F10" s="157">
        <f>F7</f>
        <v>51353.172450000005</v>
      </c>
      <c r="G10" s="83"/>
      <c r="H10" s="83"/>
      <c r="I10" s="7"/>
      <c r="J10" s="117"/>
      <c r="K10" s="83"/>
      <c r="L10" s="85"/>
      <c r="M10" s="85"/>
      <c r="N10" s="83"/>
    </row>
    <row r="11" spans="1:14" ht="14.25">
      <c r="A11" s="211" t="s">
        <v>11</v>
      </c>
      <c r="B11" s="212"/>
      <c r="C11" s="213"/>
      <c r="D11" s="124"/>
      <c r="E11" s="124"/>
      <c r="F11" s="124"/>
      <c r="G11" s="124"/>
      <c r="H11" s="124"/>
      <c r="I11" s="124"/>
      <c r="J11" s="124"/>
      <c r="K11" s="124"/>
      <c r="L11" s="124"/>
      <c r="M11" s="124"/>
      <c r="N11" s="124"/>
    </row>
    <row r="12" spans="1:14" ht="14.25">
      <c r="A12" s="225" t="s">
        <v>1582</v>
      </c>
      <c r="B12" s="226"/>
      <c r="C12" s="227"/>
      <c r="D12" s="124"/>
      <c r="E12" s="124"/>
      <c r="F12" s="124"/>
      <c r="G12" s="124"/>
      <c r="H12" s="124"/>
      <c r="I12" s="124"/>
      <c r="J12" s="124"/>
      <c r="K12" s="124"/>
      <c r="L12" s="124"/>
      <c r="M12" s="124"/>
      <c r="N12" s="124"/>
    </row>
    <row r="13" spans="1:14" ht="14.25">
      <c r="A13" s="25"/>
      <c r="B13" s="26"/>
      <c r="C13" s="26"/>
      <c r="D13" s="124"/>
      <c r="E13" s="124"/>
      <c r="F13" s="124"/>
      <c r="G13" s="124"/>
      <c r="H13" s="124"/>
      <c r="I13" s="124"/>
      <c r="J13" s="124"/>
      <c r="K13" s="124"/>
      <c r="L13" s="124"/>
      <c r="M13" s="124"/>
      <c r="N13" s="124"/>
    </row>
    <row r="14" spans="1:14" ht="14.25">
      <c r="A14" s="214" t="s">
        <v>12</v>
      </c>
      <c r="B14" s="214"/>
      <c r="C14" s="214"/>
      <c r="D14" s="215" t="s">
        <v>687</v>
      </c>
      <c r="E14" s="216"/>
      <c r="F14" s="217"/>
      <c r="G14" s="124"/>
      <c r="H14" s="124"/>
      <c r="I14" s="124"/>
      <c r="J14" s="124"/>
      <c r="K14" s="124"/>
      <c r="L14" s="124"/>
      <c r="M14" s="124"/>
      <c r="N14" s="124"/>
    </row>
  </sheetData>
  <sheetProtection/>
  <mergeCells count="34">
    <mergeCell ref="A12:C12"/>
    <mergeCell ref="A14:C14"/>
    <mergeCell ref="D14:F14"/>
    <mergeCell ref="D4:G4"/>
    <mergeCell ref="A7:A9"/>
    <mergeCell ref="B5:B6"/>
    <mergeCell ref="A5:A6"/>
    <mergeCell ref="B7:B9"/>
    <mergeCell ref="F7:F9"/>
    <mergeCell ref="C5:C6"/>
    <mergeCell ref="N7:N9"/>
    <mergeCell ref="H7:H9"/>
    <mergeCell ref="A10:C10"/>
    <mergeCell ref="A11:C11"/>
    <mergeCell ref="A4:C4"/>
    <mergeCell ref="L5:M5"/>
    <mergeCell ref="D5:D6"/>
    <mergeCell ref="E5:E6"/>
    <mergeCell ref="K7:K9"/>
    <mergeCell ref="C7:C9"/>
    <mergeCell ref="J5:J6"/>
    <mergeCell ref="H5:H6"/>
    <mergeCell ref="D7:D9"/>
    <mergeCell ref="H4:N4"/>
    <mergeCell ref="F5:F6"/>
    <mergeCell ref="E7:E9"/>
    <mergeCell ref="K5:K6"/>
    <mergeCell ref="I5:I6"/>
    <mergeCell ref="A1:N1"/>
    <mergeCell ref="A2:N2"/>
    <mergeCell ref="A3:G3"/>
    <mergeCell ref="H3:J3"/>
    <mergeCell ref="K3:N3"/>
    <mergeCell ref="G5:G6"/>
  </mergeCells>
  <printOptions/>
  <pageMargins left="1.299212598425197" right="0.31496062992125984" top="0.7480314960629921" bottom="0.7480314960629921" header="0.31496062992125984" footer="0.31496062992125984"/>
  <pageSetup horizontalDpi="600" verticalDpi="600" orientation="landscape" paperSize="5" scale="80"/>
  <legacyDrawing r:id="rId2"/>
</worksheet>
</file>

<file path=xl/worksheets/sheet11.xml><?xml version="1.0" encoding="utf-8"?>
<worksheet xmlns="http://schemas.openxmlformats.org/spreadsheetml/2006/main" xmlns:r="http://schemas.openxmlformats.org/officeDocument/2006/relationships">
  <dimension ref="A1:N27"/>
  <sheetViews>
    <sheetView zoomScale="60" zoomScaleNormal="60" zoomScalePageLayoutView="0" workbookViewId="0" topLeftCell="A1">
      <selection activeCell="O14" sqref="O14"/>
    </sheetView>
  </sheetViews>
  <sheetFormatPr defaultColWidth="11.421875" defaultRowHeight="15"/>
  <cols>
    <col min="1" max="1" width="23.7109375" style="87" customWidth="1"/>
    <col min="2" max="2" width="32.28125" style="87" customWidth="1"/>
    <col min="3" max="3" width="22.7109375" style="87" customWidth="1"/>
    <col min="4" max="4" width="33.00390625" style="87" customWidth="1"/>
    <col min="5" max="5" width="7.7109375" style="114" customWidth="1"/>
    <col min="6" max="6" width="13.28125" style="129" customWidth="1"/>
    <col min="7" max="7" width="41.421875" style="87" customWidth="1"/>
    <col min="8" max="8" width="30.00390625" style="87" customWidth="1"/>
    <col min="9" max="9" width="18.140625" style="87" customWidth="1"/>
    <col min="10" max="10" width="13.7109375" style="87" customWidth="1"/>
    <col min="11" max="11" width="13.421875" style="114" customWidth="1"/>
    <col min="12" max="12" width="16.421875" style="87" customWidth="1"/>
    <col min="13" max="13" width="15.00390625" style="87" customWidth="1"/>
    <col min="14" max="14" width="21.7109375" style="87" customWidth="1"/>
    <col min="15" max="16384" width="11.421875" style="87" customWidth="1"/>
  </cols>
  <sheetData>
    <row r="1" spans="1:14" s="114" customFormat="1" ht="15">
      <c r="A1" s="218" t="s">
        <v>16</v>
      </c>
      <c r="B1" s="218"/>
      <c r="C1" s="218"/>
      <c r="D1" s="218"/>
      <c r="E1" s="218"/>
      <c r="F1" s="218"/>
      <c r="G1" s="218"/>
      <c r="H1" s="218"/>
      <c r="I1" s="218"/>
      <c r="J1" s="218"/>
      <c r="K1" s="218"/>
      <c r="L1" s="218"/>
      <c r="M1" s="218"/>
      <c r="N1" s="218"/>
    </row>
    <row r="2" spans="1:14" s="114" customFormat="1" ht="15">
      <c r="A2" s="218" t="s">
        <v>1091</v>
      </c>
      <c r="B2" s="218"/>
      <c r="C2" s="218"/>
      <c r="D2" s="218"/>
      <c r="E2" s="218"/>
      <c r="F2" s="218"/>
      <c r="G2" s="218"/>
      <c r="H2" s="218"/>
      <c r="I2" s="218"/>
      <c r="J2" s="218"/>
      <c r="K2" s="218"/>
      <c r="L2" s="218"/>
      <c r="M2" s="218"/>
      <c r="N2" s="218"/>
    </row>
    <row r="3" spans="1:14" s="114" customFormat="1" ht="12.75" customHeight="1">
      <c r="A3" s="409" t="s">
        <v>689</v>
      </c>
      <c r="B3" s="423"/>
      <c r="C3" s="423"/>
      <c r="D3" s="423"/>
      <c r="E3" s="423"/>
      <c r="F3" s="423"/>
      <c r="G3" s="424"/>
      <c r="H3" s="221" t="s">
        <v>1615</v>
      </c>
      <c r="I3" s="221"/>
      <c r="J3" s="221"/>
      <c r="K3" s="220" t="s">
        <v>585</v>
      </c>
      <c r="L3" s="220"/>
      <c r="M3" s="220"/>
      <c r="N3" s="220"/>
    </row>
    <row r="4" spans="1:14" s="82" customFormat="1" ht="15">
      <c r="A4" s="220" t="s">
        <v>0</v>
      </c>
      <c r="B4" s="220"/>
      <c r="C4" s="220"/>
      <c r="D4" s="220" t="s">
        <v>1</v>
      </c>
      <c r="E4" s="220"/>
      <c r="F4" s="220"/>
      <c r="G4" s="220"/>
      <c r="H4" s="220" t="s">
        <v>17</v>
      </c>
      <c r="I4" s="220"/>
      <c r="J4" s="220"/>
      <c r="K4" s="220"/>
      <c r="L4" s="220"/>
      <c r="M4" s="220"/>
      <c r="N4" s="220"/>
    </row>
    <row r="5" spans="1:14" s="82" customFormat="1" ht="15">
      <c r="A5" s="220" t="s">
        <v>2</v>
      </c>
      <c r="B5" s="220" t="s">
        <v>4</v>
      </c>
      <c r="C5" s="220" t="s">
        <v>3</v>
      </c>
      <c r="D5" s="220" t="s">
        <v>4</v>
      </c>
      <c r="E5" s="220" t="s">
        <v>5</v>
      </c>
      <c r="F5" s="223" t="s">
        <v>13</v>
      </c>
      <c r="G5" s="222" t="s">
        <v>1251</v>
      </c>
      <c r="H5" s="220" t="s">
        <v>6</v>
      </c>
      <c r="I5" s="220" t="s">
        <v>1250</v>
      </c>
      <c r="J5" s="315" t="s">
        <v>1129</v>
      </c>
      <c r="K5" s="220" t="s">
        <v>1249</v>
      </c>
      <c r="L5" s="220" t="s">
        <v>7</v>
      </c>
      <c r="M5" s="220"/>
      <c r="N5" s="74" t="s">
        <v>8</v>
      </c>
    </row>
    <row r="6" spans="1:14" s="82" customFormat="1" ht="25.5" customHeight="1">
      <c r="A6" s="220"/>
      <c r="B6" s="220"/>
      <c r="C6" s="220"/>
      <c r="D6" s="220"/>
      <c r="E6" s="220"/>
      <c r="F6" s="223"/>
      <c r="G6" s="314"/>
      <c r="H6" s="220"/>
      <c r="I6" s="220"/>
      <c r="J6" s="315"/>
      <c r="K6" s="220"/>
      <c r="L6" s="74" t="s">
        <v>9</v>
      </c>
      <c r="M6" s="74" t="s">
        <v>10</v>
      </c>
      <c r="N6" s="74" t="s">
        <v>1130</v>
      </c>
    </row>
    <row r="7" spans="1:14" ht="28.5">
      <c r="A7" s="425" t="s">
        <v>690</v>
      </c>
      <c r="B7" s="224" t="s">
        <v>691</v>
      </c>
      <c r="C7" s="272" t="s">
        <v>692</v>
      </c>
      <c r="D7" s="224" t="s">
        <v>1416</v>
      </c>
      <c r="E7" s="421">
        <v>1</v>
      </c>
      <c r="F7" s="422">
        <f>92237400/1000</f>
        <v>92237.4</v>
      </c>
      <c r="G7" s="11" t="s">
        <v>1421</v>
      </c>
      <c r="H7" s="333" t="s">
        <v>1430</v>
      </c>
      <c r="I7" s="46"/>
      <c r="J7" s="117"/>
      <c r="K7" s="283" t="s">
        <v>34</v>
      </c>
      <c r="L7" s="85"/>
      <c r="M7" s="85"/>
      <c r="N7" s="224" t="s">
        <v>1435</v>
      </c>
    </row>
    <row r="8" spans="1:14" ht="28.5">
      <c r="A8" s="425"/>
      <c r="B8" s="224"/>
      <c r="C8" s="272"/>
      <c r="D8" s="224"/>
      <c r="E8" s="421"/>
      <c r="F8" s="422"/>
      <c r="G8" s="11" t="s">
        <v>1422</v>
      </c>
      <c r="H8" s="333"/>
      <c r="I8" s="46"/>
      <c r="J8" s="117"/>
      <c r="K8" s="283"/>
      <c r="L8" s="85"/>
      <c r="M8" s="85"/>
      <c r="N8" s="224"/>
    </row>
    <row r="9" spans="1:14" ht="28.5">
      <c r="A9" s="425"/>
      <c r="B9" s="224"/>
      <c r="C9" s="272"/>
      <c r="D9" s="224"/>
      <c r="E9" s="421"/>
      <c r="F9" s="422"/>
      <c r="G9" s="11" t="s">
        <v>1423</v>
      </c>
      <c r="H9" s="333"/>
      <c r="I9" s="46"/>
      <c r="J9" s="117"/>
      <c r="K9" s="283"/>
      <c r="L9" s="85"/>
      <c r="M9" s="85"/>
      <c r="N9" s="224"/>
    </row>
    <row r="10" spans="1:14" ht="25.5" customHeight="1">
      <c r="A10" s="425"/>
      <c r="B10" s="224"/>
      <c r="C10" s="272"/>
      <c r="D10" s="224" t="s">
        <v>1417</v>
      </c>
      <c r="E10" s="421"/>
      <c r="F10" s="422">
        <f>92237400/1000</f>
        <v>92237.4</v>
      </c>
      <c r="G10" s="11" t="s">
        <v>1424</v>
      </c>
      <c r="H10" s="333" t="s">
        <v>1431</v>
      </c>
      <c r="I10" s="46"/>
      <c r="J10" s="117"/>
      <c r="K10" s="283" t="s">
        <v>34</v>
      </c>
      <c r="L10" s="85"/>
      <c r="M10" s="85"/>
      <c r="N10" s="224" t="s">
        <v>1435</v>
      </c>
    </row>
    <row r="11" spans="1:14" ht="28.5">
      <c r="A11" s="425"/>
      <c r="B11" s="224"/>
      <c r="C11" s="272"/>
      <c r="D11" s="224"/>
      <c r="E11" s="421"/>
      <c r="F11" s="422"/>
      <c r="G11" s="11" t="s">
        <v>1425</v>
      </c>
      <c r="H11" s="333"/>
      <c r="I11" s="46"/>
      <c r="J11" s="117"/>
      <c r="K11" s="283"/>
      <c r="L11" s="85"/>
      <c r="M11" s="85"/>
      <c r="N11" s="224"/>
    </row>
    <row r="12" spans="1:14" ht="24" customHeight="1">
      <c r="A12" s="425"/>
      <c r="B12" s="224"/>
      <c r="C12" s="272"/>
      <c r="D12" s="224"/>
      <c r="E12" s="421"/>
      <c r="F12" s="422"/>
      <c r="G12" s="11" t="s">
        <v>1426</v>
      </c>
      <c r="H12" s="333"/>
      <c r="I12" s="46"/>
      <c r="J12" s="117"/>
      <c r="K12" s="283"/>
      <c r="L12" s="85"/>
      <c r="M12" s="85"/>
      <c r="N12" s="224"/>
    </row>
    <row r="13" spans="1:14" ht="22.5" customHeight="1">
      <c r="A13" s="425"/>
      <c r="B13" s="224"/>
      <c r="C13" s="272"/>
      <c r="D13" s="224" t="s">
        <v>1418</v>
      </c>
      <c r="E13" s="421"/>
      <c r="F13" s="422">
        <f>74442765.01/1000</f>
        <v>74442.76501</v>
      </c>
      <c r="G13" s="11" t="s">
        <v>1427</v>
      </c>
      <c r="H13" s="333" t="s">
        <v>1432</v>
      </c>
      <c r="I13" s="46"/>
      <c r="J13" s="117"/>
      <c r="K13" s="283" t="s">
        <v>34</v>
      </c>
      <c r="L13" s="85"/>
      <c r="M13" s="85"/>
      <c r="N13" s="224" t="s">
        <v>1435</v>
      </c>
    </row>
    <row r="14" spans="1:14" ht="31.5" customHeight="1">
      <c r="A14" s="425"/>
      <c r="B14" s="224"/>
      <c r="C14" s="272"/>
      <c r="D14" s="224"/>
      <c r="E14" s="421"/>
      <c r="F14" s="422"/>
      <c r="G14" s="11" t="s">
        <v>1428</v>
      </c>
      <c r="H14" s="333"/>
      <c r="I14" s="46"/>
      <c r="J14" s="117"/>
      <c r="K14" s="283"/>
      <c r="L14" s="85"/>
      <c r="M14" s="85"/>
      <c r="N14" s="224"/>
    </row>
    <row r="15" spans="1:14" ht="24" customHeight="1">
      <c r="A15" s="425"/>
      <c r="B15" s="224"/>
      <c r="C15" s="272"/>
      <c r="D15" s="224"/>
      <c r="E15" s="421"/>
      <c r="F15" s="422"/>
      <c r="G15" s="11" t="s">
        <v>1429</v>
      </c>
      <c r="H15" s="333"/>
      <c r="I15" s="46"/>
      <c r="J15" s="117"/>
      <c r="K15" s="283"/>
      <c r="L15" s="85"/>
      <c r="M15" s="85"/>
      <c r="N15" s="224"/>
    </row>
    <row r="16" spans="1:14" ht="48" customHeight="1">
      <c r="A16" s="50" t="s">
        <v>693</v>
      </c>
      <c r="B16" s="83" t="s">
        <v>694</v>
      </c>
      <c r="C16" s="56" t="s">
        <v>695</v>
      </c>
      <c r="D16" s="224" t="s">
        <v>1419</v>
      </c>
      <c r="E16" s="53">
        <v>20</v>
      </c>
      <c r="F16" s="282">
        <f>71391747.6/1000</f>
        <v>71391.74759999999</v>
      </c>
      <c r="G16" s="89" t="s">
        <v>708</v>
      </c>
      <c r="H16" s="224" t="s">
        <v>1433</v>
      </c>
      <c r="I16" s="46"/>
      <c r="J16" s="117"/>
      <c r="K16" s="283" t="s">
        <v>34</v>
      </c>
      <c r="L16" s="85"/>
      <c r="M16" s="85"/>
      <c r="N16" s="224" t="s">
        <v>1435</v>
      </c>
    </row>
    <row r="17" spans="1:14" ht="60" customHeight="1">
      <c r="A17" s="50" t="s">
        <v>696</v>
      </c>
      <c r="B17" s="83" t="s">
        <v>697</v>
      </c>
      <c r="C17" s="56" t="s">
        <v>698</v>
      </c>
      <c r="D17" s="224"/>
      <c r="E17" s="53">
        <v>30</v>
      </c>
      <c r="F17" s="282"/>
      <c r="G17" s="83" t="s">
        <v>709</v>
      </c>
      <c r="H17" s="224"/>
      <c r="I17" s="7"/>
      <c r="J17" s="117"/>
      <c r="K17" s="283"/>
      <c r="L17" s="85"/>
      <c r="M17" s="85"/>
      <c r="N17" s="224"/>
    </row>
    <row r="18" spans="1:14" ht="68.25" customHeight="1">
      <c r="A18" s="50" t="s">
        <v>699</v>
      </c>
      <c r="B18" s="83" t="s">
        <v>700</v>
      </c>
      <c r="C18" s="56" t="s">
        <v>701</v>
      </c>
      <c r="D18" s="224"/>
      <c r="E18" s="53">
        <v>20</v>
      </c>
      <c r="F18" s="282"/>
      <c r="G18" s="224" t="s">
        <v>710</v>
      </c>
      <c r="H18" s="224"/>
      <c r="I18" s="7"/>
      <c r="J18" s="117"/>
      <c r="K18" s="283"/>
      <c r="L18" s="85"/>
      <c r="M18" s="85"/>
      <c r="N18" s="224"/>
    </row>
    <row r="19" spans="1:14" ht="91.5" customHeight="1">
      <c r="A19" s="50" t="s">
        <v>702</v>
      </c>
      <c r="B19" s="83" t="s">
        <v>703</v>
      </c>
      <c r="C19" s="83" t="s">
        <v>704</v>
      </c>
      <c r="D19" s="224"/>
      <c r="E19" s="105">
        <v>30</v>
      </c>
      <c r="F19" s="282"/>
      <c r="G19" s="224"/>
      <c r="H19" s="224"/>
      <c r="I19" s="7"/>
      <c r="J19" s="117"/>
      <c r="K19" s="283"/>
      <c r="L19" s="85"/>
      <c r="M19" s="85"/>
      <c r="N19" s="224"/>
    </row>
    <row r="20" spans="1:14" ht="40.5" customHeight="1">
      <c r="A20" s="299" t="s">
        <v>705</v>
      </c>
      <c r="B20" s="299" t="s">
        <v>706</v>
      </c>
      <c r="C20" s="272" t="s">
        <v>707</v>
      </c>
      <c r="D20" s="224" t="s">
        <v>1420</v>
      </c>
      <c r="E20" s="426">
        <v>100</v>
      </c>
      <c r="F20" s="282">
        <f>41506830/1000</f>
        <v>41506.83</v>
      </c>
      <c r="G20" s="83" t="s">
        <v>711</v>
      </c>
      <c r="H20" s="224" t="s">
        <v>1434</v>
      </c>
      <c r="I20" s="7"/>
      <c r="J20" s="117"/>
      <c r="K20" s="283" t="s">
        <v>34</v>
      </c>
      <c r="L20" s="85"/>
      <c r="M20" s="85"/>
      <c r="N20" s="224" t="s">
        <v>1435</v>
      </c>
    </row>
    <row r="21" spans="1:14" ht="51" customHeight="1">
      <c r="A21" s="299"/>
      <c r="B21" s="299"/>
      <c r="C21" s="272"/>
      <c r="D21" s="224"/>
      <c r="E21" s="426"/>
      <c r="F21" s="282"/>
      <c r="G21" s="83" t="s">
        <v>712</v>
      </c>
      <c r="H21" s="224"/>
      <c r="I21" s="7"/>
      <c r="J21" s="117"/>
      <c r="K21" s="283"/>
      <c r="L21" s="85"/>
      <c r="M21" s="85"/>
      <c r="N21" s="224"/>
    </row>
    <row r="22" spans="1:14" ht="48.75" customHeight="1">
      <c r="A22" s="299"/>
      <c r="B22" s="299"/>
      <c r="C22" s="272"/>
      <c r="D22" s="224"/>
      <c r="E22" s="426"/>
      <c r="F22" s="282"/>
      <c r="G22" s="83" t="s">
        <v>713</v>
      </c>
      <c r="H22" s="224"/>
      <c r="I22" s="7"/>
      <c r="J22" s="117"/>
      <c r="K22" s="283"/>
      <c r="L22" s="85"/>
      <c r="M22" s="85"/>
      <c r="N22" s="224"/>
    </row>
    <row r="23" spans="1:14" ht="14.25">
      <c r="A23" s="209" t="s">
        <v>1575</v>
      </c>
      <c r="B23" s="209"/>
      <c r="C23" s="210"/>
      <c r="D23" s="83"/>
      <c r="E23" s="158"/>
      <c r="F23" s="159">
        <f>SUM(F7:F20)</f>
        <v>371816.14261</v>
      </c>
      <c r="G23" s="83"/>
      <c r="H23" s="83"/>
      <c r="I23" s="7"/>
      <c r="J23" s="117"/>
      <c r="K23" s="84"/>
      <c r="L23" s="85"/>
      <c r="M23" s="85"/>
      <c r="N23" s="83"/>
    </row>
    <row r="24" spans="1:14" ht="14.25">
      <c r="A24" s="211" t="s">
        <v>11</v>
      </c>
      <c r="B24" s="212"/>
      <c r="C24" s="213"/>
      <c r="D24" s="124"/>
      <c r="E24" s="105"/>
      <c r="F24" s="128"/>
      <c r="G24" s="124"/>
      <c r="H24" s="124"/>
      <c r="I24" s="124"/>
      <c r="J24" s="124"/>
      <c r="K24" s="105"/>
      <c r="L24" s="124"/>
      <c r="M24" s="124"/>
      <c r="N24" s="124"/>
    </row>
    <row r="25" spans="1:14" ht="14.25">
      <c r="A25" s="225" t="s">
        <v>1582</v>
      </c>
      <c r="B25" s="226"/>
      <c r="C25" s="227"/>
      <c r="D25" s="124"/>
      <c r="E25" s="105"/>
      <c r="F25" s="128"/>
      <c r="G25" s="124"/>
      <c r="H25" s="124"/>
      <c r="I25" s="124"/>
      <c r="J25" s="124"/>
      <c r="K25" s="105"/>
      <c r="L25" s="124"/>
      <c r="M25" s="124"/>
      <c r="N25" s="124"/>
    </row>
    <row r="26" spans="1:14" ht="14.25">
      <c r="A26" s="25"/>
      <c r="B26" s="26"/>
      <c r="C26" s="26"/>
      <c r="D26" s="124"/>
      <c r="E26" s="105"/>
      <c r="F26" s="128"/>
      <c r="G26" s="124"/>
      <c r="H26" s="124"/>
      <c r="I26" s="124"/>
      <c r="J26" s="124"/>
      <c r="K26" s="105"/>
      <c r="L26" s="124"/>
      <c r="M26" s="124"/>
      <c r="N26" s="124"/>
    </row>
    <row r="27" spans="1:14" ht="14.25">
      <c r="A27" s="214" t="s">
        <v>12</v>
      </c>
      <c r="B27" s="214"/>
      <c r="C27" s="214"/>
      <c r="D27" s="215" t="s">
        <v>1616</v>
      </c>
      <c r="E27" s="216"/>
      <c r="F27" s="217"/>
      <c r="G27" s="124"/>
      <c r="H27" s="124"/>
      <c r="I27" s="124"/>
      <c r="J27" s="124"/>
      <c r="K27" s="105"/>
      <c r="L27" s="124"/>
      <c r="M27" s="124"/>
      <c r="N27" s="124"/>
    </row>
  </sheetData>
  <sheetProtection/>
  <mergeCells count="59">
    <mergeCell ref="A25:C25"/>
    <mergeCell ref="A27:C27"/>
    <mergeCell ref="D27:F27"/>
    <mergeCell ref="H20:H22"/>
    <mergeCell ref="K20:K22"/>
    <mergeCell ref="H16:H19"/>
    <mergeCell ref="K16:K19"/>
    <mergeCell ref="A23:C23"/>
    <mergeCell ref="A24:C24"/>
    <mergeCell ref="C7:C15"/>
    <mergeCell ref="N20:N22"/>
    <mergeCell ref="N16:N19"/>
    <mergeCell ref="A20:A22"/>
    <mergeCell ref="B20:B22"/>
    <mergeCell ref="C20:C22"/>
    <mergeCell ref="D20:D22"/>
    <mergeCell ref="E20:E22"/>
    <mergeCell ref="F16:F19"/>
    <mergeCell ref="F20:F22"/>
    <mergeCell ref="G18:G19"/>
    <mergeCell ref="D13:D15"/>
    <mergeCell ref="H13:H15"/>
    <mergeCell ref="G5:G6"/>
    <mergeCell ref="H5:H6"/>
    <mergeCell ref="K7:K9"/>
    <mergeCell ref="K10:K12"/>
    <mergeCell ref="K13:K15"/>
    <mergeCell ref="D7:D9"/>
    <mergeCell ref="F7:F9"/>
    <mergeCell ref="H4:N4"/>
    <mergeCell ref="E5:E6"/>
    <mergeCell ref="F5:F6"/>
    <mergeCell ref="H10:H12"/>
    <mergeCell ref="H7:H9"/>
    <mergeCell ref="A7:A15"/>
    <mergeCell ref="A4:C4"/>
    <mergeCell ref="D10:D12"/>
    <mergeCell ref="F10:F12"/>
    <mergeCell ref="D5:D6"/>
    <mergeCell ref="B7:B15"/>
    <mergeCell ref="E7:E15"/>
    <mergeCell ref="F13:F15"/>
    <mergeCell ref="D16:D19"/>
    <mergeCell ref="A1:N1"/>
    <mergeCell ref="A2:N2"/>
    <mergeCell ref="A3:G3"/>
    <mergeCell ref="H3:J3"/>
    <mergeCell ref="K3:N3"/>
    <mergeCell ref="D4:G4"/>
    <mergeCell ref="N7:N9"/>
    <mergeCell ref="N10:N12"/>
    <mergeCell ref="N13:N15"/>
    <mergeCell ref="A5:A6"/>
    <mergeCell ref="B5:B6"/>
    <mergeCell ref="K5:K6"/>
    <mergeCell ref="L5:M5"/>
    <mergeCell ref="C5:C6"/>
    <mergeCell ref="I5:I6"/>
    <mergeCell ref="J5:J6"/>
  </mergeCells>
  <printOptions/>
  <pageMargins left="1.299212598425197" right="0.11811023622047245" top="0.7480314960629921" bottom="0.7480314960629921" header="0.31496062992125984" footer="0.31496062992125984"/>
  <pageSetup horizontalDpi="600" verticalDpi="600" orientation="landscape" paperSize="5" scale="65"/>
  <headerFooter>
    <oddFooter>&amp;CPágina &amp;P</oddFooter>
  </headerFooter>
  <legacyDrawing r:id="rId2"/>
</worksheet>
</file>

<file path=xl/worksheets/sheet12.xml><?xml version="1.0" encoding="utf-8"?>
<worksheet xmlns="http://schemas.openxmlformats.org/spreadsheetml/2006/main" xmlns:r="http://schemas.openxmlformats.org/officeDocument/2006/relationships">
  <dimension ref="A1:N22"/>
  <sheetViews>
    <sheetView zoomScale="60" zoomScaleNormal="60" zoomScalePageLayoutView="0" workbookViewId="0" topLeftCell="A1">
      <selection activeCell="P7" sqref="P7"/>
    </sheetView>
  </sheetViews>
  <sheetFormatPr defaultColWidth="11.421875" defaultRowHeight="15"/>
  <cols>
    <col min="1" max="1" width="31.7109375" style="87" customWidth="1"/>
    <col min="2" max="2" width="31.28125" style="87" customWidth="1"/>
    <col min="3" max="3" width="29.7109375" style="87" customWidth="1"/>
    <col min="4" max="4" width="25.421875" style="87" customWidth="1"/>
    <col min="5" max="5" width="7.7109375" style="114" customWidth="1"/>
    <col min="6" max="6" width="17.421875" style="164" customWidth="1"/>
    <col min="7" max="7" width="34.421875" style="87" customWidth="1"/>
    <col min="8" max="8" width="25.57421875" style="87" customWidth="1"/>
    <col min="9" max="9" width="20.8515625" style="87" customWidth="1"/>
    <col min="10" max="10" width="16.421875" style="87" customWidth="1"/>
    <col min="11" max="11" width="22.57421875" style="114" customWidth="1"/>
    <col min="12" max="12" width="11.7109375" style="87" customWidth="1"/>
    <col min="13" max="13" width="11.28125" style="87" customWidth="1"/>
    <col min="14" max="14" width="26.421875" style="87" customWidth="1"/>
    <col min="15" max="16384" width="11.421875" style="87" customWidth="1"/>
  </cols>
  <sheetData>
    <row r="1" spans="1:14" s="160" customFormat="1" ht="15">
      <c r="A1" s="218" t="s">
        <v>16</v>
      </c>
      <c r="B1" s="218"/>
      <c r="C1" s="218"/>
      <c r="D1" s="218"/>
      <c r="E1" s="218"/>
      <c r="F1" s="218"/>
      <c r="G1" s="218"/>
      <c r="H1" s="218"/>
      <c r="I1" s="218"/>
      <c r="J1" s="218"/>
      <c r="K1" s="218"/>
      <c r="L1" s="218"/>
      <c r="M1" s="218"/>
      <c r="N1" s="218"/>
    </row>
    <row r="2" spans="1:14" s="160" customFormat="1" ht="15">
      <c r="A2" s="218" t="s">
        <v>1254</v>
      </c>
      <c r="B2" s="218"/>
      <c r="C2" s="218"/>
      <c r="D2" s="218"/>
      <c r="E2" s="218"/>
      <c r="F2" s="218"/>
      <c r="G2" s="218"/>
      <c r="H2" s="218"/>
      <c r="I2" s="218"/>
      <c r="J2" s="218"/>
      <c r="K2" s="218"/>
      <c r="L2" s="218"/>
      <c r="M2" s="218"/>
      <c r="N2" s="218"/>
    </row>
    <row r="3" spans="1:14" s="160" customFormat="1" ht="14.25">
      <c r="A3" s="219" t="s">
        <v>714</v>
      </c>
      <c r="B3" s="219"/>
      <c r="C3" s="219"/>
      <c r="D3" s="219"/>
      <c r="E3" s="219"/>
      <c r="F3" s="219"/>
      <c r="G3" s="219"/>
      <c r="H3" s="221" t="s">
        <v>1577</v>
      </c>
      <c r="I3" s="221"/>
      <c r="J3" s="221"/>
      <c r="K3" s="220" t="s">
        <v>585</v>
      </c>
      <c r="L3" s="220"/>
      <c r="M3" s="220"/>
      <c r="N3" s="220"/>
    </row>
    <row r="4" spans="1:14" s="82" customFormat="1" ht="15">
      <c r="A4" s="220" t="s">
        <v>0</v>
      </c>
      <c r="B4" s="220"/>
      <c r="C4" s="220"/>
      <c r="D4" s="220" t="s">
        <v>1</v>
      </c>
      <c r="E4" s="220"/>
      <c r="F4" s="220"/>
      <c r="G4" s="220"/>
      <c r="H4" s="220" t="s">
        <v>17</v>
      </c>
      <c r="I4" s="220"/>
      <c r="J4" s="220"/>
      <c r="K4" s="220"/>
      <c r="L4" s="220"/>
      <c r="M4" s="220"/>
      <c r="N4" s="220"/>
    </row>
    <row r="5" spans="1:14" s="82" customFormat="1" ht="15">
      <c r="A5" s="220" t="s">
        <v>2</v>
      </c>
      <c r="B5" s="220" t="s">
        <v>4</v>
      </c>
      <c r="C5" s="220" t="s">
        <v>3</v>
      </c>
      <c r="D5" s="220" t="s">
        <v>4</v>
      </c>
      <c r="E5" s="220" t="s">
        <v>5</v>
      </c>
      <c r="F5" s="223" t="s">
        <v>13</v>
      </c>
      <c r="G5" s="222" t="s">
        <v>1251</v>
      </c>
      <c r="H5" s="220" t="s">
        <v>6</v>
      </c>
      <c r="I5" s="220" t="s">
        <v>1250</v>
      </c>
      <c r="J5" s="315" t="s">
        <v>1627</v>
      </c>
      <c r="K5" s="220" t="s">
        <v>1249</v>
      </c>
      <c r="L5" s="220" t="s">
        <v>7</v>
      </c>
      <c r="M5" s="220"/>
      <c r="N5" s="74" t="s">
        <v>8</v>
      </c>
    </row>
    <row r="6" spans="1:14" s="82" customFormat="1" ht="27" customHeight="1">
      <c r="A6" s="220"/>
      <c r="B6" s="220"/>
      <c r="C6" s="220"/>
      <c r="D6" s="220"/>
      <c r="E6" s="220"/>
      <c r="F6" s="223"/>
      <c r="G6" s="222"/>
      <c r="H6" s="220"/>
      <c r="I6" s="220"/>
      <c r="J6" s="315"/>
      <c r="K6" s="220"/>
      <c r="L6" s="74" t="s">
        <v>9</v>
      </c>
      <c r="M6" s="74" t="s">
        <v>10</v>
      </c>
      <c r="N6" s="74" t="s">
        <v>1130</v>
      </c>
    </row>
    <row r="7" spans="1:14" ht="71.25">
      <c r="A7" s="427" t="s">
        <v>1617</v>
      </c>
      <c r="B7" s="11" t="s">
        <v>1474</v>
      </c>
      <c r="C7" s="11" t="s">
        <v>1446</v>
      </c>
      <c r="D7" s="427" t="s">
        <v>1447</v>
      </c>
      <c r="E7" s="429">
        <v>1</v>
      </c>
      <c r="F7" s="428">
        <v>1762725.24</v>
      </c>
      <c r="G7" s="427" t="s">
        <v>1448</v>
      </c>
      <c r="H7" s="11" t="s">
        <v>1449</v>
      </c>
      <c r="I7" s="11"/>
      <c r="J7" s="11"/>
      <c r="K7" s="84" t="s">
        <v>715</v>
      </c>
      <c r="L7" s="85"/>
      <c r="M7" s="85"/>
      <c r="N7" s="83" t="s">
        <v>716</v>
      </c>
    </row>
    <row r="8" spans="1:14" ht="42.75">
      <c r="A8" s="427"/>
      <c r="B8" s="11" t="s">
        <v>1450</v>
      </c>
      <c r="C8" s="11" t="s">
        <v>1451</v>
      </c>
      <c r="D8" s="427"/>
      <c r="E8" s="429"/>
      <c r="F8" s="428"/>
      <c r="G8" s="427"/>
      <c r="H8" s="11" t="s">
        <v>1452</v>
      </c>
      <c r="I8" s="11"/>
      <c r="J8" s="11"/>
      <c r="K8" s="84" t="s">
        <v>717</v>
      </c>
      <c r="L8" s="85"/>
      <c r="M8" s="85"/>
      <c r="N8" s="83" t="s">
        <v>716</v>
      </c>
    </row>
    <row r="9" spans="1:14" ht="66.75" customHeight="1">
      <c r="A9" s="427"/>
      <c r="B9" s="11" t="s">
        <v>1453</v>
      </c>
      <c r="C9" s="11" t="s">
        <v>1454</v>
      </c>
      <c r="D9" s="427"/>
      <c r="E9" s="429"/>
      <c r="F9" s="428"/>
      <c r="G9" s="427"/>
      <c r="H9" s="11" t="s">
        <v>1455</v>
      </c>
      <c r="I9" s="11"/>
      <c r="J9" s="11"/>
      <c r="K9" s="84" t="s">
        <v>717</v>
      </c>
      <c r="L9" s="85"/>
      <c r="M9" s="85"/>
      <c r="N9" s="83" t="s">
        <v>716</v>
      </c>
    </row>
    <row r="10" spans="1:14" ht="71.25">
      <c r="A10" s="427"/>
      <c r="B10" s="427" t="s">
        <v>1456</v>
      </c>
      <c r="C10" s="427" t="s">
        <v>1457</v>
      </c>
      <c r="D10" s="427"/>
      <c r="E10" s="429"/>
      <c r="F10" s="428"/>
      <c r="G10" s="427"/>
      <c r="H10" s="11" t="s">
        <v>1458</v>
      </c>
      <c r="I10" s="11"/>
      <c r="J10" s="11"/>
      <c r="K10" s="84" t="s">
        <v>718</v>
      </c>
      <c r="L10" s="85"/>
      <c r="M10" s="85"/>
      <c r="N10" s="83" t="s">
        <v>716</v>
      </c>
    </row>
    <row r="11" spans="1:14" ht="28.5">
      <c r="A11" s="427"/>
      <c r="B11" s="427"/>
      <c r="C11" s="427"/>
      <c r="D11" s="427"/>
      <c r="E11" s="429"/>
      <c r="F11" s="428"/>
      <c r="G11" s="427"/>
      <c r="H11" s="11" t="s">
        <v>1459</v>
      </c>
      <c r="I11" s="11"/>
      <c r="J11" s="11"/>
      <c r="K11" s="84" t="s">
        <v>715</v>
      </c>
      <c r="L11" s="85"/>
      <c r="M11" s="85"/>
      <c r="N11" s="83" t="s">
        <v>716</v>
      </c>
    </row>
    <row r="12" spans="1:14" ht="44.25" customHeight="1">
      <c r="A12" s="427"/>
      <c r="B12" s="427"/>
      <c r="C12" s="427"/>
      <c r="D12" s="427"/>
      <c r="E12" s="429"/>
      <c r="F12" s="428"/>
      <c r="G12" s="427"/>
      <c r="H12" s="11" t="s">
        <v>1460</v>
      </c>
      <c r="I12" s="11"/>
      <c r="J12" s="11"/>
      <c r="K12" s="84" t="s">
        <v>719</v>
      </c>
      <c r="L12" s="85"/>
      <c r="M12" s="85"/>
      <c r="N12" s="83" t="s">
        <v>716</v>
      </c>
    </row>
    <row r="13" spans="1:14" ht="48" customHeight="1">
      <c r="A13" s="427" t="s">
        <v>1618</v>
      </c>
      <c r="B13" s="427" t="s">
        <v>1461</v>
      </c>
      <c r="C13" s="427" t="s">
        <v>1462</v>
      </c>
      <c r="D13" s="427" t="s">
        <v>1463</v>
      </c>
      <c r="E13" s="429">
        <v>1</v>
      </c>
      <c r="F13" s="428">
        <v>796654.36</v>
      </c>
      <c r="G13" s="427" t="s">
        <v>1464</v>
      </c>
      <c r="H13" s="11" t="s">
        <v>1465</v>
      </c>
      <c r="I13" s="11"/>
      <c r="J13" s="11"/>
      <c r="K13" s="84" t="s">
        <v>717</v>
      </c>
      <c r="L13" s="85"/>
      <c r="M13" s="85"/>
      <c r="N13" s="83" t="s">
        <v>716</v>
      </c>
    </row>
    <row r="14" spans="1:14" ht="56.25" customHeight="1">
      <c r="A14" s="427"/>
      <c r="B14" s="427"/>
      <c r="C14" s="427"/>
      <c r="D14" s="427"/>
      <c r="E14" s="429"/>
      <c r="F14" s="428"/>
      <c r="G14" s="427"/>
      <c r="H14" s="11" t="s">
        <v>1466</v>
      </c>
      <c r="I14" s="11"/>
      <c r="J14" s="11"/>
      <c r="K14" s="84" t="s">
        <v>717</v>
      </c>
      <c r="L14" s="85"/>
      <c r="M14" s="85"/>
      <c r="N14" s="83" t="s">
        <v>716</v>
      </c>
    </row>
    <row r="15" spans="1:14" ht="28.5">
      <c r="A15" s="427"/>
      <c r="B15" s="427"/>
      <c r="C15" s="427"/>
      <c r="D15" s="427"/>
      <c r="E15" s="429"/>
      <c r="F15" s="428"/>
      <c r="G15" s="427"/>
      <c r="H15" s="11" t="s">
        <v>1467</v>
      </c>
      <c r="I15" s="11"/>
      <c r="J15" s="11"/>
      <c r="K15" s="84" t="s">
        <v>717</v>
      </c>
      <c r="L15" s="85"/>
      <c r="M15" s="85"/>
      <c r="N15" s="83" t="s">
        <v>716</v>
      </c>
    </row>
    <row r="16" spans="1:14" ht="42.75">
      <c r="A16" s="427" t="s">
        <v>1619</v>
      </c>
      <c r="B16" s="427" t="s">
        <v>1468</v>
      </c>
      <c r="C16" s="427" t="s">
        <v>1469</v>
      </c>
      <c r="D16" s="427" t="s">
        <v>1470</v>
      </c>
      <c r="E16" s="429">
        <v>1</v>
      </c>
      <c r="F16" s="428">
        <v>334363.55</v>
      </c>
      <c r="G16" s="427" t="s">
        <v>1471</v>
      </c>
      <c r="H16" s="11" t="s">
        <v>1472</v>
      </c>
      <c r="I16" s="11"/>
      <c r="J16" s="11"/>
      <c r="K16" s="84" t="s">
        <v>717</v>
      </c>
      <c r="L16" s="85"/>
      <c r="M16" s="85"/>
      <c r="N16" s="83" t="s">
        <v>716</v>
      </c>
    </row>
    <row r="17" spans="1:14" ht="78" customHeight="1">
      <c r="A17" s="427"/>
      <c r="B17" s="427"/>
      <c r="C17" s="427"/>
      <c r="D17" s="427"/>
      <c r="E17" s="429"/>
      <c r="F17" s="428"/>
      <c r="G17" s="427"/>
      <c r="H17" s="11" t="s">
        <v>1473</v>
      </c>
      <c r="I17" s="11"/>
      <c r="J17" s="11"/>
      <c r="K17" s="84" t="s">
        <v>717</v>
      </c>
      <c r="L17" s="85"/>
      <c r="M17" s="85"/>
      <c r="N17" s="83" t="s">
        <v>716</v>
      </c>
    </row>
    <row r="18" spans="1:14" ht="14.25">
      <c r="A18" s="209" t="s">
        <v>1575</v>
      </c>
      <c r="B18" s="209"/>
      <c r="C18" s="210"/>
      <c r="D18" s="83"/>
      <c r="E18" s="158"/>
      <c r="F18" s="157">
        <f>SUM(F7:F17)</f>
        <v>2893743.15</v>
      </c>
      <c r="G18" s="83"/>
      <c r="H18" s="83"/>
      <c r="I18" s="5"/>
      <c r="J18" s="161"/>
      <c r="K18" s="84"/>
      <c r="L18" s="85"/>
      <c r="M18" s="85"/>
      <c r="N18" s="83"/>
    </row>
    <row r="19" spans="1:14" ht="14.25">
      <c r="A19" s="211" t="s">
        <v>11</v>
      </c>
      <c r="B19" s="212"/>
      <c r="C19" s="213"/>
      <c r="D19" s="124"/>
      <c r="E19" s="105"/>
      <c r="F19" s="163"/>
      <c r="G19" s="124"/>
      <c r="H19" s="124"/>
      <c r="I19" s="124"/>
      <c r="J19" s="124"/>
      <c r="K19" s="105"/>
      <c r="L19" s="124"/>
      <c r="M19" s="124"/>
      <c r="N19" s="124"/>
    </row>
    <row r="20" spans="1:14" ht="14.25">
      <c r="A20" s="225" t="s">
        <v>1582</v>
      </c>
      <c r="B20" s="226"/>
      <c r="C20" s="227"/>
      <c r="D20" s="124"/>
      <c r="E20" s="105"/>
      <c r="F20" s="163"/>
      <c r="G20" s="124"/>
      <c r="H20" s="124"/>
      <c r="I20" s="124"/>
      <c r="J20" s="124"/>
      <c r="K20" s="105"/>
      <c r="L20" s="124"/>
      <c r="M20" s="124"/>
      <c r="N20" s="124"/>
    </row>
    <row r="21" spans="1:14" ht="14.25">
      <c r="A21" s="25"/>
      <c r="B21" s="26"/>
      <c r="C21" s="26"/>
      <c r="D21" s="124"/>
      <c r="E21" s="105"/>
      <c r="F21" s="163"/>
      <c r="G21" s="124"/>
      <c r="H21" s="124"/>
      <c r="I21" s="124"/>
      <c r="J21" s="124"/>
      <c r="K21" s="105"/>
      <c r="L21" s="124"/>
      <c r="M21" s="124"/>
      <c r="N21" s="124"/>
    </row>
    <row r="22" spans="1:14" ht="14.25">
      <c r="A22" s="214" t="s">
        <v>12</v>
      </c>
      <c r="B22" s="214"/>
      <c r="C22" s="214"/>
      <c r="D22" s="215" t="s">
        <v>716</v>
      </c>
      <c r="E22" s="216"/>
      <c r="F22" s="217"/>
      <c r="G22" s="124"/>
      <c r="H22" s="124"/>
      <c r="I22" s="124"/>
      <c r="J22" s="124"/>
      <c r="K22" s="105"/>
      <c r="L22" s="124"/>
      <c r="M22" s="124"/>
      <c r="N22" s="124"/>
    </row>
  </sheetData>
  <sheetProtection/>
  <mergeCells count="46">
    <mergeCell ref="A1:N1"/>
    <mergeCell ref="A2:N2"/>
    <mergeCell ref="A3:G3"/>
    <mergeCell ref="H3:J3"/>
    <mergeCell ref="K3:N3"/>
    <mergeCell ref="A4:C4"/>
    <mergeCell ref="D4:G4"/>
    <mergeCell ref="H4:N4"/>
    <mergeCell ref="A5:A6"/>
    <mergeCell ref="B5:B6"/>
    <mergeCell ref="C5:C6"/>
    <mergeCell ref="D5:D6"/>
    <mergeCell ref="E5:E6"/>
    <mergeCell ref="F5:F6"/>
    <mergeCell ref="G5:G6"/>
    <mergeCell ref="H5:H6"/>
    <mergeCell ref="I5:I6"/>
    <mergeCell ref="J5:J6"/>
    <mergeCell ref="K5:K6"/>
    <mergeCell ref="L5:M5"/>
    <mergeCell ref="F7:F12"/>
    <mergeCell ref="G7:G12"/>
    <mergeCell ref="A13:A15"/>
    <mergeCell ref="B13:B15"/>
    <mergeCell ref="C13:C15"/>
    <mergeCell ref="D13:D15"/>
    <mergeCell ref="E13:E15"/>
    <mergeCell ref="G13:G15"/>
    <mergeCell ref="A16:A17"/>
    <mergeCell ref="B16:B17"/>
    <mergeCell ref="C16:C17"/>
    <mergeCell ref="D16:D17"/>
    <mergeCell ref="A18:C18"/>
    <mergeCell ref="E16:E17"/>
    <mergeCell ref="F16:F17"/>
    <mergeCell ref="G16:G17"/>
    <mergeCell ref="A20:C20"/>
    <mergeCell ref="A22:C22"/>
    <mergeCell ref="D22:F22"/>
    <mergeCell ref="B10:B12"/>
    <mergeCell ref="C10:C12"/>
    <mergeCell ref="F13:F15"/>
    <mergeCell ref="A19:C19"/>
    <mergeCell ref="A7:A12"/>
    <mergeCell ref="D7:D12"/>
    <mergeCell ref="E7:E12"/>
  </mergeCells>
  <printOptions/>
  <pageMargins left="1.299212598425197" right="0.31496062992125984" top="0.7480314960629921" bottom="0.7480314960629921" header="0.31496062992125984" footer="0.31496062992125984"/>
  <pageSetup horizontalDpi="600" verticalDpi="600" orientation="landscape" paperSize="5" scale="60" r:id="rId3"/>
  <headerFooter>
    <oddFooter>&amp;CPágina &amp;P</oddFooter>
  </headerFooter>
  <legacyDrawing r:id="rId2"/>
</worksheet>
</file>

<file path=xl/worksheets/sheet13.xml><?xml version="1.0" encoding="utf-8"?>
<worksheet xmlns="http://schemas.openxmlformats.org/spreadsheetml/2006/main" xmlns:r="http://schemas.openxmlformats.org/officeDocument/2006/relationships">
  <dimension ref="A1:R67"/>
  <sheetViews>
    <sheetView zoomScale="60" zoomScaleNormal="60" zoomScalePageLayoutView="0" workbookViewId="0" topLeftCell="A1">
      <selection activeCell="P9" sqref="P9"/>
    </sheetView>
  </sheetViews>
  <sheetFormatPr defaultColWidth="11.421875" defaultRowHeight="15"/>
  <cols>
    <col min="1" max="1" width="20.28125" style="171" customWidth="1"/>
    <col min="2" max="2" width="36.421875" style="170" customWidth="1"/>
    <col min="3" max="3" width="32.28125" style="170" customWidth="1"/>
    <col min="4" max="4" width="29.28125" style="170" customWidth="1"/>
    <col min="5" max="5" width="13.00390625" style="171" customWidth="1"/>
    <col min="6" max="6" width="21.140625" style="174" customWidth="1"/>
    <col min="7" max="7" width="32.00390625" style="170" customWidth="1"/>
    <col min="8" max="8" width="23.8515625" style="170" customWidth="1"/>
    <col min="9" max="9" width="22.7109375" style="170" customWidth="1"/>
    <col min="10" max="10" width="13.421875" style="170" customWidth="1"/>
    <col min="11" max="11" width="14.57421875" style="171" customWidth="1"/>
    <col min="12" max="12" width="12.421875" style="170" customWidth="1"/>
    <col min="13" max="13" width="12.28125" style="170" customWidth="1"/>
    <col min="14" max="14" width="22.421875" style="170" customWidth="1"/>
    <col min="15" max="17" width="11.421875" style="170" customWidth="1"/>
    <col min="18" max="18" width="16.421875" style="170" bestFit="1" customWidth="1"/>
    <col min="19" max="16384" width="11.421875" style="170" customWidth="1"/>
  </cols>
  <sheetData>
    <row r="1" spans="1:14" s="160" customFormat="1" ht="15">
      <c r="A1" s="218" t="s">
        <v>16</v>
      </c>
      <c r="B1" s="218"/>
      <c r="C1" s="218"/>
      <c r="D1" s="218"/>
      <c r="E1" s="218"/>
      <c r="F1" s="218"/>
      <c r="G1" s="218"/>
      <c r="H1" s="218"/>
      <c r="I1" s="218"/>
      <c r="J1" s="218"/>
      <c r="K1" s="218"/>
      <c r="L1" s="218"/>
      <c r="M1" s="218"/>
      <c r="N1" s="218"/>
    </row>
    <row r="2" spans="1:14" s="160" customFormat="1" ht="15">
      <c r="A2" s="218" t="s">
        <v>1091</v>
      </c>
      <c r="B2" s="218"/>
      <c r="C2" s="218"/>
      <c r="D2" s="218"/>
      <c r="E2" s="218"/>
      <c r="F2" s="218"/>
      <c r="G2" s="218"/>
      <c r="H2" s="218"/>
      <c r="I2" s="218"/>
      <c r="J2" s="218"/>
      <c r="K2" s="218"/>
      <c r="L2" s="218"/>
      <c r="M2" s="218"/>
      <c r="N2" s="218"/>
    </row>
    <row r="3" spans="1:14" s="160" customFormat="1" ht="14.25">
      <c r="A3" s="219" t="s">
        <v>807</v>
      </c>
      <c r="B3" s="219"/>
      <c r="C3" s="219"/>
      <c r="D3" s="219"/>
      <c r="E3" s="219"/>
      <c r="F3" s="219"/>
      <c r="G3" s="219"/>
      <c r="H3" s="220" t="s">
        <v>1577</v>
      </c>
      <c r="I3" s="220"/>
      <c r="J3" s="220"/>
      <c r="K3" s="221" t="s">
        <v>1578</v>
      </c>
      <c r="L3" s="221"/>
      <c r="M3" s="221"/>
      <c r="N3" s="221"/>
    </row>
    <row r="4" spans="1:14" s="82" customFormat="1" ht="15">
      <c r="A4" s="220" t="s">
        <v>0</v>
      </c>
      <c r="B4" s="220"/>
      <c r="C4" s="220"/>
      <c r="D4" s="220" t="s">
        <v>1</v>
      </c>
      <c r="E4" s="220"/>
      <c r="F4" s="220"/>
      <c r="G4" s="220"/>
      <c r="H4" s="220" t="s">
        <v>17</v>
      </c>
      <c r="I4" s="220"/>
      <c r="J4" s="220"/>
      <c r="K4" s="220"/>
      <c r="L4" s="220"/>
      <c r="M4" s="220"/>
      <c r="N4" s="220"/>
    </row>
    <row r="5" spans="1:14" s="82" customFormat="1" ht="15">
      <c r="A5" s="220" t="s">
        <v>2</v>
      </c>
      <c r="B5" s="220" t="s">
        <v>4</v>
      </c>
      <c r="C5" s="220" t="s">
        <v>3</v>
      </c>
      <c r="D5" s="220" t="s">
        <v>4</v>
      </c>
      <c r="E5" s="220" t="s">
        <v>5</v>
      </c>
      <c r="F5" s="223" t="s">
        <v>13</v>
      </c>
      <c r="G5" s="222" t="s">
        <v>1251</v>
      </c>
      <c r="H5" s="220" t="s">
        <v>6</v>
      </c>
      <c r="I5" s="220" t="s">
        <v>1250</v>
      </c>
      <c r="J5" s="315" t="s">
        <v>1129</v>
      </c>
      <c r="K5" s="220" t="s">
        <v>1249</v>
      </c>
      <c r="L5" s="220" t="s">
        <v>7</v>
      </c>
      <c r="M5" s="220"/>
      <c r="N5" s="74" t="s">
        <v>8</v>
      </c>
    </row>
    <row r="6" spans="1:14" s="82" customFormat="1" ht="33" customHeight="1">
      <c r="A6" s="220"/>
      <c r="B6" s="220"/>
      <c r="C6" s="220"/>
      <c r="D6" s="220"/>
      <c r="E6" s="220"/>
      <c r="F6" s="223"/>
      <c r="G6" s="222"/>
      <c r="H6" s="220"/>
      <c r="I6" s="220"/>
      <c r="J6" s="315"/>
      <c r="K6" s="220"/>
      <c r="L6" s="74" t="s">
        <v>9</v>
      </c>
      <c r="M6" s="74" t="s">
        <v>10</v>
      </c>
      <c r="N6" s="74" t="s">
        <v>1130</v>
      </c>
    </row>
    <row r="7" spans="1:14" s="71" customFormat="1" ht="60.75" customHeight="1">
      <c r="A7" s="172" t="s">
        <v>720</v>
      </c>
      <c r="B7" s="93" t="s">
        <v>721</v>
      </c>
      <c r="C7" s="93" t="s">
        <v>722</v>
      </c>
      <c r="D7" s="431" t="s">
        <v>1476</v>
      </c>
      <c r="E7" s="165">
        <v>0.22</v>
      </c>
      <c r="F7" s="432">
        <v>1104409.01</v>
      </c>
      <c r="G7" s="431" t="s">
        <v>1477</v>
      </c>
      <c r="H7" s="431" t="s">
        <v>1478</v>
      </c>
      <c r="I7" s="93"/>
      <c r="J7" s="93"/>
      <c r="K7" s="433" t="s">
        <v>34</v>
      </c>
      <c r="L7" s="93"/>
      <c r="M7" s="93"/>
      <c r="N7" s="301" t="s">
        <v>1475</v>
      </c>
    </row>
    <row r="8" spans="1:14" s="71" customFormat="1" ht="66.75" customHeight="1">
      <c r="A8" s="110" t="s">
        <v>723</v>
      </c>
      <c r="B8" s="56" t="s">
        <v>724</v>
      </c>
      <c r="C8" s="56" t="s">
        <v>725</v>
      </c>
      <c r="D8" s="427"/>
      <c r="E8" s="166">
        <v>0.17</v>
      </c>
      <c r="F8" s="428"/>
      <c r="G8" s="427"/>
      <c r="H8" s="427"/>
      <c r="I8" s="56"/>
      <c r="J8" s="56"/>
      <c r="K8" s="298"/>
      <c r="L8" s="56"/>
      <c r="M8" s="56"/>
      <c r="N8" s="272"/>
    </row>
    <row r="9" spans="1:14" s="71" customFormat="1" ht="59.25" customHeight="1">
      <c r="A9" s="110" t="s">
        <v>726</v>
      </c>
      <c r="B9" s="56" t="s">
        <v>727</v>
      </c>
      <c r="C9" s="56" t="s">
        <v>728</v>
      </c>
      <c r="D9" s="427"/>
      <c r="E9" s="166">
        <v>0.14</v>
      </c>
      <c r="F9" s="428"/>
      <c r="G9" s="427" t="s">
        <v>1479</v>
      </c>
      <c r="H9" s="427"/>
      <c r="I9" s="56"/>
      <c r="J9" s="56"/>
      <c r="K9" s="298"/>
      <c r="L9" s="56"/>
      <c r="M9" s="56"/>
      <c r="N9" s="272"/>
    </row>
    <row r="10" spans="1:14" s="71" customFormat="1" ht="63" customHeight="1">
      <c r="A10" s="110" t="s">
        <v>729</v>
      </c>
      <c r="B10" s="56" t="s">
        <v>730</v>
      </c>
      <c r="C10" s="56" t="s">
        <v>731</v>
      </c>
      <c r="D10" s="427"/>
      <c r="E10" s="166">
        <v>0.23</v>
      </c>
      <c r="F10" s="428"/>
      <c r="G10" s="427"/>
      <c r="H10" s="427"/>
      <c r="I10" s="56"/>
      <c r="J10" s="56"/>
      <c r="K10" s="298" t="s">
        <v>805</v>
      </c>
      <c r="L10" s="56"/>
      <c r="M10" s="56"/>
      <c r="N10" s="272"/>
    </row>
    <row r="11" spans="1:18" s="71" customFormat="1" ht="57.75" customHeight="1">
      <c r="A11" s="110" t="s">
        <v>732</v>
      </c>
      <c r="B11" s="56" t="s">
        <v>733</v>
      </c>
      <c r="C11" s="56" t="s">
        <v>734</v>
      </c>
      <c r="D11" s="427"/>
      <c r="E11" s="166">
        <v>0.01</v>
      </c>
      <c r="F11" s="428"/>
      <c r="G11" s="427" t="s">
        <v>1480</v>
      </c>
      <c r="H11" s="427"/>
      <c r="I11" s="56"/>
      <c r="J11" s="56"/>
      <c r="K11" s="298"/>
      <c r="L11" s="56"/>
      <c r="M11" s="56"/>
      <c r="N11" s="272"/>
      <c r="R11" s="167"/>
    </row>
    <row r="12" spans="1:14" s="71" customFormat="1" ht="85.5" customHeight="1">
      <c r="A12" s="110" t="s">
        <v>735</v>
      </c>
      <c r="B12" s="56" t="s">
        <v>736</v>
      </c>
      <c r="C12" s="56" t="s">
        <v>737</v>
      </c>
      <c r="D12" s="427"/>
      <c r="E12" s="166">
        <v>0.12</v>
      </c>
      <c r="F12" s="428"/>
      <c r="G12" s="427"/>
      <c r="H12" s="427"/>
      <c r="I12" s="56"/>
      <c r="J12" s="56"/>
      <c r="K12" s="298"/>
      <c r="L12" s="56"/>
      <c r="M12" s="56"/>
      <c r="N12" s="272"/>
    </row>
    <row r="13" spans="1:14" s="71" customFormat="1" ht="71.25" customHeight="1">
      <c r="A13" s="110" t="s">
        <v>738</v>
      </c>
      <c r="B13" s="56" t="s">
        <v>739</v>
      </c>
      <c r="C13" s="56" t="s">
        <v>740</v>
      </c>
      <c r="D13" s="427"/>
      <c r="E13" s="166">
        <v>0.1</v>
      </c>
      <c r="F13" s="428"/>
      <c r="G13" s="427"/>
      <c r="H13" s="427"/>
      <c r="I13" s="56"/>
      <c r="J13" s="56"/>
      <c r="K13" s="298"/>
      <c r="L13" s="56"/>
      <c r="M13" s="56"/>
      <c r="N13" s="272"/>
    </row>
    <row r="14" spans="1:14" s="71" customFormat="1" ht="138" customHeight="1">
      <c r="A14" s="110" t="s">
        <v>741</v>
      </c>
      <c r="B14" s="56" t="s">
        <v>742</v>
      </c>
      <c r="C14" s="56" t="s">
        <v>743</v>
      </c>
      <c r="D14" s="11" t="s">
        <v>1481</v>
      </c>
      <c r="E14" s="168">
        <v>100</v>
      </c>
      <c r="F14" s="173">
        <v>137681.85</v>
      </c>
      <c r="G14" s="11" t="s">
        <v>1482</v>
      </c>
      <c r="H14" s="11" t="s">
        <v>1620</v>
      </c>
      <c r="I14" s="56"/>
      <c r="J14" s="56"/>
      <c r="K14" s="53" t="s">
        <v>806</v>
      </c>
      <c r="L14" s="56"/>
      <c r="M14" s="56"/>
      <c r="N14" s="56" t="s">
        <v>1475</v>
      </c>
    </row>
    <row r="15" spans="1:14" s="71" customFormat="1" ht="42" customHeight="1">
      <c r="A15" s="110" t="s">
        <v>744</v>
      </c>
      <c r="B15" s="56" t="s">
        <v>745</v>
      </c>
      <c r="C15" s="56" t="s">
        <v>746</v>
      </c>
      <c r="D15" s="427" t="s">
        <v>1483</v>
      </c>
      <c r="E15" s="166">
        <v>0.58</v>
      </c>
      <c r="F15" s="428">
        <v>493867.06</v>
      </c>
      <c r="G15" s="427" t="s">
        <v>1484</v>
      </c>
      <c r="H15" s="427" t="s">
        <v>1485</v>
      </c>
      <c r="I15" s="56"/>
      <c r="J15" s="56"/>
      <c r="K15" s="298" t="s">
        <v>806</v>
      </c>
      <c r="L15" s="56"/>
      <c r="M15" s="56"/>
      <c r="N15" s="272" t="s">
        <v>1475</v>
      </c>
    </row>
    <row r="16" spans="1:14" s="71" customFormat="1" ht="78.75" customHeight="1">
      <c r="A16" s="110" t="s">
        <v>747</v>
      </c>
      <c r="B16" s="56" t="s">
        <v>748</v>
      </c>
      <c r="C16" s="56" t="s">
        <v>749</v>
      </c>
      <c r="D16" s="427"/>
      <c r="E16" s="166">
        <v>0.23</v>
      </c>
      <c r="F16" s="428"/>
      <c r="G16" s="427"/>
      <c r="H16" s="427"/>
      <c r="I16" s="56"/>
      <c r="J16" s="56"/>
      <c r="K16" s="298"/>
      <c r="L16" s="56"/>
      <c r="M16" s="56"/>
      <c r="N16" s="272"/>
    </row>
    <row r="17" spans="1:14" s="71" customFormat="1" ht="66.75" customHeight="1">
      <c r="A17" s="110" t="s">
        <v>750</v>
      </c>
      <c r="B17" s="56" t="s">
        <v>751</v>
      </c>
      <c r="C17" s="56" t="s">
        <v>752</v>
      </c>
      <c r="D17" s="427"/>
      <c r="E17" s="166">
        <v>0.19</v>
      </c>
      <c r="F17" s="428"/>
      <c r="G17" s="427"/>
      <c r="H17" s="427"/>
      <c r="I17" s="56"/>
      <c r="J17" s="56"/>
      <c r="K17" s="298"/>
      <c r="L17" s="56"/>
      <c r="M17" s="56"/>
      <c r="N17" s="272"/>
    </row>
    <row r="18" spans="1:14" s="71" customFormat="1" ht="57.75" customHeight="1">
      <c r="A18" s="110" t="s">
        <v>753</v>
      </c>
      <c r="B18" s="56" t="s">
        <v>754</v>
      </c>
      <c r="C18" s="56" t="s">
        <v>755</v>
      </c>
      <c r="D18" s="427" t="s">
        <v>1486</v>
      </c>
      <c r="E18" s="166">
        <v>0.09</v>
      </c>
      <c r="F18" s="428">
        <v>580773.97</v>
      </c>
      <c r="G18" s="427" t="s">
        <v>1487</v>
      </c>
      <c r="H18" s="427" t="s">
        <v>1488</v>
      </c>
      <c r="I18" s="56"/>
      <c r="J18" s="56"/>
      <c r="K18" s="298" t="s">
        <v>806</v>
      </c>
      <c r="L18" s="56"/>
      <c r="M18" s="56"/>
      <c r="N18" s="272" t="s">
        <v>1475</v>
      </c>
    </row>
    <row r="19" spans="1:14" s="71" customFormat="1" ht="65.25" customHeight="1">
      <c r="A19" s="110" t="s">
        <v>756</v>
      </c>
      <c r="B19" s="56" t="s">
        <v>757</v>
      </c>
      <c r="C19" s="56" t="s">
        <v>749</v>
      </c>
      <c r="D19" s="427"/>
      <c r="E19" s="166">
        <v>0.28</v>
      </c>
      <c r="F19" s="428"/>
      <c r="G19" s="427"/>
      <c r="H19" s="427"/>
      <c r="I19" s="56"/>
      <c r="J19" s="56"/>
      <c r="K19" s="298"/>
      <c r="L19" s="56"/>
      <c r="M19" s="56"/>
      <c r="N19" s="272"/>
    </row>
    <row r="20" spans="1:14" s="71" customFormat="1" ht="57.75" customHeight="1">
      <c r="A20" s="110" t="s">
        <v>758</v>
      </c>
      <c r="B20" s="56" t="s">
        <v>759</v>
      </c>
      <c r="C20" s="56" t="s">
        <v>752</v>
      </c>
      <c r="D20" s="427"/>
      <c r="E20" s="166">
        <v>0.56</v>
      </c>
      <c r="F20" s="428"/>
      <c r="G20" s="427"/>
      <c r="H20" s="427"/>
      <c r="I20" s="56"/>
      <c r="J20" s="56"/>
      <c r="K20" s="298"/>
      <c r="L20" s="56"/>
      <c r="M20" s="56"/>
      <c r="N20" s="272"/>
    </row>
    <row r="21" spans="1:14" s="71" customFormat="1" ht="54.75" customHeight="1">
      <c r="A21" s="110" t="s">
        <v>760</v>
      </c>
      <c r="B21" s="56" t="s">
        <v>761</v>
      </c>
      <c r="C21" s="56" t="s">
        <v>106</v>
      </c>
      <c r="D21" s="427"/>
      <c r="E21" s="166">
        <v>0.01</v>
      </c>
      <c r="F21" s="428"/>
      <c r="G21" s="427"/>
      <c r="H21" s="427"/>
      <c r="I21" s="56"/>
      <c r="J21" s="56"/>
      <c r="K21" s="298"/>
      <c r="L21" s="56"/>
      <c r="M21" s="56"/>
      <c r="N21" s="272"/>
    </row>
    <row r="22" spans="1:14" s="71" customFormat="1" ht="51" customHeight="1">
      <c r="A22" s="110" t="s">
        <v>762</v>
      </c>
      <c r="B22" s="56" t="s">
        <v>763</v>
      </c>
      <c r="C22" s="56" t="s">
        <v>106</v>
      </c>
      <c r="D22" s="427"/>
      <c r="E22" s="166">
        <v>0.03</v>
      </c>
      <c r="F22" s="428"/>
      <c r="G22" s="427"/>
      <c r="H22" s="427"/>
      <c r="I22" s="56"/>
      <c r="J22" s="56"/>
      <c r="K22" s="298"/>
      <c r="L22" s="56"/>
      <c r="M22" s="56"/>
      <c r="N22" s="272"/>
    </row>
    <row r="23" spans="1:14" s="71" customFormat="1" ht="57" customHeight="1">
      <c r="A23" s="110" t="s">
        <v>764</v>
      </c>
      <c r="B23" s="56" t="s">
        <v>765</v>
      </c>
      <c r="C23" s="56" t="s">
        <v>766</v>
      </c>
      <c r="D23" s="427"/>
      <c r="E23" s="166">
        <v>0.04</v>
      </c>
      <c r="F23" s="428"/>
      <c r="G23" s="427"/>
      <c r="H23" s="427"/>
      <c r="I23" s="56"/>
      <c r="J23" s="56"/>
      <c r="K23" s="298"/>
      <c r="L23" s="56"/>
      <c r="M23" s="56"/>
      <c r="N23" s="272"/>
    </row>
    <row r="24" spans="1:14" s="71" customFormat="1" ht="85.5" customHeight="1">
      <c r="A24" s="110" t="s">
        <v>767</v>
      </c>
      <c r="B24" s="9" t="s">
        <v>768</v>
      </c>
      <c r="C24" s="56" t="s">
        <v>769</v>
      </c>
      <c r="D24" s="11" t="s">
        <v>1489</v>
      </c>
      <c r="E24" s="168">
        <v>100</v>
      </c>
      <c r="F24" s="173">
        <v>305410.28</v>
      </c>
      <c r="G24" s="11" t="s">
        <v>1490</v>
      </c>
      <c r="H24" s="11" t="s">
        <v>1491</v>
      </c>
      <c r="I24" s="56"/>
      <c r="J24" s="56"/>
      <c r="K24" s="53" t="s">
        <v>806</v>
      </c>
      <c r="L24" s="56"/>
      <c r="M24" s="56"/>
      <c r="N24" s="56" t="s">
        <v>1475</v>
      </c>
    </row>
    <row r="25" spans="1:14" s="71" customFormat="1" ht="99.75" customHeight="1">
      <c r="A25" s="110" t="s">
        <v>770</v>
      </c>
      <c r="B25" s="56" t="s">
        <v>771</v>
      </c>
      <c r="C25" s="56" t="s">
        <v>772</v>
      </c>
      <c r="D25" s="11" t="s">
        <v>1492</v>
      </c>
      <c r="E25" s="168">
        <v>100</v>
      </c>
      <c r="F25" s="173">
        <v>383800.7</v>
      </c>
      <c r="G25" s="11" t="s">
        <v>1493</v>
      </c>
      <c r="H25" s="11" t="s">
        <v>1494</v>
      </c>
      <c r="I25" s="56"/>
      <c r="J25" s="56"/>
      <c r="K25" s="53" t="s">
        <v>806</v>
      </c>
      <c r="L25" s="56"/>
      <c r="M25" s="56"/>
      <c r="N25" s="56" t="s">
        <v>1475</v>
      </c>
    </row>
    <row r="26" spans="1:14" s="71" customFormat="1" ht="120.75" customHeight="1">
      <c r="A26" s="110" t="s">
        <v>773</v>
      </c>
      <c r="B26" s="56" t="s">
        <v>774</v>
      </c>
      <c r="C26" s="56" t="s">
        <v>775</v>
      </c>
      <c r="D26" s="427" t="s">
        <v>1495</v>
      </c>
      <c r="E26" s="430">
        <v>100</v>
      </c>
      <c r="F26" s="428">
        <v>378854.05</v>
      </c>
      <c r="G26" s="427" t="s">
        <v>1496</v>
      </c>
      <c r="H26" s="427" t="s">
        <v>1497</v>
      </c>
      <c r="I26" s="56"/>
      <c r="J26" s="56"/>
      <c r="K26" s="298" t="s">
        <v>717</v>
      </c>
      <c r="L26" s="56"/>
      <c r="M26" s="56"/>
      <c r="N26" s="272" t="s">
        <v>1475</v>
      </c>
    </row>
    <row r="27" spans="1:14" s="71" customFormat="1" ht="28.5">
      <c r="A27" s="110" t="s">
        <v>1089</v>
      </c>
      <c r="B27" s="56" t="s">
        <v>776</v>
      </c>
      <c r="C27" s="56" t="s">
        <v>777</v>
      </c>
      <c r="D27" s="427"/>
      <c r="E27" s="430"/>
      <c r="F27" s="428"/>
      <c r="G27" s="427"/>
      <c r="H27" s="427"/>
      <c r="I27" s="56"/>
      <c r="J27" s="56"/>
      <c r="K27" s="298"/>
      <c r="L27" s="56"/>
      <c r="M27" s="56"/>
      <c r="N27" s="272"/>
    </row>
    <row r="28" spans="1:14" s="71" customFormat="1" ht="138.75" customHeight="1">
      <c r="A28" s="110" t="s">
        <v>778</v>
      </c>
      <c r="B28" s="56" t="s">
        <v>779</v>
      </c>
      <c r="C28" s="56" t="s">
        <v>780</v>
      </c>
      <c r="D28" s="11" t="s">
        <v>1498</v>
      </c>
      <c r="E28" s="168">
        <v>100</v>
      </c>
      <c r="F28" s="173">
        <v>356568.51</v>
      </c>
      <c r="G28" s="11" t="s">
        <v>1499</v>
      </c>
      <c r="H28" s="11" t="s">
        <v>1500</v>
      </c>
      <c r="I28" s="56"/>
      <c r="J28" s="56"/>
      <c r="K28" s="53" t="s">
        <v>717</v>
      </c>
      <c r="L28" s="56"/>
      <c r="M28" s="56"/>
      <c r="N28" s="56" t="s">
        <v>1475</v>
      </c>
    </row>
    <row r="29" spans="1:14" s="71" customFormat="1" ht="179.25" customHeight="1">
      <c r="A29" s="110" t="s">
        <v>781</v>
      </c>
      <c r="B29" s="56" t="s">
        <v>782</v>
      </c>
      <c r="C29" s="56" t="s">
        <v>783</v>
      </c>
      <c r="D29" s="11" t="s">
        <v>1501</v>
      </c>
      <c r="E29" s="166">
        <v>0.55</v>
      </c>
      <c r="F29" s="173">
        <v>60000</v>
      </c>
      <c r="G29" s="11" t="s">
        <v>1502</v>
      </c>
      <c r="H29" s="11" t="s">
        <v>1503</v>
      </c>
      <c r="I29" s="56"/>
      <c r="J29" s="56"/>
      <c r="K29" s="53" t="s">
        <v>717</v>
      </c>
      <c r="L29" s="56"/>
      <c r="M29" s="56"/>
      <c r="N29" s="56" t="s">
        <v>1475</v>
      </c>
    </row>
    <row r="30" spans="1:14" s="71" customFormat="1" ht="155.25" customHeight="1">
      <c r="A30" s="110" t="s">
        <v>784</v>
      </c>
      <c r="B30" s="56" t="s">
        <v>785</v>
      </c>
      <c r="C30" s="56" t="s">
        <v>786</v>
      </c>
      <c r="D30" s="11" t="s">
        <v>1504</v>
      </c>
      <c r="E30" s="166">
        <v>0.45</v>
      </c>
      <c r="F30" s="173">
        <v>56999.04</v>
      </c>
      <c r="G30" s="11" t="s">
        <v>1505</v>
      </c>
      <c r="H30" s="11" t="s">
        <v>1506</v>
      </c>
      <c r="I30" s="56"/>
      <c r="J30" s="56"/>
      <c r="K30" s="53" t="s">
        <v>717</v>
      </c>
      <c r="L30" s="56"/>
      <c r="M30" s="56"/>
      <c r="N30" s="56" t="s">
        <v>1475</v>
      </c>
    </row>
    <row r="31" spans="1:14" s="71" customFormat="1" ht="100.5" customHeight="1">
      <c r="A31" s="110" t="s">
        <v>787</v>
      </c>
      <c r="B31" s="56" t="s">
        <v>788</v>
      </c>
      <c r="C31" s="56" t="s">
        <v>789</v>
      </c>
      <c r="D31" s="11" t="s">
        <v>1507</v>
      </c>
      <c r="E31" s="166">
        <v>0.22</v>
      </c>
      <c r="F31" s="173">
        <v>152587.6</v>
      </c>
      <c r="G31" s="11" t="s">
        <v>1508</v>
      </c>
      <c r="H31" s="11" t="s">
        <v>1509</v>
      </c>
      <c r="I31" s="56"/>
      <c r="J31" s="56"/>
      <c r="K31" s="53" t="s">
        <v>958</v>
      </c>
      <c r="L31" s="56"/>
      <c r="M31" s="56"/>
      <c r="N31" s="56" t="s">
        <v>1475</v>
      </c>
    </row>
    <row r="32" spans="1:14" s="71" customFormat="1" ht="71.25" customHeight="1">
      <c r="A32" s="110" t="s">
        <v>790</v>
      </c>
      <c r="B32" s="56" t="s">
        <v>791</v>
      </c>
      <c r="C32" s="56" t="s">
        <v>792</v>
      </c>
      <c r="D32" s="427" t="s">
        <v>1510</v>
      </c>
      <c r="E32" s="168">
        <v>68</v>
      </c>
      <c r="F32" s="428">
        <v>156122.61</v>
      </c>
      <c r="G32" s="427" t="s">
        <v>1511</v>
      </c>
      <c r="H32" s="427" t="s">
        <v>1512</v>
      </c>
      <c r="I32" s="56"/>
      <c r="J32" s="56"/>
      <c r="K32" s="298" t="s">
        <v>958</v>
      </c>
      <c r="L32" s="56"/>
      <c r="M32" s="56"/>
      <c r="N32" s="272" t="s">
        <v>1475</v>
      </c>
    </row>
    <row r="33" spans="1:14" s="71" customFormat="1" ht="42.75">
      <c r="A33" s="110" t="s">
        <v>793</v>
      </c>
      <c r="B33" s="56" t="s">
        <v>794</v>
      </c>
      <c r="C33" s="56" t="s">
        <v>795</v>
      </c>
      <c r="D33" s="427"/>
      <c r="E33" s="168">
        <v>5</v>
      </c>
      <c r="F33" s="428"/>
      <c r="G33" s="427"/>
      <c r="H33" s="427"/>
      <c r="I33" s="56"/>
      <c r="J33" s="56"/>
      <c r="K33" s="298"/>
      <c r="L33" s="56"/>
      <c r="M33" s="56"/>
      <c r="N33" s="272"/>
    </row>
    <row r="34" spans="1:14" s="71" customFormat="1" ht="28.5">
      <c r="A34" s="110" t="s">
        <v>796</v>
      </c>
      <c r="B34" s="56" t="s">
        <v>797</v>
      </c>
      <c r="C34" s="56" t="s">
        <v>798</v>
      </c>
      <c r="D34" s="427"/>
      <c r="E34" s="168">
        <v>5</v>
      </c>
      <c r="F34" s="428"/>
      <c r="G34" s="427"/>
      <c r="H34" s="427"/>
      <c r="I34" s="56"/>
      <c r="J34" s="56"/>
      <c r="K34" s="298"/>
      <c r="L34" s="56"/>
      <c r="M34" s="56"/>
      <c r="N34" s="272"/>
    </row>
    <row r="35" spans="1:14" s="71" customFormat="1" ht="162" customHeight="1">
      <c r="A35" s="110" t="s">
        <v>799</v>
      </c>
      <c r="B35" s="56" t="s">
        <v>800</v>
      </c>
      <c r="C35" s="56" t="s">
        <v>801</v>
      </c>
      <c r="D35" s="11" t="s">
        <v>1513</v>
      </c>
      <c r="E35" s="168">
        <v>100</v>
      </c>
      <c r="F35" s="173">
        <v>89142.13</v>
      </c>
      <c r="G35" s="11" t="s">
        <v>1514</v>
      </c>
      <c r="H35" s="11" t="s">
        <v>1515</v>
      </c>
      <c r="I35" s="56"/>
      <c r="J35" s="56"/>
      <c r="K35" s="53" t="s">
        <v>717</v>
      </c>
      <c r="L35" s="56"/>
      <c r="M35" s="56"/>
      <c r="N35" s="56" t="s">
        <v>1475</v>
      </c>
    </row>
    <row r="36" spans="1:14" s="71" customFormat="1" ht="108.75" customHeight="1">
      <c r="A36" s="110" t="s">
        <v>802</v>
      </c>
      <c r="B36" s="56" t="s">
        <v>803</v>
      </c>
      <c r="C36" s="56" t="s">
        <v>804</v>
      </c>
      <c r="D36" s="11" t="s">
        <v>1516</v>
      </c>
      <c r="E36" s="166">
        <v>1</v>
      </c>
      <c r="F36" s="173">
        <v>93838.24</v>
      </c>
      <c r="G36" s="11" t="s">
        <v>1517</v>
      </c>
      <c r="H36" s="11" t="s">
        <v>1518</v>
      </c>
      <c r="I36" s="59"/>
      <c r="J36" s="169"/>
      <c r="K36" s="60" t="s">
        <v>717</v>
      </c>
      <c r="L36" s="61"/>
      <c r="M36" s="61"/>
      <c r="N36" s="56" t="s">
        <v>1475</v>
      </c>
    </row>
    <row r="37" spans="1:14" s="162" customFormat="1" ht="15">
      <c r="A37" s="209" t="s">
        <v>1575</v>
      </c>
      <c r="B37" s="209"/>
      <c r="C37" s="210"/>
      <c r="D37" s="83"/>
      <c r="E37" s="81"/>
      <c r="F37" s="157">
        <f>SUM(F7:F36)</f>
        <v>4350055.05</v>
      </c>
      <c r="G37" s="83"/>
      <c r="H37" s="83"/>
      <c r="I37" s="7"/>
      <c r="J37" s="117"/>
      <c r="K37" s="81"/>
      <c r="L37" s="85"/>
      <c r="M37" s="85"/>
      <c r="N37" s="83"/>
    </row>
    <row r="38" spans="1:14" s="87" customFormat="1" ht="14.25">
      <c r="A38" s="211" t="s">
        <v>11</v>
      </c>
      <c r="B38" s="212"/>
      <c r="C38" s="213"/>
      <c r="D38" s="124"/>
      <c r="E38" s="105"/>
      <c r="F38" s="163"/>
      <c r="G38" s="124"/>
      <c r="H38" s="124"/>
      <c r="I38" s="124"/>
      <c r="J38" s="124"/>
      <c r="K38" s="105"/>
      <c r="L38" s="124"/>
      <c r="M38" s="124"/>
      <c r="N38" s="124"/>
    </row>
    <row r="39" spans="1:14" s="87" customFormat="1" ht="14.25">
      <c r="A39" s="225" t="s">
        <v>1582</v>
      </c>
      <c r="B39" s="226"/>
      <c r="C39" s="227"/>
      <c r="D39" s="124"/>
      <c r="E39" s="105"/>
      <c r="F39" s="163"/>
      <c r="G39" s="124"/>
      <c r="H39" s="124"/>
      <c r="I39" s="124"/>
      <c r="J39" s="124"/>
      <c r="K39" s="105"/>
      <c r="L39" s="124"/>
      <c r="M39" s="124"/>
      <c r="N39" s="124"/>
    </row>
    <row r="40" spans="1:14" s="87" customFormat="1" ht="14.25">
      <c r="A40" s="25"/>
      <c r="B40" s="26"/>
      <c r="C40" s="26"/>
      <c r="D40" s="124"/>
      <c r="E40" s="105"/>
      <c r="F40" s="163"/>
      <c r="G40" s="124"/>
      <c r="H40" s="124"/>
      <c r="I40" s="124"/>
      <c r="J40" s="124"/>
      <c r="K40" s="105"/>
      <c r="L40" s="124"/>
      <c r="M40" s="124"/>
      <c r="N40" s="124"/>
    </row>
    <row r="41" spans="1:14" s="87" customFormat="1" ht="14.25">
      <c r="A41" s="214" t="s">
        <v>12</v>
      </c>
      <c r="B41" s="214"/>
      <c r="C41" s="214"/>
      <c r="D41" s="215" t="s">
        <v>1621</v>
      </c>
      <c r="E41" s="216"/>
      <c r="F41" s="217"/>
      <c r="G41" s="124"/>
      <c r="H41" s="124"/>
      <c r="I41" s="124"/>
      <c r="J41" s="124"/>
      <c r="K41" s="105"/>
      <c r="L41" s="124"/>
      <c r="M41" s="124"/>
      <c r="N41" s="124"/>
    </row>
    <row r="42" spans="1:11" s="87" customFormat="1" ht="13.5">
      <c r="A42" s="114"/>
      <c r="E42" s="114"/>
      <c r="F42" s="164"/>
      <c r="K42" s="114"/>
    </row>
    <row r="43" spans="1:11" s="87" customFormat="1" ht="13.5">
      <c r="A43" s="114"/>
      <c r="E43" s="114"/>
      <c r="F43" s="164"/>
      <c r="K43" s="114"/>
    </row>
    <row r="44" spans="1:11" s="87" customFormat="1" ht="13.5">
      <c r="A44" s="114"/>
      <c r="E44" s="114"/>
      <c r="F44" s="164"/>
      <c r="K44" s="114"/>
    </row>
    <row r="45" spans="1:11" s="87" customFormat="1" ht="13.5">
      <c r="A45" s="114"/>
      <c r="E45" s="114"/>
      <c r="F45" s="164"/>
      <c r="K45" s="114"/>
    </row>
    <row r="46" spans="1:11" s="87" customFormat="1" ht="13.5">
      <c r="A46" s="114"/>
      <c r="E46" s="114"/>
      <c r="F46" s="164"/>
      <c r="K46" s="114"/>
    </row>
    <row r="47" spans="1:11" s="87" customFormat="1" ht="13.5">
      <c r="A47" s="114"/>
      <c r="E47" s="114"/>
      <c r="F47" s="164"/>
      <c r="K47" s="114"/>
    </row>
    <row r="48" spans="1:11" s="87" customFormat="1" ht="13.5">
      <c r="A48" s="114"/>
      <c r="E48" s="114"/>
      <c r="F48" s="164"/>
      <c r="K48" s="114"/>
    </row>
    <row r="49" spans="1:11" s="87" customFormat="1" ht="13.5">
      <c r="A49" s="114"/>
      <c r="E49" s="114"/>
      <c r="F49" s="164"/>
      <c r="K49" s="114"/>
    </row>
    <row r="50" spans="1:11" s="87" customFormat="1" ht="13.5">
      <c r="A50" s="114"/>
      <c r="E50" s="114"/>
      <c r="F50" s="164"/>
      <c r="K50" s="114"/>
    </row>
    <row r="51" spans="1:11" s="87" customFormat="1" ht="13.5">
      <c r="A51" s="114"/>
      <c r="E51" s="114"/>
      <c r="F51" s="164"/>
      <c r="K51" s="114"/>
    </row>
    <row r="52" spans="1:11" s="87" customFormat="1" ht="13.5">
      <c r="A52" s="114"/>
      <c r="E52" s="114"/>
      <c r="F52" s="164"/>
      <c r="K52" s="114"/>
    </row>
    <row r="53" spans="1:11" s="87" customFormat="1" ht="13.5">
      <c r="A53" s="114"/>
      <c r="E53" s="114"/>
      <c r="F53" s="164"/>
      <c r="K53" s="114"/>
    </row>
    <row r="54" spans="1:11" s="87" customFormat="1" ht="13.5">
      <c r="A54" s="114"/>
      <c r="E54" s="114"/>
      <c r="F54" s="164"/>
      <c r="K54" s="114"/>
    </row>
    <row r="55" spans="1:11" s="87" customFormat="1" ht="13.5">
      <c r="A55" s="114"/>
      <c r="E55" s="114"/>
      <c r="F55" s="164"/>
      <c r="K55" s="114"/>
    </row>
    <row r="56" spans="1:11" s="87" customFormat="1" ht="13.5">
      <c r="A56" s="114"/>
      <c r="E56" s="114"/>
      <c r="F56" s="164"/>
      <c r="K56" s="114"/>
    </row>
    <row r="57" spans="1:11" s="87" customFormat="1" ht="13.5">
      <c r="A57" s="114"/>
      <c r="E57" s="114"/>
      <c r="F57" s="164"/>
      <c r="K57" s="114"/>
    </row>
    <row r="58" spans="1:11" s="87" customFormat="1" ht="13.5">
      <c r="A58" s="114"/>
      <c r="E58" s="114"/>
      <c r="F58" s="164"/>
      <c r="K58" s="114"/>
    </row>
    <row r="59" spans="1:11" s="87" customFormat="1" ht="13.5">
      <c r="A59" s="114"/>
      <c r="E59" s="114"/>
      <c r="F59" s="164"/>
      <c r="K59" s="114"/>
    </row>
    <row r="60" spans="1:11" s="87" customFormat="1" ht="13.5">
      <c r="A60" s="114"/>
      <c r="E60" s="114"/>
      <c r="F60" s="164"/>
      <c r="K60" s="114"/>
    </row>
    <row r="61" spans="1:11" s="87" customFormat="1" ht="13.5">
      <c r="A61" s="114"/>
      <c r="E61" s="114"/>
      <c r="F61" s="164"/>
      <c r="K61" s="114"/>
    </row>
    <row r="62" spans="1:11" s="87" customFormat="1" ht="13.5">
      <c r="A62" s="114"/>
      <c r="E62" s="114"/>
      <c r="F62" s="164"/>
      <c r="K62" s="114"/>
    </row>
    <row r="63" spans="1:11" s="87" customFormat="1" ht="13.5">
      <c r="A63" s="114"/>
      <c r="E63" s="114"/>
      <c r="F63" s="164"/>
      <c r="K63" s="114"/>
    </row>
    <row r="64" spans="1:11" s="87" customFormat="1" ht="13.5">
      <c r="A64" s="114"/>
      <c r="E64" s="114"/>
      <c r="F64" s="164"/>
      <c r="K64" s="114"/>
    </row>
    <row r="65" spans="1:11" s="87" customFormat="1" ht="13.5">
      <c r="A65" s="114"/>
      <c r="E65" s="114"/>
      <c r="F65" s="164"/>
      <c r="K65" s="114"/>
    </row>
    <row r="66" spans="1:11" s="87" customFormat="1" ht="13.5">
      <c r="A66" s="114"/>
      <c r="E66" s="114"/>
      <c r="F66" s="164"/>
      <c r="K66" s="114"/>
    </row>
    <row r="67" spans="1:11" s="87" customFormat="1" ht="13.5">
      <c r="A67" s="114"/>
      <c r="E67" s="114"/>
      <c r="F67" s="164"/>
      <c r="K67" s="114"/>
    </row>
  </sheetData>
  <sheetProtection/>
  <mergeCells count="59">
    <mergeCell ref="A1:N1"/>
    <mergeCell ref="A2:N2"/>
    <mergeCell ref="A3:G3"/>
    <mergeCell ref="H3:J3"/>
    <mergeCell ref="K3:N3"/>
    <mergeCell ref="A4:C4"/>
    <mergeCell ref="D4:G4"/>
    <mergeCell ref="H4:N4"/>
    <mergeCell ref="A5:A6"/>
    <mergeCell ref="B5:B6"/>
    <mergeCell ref="C5:C6"/>
    <mergeCell ref="D5:D6"/>
    <mergeCell ref="E5:E6"/>
    <mergeCell ref="F5:F6"/>
    <mergeCell ref="G5:G6"/>
    <mergeCell ref="H5:H6"/>
    <mergeCell ref="I5:I6"/>
    <mergeCell ref="J5:J6"/>
    <mergeCell ref="K5:K6"/>
    <mergeCell ref="L5:M5"/>
    <mergeCell ref="D7:D13"/>
    <mergeCell ref="F7:F13"/>
    <mergeCell ref="G7:G8"/>
    <mergeCell ref="H7:H13"/>
    <mergeCell ref="K7:K9"/>
    <mergeCell ref="N7:N13"/>
    <mergeCell ref="G9:G10"/>
    <mergeCell ref="K10:K13"/>
    <mergeCell ref="G11:G13"/>
    <mergeCell ref="D15:D17"/>
    <mergeCell ref="F15:F17"/>
    <mergeCell ref="G15:G17"/>
    <mergeCell ref="H15:H17"/>
    <mergeCell ref="K15:K17"/>
    <mergeCell ref="N15:N17"/>
    <mergeCell ref="D18:D23"/>
    <mergeCell ref="F18:F23"/>
    <mergeCell ref="G18:G23"/>
    <mergeCell ref="H18:H23"/>
    <mergeCell ref="K18:K23"/>
    <mergeCell ref="N18:N23"/>
    <mergeCell ref="K32:K34"/>
    <mergeCell ref="N32:N34"/>
    <mergeCell ref="D26:D27"/>
    <mergeCell ref="E26:E27"/>
    <mergeCell ref="F26:F27"/>
    <mergeCell ref="G26:G27"/>
    <mergeCell ref="H26:H27"/>
    <mergeCell ref="K26:K27"/>
    <mergeCell ref="A37:C37"/>
    <mergeCell ref="A38:C38"/>
    <mergeCell ref="A41:C41"/>
    <mergeCell ref="D41:F41"/>
    <mergeCell ref="A39:C39"/>
    <mergeCell ref="N26:N27"/>
    <mergeCell ref="D32:D34"/>
    <mergeCell ref="F32:F34"/>
    <mergeCell ref="G32:G34"/>
    <mergeCell ref="H32:H34"/>
  </mergeCells>
  <printOptions/>
  <pageMargins left="1.299212598425197" right="0.11811023622047245" top="0.7480314960629921" bottom="0.7480314960629921" header="0.31496062992125984" footer="0.31496062992125984"/>
  <pageSetup horizontalDpi="600" verticalDpi="600" orientation="landscape" paperSize="5" scale="55"/>
  <legacyDrawing r:id="rId2"/>
</worksheet>
</file>

<file path=xl/worksheets/sheet14.xml><?xml version="1.0" encoding="utf-8"?>
<worksheet xmlns="http://schemas.openxmlformats.org/spreadsheetml/2006/main" xmlns:r="http://schemas.openxmlformats.org/officeDocument/2006/relationships">
  <dimension ref="A1:N60"/>
  <sheetViews>
    <sheetView zoomScale="60" zoomScaleNormal="60" zoomScalePageLayoutView="0" workbookViewId="0" topLeftCell="A1">
      <selection activeCell="O8" sqref="O8"/>
    </sheetView>
  </sheetViews>
  <sheetFormatPr defaultColWidth="11.421875" defaultRowHeight="15"/>
  <cols>
    <col min="1" max="1" width="20.00390625" style="114" customWidth="1"/>
    <col min="2" max="2" width="32.7109375" style="87" customWidth="1"/>
    <col min="3" max="3" width="31.140625" style="87" customWidth="1"/>
    <col min="4" max="4" width="30.140625" style="87" customWidth="1"/>
    <col min="5" max="5" width="10.7109375" style="114" customWidth="1"/>
    <col min="6" max="6" width="16.00390625" style="129" customWidth="1"/>
    <col min="7" max="7" width="27.7109375" style="87" customWidth="1"/>
    <col min="8" max="8" width="32.57421875" style="87" customWidth="1"/>
    <col min="9" max="9" width="20.140625" style="87" customWidth="1"/>
    <col min="10" max="10" width="15.28125" style="87" customWidth="1"/>
    <col min="11" max="11" width="12.7109375" style="114" customWidth="1"/>
    <col min="12" max="12" width="13.7109375" style="87" customWidth="1"/>
    <col min="13" max="13" width="11.57421875" style="87" customWidth="1"/>
    <col min="14" max="14" width="19.7109375" style="87" customWidth="1"/>
    <col min="15" max="16384" width="11.421875" style="87" customWidth="1"/>
  </cols>
  <sheetData>
    <row r="1" spans="1:14" s="160" customFormat="1" ht="15">
      <c r="A1" s="218" t="s">
        <v>16</v>
      </c>
      <c r="B1" s="218"/>
      <c r="C1" s="218"/>
      <c r="D1" s="218"/>
      <c r="E1" s="218"/>
      <c r="F1" s="218"/>
      <c r="G1" s="218"/>
      <c r="H1" s="218"/>
      <c r="I1" s="218"/>
      <c r="J1" s="218"/>
      <c r="K1" s="218"/>
      <c r="L1" s="218"/>
      <c r="M1" s="218"/>
      <c r="N1" s="218"/>
    </row>
    <row r="2" spans="1:14" s="160" customFormat="1" ht="15">
      <c r="A2" s="218" t="s">
        <v>1091</v>
      </c>
      <c r="B2" s="218"/>
      <c r="C2" s="218"/>
      <c r="D2" s="218"/>
      <c r="E2" s="218"/>
      <c r="F2" s="218"/>
      <c r="G2" s="218"/>
      <c r="H2" s="218"/>
      <c r="I2" s="218"/>
      <c r="J2" s="218"/>
      <c r="K2" s="218"/>
      <c r="L2" s="218"/>
      <c r="M2" s="218"/>
      <c r="N2" s="218"/>
    </row>
    <row r="3" spans="1:14" s="160" customFormat="1" ht="14.25">
      <c r="A3" s="439" t="s">
        <v>957</v>
      </c>
      <c r="B3" s="439"/>
      <c r="C3" s="439"/>
      <c r="D3" s="439"/>
      <c r="E3" s="439"/>
      <c r="F3" s="439"/>
      <c r="G3" s="439"/>
      <c r="H3" s="220" t="s">
        <v>1577</v>
      </c>
      <c r="I3" s="220"/>
      <c r="J3" s="220"/>
      <c r="K3" s="220" t="s">
        <v>1578</v>
      </c>
      <c r="L3" s="220"/>
      <c r="M3" s="220"/>
      <c r="N3" s="220"/>
    </row>
    <row r="4" spans="1:14" s="175" customFormat="1" ht="15">
      <c r="A4" s="220" t="s">
        <v>0</v>
      </c>
      <c r="B4" s="220"/>
      <c r="C4" s="220"/>
      <c r="D4" s="220" t="s">
        <v>1</v>
      </c>
      <c r="E4" s="220"/>
      <c r="F4" s="220"/>
      <c r="G4" s="220"/>
      <c r="H4" s="220" t="s">
        <v>17</v>
      </c>
      <c r="I4" s="220"/>
      <c r="J4" s="220"/>
      <c r="K4" s="220"/>
      <c r="L4" s="220"/>
      <c r="M4" s="220"/>
      <c r="N4" s="220"/>
    </row>
    <row r="5" spans="1:14" s="175" customFormat="1" ht="15">
      <c r="A5" s="220" t="s">
        <v>2</v>
      </c>
      <c r="B5" s="220" t="s">
        <v>4</v>
      </c>
      <c r="C5" s="220" t="s">
        <v>3</v>
      </c>
      <c r="D5" s="220" t="s">
        <v>4</v>
      </c>
      <c r="E5" s="220" t="s">
        <v>5</v>
      </c>
      <c r="F5" s="223" t="s">
        <v>13</v>
      </c>
      <c r="G5" s="222" t="s">
        <v>1251</v>
      </c>
      <c r="H5" s="220" t="s">
        <v>6</v>
      </c>
      <c r="I5" s="220" t="s">
        <v>1250</v>
      </c>
      <c r="J5" s="315" t="s">
        <v>1129</v>
      </c>
      <c r="K5" s="220" t="s">
        <v>1249</v>
      </c>
      <c r="L5" s="220" t="s">
        <v>7</v>
      </c>
      <c r="M5" s="220"/>
      <c r="N5" s="74" t="s">
        <v>8</v>
      </c>
    </row>
    <row r="6" spans="1:14" s="175" customFormat="1" ht="30" customHeight="1">
      <c r="A6" s="220"/>
      <c r="B6" s="220"/>
      <c r="C6" s="220"/>
      <c r="D6" s="220"/>
      <c r="E6" s="220"/>
      <c r="F6" s="223"/>
      <c r="G6" s="222"/>
      <c r="H6" s="220"/>
      <c r="I6" s="220"/>
      <c r="J6" s="315"/>
      <c r="K6" s="220"/>
      <c r="L6" s="74" t="s">
        <v>9</v>
      </c>
      <c r="M6" s="74" t="s">
        <v>10</v>
      </c>
      <c r="N6" s="74" t="s">
        <v>1130</v>
      </c>
    </row>
    <row r="7" spans="1:14" ht="114">
      <c r="A7" s="190" t="s">
        <v>808</v>
      </c>
      <c r="B7" s="91" t="s">
        <v>809</v>
      </c>
      <c r="C7" s="176" t="s">
        <v>810</v>
      </c>
      <c r="D7" s="177" t="s">
        <v>1519</v>
      </c>
      <c r="E7" s="178">
        <v>100</v>
      </c>
      <c r="F7" s="188">
        <v>0</v>
      </c>
      <c r="G7" s="179"/>
      <c r="H7" s="177" t="s">
        <v>1520</v>
      </c>
      <c r="I7" s="180"/>
      <c r="J7" s="181"/>
      <c r="K7" s="182"/>
      <c r="L7" s="89"/>
      <c r="M7" s="89"/>
      <c r="N7" s="93" t="s">
        <v>1555</v>
      </c>
    </row>
    <row r="8" spans="1:14" ht="109.5" customHeight="1">
      <c r="A8" s="191" t="s">
        <v>811</v>
      </c>
      <c r="B8" s="83" t="s">
        <v>812</v>
      </c>
      <c r="C8" s="115" t="s">
        <v>813</v>
      </c>
      <c r="D8" s="11" t="s">
        <v>1521</v>
      </c>
      <c r="E8" s="168">
        <v>100</v>
      </c>
      <c r="F8" s="189">
        <v>0</v>
      </c>
      <c r="G8" s="41"/>
      <c r="H8" s="11" t="s">
        <v>1522</v>
      </c>
      <c r="I8" s="183"/>
      <c r="J8" s="184"/>
      <c r="K8" s="185"/>
      <c r="L8" s="83"/>
      <c r="M8" s="83"/>
      <c r="N8" s="56" t="s">
        <v>1555</v>
      </c>
    </row>
    <row r="9" spans="1:14" ht="135" customHeight="1">
      <c r="A9" s="191" t="s">
        <v>814</v>
      </c>
      <c r="B9" s="9" t="s">
        <v>815</v>
      </c>
      <c r="C9" s="115" t="s">
        <v>816</v>
      </c>
      <c r="D9" s="11" t="s">
        <v>1523</v>
      </c>
      <c r="E9" s="168">
        <v>100</v>
      </c>
      <c r="F9" s="189">
        <v>0</v>
      </c>
      <c r="G9" s="41"/>
      <c r="H9" s="11" t="s">
        <v>1524</v>
      </c>
      <c r="I9" s="183"/>
      <c r="J9" s="184"/>
      <c r="K9" s="185"/>
      <c r="L9" s="83"/>
      <c r="M9" s="83"/>
      <c r="N9" s="56" t="s">
        <v>1555</v>
      </c>
    </row>
    <row r="10" spans="1:14" ht="78.75" customHeight="1">
      <c r="A10" s="191" t="s">
        <v>817</v>
      </c>
      <c r="B10" s="83" t="s">
        <v>818</v>
      </c>
      <c r="C10" s="115" t="s">
        <v>819</v>
      </c>
      <c r="D10" s="427" t="s">
        <v>1525</v>
      </c>
      <c r="E10" s="186">
        <v>6</v>
      </c>
      <c r="F10" s="436">
        <v>0</v>
      </c>
      <c r="G10" s="152"/>
      <c r="H10" s="427" t="s">
        <v>1622</v>
      </c>
      <c r="I10" s="435"/>
      <c r="J10" s="434"/>
      <c r="K10" s="437"/>
      <c r="L10" s="83"/>
      <c r="M10" s="83"/>
      <c r="N10" s="272" t="s">
        <v>1555</v>
      </c>
    </row>
    <row r="11" spans="1:14" ht="89.25" customHeight="1">
      <c r="A11" s="191" t="s">
        <v>820</v>
      </c>
      <c r="B11" s="83" t="s">
        <v>821</v>
      </c>
      <c r="C11" s="115" t="s">
        <v>822</v>
      </c>
      <c r="D11" s="427"/>
      <c r="E11" s="186">
        <v>6</v>
      </c>
      <c r="F11" s="436"/>
      <c r="G11" s="152"/>
      <c r="H11" s="427"/>
      <c r="I11" s="435"/>
      <c r="J11" s="434"/>
      <c r="K11" s="437"/>
      <c r="L11" s="83"/>
      <c r="M11" s="83"/>
      <c r="N11" s="272"/>
    </row>
    <row r="12" spans="1:14" ht="83.25" customHeight="1">
      <c r="A12" s="191" t="s">
        <v>823</v>
      </c>
      <c r="B12" s="83" t="s">
        <v>824</v>
      </c>
      <c r="C12" s="115" t="s">
        <v>825</v>
      </c>
      <c r="D12" s="427"/>
      <c r="E12" s="186">
        <v>6</v>
      </c>
      <c r="F12" s="436"/>
      <c r="G12" s="152"/>
      <c r="H12" s="427"/>
      <c r="I12" s="435"/>
      <c r="J12" s="434"/>
      <c r="K12" s="437"/>
      <c r="L12" s="83"/>
      <c r="M12" s="83"/>
      <c r="N12" s="272"/>
    </row>
    <row r="13" spans="1:14" ht="80.25" customHeight="1">
      <c r="A13" s="191" t="s">
        <v>826</v>
      </c>
      <c r="B13" s="83" t="s">
        <v>827</v>
      </c>
      <c r="C13" s="115" t="s">
        <v>828</v>
      </c>
      <c r="D13" s="427"/>
      <c r="E13" s="186">
        <v>6</v>
      </c>
      <c r="F13" s="436"/>
      <c r="G13" s="152"/>
      <c r="H13" s="427"/>
      <c r="I13" s="435"/>
      <c r="J13" s="434"/>
      <c r="K13" s="437"/>
      <c r="L13" s="83"/>
      <c r="M13" s="83"/>
      <c r="N13" s="272"/>
    </row>
    <row r="14" spans="1:14" ht="66" customHeight="1">
      <c r="A14" s="191" t="s">
        <v>829</v>
      </c>
      <c r="B14" s="56" t="s">
        <v>830</v>
      </c>
      <c r="C14" s="187" t="s">
        <v>831</v>
      </c>
      <c r="D14" s="427"/>
      <c r="E14" s="186">
        <v>6</v>
      </c>
      <c r="F14" s="436"/>
      <c r="G14" s="152"/>
      <c r="H14" s="427"/>
      <c r="I14" s="435"/>
      <c r="J14" s="434"/>
      <c r="K14" s="437"/>
      <c r="L14" s="83"/>
      <c r="M14" s="83"/>
      <c r="N14" s="272"/>
    </row>
    <row r="15" spans="1:14" ht="84" customHeight="1">
      <c r="A15" s="191" t="s">
        <v>832</v>
      </c>
      <c r="B15" s="83" t="s">
        <v>833</v>
      </c>
      <c r="C15" s="115" t="s">
        <v>834</v>
      </c>
      <c r="D15" s="11" t="s">
        <v>1526</v>
      </c>
      <c r="E15" s="168">
        <v>30</v>
      </c>
      <c r="F15" s="189">
        <v>0</v>
      </c>
      <c r="G15" s="41"/>
      <c r="H15" s="11" t="s">
        <v>1527</v>
      </c>
      <c r="I15" s="183"/>
      <c r="J15" s="184"/>
      <c r="K15" s="185"/>
      <c r="L15" s="83"/>
      <c r="M15" s="83"/>
      <c r="N15" s="56" t="s">
        <v>1555</v>
      </c>
    </row>
    <row r="16" spans="1:14" ht="57" customHeight="1">
      <c r="A16" s="191" t="s">
        <v>835</v>
      </c>
      <c r="B16" s="83" t="s">
        <v>836</v>
      </c>
      <c r="C16" s="115" t="s">
        <v>837</v>
      </c>
      <c r="D16" s="427" t="s">
        <v>1528</v>
      </c>
      <c r="E16" s="186">
        <v>25</v>
      </c>
      <c r="F16" s="436">
        <v>0</v>
      </c>
      <c r="G16" s="152"/>
      <c r="H16" s="427" t="s">
        <v>1529</v>
      </c>
      <c r="I16" s="435"/>
      <c r="J16" s="434"/>
      <c r="K16" s="437"/>
      <c r="L16" s="83"/>
      <c r="M16" s="83"/>
      <c r="N16" s="272" t="s">
        <v>1555</v>
      </c>
    </row>
    <row r="17" spans="1:14" ht="53.25" customHeight="1">
      <c r="A17" s="191" t="s">
        <v>838</v>
      </c>
      <c r="B17" s="83" t="s">
        <v>839</v>
      </c>
      <c r="C17" s="115" t="s">
        <v>840</v>
      </c>
      <c r="D17" s="427"/>
      <c r="E17" s="186">
        <v>10</v>
      </c>
      <c r="F17" s="436"/>
      <c r="G17" s="152"/>
      <c r="H17" s="427"/>
      <c r="I17" s="435"/>
      <c r="J17" s="434"/>
      <c r="K17" s="437"/>
      <c r="L17" s="83"/>
      <c r="M17" s="83"/>
      <c r="N17" s="272"/>
    </row>
    <row r="18" spans="1:14" ht="91.5" customHeight="1">
      <c r="A18" s="191" t="s">
        <v>841</v>
      </c>
      <c r="B18" s="83" t="s">
        <v>842</v>
      </c>
      <c r="C18" s="115" t="s">
        <v>843</v>
      </c>
      <c r="D18" s="427"/>
      <c r="E18" s="186">
        <v>5</v>
      </c>
      <c r="F18" s="436"/>
      <c r="G18" s="152"/>
      <c r="H18" s="427"/>
      <c r="I18" s="435"/>
      <c r="J18" s="434"/>
      <c r="K18" s="437"/>
      <c r="L18" s="83"/>
      <c r="M18" s="83"/>
      <c r="N18" s="272"/>
    </row>
    <row r="19" spans="1:14" ht="120" customHeight="1">
      <c r="A19" s="191" t="s">
        <v>844</v>
      </c>
      <c r="B19" s="83" t="s">
        <v>845</v>
      </c>
      <c r="C19" s="115" t="s">
        <v>846</v>
      </c>
      <c r="D19" s="427" t="s">
        <v>1530</v>
      </c>
      <c r="E19" s="186">
        <v>35</v>
      </c>
      <c r="F19" s="436">
        <v>0</v>
      </c>
      <c r="G19" s="152"/>
      <c r="H19" s="427" t="s">
        <v>1531</v>
      </c>
      <c r="I19" s="435"/>
      <c r="J19" s="434"/>
      <c r="K19" s="437"/>
      <c r="L19" s="83"/>
      <c r="M19" s="83"/>
      <c r="N19" s="272" t="s">
        <v>1555</v>
      </c>
    </row>
    <row r="20" spans="1:14" ht="57">
      <c r="A20" s="191" t="s">
        <v>847</v>
      </c>
      <c r="B20" s="83" t="s">
        <v>848</v>
      </c>
      <c r="C20" s="115" t="s">
        <v>849</v>
      </c>
      <c r="D20" s="427"/>
      <c r="E20" s="186">
        <v>31</v>
      </c>
      <c r="F20" s="436"/>
      <c r="G20" s="152"/>
      <c r="H20" s="427"/>
      <c r="I20" s="435"/>
      <c r="J20" s="434"/>
      <c r="K20" s="437"/>
      <c r="L20" s="83"/>
      <c r="M20" s="83"/>
      <c r="N20" s="272"/>
    </row>
    <row r="21" spans="1:14" ht="105" customHeight="1">
      <c r="A21" s="191" t="s">
        <v>850</v>
      </c>
      <c r="B21" s="83" t="s">
        <v>851</v>
      </c>
      <c r="C21" s="115" t="s">
        <v>852</v>
      </c>
      <c r="D21" s="427"/>
      <c r="E21" s="186">
        <v>22</v>
      </c>
      <c r="F21" s="436"/>
      <c r="G21" s="152"/>
      <c r="H21" s="427"/>
      <c r="I21" s="435"/>
      <c r="J21" s="434"/>
      <c r="K21" s="437"/>
      <c r="L21" s="83"/>
      <c r="M21" s="83"/>
      <c r="N21" s="272"/>
    </row>
    <row r="22" spans="1:14" ht="99" customHeight="1">
      <c r="A22" s="191" t="s">
        <v>853</v>
      </c>
      <c r="B22" s="83" t="s">
        <v>854</v>
      </c>
      <c r="C22" s="115" t="s">
        <v>855</v>
      </c>
      <c r="D22" s="427"/>
      <c r="E22" s="186">
        <v>12</v>
      </c>
      <c r="F22" s="436"/>
      <c r="G22" s="152"/>
      <c r="H22" s="427"/>
      <c r="I22" s="435"/>
      <c r="J22" s="434"/>
      <c r="K22" s="437"/>
      <c r="L22" s="83"/>
      <c r="M22" s="83"/>
      <c r="N22" s="272"/>
    </row>
    <row r="23" spans="1:14" ht="139.5" customHeight="1">
      <c r="A23" s="191" t="s">
        <v>856</v>
      </c>
      <c r="B23" s="83" t="s">
        <v>857</v>
      </c>
      <c r="C23" s="115" t="s">
        <v>858</v>
      </c>
      <c r="D23" s="427" t="s">
        <v>1532</v>
      </c>
      <c r="E23" s="186">
        <v>2.1</v>
      </c>
      <c r="F23" s="436">
        <v>75265456</v>
      </c>
      <c r="G23" s="41" t="s">
        <v>1533</v>
      </c>
      <c r="H23" s="427" t="s">
        <v>1534</v>
      </c>
      <c r="I23" s="427" t="s">
        <v>806</v>
      </c>
      <c r="J23" s="434"/>
      <c r="K23" s="437" t="s">
        <v>806</v>
      </c>
      <c r="L23" s="83"/>
      <c r="M23" s="83"/>
      <c r="N23" s="272" t="s">
        <v>1555</v>
      </c>
    </row>
    <row r="24" spans="1:14" ht="71.25">
      <c r="A24" s="191" t="s">
        <v>859</v>
      </c>
      <c r="B24" s="83" t="s">
        <v>860</v>
      </c>
      <c r="C24" s="115" t="s">
        <v>861</v>
      </c>
      <c r="D24" s="427"/>
      <c r="E24" s="186">
        <v>18.96</v>
      </c>
      <c r="F24" s="436"/>
      <c r="G24" s="41" t="s">
        <v>1535</v>
      </c>
      <c r="H24" s="427"/>
      <c r="I24" s="427"/>
      <c r="J24" s="434"/>
      <c r="K24" s="437"/>
      <c r="L24" s="83"/>
      <c r="M24" s="83"/>
      <c r="N24" s="272"/>
    </row>
    <row r="25" spans="1:14" ht="66" customHeight="1">
      <c r="A25" s="191" t="s">
        <v>862</v>
      </c>
      <c r="B25" s="83" t="s">
        <v>863</v>
      </c>
      <c r="C25" s="115" t="s">
        <v>864</v>
      </c>
      <c r="D25" s="427"/>
      <c r="E25" s="186">
        <v>33.18</v>
      </c>
      <c r="F25" s="436"/>
      <c r="G25" s="438" t="s">
        <v>1536</v>
      </c>
      <c r="H25" s="427"/>
      <c r="I25" s="427"/>
      <c r="J25" s="434"/>
      <c r="K25" s="437"/>
      <c r="L25" s="83"/>
      <c r="M25" s="83"/>
      <c r="N25" s="272"/>
    </row>
    <row r="26" spans="1:14" ht="68.25" customHeight="1">
      <c r="A26" s="191" t="s">
        <v>883</v>
      </c>
      <c r="B26" s="83" t="s">
        <v>884</v>
      </c>
      <c r="C26" s="115" t="s">
        <v>885</v>
      </c>
      <c r="D26" s="427"/>
      <c r="E26" s="186">
        <v>1.12</v>
      </c>
      <c r="F26" s="436"/>
      <c r="G26" s="438"/>
      <c r="H26" s="427"/>
      <c r="I26" s="427"/>
      <c r="J26" s="434"/>
      <c r="K26" s="437"/>
      <c r="L26" s="83"/>
      <c r="M26" s="83"/>
      <c r="N26" s="272"/>
    </row>
    <row r="27" spans="1:14" ht="71.25" customHeight="1">
      <c r="A27" s="191" t="s">
        <v>865</v>
      </c>
      <c r="B27" s="83" t="s">
        <v>866</v>
      </c>
      <c r="C27" s="115" t="s">
        <v>867</v>
      </c>
      <c r="D27" s="427" t="s">
        <v>1537</v>
      </c>
      <c r="E27" s="186">
        <v>42.67</v>
      </c>
      <c r="F27" s="436">
        <v>3002754.58</v>
      </c>
      <c r="G27" s="41" t="s">
        <v>1538</v>
      </c>
      <c r="H27" s="427" t="s">
        <v>1539</v>
      </c>
      <c r="I27" s="11" t="s">
        <v>34</v>
      </c>
      <c r="J27" s="434"/>
      <c r="K27" s="185" t="s">
        <v>34</v>
      </c>
      <c r="L27" s="83"/>
      <c r="M27" s="83"/>
      <c r="N27" s="272" t="s">
        <v>1555</v>
      </c>
    </row>
    <row r="28" spans="1:14" ht="78.75" customHeight="1">
      <c r="A28" s="191" t="s">
        <v>868</v>
      </c>
      <c r="B28" s="83" t="s">
        <v>869</v>
      </c>
      <c r="C28" s="115" t="s">
        <v>870</v>
      </c>
      <c r="D28" s="427"/>
      <c r="E28" s="186">
        <v>0.49</v>
      </c>
      <c r="F28" s="436"/>
      <c r="G28" s="41" t="s">
        <v>1540</v>
      </c>
      <c r="H28" s="427"/>
      <c r="I28" s="11" t="s">
        <v>955</v>
      </c>
      <c r="J28" s="434"/>
      <c r="K28" s="185" t="s">
        <v>955</v>
      </c>
      <c r="L28" s="83"/>
      <c r="M28" s="83"/>
      <c r="N28" s="272"/>
    </row>
    <row r="29" spans="1:14" ht="50.25" customHeight="1">
      <c r="A29" s="191" t="s">
        <v>871</v>
      </c>
      <c r="B29" s="83" t="s">
        <v>872</v>
      </c>
      <c r="C29" s="115" t="s">
        <v>873</v>
      </c>
      <c r="D29" s="427"/>
      <c r="E29" s="186">
        <v>0.49</v>
      </c>
      <c r="F29" s="436"/>
      <c r="G29" s="438" t="s">
        <v>1541</v>
      </c>
      <c r="H29" s="427"/>
      <c r="I29" s="427" t="s">
        <v>956</v>
      </c>
      <c r="J29" s="434"/>
      <c r="K29" s="437" t="s">
        <v>956</v>
      </c>
      <c r="L29" s="83"/>
      <c r="M29" s="83"/>
      <c r="N29" s="272"/>
    </row>
    <row r="30" spans="1:14" ht="54.75" customHeight="1">
      <c r="A30" s="191" t="s">
        <v>874</v>
      </c>
      <c r="B30" s="83" t="s">
        <v>875</v>
      </c>
      <c r="C30" s="115" t="s">
        <v>876</v>
      </c>
      <c r="D30" s="427"/>
      <c r="E30" s="186">
        <v>0.97</v>
      </c>
      <c r="F30" s="436"/>
      <c r="G30" s="438"/>
      <c r="H30" s="427"/>
      <c r="I30" s="427"/>
      <c r="J30" s="434"/>
      <c r="K30" s="437"/>
      <c r="L30" s="83"/>
      <c r="M30" s="83"/>
      <c r="N30" s="272"/>
    </row>
    <row r="31" spans="1:14" ht="44.25" customHeight="1">
      <c r="A31" s="191" t="s">
        <v>877</v>
      </c>
      <c r="B31" s="83" t="s">
        <v>878</v>
      </c>
      <c r="C31" s="115" t="s">
        <v>879</v>
      </c>
      <c r="D31" s="427"/>
      <c r="E31" s="186">
        <v>0.01</v>
      </c>
      <c r="F31" s="436"/>
      <c r="G31" s="438"/>
      <c r="H31" s="427"/>
      <c r="I31" s="427"/>
      <c r="J31" s="434"/>
      <c r="K31" s="437"/>
      <c r="L31" s="83"/>
      <c r="M31" s="83"/>
      <c r="N31" s="272"/>
    </row>
    <row r="32" spans="1:14" ht="42" customHeight="1">
      <c r="A32" s="191" t="s">
        <v>880</v>
      </c>
      <c r="B32" s="83" t="s">
        <v>881</v>
      </c>
      <c r="C32" s="115" t="s">
        <v>882</v>
      </c>
      <c r="D32" s="427"/>
      <c r="E32" s="186">
        <v>0.01</v>
      </c>
      <c r="F32" s="436"/>
      <c r="G32" s="438"/>
      <c r="H32" s="427"/>
      <c r="I32" s="427"/>
      <c r="J32" s="434"/>
      <c r="K32" s="437"/>
      <c r="L32" s="83"/>
      <c r="M32" s="83"/>
      <c r="N32" s="272"/>
    </row>
    <row r="33" spans="1:14" ht="69.75" customHeight="1">
      <c r="A33" s="191" t="s">
        <v>886</v>
      </c>
      <c r="B33" s="83" t="s">
        <v>887</v>
      </c>
      <c r="C33" s="115" t="s">
        <v>888</v>
      </c>
      <c r="D33" s="427" t="s">
        <v>1542</v>
      </c>
      <c r="E33" s="186">
        <v>28</v>
      </c>
      <c r="F33" s="436">
        <v>0</v>
      </c>
      <c r="G33" s="152"/>
      <c r="H33" s="427" t="s">
        <v>1543</v>
      </c>
      <c r="I33" s="435"/>
      <c r="J33" s="434"/>
      <c r="K33" s="437"/>
      <c r="L33" s="83"/>
      <c r="M33" s="83"/>
      <c r="N33" s="272" t="s">
        <v>1555</v>
      </c>
    </row>
    <row r="34" spans="1:14" ht="94.5" customHeight="1">
      <c r="A34" s="191" t="s">
        <v>889</v>
      </c>
      <c r="B34" s="83" t="s">
        <v>890</v>
      </c>
      <c r="C34" s="115" t="s">
        <v>891</v>
      </c>
      <c r="D34" s="427"/>
      <c r="E34" s="186">
        <v>72</v>
      </c>
      <c r="F34" s="436"/>
      <c r="G34" s="152"/>
      <c r="H34" s="427"/>
      <c r="I34" s="435"/>
      <c r="J34" s="434"/>
      <c r="K34" s="437"/>
      <c r="L34" s="83"/>
      <c r="M34" s="83"/>
      <c r="N34" s="272"/>
    </row>
    <row r="35" spans="1:14" ht="140.25" customHeight="1">
      <c r="A35" s="191" t="s">
        <v>892</v>
      </c>
      <c r="B35" s="83" t="s">
        <v>893</v>
      </c>
      <c r="C35" s="187" t="s">
        <v>894</v>
      </c>
      <c r="D35" s="11" t="s">
        <v>1544</v>
      </c>
      <c r="E35" s="168">
        <v>100</v>
      </c>
      <c r="F35" s="189">
        <v>1829000</v>
      </c>
      <c r="G35" s="41" t="s">
        <v>1545</v>
      </c>
      <c r="H35" s="11" t="s">
        <v>1546</v>
      </c>
      <c r="I35" s="11" t="s">
        <v>956</v>
      </c>
      <c r="J35" s="184"/>
      <c r="K35" s="185" t="s">
        <v>956</v>
      </c>
      <c r="L35" s="83"/>
      <c r="M35" s="83"/>
      <c r="N35" s="56" t="s">
        <v>1555</v>
      </c>
    </row>
    <row r="36" spans="1:14" ht="48" customHeight="1">
      <c r="A36" s="191" t="s">
        <v>895</v>
      </c>
      <c r="B36" s="83" t="s">
        <v>896</v>
      </c>
      <c r="C36" s="187" t="s">
        <v>897</v>
      </c>
      <c r="D36" s="427" t="s">
        <v>1547</v>
      </c>
      <c r="E36" s="168">
        <v>20</v>
      </c>
      <c r="F36" s="436">
        <v>0</v>
      </c>
      <c r="G36" s="152"/>
      <c r="H36" s="427" t="s">
        <v>1548</v>
      </c>
      <c r="I36" s="435"/>
      <c r="J36" s="434"/>
      <c r="K36" s="437"/>
      <c r="L36" s="83"/>
      <c r="M36" s="83"/>
      <c r="N36" s="272" t="s">
        <v>1555</v>
      </c>
    </row>
    <row r="37" spans="1:14" ht="59.25" customHeight="1">
      <c r="A37" s="191" t="s">
        <v>898</v>
      </c>
      <c r="B37" s="83" t="s">
        <v>899</v>
      </c>
      <c r="C37" s="187" t="s">
        <v>900</v>
      </c>
      <c r="D37" s="427"/>
      <c r="E37" s="168">
        <v>20</v>
      </c>
      <c r="F37" s="436"/>
      <c r="G37" s="152"/>
      <c r="H37" s="427"/>
      <c r="I37" s="435"/>
      <c r="J37" s="434"/>
      <c r="K37" s="437"/>
      <c r="L37" s="83"/>
      <c r="M37" s="83"/>
      <c r="N37" s="272"/>
    </row>
    <row r="38" spans="1:14" ht="105" customHeight="1">
      <c r="A38" s="191" t="s">
        <v>901</v>
      </c>
      <c r="B38" s="83" t="s">
        <v>902</v>
      </c>
      <c r="C38" s="187" t="s">
        <v>903</v>
      </c>
      <c r="D38" s="427"/>
      <c r="E38" s="168">
        <v>20</v>
      </c>
      <c r="F38" s="436"/>
      <c r="G38" s="152"/>
      <c r="H38" s="427"/>
      <c r="I38" s="435"/>
      <c r="J38" s="434"/>
      <c r="K38" s="437"/>
      <c r="L38" s="83"/>
      <c r="M38" s="83"/>
      <c r="N38" s="272"/>
    </row>
    <row r="39" spans="1:14" ht="75" customHeight="1">
      <c r="A39" s="191" t="s">
        <v>904</v>
      </c>
      <c r="B39" s="83" t="s">
        <v>905</v>
      </c>
      <c r="C39" s="187" t="s">
        <v>906</v>
      </c>
      <c r="D39" s="427"/>
      <c r="E39" s="168">
        <v>20</v>
      </c>
      <c r="F39" s="436"/>
      <c r="G39" s="152"/>
      <c r="H39" s="427"/>
      <c r="I39" s="435"/>
      <c r="J39" s="434"/>
      <c r="K39" s="437"/>
      <c r="L39" s="83"/>
      <c r="M39" s="83"/>
      <c r="N39" s="272"/>
    </row>
    <row r="40" spans="1:14" ht="72" customHeight="1">
      <c r="A40" s="191" t="s">
        <v>907</v>
      </c>
      <c r="B40" s="83" t="s">
        <v>908</v>
      </c>
      <c r="C40" s="187" t="s">
        <v>909</v>
      </c>
      <c r="D40" s="427"/>
      <c r="E40" s="168">
        <v>20</v>
      </c>
      <c r="F40" s="436"/>
      <c r="G40" s="152"/>
      <c r="H40" s="427"/>
      <c r="I40" s="435"/>
      <c r="J40" s="434"/>
      <c r="K40" s="437"/>
      <c r="L40" s="83"/>
      <c r="M40" s="83"/>
      <c r="N40" s="272"/>
    </row>
    <row r="41" spans="1:14" ht="63.75" customHeight="1">
      <c r="A41" s="191" t="s">
        <v>910</v>
      </c>
      <c r="B41" s="83" t="s">
        <v>911</v>
      </c>
      <c r="C41" s="187" t="s">
        <v>912</v>
      </c>
      <c r="D41" s="427" t="s">
        <v>1549</v>
      </c>
      <c r="E41" s="168">
        <v>20</v>
      </c>
      <c r="F41" s="436">
        <v>0</v>
      </c>
      <c r="G41" s="152"/>
      <c r="H41" s="427" t="s">
        <v>1550</v>
      </c>
      <c r="I41" s="435"/>
      <c r="J41" s="434"/>
      <c r="K41" s="437"/>
      <c r="L41" s="83"/>
      <c r="M41" s="83"/>
      <c r="N41" s="272" t="s">
        <v>1555</v>
      </c>
    </row>
    <row r="42" spans="1:14" ht="50.25" customHeight="1">
      <c r="A42" s="191" t="s">
        <v>913</v>
      </c>
      <c r="B42" s="83" t="s">
        <v>914</v>
      </c>
      <c r="C42" s="187" t="s">
        <v>915</v>
      </c>
      <c r="D42" s="427"/>
      <c r="E42" s="168">
        <v>20</v>
      </c>
      <c r="F42" s="436"/>
      <c r="G42" s="152"/>
      <c r="H42" s="427"/>
      <c r="I42" s="435"/>
      <c r="J42" s="434"/>
      <c r="K42" s="437"/>
      <c r="L42" s="83"/>
      <c r="M42" s="83"/>
      <c r="N42" s="272"/>
    </row>
    <row r="43" spans="1:14" ht="51.75" customHeight="1">
      <c r="A43" s="191" t="s">
        <v>916</v>
      </c>
      <c r="B43" s="83" t="s">
        <v>917</v>
      </c>
      <c r="C43" s="187" t="s">
        <v>918</v>
      </c>
      <c r="D43" s="427"/>
      <c r="E43" s="168">
        <v>20</v>
      </c>
      <c r="F43" s="436"/>
      <c r="G43" s="152"/>
      <c r="H43" s="427"/>
      <c r="I43" s="435"/>
      <c r="J43" s="434"/>
      <c r="K43" s="437"/>
      <c r="L43" s="83"/>
      <c r="M43" s="83"/>
      <c r="N43" s="272"/>
    </row>
    <row r="44" spans="1:14" ht="54.75" customHeight="1">
      <c r="A44" s="191" t="s">
        <v>919</v>
      </c>
      <c r="B44" s="83" t="s">
        <v>920</v>
      </c>
      <c r="C44" s="187" t="s">
        <v>921</v>
      </c>
      <c r="D44" s="427"/>
      <c r="E44" s="168">
        <v>20</v>
      </c>
      <c r="F44" s="436"/>
      <c r="G44" s="152"/>
      <c r="H44" s="427"/>
      <c r="I44" s="435"/>
      <c r="J44" s="434"/>
      <c r="K44" s="437"/>
      <c r="L44" s="83"/>
      <c r="M44" s="83"/>
      <c r="N44" s="272"/>
    </row>
    <row r="45" spans="1:14" ht="69.75" customHeight="1">
      <c r="A45" s="191" t="s">
        <v>922</v>
      </c>
      <c r="B45" s="83" t="s">
        <v>923</v>
      </c>
      <c r="C45" s="187" t="s">
        <v>924</v>
      </c>
      <c r="D45" s="427"/>
      <c r="E45" s="168">
        <v>20</v>
      </c>
      <c r="F45" s="436"/>
      <c r="G45" s="152"/>
      <c r="H45" s="427"/>
      <c r="I45" s="435"/>
      <c r="J45" s="434"/>
      <c r="K45" s="437"/>
      <c r="L45" s="83"/>
      <c r="M45" s="83"/>
      <c r="N45" s="272"/>
    </row>
    <row r="46" spans="1:14" ht="48" customHeight="1">
      <c r="A46" s="191" t="s">
        <v>925</v>
      </c>
      <c r="B46" s="83" t="s">
        <v>926</v>
      </c>
      <c r="C46" s="187" t="s">
        <v>927</v>
      </c>
      <c r="D46" s="427" t="s">
        <v>1551</v>
      </c>
      <c r="E46" s="168">
        <v>20</v>
      </c>
      <c r="F46" s="436">
        <v>0</v>
      </c>
      <c r="G46" s="152"/>
      <c r="H46" s="427" t="s">
        <v>1552</v>
      </c>
      <c r="I46" s="435"/>
      <c r="J46" s="434"/>
      <c r="K46" s="437"/>
      <c r="L46" s="83"/>
      <c r="M46" s="83"/>
      <c r="N46" s="272" t="s">
        <v>1555</v>
      </c>
    </row>
    <row r="47" spans="1:14" ht="81.75" customHeight="1">
      <c r="A47" s="191" t="s">
        <v>928</v>
      </c>
      <c r="B47" s="83" t="s">
        <v>929</v>
      </c>
      <c r="C47" s="187" t="s">
        <v>930</v>
      </c>
      <c r="D47" s="427"/>
      <c r="E47" s="168">
        <v>25</v>
      </c>
      <c r="F47" s="436"/>
      <c r="G47" s="152"/>
      <c r="H47" s="427"/>
      <c r="I47" s="435"/>
      <c r="J47" s="434"/>
      <c r="K47" s="437"/>
      <c r="L47" s="83"/>
      <c r="M47" s="83"/>
      <c r="N47" s="272"/>
    </row>
    <row r="48" spans="1:14" ht="58.5" customHeight="1">
      <c r="A48" s="191" t="s">
        <v>931</v>
      </c>
      <c r="B48" s="83" t="s">
        <v>932</v>
      </c>
      <c r="C48" s="187" t="s">
        <v>933</v>
      </c>
      <c r="D48" s="427"/>
      <c r="E48" s="168">
        <v>25</v>
      </c>
      <c r="F48" s="436"/>
      <c r="G48" s="152"/>
      <c r="H48" s="427"/>
      <c r="I48" s="435"/>
      <c r="J48" s="434"/>
      <c r="K48" s="437"/>
      <c r="L48" s="83"/>
      <c r="M48" s="83"/>
      <c r="N48" s="272"/>
    </row>
    <row r="49" spans="1:14" ht="112.5" customHeight="1">
      <c r="A49" s="191" t="s">
        <v>934</v>
      </c>
      <c r="B49" s="83" t="s">
        <v>935</v>
      </c>
      <c r="C49" s="187" t="s">
        <v>936</v>
      </c>
      <c r="D49" s="427"/>
      <c r="E49" s="168">
        <v>30</v>
      </c>
      <c r="F49" s="436"/>
      <c r="G49" s="152"/>
      <c r="H49" s="427"/>
      <c r="I49" s="435"/>
      <c r="J49" s="434"/>
      <c r="K49" s="437"/>
      <c r="L49" s="83"/>
      <c r="M49" s="83"/>
      <c r="N49" s="272"/>
    </row>
    <row r="50" spans="1:14" ht="63.75" customHeight="1">
      <c r="A50" s="191" t="s">
        <v>937</v>
      </c>
      <c r="B50" s="56" t="s">
        <v>938</v>
      </c>
      <c r="C50" s="187" t="s">
        <v>939</v>
      </c>
      <c r="D50" s="427" t="s">
        <v>1553</v>
      </c>
      <c r="E50" s="168">
        <v>11</v>
      </c>
      <c r="F50" s="436">
        <v>0</v>
      </c>
      <c r="G50" s="152"/>
      <c r="H50" s="427" t="s">
        <v>1554</v>
      </c>
      <c r="I50" s="435"/>
      <c r="J50" s="434"/>
      <c r="K50" s="437"/>
      <c r="L50" s="83"/>
      <c r="M50" s="83"/>
      <c r="N50" s="272" t="s">
        <v>1555</v>
      </c>
    </row>
    <row r="51" spans="1:14" ht="48.75" customHeight="1">
      <c r="A51" s="191" t="s">
        <v>940</v>
      </c>
      <c r="B51" s="56" t="s">
        <v>941</v>
      </c>
      <c r="C51" s="187" t="s">
        <v>942</v>
      </c>
      <c r="D51" s="427"/>
      <c r="E51" s="168">
        <v>11</v>
      </c>
      <c r="F51" s="436"/>
      <c r="G51" s="152"/>
      <c r="H51" s="427"/>
      <c r="I51" s="435"/>
      <c r="J51" s="434"/>
      <c r="K51" s="437"/>
      <c r="L51" s="83"/>
      <c r="M51" s="83"/>
      <c r="N51" s="272"/>
    </row>
    <row r="52" spans="1:14" ht="73.5" customHeight="1">
      <c r="A52" s="191" t="s">
        <v>943</v>
      </c>
      <c r="B52" s="56" t="s">
        <v>944</v>
      </c>
      <c r="C52" s="187" t="s">
        <v>945</v>
      </c>
      <c r="D52" s="427"/>
      <c r="E52" s="168">
        <v>22</v>
      </c>
      <c r="F52" s="436"/>
      <c r="G52" s="152"/>
      <c r="H52" s="427"/>
      <c r="I52" s="435"/>
      <c r="J52" s="434"/>
      <c r="K52" s="437"/>
      <c r="L52" s="83"/>
      <c r="M52" s="83"/>
      <c r="N52" s="272"/>
    </row>
    <row r="53" spans="1:14" ht="117" customHeight="1">
      <c r="A53" s="191" t="s">
        <v>946</v>
      </c>
      <c r="B53" s="56" t="s">
        <v>947</v>
      </c>
      <c r="C53" s="187" t="s">
        <v>948</v>
      </c>
      <c r="D53" s="427"/>
      <c r="E53" s="168">
        <v>16</v>
      </c>
      <c r="F53" s="436"/>
      <c r="G53" s="152"/>
      <c r="H53" s="427"/>
      <c r="I53" s="435"/>
      <c r="J53" s="434"/>
      <c r="K53" s="437"/>
      <c r="L53" s="83"/>
      <c r="M53" s="83"/>
      <c r="N53" s="272"/>
    </row>
    <row r="54" spans="1:14" ht="86.25" customHeight="1">
      <c r="A54" s="191" t="s">
        <v>949</v>
      </c>
      <c r="B54" s="56" t="s">
        <v>950</v>
      </c>
      <c r="C54" s="187" t="s">
        <v>951</v>
      </c>
      <c r="D54" s="427"/>
      <c r="E54" s="168">
        <v>18</v>
      </c>
      <c r="F54" s="436"/>
      <c r="G54" s="152"/>
      <c r="H54" s="427"/>
      <c r="I54" s="435"/>
      <c r="J54" s="434"/>
      <c r="K54" s="437"/>
      <c r="L54" s="83"/>
      <c r="M54" s="83"/>
      <c r="N54" s="272"/>
    </row>
    <row r="55" spans="1:14" ht="59.25" customHeight="1">
      <c r="A55" s="191" t="s">
        <v>952</v>
      </c>
      <c r="B55" s="56" t="s">
        <v>953</v>
      </c>
      <c r="C55" s="187" t="s">
        <v>954</v>
      </c>
      <c r="D55" s="427"/>
      <c r="E55" s="168">
        <v>22</v>
      </c>
      <c r="F55" s="436"/>
      <c r="G55" s="152"/>
      <c r="H55" s="427"/>
      <c r="I55" s="435"/>
      <c r="J55" s="434"/>
      <c r="K55" s="437"/>
      <c r="L55" s="83"/>
      <c r="M55" s="83"/>
      <c r="N55" s="272"/>
    </row>
    <row r="56" spans="1:14" ht="15">
      <c r="A56" s="209" t="s">
        <v>1575</v>
      </c>
      <c r="B56" s="209"/>
      <c r="C56" s="210"/>
      <c r="D56" s="56"/>
      <c r="E56" s="81"/>
      <c r="F56" s="159">
        <f>SUM(F7:F55)</f>
        <v>80097210.58</v>
      </c>
      <c r="G56" s="5"/>
      <c r="H56" s="83"/>
      <c r="I56" s="56"/>
      <c r="J56" s="83"/>
      <c r="K56" s="81"/>
      <c r="L56" s="83"/>
      <c r="M56" s="83"/>
      <c r="N56" s="56"/>
    </row>
    <row r="57" spans="1:14" ht="14.25">
      <c r="A57" s="211" t="s">
        <v>11</v>
      </c>
      <c r="B57" s="212"/>
      <c r="C57" s="213"/>
      <c r="D57" s="124"/>
      <c r="E57" s="105"/>
      <c r="F57" s="128"/>
      <c r="G57" s="124"/>
      <c r="H57" s="124"/>
      <c r="I57" s="124"/>
      <c r="J57" s="124"/>
      <c r="K57" s="105"/>
      <c r="L57" s="124"/>
      <c r="M57" s="124"/>
      <c r="N57" s="124"/>
    </row>
    <row r="58" spans="1:14" ht="14.25">
      <c r="A58" s="225" t="s">
        <v>1582</v>
      </c>
      <c r="B58" s="226"/>
      <c r="C58" s="227"/>
      <c r="D58" s="124"/>
      <c r="E58" s="105"/>
      <c r="F58" s="128"/>
      <c r="G58" s="124"/>
      <c r="H58" s="124"/>
      <c r="I58" s="124"/>
      <c r="J58" s="124"/>
      <c r="K58" s="105"/>
      <c r="L58" s="124"/>
      <c r="M58" s="124"/>
      <c r="N58" s="124"/>
    </row>
    <row r="59" spans="1:14" ht="14.25">
      <c r="A59" s="25"/>
      <c r="B59" s="26"/>
      <c r="C59" s="26"/>
      <c r="E59" s="105"/>
      <c r="F59" s="128"/>
      <c r="G59" s="124"/>
      <c r="H59" s="124"/>
      <c r="I59" s="124"/>
      <c r="J59" s="124"/>
      <c r="K59" s="105"/>
      <c r="L59" s="124"/>
      <c r="M59" s="124"/>
      <c r="N59" s="124"/>
    </row>
    <row r="60" spans="1:14" ht="14.25">
      <c r="A60" s="214" t="s">
        <v>12</v>
      </c>
      <c r="B60" s="214"/>
      <c r="C60" s="214"/>
      <c r="D60" s="215" t="s">
        <v>1623</v>
      </c>
      <c r="E60" s="216"/>
      <c r="F60" s="217"/>
      <c r="G60" s="124"/>
      <c r="H60" s="124"/>
      <c r="I60" s="124"/>
      <c r="J60" s="124"/>
      <c r="K60" s="105"/>
      <c r="L60" s="124"/>
      <c r="M60" s="124"/>
      <c r="N60" s="124"/>
    </row>
  </sheetData>
  <sheetProtection/>
  <mergeCells count="97">
    <mergeCell ref="A1:N1"/>
    <mergeCell ref="A2:N2"/>
    <mergeCell ref="A3:G3"/>
    <mergeCell ref="H3:J3"/>
    <mergeCell ref="K3:N3"/>
    <mergeCell ref="A4:C4"/>
    <mergeCell ref="D4:G4"/>
    <mergeCell ref="H4:N4"/>
    <mergeCell ref="G5:G6"/>
    <mergeCell ref="H5:H6"/>
    <mergeCell ref="I5:I6"/>
    <mergeCell ref="J5:J6"/>
    <mergeCell ref="K5:K6"/>
    <mergeCell ref="L5:M5"/>
    <mergeCell ref="D5:D6"/>
    <mergeCell ref="E5:E6"/>
    <mergeCell ref="K19:K22"/>
    <mergeCell ref="I10:I14"/>
    <mergeCell ref="J10:J14"/>
    <mergeCell ref="I16:I18"/>
    <mergeCell ref="A5:A6"/>
    <mergeCell ref="B5:B6"/>
    <mergeCell ref="C5:C6"/>
    <mergeCell ref="F5:F6"/>
    <mergeCell ref="N10:N14"/>
    <mergeCell ref="D16:D18"/>
    <mergeCell ref="F16:F18"/>
    <mergeCell ref="H16:H18"/>
    <mergeCell ref="K16:K18"/>
    <mergeCell ref="N16:N18"/>
    <mergeCell ref="D10:D14"/>
    <mergeCell ref="F10:F14"/>
    <mergeCell ref="H10:H14"/>
    <mergeCell ref="K10:K14"/>
    <mergeCell ref="N19:N22"/>
    <mergeCell ref="D23:D26"/>
    <mergeCell ref="F23:F26"/>
    <mergeCell ref="H23:H26"/>
    <mergeCell ref="K23:K26"/>
    <mergeCell ref="N23:N26"/>
    <mergeCell ref="G25:G26"/>
    <mergeCell ref="D19:D22"/>
    <mergeCell ref="F19:F22"/>
    <mergeCell ref="H19:H22"/>
    <mergeCell ref="N33:N34"/>
    <mergeCell ref="I33:I34"/>
    <mergeCell ref="J33:J34"/>
    <mergeCell ref="D27:D32"/>
    <mergeCell ref="F27:F32"/>
    <mergeCell ref="H27:H32"/>
    <mergeCell ref="G29:G32"/>
    <mergeCell ref="K29:K32"/>
    <mergeCell ref="N27:N32"/>
    <mergeCell ref="I36:I40"/>
    <mergeCell ref="J36:J40"/>
    <mergeCell ref="D33:D34"/>
    <mergeCell ref="F33:F34"/>
    <mergeCell ref="H33:H34"/>
    <mergeCell ref="K33:K34"/>
    <mergeCell ref="H41:H45"/>
    <mergeCell ref="K41:K45"/>
    <mergeCell ref="N41:N45"/>
    <mergeCell ref="I41:I45"/>
    <mergeCell ref="J41:J45"/>
    <mergeCell ref="D36:D40"/>
    <mergeCell ref="F36:F40"/>
    <mergeCell ref="H36:H40"/>
    <mergeCell ref="K36:K40"/>
    <mergeCell ref="N36:N40"/>
    <mergeCell ref="A56:C56"/>
    <mergeCell ref="D46:D49"/>
    <mergeCell ref="F46:F49"/>
    <mergeCell ref="H46:H49"/>
    <mergeCell ref="K46:K49"/>
    <mergeCell ref="N46:N49"/>
    <mergeCell ref="I46:I49"/>
    <mergeCell ref="J46:J49"/>
    <mergeCell ref="I29:I32"/>
    <mergeCell ref="D50:D55"/>
    <mergeCell ref="F50:F55"/>
    <mergeCell ref="H50:H55"/>
    <mergeCell ref="K50:K55"/>
    <mergeCell ref="N50:N55"/>
    <mergeCell ref="I50:I55"/>
    <mergeCell ref="J50:J55"/>
    <mergeCell ref="D41:D45"/>
    <mergeCell ref="F41:F45"/>
    <mergeCell ref="A57:C57"/>
    <mergeCell ref="A58:C58"/>
    <mergeCell ref="A60:C60"/>
    <mergeCell ref="D60:F60"/>
    <mergeCell ref="J16:J18"/>
    <mergeCell ref="I19:I22"/>
    <mergeCell ref="J19:J22"/>
    <mergeCell ref="I23:I26"/>
    <mergeCell ref="J23:J26"/>
    <mergeCell ref="J27:J32"/>
  </mergeCells>
  <printOptions/>
  <pageMargins left="1.299212598425197" right="0" top="0.7480314960629921" bottom="0.7480314960629921" header="0.31496062992125984" footer="0.31496062992125984"/>
  <pageSetup horizontalDpi="600" verticalDpi="600" orientation="landscape" paperSize="5" scale="75"/>
  <headerFooter>
    <oddFooter>&amp;CPágina &amp;P</oddFooter>
  </headerFooter>
  <legacyDrawing r:id="rId2"/>
</worksheet>
</file>

<file path=xl/worksheets/sheet15.xml><?xml version="1.0" encoding="utf-8"?>
<worksheet xmlns="http://schemas.openxmlformats.org/spreadsheetml/2006/main" xmlns:r="http://schemas.openxmlformats.org/officeDocument/2006/relationships">
  <dimension ref="A1:N78"/>
  <sheetViews>
    <sheetView zoomScale="60" zoomScaleNormal="60" zoomScalePageLayoutView="0" workbookViewId="0" topLeftCell="A1">
      <selection activeCell="G30" sqref="G30"/>
    </sheetView>
  </sheetViews>
  <sheetFormatPr defaultColWidth="11.421875" defaultRowHeight="15"/>
  <cols>
    <col min="1" max="1" width="18.00390625" style="106" customWidth="1"/>
    <col min="2" max="2" width="38.421875" style="101" customWidth="1"/>
    <col min="3" max="3" width="26.28125" style="101" customWidth="1"/>
    <col min="4" max="4" width="30.421875" style="101" customWidth="1"/>
    <col min="5" max="5" width="6.28125" style="106" customWidth="1"/>
    <col min="6" max="6" width="18.7109375" style="106" customWidth="1"/>
    <col min="7" max="7" width="54.7109375" style="101" customWidth="1"/>
    <col min="8" max="8" width="26.421875" style="101" customWidth="1"/>
    <col min="9" max="9" width="18.7109375" style="101" customWidth="1"/>
    <col min="10" max="10" width="13.421875" style="101" customWidth="1"/>
    <col min="11" max="11" width="14.28125" style="101" customWidth="1"/>
    <col min="12" max="12" width="13.140625" style="101" customWidth="1"/>
    <col min="13" max="13" width="12.00390625" style="101" customWidth="1"/>
    <col min="14" max="14" width="24.421875" style="101" customWidth="1"/>
    <col min="15" max="16384" width="11.421875" style="101" customWidth="1"/>
  </cols>
  <sheetData>
    <row r="1" spans="1:14" ht="15">
      <c r="A1" s="218" t="s">
        <v>16</v>
      </c>
      <c r="B1" s="218"/>
      <c r="C1" s="218"/>
      <c r="D1" s="218"/>
      <c r="E1" s="218"/>
      <c r="F1" s="218"/>
      <c r="G1" s="218"/>
      <c r="H1" s="218"/>
      <c r="I1" s="218"/>
      <c r="J1" s="218"/>
      <c r="K1" s="218"/>
      <c r="L1" s="218"/>
      <c r="M1" s="218"/>
      <c r="N1" s="218"/>
    </row>
    <row r="2" spans="1:14" ht="15">
      <c r="A2" s="218" t="s">
        <v>1091</v>
      </c>
      <c r="B2" s="218"/>
      <c r="C2" s="218"/>
      <c r="D2" s="218"/>
      <c r="E2" s="218"/>
      <c r="F2" s="218"/>
      <c r="G2" s="218"/>
      <c r="H2" s="218"/>
      <c r="I2" s="218"/>
      <c r="J2" s="218"/>
      <c r="K2" s="218"/>
      <c r="L2" s="218"/>
      <c r="M2" s="218"/>
      <c r="N2" s="218"/>
    </row>
    <row r="3" spans="1:14" ht="14.25">
      <c r="A3" s="447" t="s">
        <v>982</v>
      </c>
      <c r="B3" s="219"/>
      <c r="C3" s="219"/>
      <c r="D3" s="219"/>
      <c r="E3" s="219"/>
      <c r="F3" s="219"/>
      <c r="G3" s="448"/>
      <c r="H3" s="219" t="s">
        <v>1615</v>
      </c>
      <c r="I3" s="219"/>
      <c r="J3" s="219"/>
      <c r="K3" s="449" t="s">
        <v>1578</v>
      </c>
      <c r="L3" s="219"/>
      <c r="M3" s="219"/>
      <c r="N3" s="450"/>
    </row>
    <row r="4" spans="1:14" s="192" customFormat="1" ht="15">
      <c r="A4" s="222" t="s">
        <v>0</v>
      </c>
      <c r="B4" s="222"/>
      <c r="C4" s="222"/>
      <c r="D4" s="220" t="s">
        <v>1</v>
      </c>
      <c r="E4" s="220"/>
      <c r="F4" s="220"/>
      <c r="G4" s="220"/>
      <c r="H4" s="220" t="s">
        <v>17</v>
      </c>
      <c r="I4" s="220"/>
      <c r="J4" s="220"/>
      <c r="K4" s="220"/>
      <c r="L4" s="220"/>
      <c r="M4" s="220"/>
      <c r="N4" s="220"/>
    </row>
    <row r="5" spans="1:14" s="114" customFormat="1" ht="14.25">
      <c r="A5" s="220" t="s">
        <v>2</v>
      </c>
      <c r="B5" s="220" t="s">
        <v>1093</v>
      </c>
      <c r="C5" s="220" t="s">
        <v>3</v>
      </c>
      <c r="D5" s="220" t="s">
        <v>4</v>
      </c>
      <c r="E5" s="220" t="s">
        <v>5</v>
      </c>
      <c r="F5" s="220" t="s">
        <v>13</v>
      </c>
      <c r="G5" s="222" t="s">
        <v>1127</v>
      </c>
      <c r="H5" s="220" t="s">
        <v>6</v>
      </c>
      <c r="I5" s="220" t="s">
        <v>1128</v>
      </c>
      <c r="J5" s="220" t="s">
        <v>1129</v>
      </c>
      <c r="K5" s="220" t="s">
        <v>14</v>
      </c>
      <c r="L5" s="220" t="s">
        <v>7</v>
      </c>
      <c r="M5" s="220"/>
      <c r="N5" s="74" t="s">
        <v>8</v>
      </c>
    </row>
    <row r="6" spans="1:14" s="114" customFormat="1" ht="37.5" customHeight="1">
      <c r="A6" s="220"/>
      <c r="B6" s="220"/>
      <c r="C6" s="220"/>
      <c r="D6" s="220"/>
      <c r="E6" s="220"/>
      <c r="F6" s="220"/>
      <c r="G6" s="222"/>
      <c r="H6" s="220"/>
      <c r="I6" s="220"/>
      <c r="J6" s="220"/>
      <c r="K6" s="220"/>
      <c r="L6" s="74" t="s">
        <v>9</v>
      </c>
      <c r="M6" s="74" t="s">
        <v>10</v>
      </c>
      <c r="N6" s="74" t="s">
        <v>1132</v>
      </c>
    </row>
    <row r="7" spans="1:14" ht="125.25" customHeight="1">
      <c r="A7" s="199" t="s">
        <v>959</v>
      </c>
      <c r="B7" s="83" t="s">
        <v>960</v>
      </c>
      <c r="C7" s="83" t="s">
        <v>961</v>
      </c>
      <c r="D7" s="83" t="s">
        <v>1556</v>
      </c>
      <c r="E7" s="194">
        <v>100</v>
      </c>
      <c r="F7" s="195">
        <v>172747.6</v>
      </c>
      <c r="G7" s="83" t="s">
        <v>1557</v>
      </c>
      <c r="H7" s="83" t="s">
        <v>1624</v>
      </c>
      <c r="I7" s="194"/>
      <c r="J7" s="196"/>
      <c r="K7" s="193" t="s">
        <v>978</v>
      </c>
      <c r="L7" s="193"/>
      <c r="M7" s="193"/>
      <c r="N7" s="56" t="s">
        <v>1090</v>
      </c>
    </row>
    <row r="8" spans="1:14" ht="48.75" customHeight="1">
      <c r="A8" s="199" t="s">
        <v>962</v>
      </c>
      <c r="B8" s="83" t="s">
        <v>963</v>
      </c>
      <c r="C8" s="83" t="s">
        <v>964</v>
      </c>
      <c r="D8" s="440" t="s">
        <v>1558</v>
      </c>
      <c r="E8" s="33">
        <v>70</v>
      </c>
      <c r="F8" s="442">
        <v>90420.6</v>
      </c>
      <c r="G8" s="83" t="s">
        <v>1559</v>
      </c>
      <c r="H8" s="440" t="s">
        <v>1625</v>
      </c>
      <c r="I8" s="445"/>
      <c r="J8" s="446"/>
      <c r="K8" s="443" t="s">
        <v>978</v>
      </c>
      <c r="L8" s="193"/>
      <c r="M8" s="193"/>
      <c r="N8" s="444" t="s">
        <v>1090</v>
      </c>
    </row>
    <row r="9" spans="1:14" ht="85.5" customHeight="1">
      <c r="A9" s="199" t="s">
        <v>965</v>
      </c>
      <c r="B9" s="83" t="s">
        <v>966</v>
      </c>
      <c r="C9" s="83" t="s">
        <v>967</v>
      </c>
      <c r="D9" s="441"/>
      <c r="E9" s="33">
        <v>30</v>
      </c>
      <c r="F9" s="442"/>
      <c r="G9" s="83" t="s">
        <v>1560</v>
      </c>
      <c r="H9" s="441"/>
      <c r="I9" s="445"/>
      <c r="J9" s="446"/>
      <c r="K9" s="443"/>
      <c r="L9" s="193"/>
      <c r="M9" s="193"/>
      <c r="N9" s="444"/>
    </row>
    <row r="10" spans="1:14" ht="126.75" customHeight="1">
      <c r="A10" s="199" t="s">
        <v>968</v>
      </c>
      <c r="B10" s="83" t="s">
        <v>969</v>
      </c>
      <c r="C10" s="83" t="s">
        <v>970</v>
      </c>
      <c r="D10" s="83" t="s">
        <v>1561</v>
      </c>
      <c r="E10" s="194">
        <v>100</v>
      </c>
      <c r="F10" s="195">
        <v>385310.01</v>
      </c>
      <c r="G10" s="83" t="s">
        <v>1562</v>
      </c>
      <c r="H10" s="83" t="s">
        <v>1563</v>
      </c>
      <c r="I10" s="194"/>
      <c r="J10" s="196"/>
      <c r="K10" s="193" t="s">
        <v>979</v>
      </c>
      <c r="L10" s="193"/>
      <c r="M10" s="193"/>
      <c r="N10" s="200" t="s">
        <v>1090</v>
      </c>
    </row>
    <row r="11" spans="1:14" ht="122.25" customHeight="1">
      <c r="A11" s="199" t="s">
        <v>971</v>
      </c>
      <c r="B11" s="83" t="s">
        <v>972</v>
      </c>
      <c r="C11" s="83" t="s">
        <v>970</v>
      </c>
      <c r="D11" s="83" t="s">
        <v>1564</v>
      </c>
      <c r="E11" s="194">
        <v>100</v>
      </c>
      <c r="F11" s="195">
        <v>47946.5</v>
      </c>
      <c r="G11" s="83" t="s">
        <v>1565</v>
      </c>
      <c r="H11" s="83" t="s">
        <v>1566</v>
      </c>
      <c r="I11" s="194"/>
      <c r="J11" s="196"/>
      <c r="K11" s="193" t="s">
        <v>979</v>
      </c>
      <c r="L11" s="193"/>
      <c r="M11" s="193"/>
      <c r="N11" s="200"/>
    </row>
    <row r="12" spans="1:14" ht="138.75" customHeight="1">
      <c r="A12" s="199" t="s">
        <v>973</v>
      </c>
      <c r="B12" s="83" t="s">
        <v>974</v>
      </c>
      <c r="C12" s="83" t="s">
        <v>975</v>
      </c>
      <c r="D12" s="83" t="s">
        <v>1567</v>
      </c>
      <c r="E12" s="194">
        <v>100</v>
      </c>
      <c r="F12" s="195">
        <v>134701.11</v>
      </c>
      <c r="G12" s="83" t="s">
        <v>1568</v>
      </c>
      <c r="H12" s="83" t="s">
        <v>1569</v>
      </c>
      <c r="I12" s="194"/>
      <c r="J12" s="196"/>
      <c r="K12" s="193" t="s">
        <v>980</v>
      </c>
      <c r="L12" s="193"/>
      <c r="M12" s="193"/>
      <c r="N12" s="200" t="s">
        <v>1090</v>
      </c>
    </row>
    <row r="13" spans="1:14" ht="128.25">
      <c r="A13" s="199" t="s">
        <v>976</v>
      </c>
      <c r="B13" s="83" t="s">
        <v>977</v>
      </c>
      <c r="C13" s="83" t="s">
        <v>975</v>
      </c>
      <c r="D13" s="83" t="s">
        <v>1570</v>
      </c>
      <c r="E13" s="194">
        <v>100</v>
      </c>
      <c r="F13" s="195">
        <v>25750</v>
      </c>
      <c r="G13" s="83" t="s">
        <v>1571</v>
      </c>
      <c r="H13" s="83" t="s">
        <v>1572</v>
      </c>
      <c r="I13" s="33"/>
      <c r="J13" s="196"/>
      <c r="K13" s="197" t="s">
        <v>981</v>
      </c>
      <c r="L13" s="193"/>
      <c r="M13" s="193"/>
      <c r="N13" s="200" t="s">
        <v>1090</v>
      </c>
    </row>
    <row r="14" spans="1:14" ht="15">
      <c r="A14" s="209" t="s">
        <v>1575</v>
      </c>
      <c r="B14" s="209"/>
      <c r="C14" s="210"/>
      <c r="D14" s="200"/>
      <c r="E14" s="81"/>
      <c r="F14" s="201">
        <f>SUM(F7:F13)</f>
        <v>856875.82</v>
      </c>
      <c r="G14" s="202"/>
      <c r="H14" s="193"/>
      <c r="I14" s="200"/>
      <c r="J14" s="193"/>
      <c r="K14" s="193"/>
      <c r="L14" s="193"/>
      <c r="M14" s="193"/>
      <c r="N14" s="200"/>
    </row>
    <row r="15" spans="1:14" ht="14.25">
      <c r="A15" s="211" t="s">
        <v>11</v>
      </c>
      <c r="B15" s="212"/>
      <c r="C15" s="213"/>
      <c r="D15" s="203"/>
      <c r="E15" s="108"/>
      <c r="F15" s="108"/>
      <c r="G15" s="203"/>
      <c r="H15" s="203"/>
      <c r="I15" s="203"/>
      <c r="J15" s="203"/>
      <c r="K15" s="203"/>
      <c r="L15" s="203"/>
      <c r="M15" s="203"/>
      <c r="N15" s="203"/>
    </row>
    <row r="16" spans="1:14" ht="14.25">
      <c r="A16" s="225" t="s">
        <v>1582</v>
      </c>
      <c r="B16" s="226"/>
      <c r="C16" s="227"/>
      <c r="D16" s="203"/>
      <c r="E16" s="108"/>
      <c r="F16" s="108"/>
      <c r="G16" s="203"/>
      <c r="H16" s="203"/>
      <c r="I16" s="203"/>
      <c r="J16" s="203"/>
      <c r="K16" s="203"/>
      <c r="L16" s="203"/>
      <c r="M16" s="203"/>
      <c r="N16" s="203"/>
    </row>
    <row r="17" spans="1:14" ht="14.25">
      <c r="A17" s="25"/>
      <c r="B17" s="26"/>
      <c r="C17" s="26"/>
      <c r="D17" s="203"/>
      <c r="E17" s="108"/>
      <c r="F17" s="108"/>
      <c r="G17" s="203"/>
      <c r="H17" s="203"/>
      <c r="I17" s="203"/>
      <c r="J17" s="203"/>
      <c r="K17" s="203"/>
      <c r="L17" s="203"/>
      <c r="M17" s="203"/>
      <c r="N17" s="203"/>
    </row>
    <row r="18" spans="1:14" ht="14.25">
      <c r="A18" s="214" t="s">
        <v>12</v>
      </c>
      <c r="B18" s="214"/>
      <c r="C18" s="214"/>
      <c r="D18" s="320" t="s">
        <v>1090</v>
      </c>
      <c r="E18" s="321"/>
      <c r="F18" s="322"/>
      <c r="G18" s="203"/>
      <c r="H18" s="203"/>
      <c r="I18" s="203"/>
      <c r="J18" s="203"/>
      <c r="K18" s="203"/>
      <c r="L18" s="203"/>
      <c r="M18" s="203"/>
      <c r="N18" s="203"/>
    </row>
    <row r="19" spans="2:14" ht="13.5">
      <c r="B19" s="198"/>
      <c r="C19" s="198"/>
      <c r="D19" s="198"/>
      <c r="G19" s="198"/>
      <c r="H19" s="198"/>
      <c r="I19" s="198"/>
      <c r="J19" s="198"/>
      <c r="K19" s="198"/>
      <c r="L19" s="198"/>
      <c r="M19" s="198"/>
      <c r="N19" s="198"/>
    </row>
    <row r="20" spans="2:14" ht="13.5">
      <c r="B20" s="198"/>
      <c r="C20" s="198"/>
      <c r="D20" s="198"/>
      <c r="G20" s="198"/>
      <c r="H20" s="198"/>
      <c r="I20" s="198"/>
      <c r="J20" s="198"/>
      <c r="K20" s="198"/>
      <c r="L20" s="198"/>
      <c r="M20" s="198"/>
      <c r="N20" s="198"/>
    </row>
    <row r="21" spans="2:14" ht="13.5">
      <c r="B21" s="198"/>
      <c r="C21" s="198"/>
      <c r="D21" s="198"/>
      <c r="G21" s="198"/>
      <c r="H21" s="198"/>
      <c r="I21" s="198"/>
      <c r="J21" s="198"/>
      <c r="K21" s="198"/>
      <c r="L21" s="198"/>
      <c r="M21" s="198"/>
      <c r="N21" s="198"/>
    </row>
    <row r="22" spans="2:14" ht="13.5">
      <c r="B22" s="198"/>
      <c r="C22" s="198"/>
      <c r="D22" s="198"/>
      <c r="G22" s="198"/>
      <c r="H22" s="198"/>
      <c r="I22" s="198"/>
      <c r="J22" s="198"/>
      <c r="K22" s="198"/>
      <c r="L22" s="198"/>
      <c r="M22" s="198"/>
      <c r="N22" s="198"/>
    </row>
    <row r="23" spans="2:14" ht="13.5">
      <c r="B23" s="198"/>
      <c r="C23" s="198"/>
      <c r="D23" s="198"/>
      <c r="G23" s="198"/>
      <c r="H23" s="198"/>
      <c r="I23" s="198"/>
      <c r="J23" s="198"/>
      <c r="K23" s="198"/>
      <c r="L23" s="198"/>
      <c r="M23" s="198"/>
      <c r="N23" s="198"/>
    </row>
    <row r="24" spans="2:14" ht="13.5">
      <c r="B24" s="198"/>
      <c r="C24" s="198"/>
      <c r="D24" s="198"/>
      <c r="G24" s="198"/>
      <c r="H24" s="198"/>
      <c r="I24" s="198"/>
      <c r="J24" s="198"/>
      <c r="K24" s="198"/>
      <c r="L24" s="198"/>
      <c r="M24" s="198"/>
      <c r="N24" s="198"/>
    </row>
    <row r="25" spans="2:14" ht="13.5">
      <c r="B25" s="198"/>
      <c r="C25" s="198"/>
      <c r="D25" s="198"/>
      <c r="G25" s="198"/>
      <c r="H25" s="198"/>
      <c r="I25" s="198"/>
      <c r="J25" s="198"/>
      <c r="K25" s="198"/>
      <c r="L25" s="198"/>
      <c r="M25" s="198"/>
      <c r="N25" s="198"/>
    </row>
    <row r="26" spans="2:14" ht="13.5">
      <c r="B26" s="198"/>
      <c r="C26" s="198"/>
      <c r="D26" s="198"/>
      <c r="G26" s="198"/>
      <c r="H26" s="198"/>
      <c r="I26" s="198"/>
      <c r="J26" s="198"/>
      <c r="K26" s="198"/>
      <c r="L26" s="198"/>
      <c r="M26" s="198"/>
      <c r="N26" s="198"/>
    </row>
    <row r="27" spans="2:14" ht="13.5">
      <c r="B27" s="198"/>
      <c r="C27" s="198"/>
      <c r="D27" s="198"/>
      <c r="G27" s="198"/>
      <c r="H27" s="198"/>
      <c r="I27" s="198"/>
      <c r="J27" s="198"/>
      <c r="K27" s="198"/>
      <c r="L27" s="198"/>
      <c r="M27" s="198"/>
      <c r="N27" s="198"/>
    </row>
    <row r="28" spans="2:14" ht="13.5">
      <c r="B28" s="198"/>
      <c r="C28" s="198"/>
      <c r="D28" s="198"/>
      <c r="G28" s="198"/>
      <c r="H28" s="198"/>
      <c r="I28" s="198"/>
      <c r="J28" s="198"/>
      <c r="K28" s="198"/>
      <c r="L28" s="198"/>
      <c r="M28" s="198"/>
      <c r="N28" s="198"/>
    </row>
    <row r="29" spans="2:14" ht="13.5">
      <c r="B29" s="198"/>
      <c r="C29" s="198"/>
      <c r="D29" s="198"/>
      <c r="G29" s="198"/>
      <c r="H29" s="198"/>
      <c r="I29" s="198"/>
      <c r="J29" s="198"/>
      <c r="K29" s="198"/>
      <c r="L29" s="198"/>
      <c r="M29" s="198"/>
      <c r="N29" s="198"/>
    </row>
    <row r="30" spans="2:14" ht="13.5">
      <c r="B30" s="198"/>
      <c r="C30" s="198"/>
      <c r="D30" s="198"/>
      <c r="G30" s="198"/>
      <c r="H30" s="198"/>
      <c r="I30" s="198"/>
      <c r="J30" s="198"/>
      <c r="K30" s="198"/>
      <c r="L30" s="198"/>
      <c r="M30" s="198"/>
      <c r="N30" s="198"/>
    </row>
    <row r="31" spans="2:14" ht="13.5">
      <c r="B31" s="198"/>
      <c r="C31" s="198"/>
      <c r="D31" s="198"/>
      <c r="G31" s="198"/>
      <c r="H31" s="198"/>
      <c r="I31" s="198"/>
      <c r="J31" s="198"/>
      <c r="K31" s="198"/>
      <c r="L31" s="198"/>
      <c r="M31" s="198"/>
      <c r="N31" s="198"/>
    </row>
    <row r="32" spans="2:14" ht="13.5">
      <c r="B32" s="198"/>
      <c r="C32" s="198"/>
      <c r="D32" s="198"/>
      <c r="G32" s="198"/>
      <c r="H32" s="198"/>
      <c r="I32" s="198"/>
      <c r="J32" s="198"/>
      <c r="K32" s="198"/>
      <c r="L32" s="198"/>
      <c r="M32" s="198"/>
      <c r="N32" s="198"/>
    </row>
    <row r="33" spans="2:14" ht="13.5">
      <c r="B33" s="198"/>
      <c r="C33" s="198"/>
      <c r="D33" s="198"/>
      <c r="G33" s="198"/>
      <c r="H33" s="198"/>
      <c r="I33" s="198"/>
      <c r="J33" s="198"/>
      <c r="K33" s="198"/>
      <c r="L33" s="198"/>
      <c r="M33" s="198"/>
      <c r="N33" s="198"/>
    </row>
    <row r="34" spans="2:14" ht="13.5">
      <c r="B34" s="198"/>
      <c r="C34" s="198"/>
      <c r="D34" s="198"/>
      <c r="G34" s="198"/>
      <c r="H34" s="198"/>
      <c r="I34" s="198"/>
      <c r="J34" s="198"/>
      <c r="K34" s="198"/>
      <c r="L34" s="198"/>
      <c r="M34" s="198"/>
      <c r="N34" s="198"/>
    </row>
    <row r="35" spans="2:14" ht="13.5">
      <c r="B35" s="198"/>
      <c r="C35" s="198"/>
      <c r="D35" s="198"/>
      <c r="G35" s="198"/>
      <c r="H35" s="198"/>
      <c r="I35" s="198"/>
      <c r="J35" s="198"/>
      <c r="K35" s="198"/>
      <c r="L35" s="198"/>
      <c r="M35" s="198"/>
      <c r="N35" s="198"/>
    </row>
    <row r="36" spans="2:14" ht="13.5">
      <c r="B36" s="198"/>
      <c r="C36" s="198"/>
      <c r="D36" s="198"/>
      <c r="G36" s="198"/>
      <c r="H36" s="198"/>
      <c r="I36" s="198"/>
      <c r="J36" s="198"/>
      <c r="K36" s="198"/>
      <c r="L36" s="198"/>
      <c r="M36" s="198"/>
      <c r="N36" s="198"/>
    </row>
    <row r="37" spans="2:14" ht="13.5">
      <c r="B37" s="198"/>
      <c r="C37" s="198"/>
      <c r="D37" s="198"/>
      <c r="G37" s="198"/>
      <c r="H37" s="198"/>
      <c r="I37" s="198"/>
      <c r="J37" s="198"/>
      <c r="K37" s="198"/>
      <c r="L37" s="198"/>
      <c r="M37" s="198"/>
      <c r="N37" s="198"/>
    </row>
    <row r="38" spans="2:14" ht="13.5">
      <c r="B38" s="198"/>
      <c r="C38" s="198"/>
      <c r="D38" s="198"/>
      <c r="G38" s="198"/>
      <c r="H38" s="198"/>
      <c r="I38" s="198"/>
      <c r="J38" s="198"/>
      <c r="K38" s="198"/>
      <c r="L38" s="198"/>
      <c r="M38" s="198"/>
      <c r="N38" s="198"/>
    </row>
    <row r="39" spans="2:14" ht="13.5">
      <c r="B39" s="198"/>
      <c r="C39" s="198"/>
      <c r="D39" s="198"/>
      <c r="G39" s="198"/>
      <c r="H39" s="198"/>
      <c r="I39" s="198"/>
      <c r="J39" s="198"/>
      <c r="K39" s="198"/>
      <c r="L39" s="198"/>
      <c r="M39" s="198"/>
      <c r="N39" s="198"/>
    </row>
    <row r="40" spans="2:14" ht="13.5">
      <c r="B40" s="198"/>
      <c r="C40" s="198"/>
      <c r="D40" s="198"/>
      <c r="G40" s="198"/>
      <c r="H40" s="198"/>
      <c r="I40" s="198"/>
      <c r="J40" s="198"/>
      <c r="K40" s="198"/>
      <c r="L40" s="198"/>
      <c r="M40" s="198"/>
      <c r="N40" s="198"/>
    </row>
    <row r="41" spans="2:14" ht="13.5">
      <c r="B41" s="198"/>
      <c r="C41" s="198"/>
      <c r="D41" s="198"/>
      <c r="G41" s="198"/>
      <c r="H41" s="198"/>
      <c r="I41" s="198"/>
      <c r="J41" s="198"/>
      <c r="K41" s="198"/>
      <c r="L41" s="198"/>
      <c r="M41" s="198"/>
      <c r="N41" s="198"/>
    </row>
    <row r="42" spans="2:14" ht="13.5">
      <c r="B42" s="198"/>
      <c r="C42" s="198"/>
      <c r="D42" s="198"/>
      <c r="G42" s="198"/>
      <c r="H42" s="198"/>
      <c r="I42" s="198"/>
      <c r="J42" s="198"/>
      <c r="K42" s="198"/>
      <c r="L42" s="198"/>
      <c r="M42" s="198"/>
      <c r="N42" s="198"/>
    </row>
    <row r="43" spans="2:14" ht="13.5">
      <c r="B43" s="198"/>
      <c r="C43" s="198"/>
      <c r="D43" s="198"/>
      <c r="G43" s="198"/>
      <c r="H43" s="198"/>
      <c r="I43" s="198"/>
      <c r="J43" s="198"/>
      <c r="K43" s="198"/>
      <c r="L43" s="198"/>
      <c r="M43" s="198"/>
      <c r="N43" s="198"/>
    </row>
    <row r="44" spans="2:14" ht="13.5">
      <c r="B44" s="198"/>
      <c r="C44" s="198"/>
      <c r="D44" s="198"/>
      <c r="G44" s="198"/>
      <c r="H44" s="198"/>
      <c r="I44" s="198"/>
      <c r="J44" s="198"/>
      <c r="K44" s="198"/>
      <c r="L44" s="198"/>
      <c r="M44" s="198"/>
      <c r="N44" s="198"/>
    </row>
    <row r="45" spans="2:14" ht="13.5">
      <c r="B45" s="198"/>
      <c r="C45" s="198"/>
      <c r="D45" s="198"/>
      <c r="G45" s="198"/>
      <c r="H45" s="198"/>
      <c r="I45" s="198"/>
      <c r="J45" s="198"/>
      <c r="K45" s="198"/>
      <c r="L45" s="198"/>
      <c r="M45" s="198"/>
      <c r="N45" s="198"/>
    </row>
    <row r="46" spans="2:14" ht="13.5">
      <c r="B46" s="198"/>
      <c r="C46" s="198"/>
      <c r="D46" s="198"/>
      <c r="G46" s="198"/>
      <c r="H46" s="198"/>
      <c r="I46" s="198"/>
      <c r="J46" s="198"/>
      <c r="K46" s="198"/>
      <c r="L46" s="198"/>
      <c r="M46" s="198"/>
      <c r="N46" s="198"/>
    </row>
    <row r="47" spans="2:14" ht="13.5">
      <c r="B47" s="198"/>
      <c r="C47" s="198"/>
      <c r="D47" s="198"/>
      <c r="G47" s="198"/>
      <c r="H47" s="198"/>
      <c r="I47" s="198"/>
      <c r="J47" s="198"/>
      <c r="K47" s="198"/>
      <c r="L47" s="198"/>
      <c r="M47" s="198"/>
      <c r="N47" s="198"/>
    </row>
    <row r="48" spans="2:14" ht="13.5">
      <c r="B48" s="198"/>
      <c r="C48" s="198"/>
      <c r="D48" s="198"/>
      <c r="G48" s="198"/>
      <c r="H48" s="198"/>
      <c r="I48" s="198"/>
      <c r="J48" s="198"/>
      <c r="K48" s="198"/>
      <c r="L48" s="198"/>
      <c r="M48" s="198"/>
      <c r="N48" s="198"/>
    </row>
    <row r="49" spans="2:14" ht="13.5">
      <c r="B49" s="198"/>
      <c r="C49" s="198"/>
      <c r="D49" s="198"/>
      <c r="G49" s="198"/>
      <c r="H49" s="198"/>
      <c r="I49" s="198"/>
      <c r="J49" s="198"/>
      <c r="K49" s="198"/>
      <c r="L49" s="198"/>
      <c r="M49" s="198"/>
      <c r="N49" s="198"/>
    </row>
    <row r="50" spans="2:14" ht="13.5">
      <c r="B50" s="198"/>
      <c r="C50" s="198"/>
      <c r="D50" s="198"/>
      <c r="G50" s="198"/>
      <c r="H50" s="198"/>
      <c r="I50" s="198"/>
      <c r="J50" s="198"/>
      <c r="K50" s="198"/>
      <c r="L50" s="198"/>
      <c r="M50" s="198"/>
      <c r="N50" s="198"/>
    </row>
    <row r="51" spans="2:14" ht="13.5">
      <c r="B51" s="198"/>
      <c r="C51" s="198"/>
      <c r="D51" s="198"/>
      <c r="G51" s="198"/>
      <c r="H51" s="198"/>
      <c r="I51" s="198"/>
      <c r="J51" s="198"/>
      <c r="K51" s="198"/>
      <c r="L51" s="198"/>
      <c r="M51" s="198"/>
      <c r="N51" s="198"/>
    </row>
    <row r="52" spans="2:14" ht="13.5">
      <c r="B52" s="198"/>
      <c r="C52" s="198"/>
      <c r="D52" s="198"/>
      <c r="G52" s="198"/>
      <c r="H52" s="198"/>
      <c r="I52" s="198"/>
      <c r="J52" s="198"/>
      <c r="K52" s="198"/>
      <c r="L52" s="198"/>
      <c r="M52" s="198"/>
      <c r="N52" s="198"/>
    </row>
    <row r="53" spans="2:14" ht="13.5">
      <c r="B53" s="198"/>
      <c r="C53" s="198"/>
      <c r="D53" s="198"/>
      <c r="G53" s="198"/>
      <c r="H53" s="198"/>
      <c r="I53" s="198"/>
      <c r="J53" s="198"/>
      <c r="K53" s="198"/>
      <c r="L53" s="198"/>
      <c r="M53" s="198"/>
      <c r="N53" s="198"/>
    </row>
    <row r="54" spans="2:14" ht="13.5">
      <c r="B54" s="198"/>
      <c r="C54" s="198"/>
      <c r="D54" s="198"/>
      <c r="G54" s="198"/>
      <c r="H54" s="198"/>
      <c r="I54" s="198"/>
      <c r="J54" s="198"/>
      <c r="K54" s="198"/>
      <c r="L54" s="198"/>
      <c r="M54" s="198"/>
      <c r="N54" s="198"/>
    </row>
    <row r="55" spans="2:14" ht="13.5">
      <c r="B55" s="198"/>
      <c r="C55" s="198"/>
      <c r="D55" s="198"/>
      <c r="G55" s="198"/>
      <c r="H55" s="198"/>
      <c r="I55" s="198"/>
      <c r="J55" s="198"/>
      <c r="K55" s="198"/>
      <c r="L55" s="198"/>
      <c r="M55" s="198"/>
      <c r="N55" s="198"/>
    </row>
    <row r="56" spans="2:14" ht="13.5">
      <c r="B56" s="198"/>
      <c r="C56" s="198"/>
      <c r="D56" s="198"/>
      <c r="G56" s="198"/>
      <c r="H56" s="198"/>
      <c r="I56" s="198"/>
      <c r="J56" s="198"/>
      <c r="K56" s="198"/>
      <c r="L56" s="198"/>
      <c r="M56" s="198"/>
      <c r="N56" s="198"/>
    </row>
    <row r="57" spans="2:14" ht="13.5">
      <c r="B57" s="198"/>
      <c r="C57" s="198"/>
      <c r="D57" s="198"/>
      <c r="G57" s="198"/>
      <c r="H57" s="198"/>
      <c r="I57" s="198"/>
      <c r="J57" s="198"/>
      <c r="K57" s="198"/>
      <c r="L57" s="198"/>
      <c r="M57" s="198"/>
      <c r="N57" s="198"/>
    </row>
    <row r="58" spans="2:14" ht="13.5">
      <c r="B58" s="198"/>
      <c r="C58" s="198"/>
      <c r="D58" s="198"/>
      <c r="G58" s="198"/>
      <c r="H58" s="198"/>
      <c r="I58" s="198"/>
      <c r="J58" s="198"/>
      <c r="K58" s="198"/>
      <c r="L58" s="198"/>
      <c r="M58" s="198"/>
      <c r="N58" s="198"/>
    </row>
    <row r="59" spans="2:14" ht="13.5">
      <c r="B59" s="198"/>
      <c r="C59" s="198"/>
      <c r="D59" s="198"/>
      <c r="G59" s="198"/>
      <c r="H59" s="198"/>
      <c r="I59" s="198"/>
      <c r="J59" s="198"/>
      <c r="K59" s="198"/>
      <c r="L59" s="198"/>
      <c r="M59" s="198"/>
      <c r="N59" s="198"/>
    </row>
    <row r="60" spans="2:14" ht="13.5">
      <c r="B60" s="198"/>
      <c r="C60" s="198"/>
      <c r="D60" s="198"/>
      <c r="G60" s="198"/>
      <c r="H60" s="198"/>
      <c r="I60" s="198"/>
      <c r="J60" s="198"/>
      <c r="K60" s="198"/>
      <c r="L60" s="198"/>
      <c r="M60" s="198"/>
      <c r="N60" s="198"/>
    </row>
    <row r="61" spans="2:14" ht="13.5">
      <c r="B61" s="198"/>
      <c r="C61" s="198"/>
      <c r="D61" s="198"/>
      <c r="G61" s="198"/>
      <c r="H61" s="198"/>
      <c r="I61" s="198"/>
      <c r="J61" s="198"/>
      <c r="K61" s="198"/>
      <c r="L61" s="198"/>
      <c r="M61" s="198"/>
      <c r="N61" s="198"/>
    </row>
    <row r="62" spans="2:14" ht="13.5">
      <c r="B62" s="198"/>
      <c r="C62" s="198"/>
      <c r="D62" s="198"/>
      <c r="G62" s="198"/>
      <c r="H62" s="198"/>
      <c r="I62" s="198"/>
      <c r="J62" s="198"/>
      <c r="K62" s="198"/>
      <c r="L62" s="198"/>
      <c r="M62" s="198"/>
      <c r="N62" s="198"/>
    </row>
    <row r="63" spans="2:14" ht="13.5">
      <c r="B63" s="198"/>
      <c r="C63" s="198"/>
      <c r="D63" s="198"/>
      <c r="G63" s="198"/>
      <c r="H63" s="198"/>
      <c r="I63" s="198"/>
      <c r="J63" s="198"/>
      <c r="K63" s="198"/>
      <c r="L63" s="198"/>
      <c r="M63" s="198"/>
      <c r="N63" s="198"/>
    </row>
    <row r="64" spans="2:14" ht="13.5">
      <c r="B64" s="198"/>
      <c r="C64" s="198"/>
      <c r="D64" s="198"/>
      <c r="G64" s="198"/>
      <c r="H64" s="198"/>
      <c r="I64" s="198"/>
      <c r="J64" s="198"/>
      <c r="K64" s="198"/>
      <c r="L64" s="198"/>
      <c r="M64" s="198"/>
      <c r="N64" s="198"/>
    </row>
    <row r="65" spans="2:14" ht="13.5">
      <c r="B65" s="198"/>
      <c r="C65" s="198"/>
      <c r="D65" s="198"/>
      <c r="G65" s="198"/>
      <c r="H65" s="198"/>
      <c r="I65" s="198"/>
      <c r="J65" s="198"/>
      <c r="K65" s="198"/>
      <c r="L65" s="198"/>
      <c r="M65" s="198"/>
      <c r="N65" s="198"/>
    </row>
    <row r="66" spans="2:14" ht="13.5">
      <c r="B66" s="198"/>
      <c r="C66" s="198"/>
      <c r="D66" s="198"/>
      <c r="G66" s="198"/>
      <c r="H66" s="198"/>
      <c r="I66" s="198"/>
      <c r="J66" s="198"/>
      <c r="K66" s="198"/>
      <c r="L66" s="198"/>
      <c r="M66" s="198"/>
      <c r="N66" s="198"/>
    </row>
    <row r="67" spans="2:14" ht="13.5">
      <c r="B67" s="198"/>
      <c r="C67" s="198"/>
      <c r="D67" s="198"/>
      <c r="G67" s="198"/>
      <c r="H67" s="198"/>
      <c r="I67" s="198"/>
      <c r="J67" s="198"/>
      <c r="K67" s="198"/>
      <c r="L67" s="198"/>
      <c r="M67" s="198"/>
      <c r="N67" s="198"/>
    </row>
    <row r="68" spans="2:14" ht="13.5">
      <c r="B68" s="198"/>
      <c r="C68" s="198"/>
      <c r="D68" s="198"/>
      <c r="G68" s="198"/>
      <c r="H68" s="198"/>
      <c r="I68" s="198"/>
      <c r="J68" s="198"/>
      <c r="K68" s="198"/>
      <c r="L68" s="198"/>
      <c r="M68" s="198"/>
      <c r="N68" s="198"/>
    </row>
    <row r="69" spans="2:14" ht="13.5">
      <c r="B69" s="198"/>
      <c r="C69" s="198"/>
      <c r="D69" s="198"/>
      <c r="G69" s="198"/>
      <c r="H69" s="198"/>
      <c r="I69" s="198"/>
      <c r="J69" s="198"/>
      <c r="K69" s="198"/>
      <c r="L69" s="198"/>
      <c r="M69" s="198"/>
      <c r="N69" s="198"/>
    </row>
    <row r="70" spans="2:14" ht="13.5">
      <c r="B70" s="198"/>
      <c r="C70" s="198"/>
      <c r="D70" s="198"/>
      <c r="G70" s="198"/>
      <c r="H70" s="198"/>
      <c r="I70" s="198"/>
      <c r="J70" s="198"/>
      <c r="K70" s="198"/>
      <c r="L70" s="198"/>
      <c r="M70" s="198"/>
      <c r="N70" s="198"/>
    </row>
    <row r="71" spans="2:14" ht="13.5">
      <c r="B71" s="198"/>
      <c r="C71" s="198"/>
      <c r="D71" s="198"/>
      <c r="G71" s="198"/>
      <c r="H71" s="198"/>
      <c r="I71" s="198"/>
      <c r="J71" s="198"/>
      <c r="K71" s="198"/>
      <c r="L71" s="198"/>
      <c r="M71" s="198"/>
      <c r="N71" s="198"/>
    </row>
    <row r="72" spans="2:14" ht="13.5">
      <c r="B72" s="198"/>
      <c r="C72" s="198"/>
      <c r="D72" s="198"/>
      <c r="G72" s="198"/>
      <c r="H72" s="198"/>
      <c r="I72" s="198"/>
      <c r="J72" s="198"/>
      <c r="K72" s="198"/>
      <c r="L72" s="198"/>
      <c r="M72" s="198"/>
      <c r="N72" s="198"/>
    </row>
    <row r="73" spans="2:14" ht="13.5">
      <c r="B73" s="198"/>
      <c r="C73" s="198"/>
      <c r="D73" s="198"/>
      <c r="G73" s="198"/>
      <c r="H73" s="198"/>
      <c r="I73" s="198"/>
      <c r="J73" s="198"/>
      <c r="K73" s="198"/>
      <c r="L73" s="198"/>
      <c r="M73" s="198"/>
      <c r="N73" s="198"/>
    </row>
    <row r="74" spans="2:14" ht="13.5">
      <c r="B74" s="198"/>
      <c r="C74" s="198"/>
      <c r="D74" s="198"/>
      <c r="G74" s="198"/>
      <c r="H74" s="198"/>
      <c r="I74" s="198"/>
      <c r="J74" s="198"/>
      <c r="K74" s="198"/>
      <c r="L74" s="198"/>
      <c r="M74" s="198"/>
      <c r="N74" s="198"/>
    </row>
    <row r="75" spans="2:14" ht="13.5">
      <c r="B75" s="198"/>
      <c r="C75" s="198"/>
      <c r="D75" s="198"/>
      <c r="G75" s="198"/>
      <c r="H75" s="198"/>
      <c r="I75" s="198"/>
      <c r="J75" s="198"/>
      <c r="K75" s="198"/>
      <c r="L75" s="198"/>
      <c r="M75" s="198"/>
      <c r="N75" s="198"/>
    </row>
    <row r="76" spans="2:14" ht="13.5">
      <c r="B76" s="198"/>
      <c r="C76" s="198"/>
      <c r="D76" s="198"/>
      <c r="G76" s="198"/>
      <c r="H76" s="198"/>
      <c r="I76" s="198"/>
      <c r="J76" s="198"/>
      <c r="K76" s="198"/>
      <c r="L76" s="198"/>
      <c r="M76" s="198"/>
      <c r="N76" s="198"/>
    </row>
    <row r="77" spans="2:14" ht="13.5">
      <c r="B77" s="198"/>
      <c r="C77" s="198"/>
      <c r="D77" s="198"/>
      <c r="G77" s="198"/>
      <c r="H77" s="198"/>
      <c r="I77" s="198"/>
      <c r="J77" s="198"/>
      <c r="K77" s="198"/>
      <c r="L77" s="198"/>
      <c r="M77" s="198"/>
      <c r="N77" s="198"/>
    </row>
    <row r="78" spans="2:14" ht="13.5">
      <c r="B78" s="198"/>
      <c r="C78" s="198"/>
      <c r="D78" s="198"/>
      <c r="G78" s="198"/>
      <c r="H78" s="198"/>
      <c r="I78" s="198"/>
      <c r="J78" s="198"/>
      <c r="K78" s="198"/>
      <c r="L78" s="198"/>
      <c r="M78" s="198"/>
      <c r="N78" s="198"/>
    </row>
  </sheetData>
  <sheetProtection/>
  <mergeCells count="32">
    <mergeCell ref="A1:N1"/>
    <mergeCell ref="A2:N2"/>
    <mergeCell ref="A3:G3"/>
    <mergeCell ref="H3:J3"/>
    <mergeCell ref="K3:N3"/>
    <mergeCell ref="D4:G4"/>
    <mergeCell ref="A4:C4"/>
    <mergeCell ref="H4:N4"/>
    <mergeCell ref="K8:K9"/>
    <mergeCell ref="N8:N9"/>
    <mergeCell ref="C5:C6"/>
    <mergeCell ref="D5:D6"/>
    <mergeCell ref="E5:E6"/>
    <mergeCell ref="F5:F6"/>
    <mergeCell ref="L5:M5"/>
    <mergeCell ref="K5:K6"/>
    <mergeCell ref="I8:I9"/>
    <mergeCell ref="J8:J9"/>
    <mergeCell ref="H5:H6"/>
    <mergeCell ref="I5:I6"/>
    <mergeCell ref="J5:J6"/>
    <mergeCell ref="D8:D9"/>
    <mergeCell ref="F8:F9"/>
    <mergeCell ref="H8:H9"/>
    <mergeCell ref="A14:C14"/>
    <mergeCell ref="A15:C15"/>
    <mergeCell ref="A18:C18"/>
    <mergeCell ref="D18:F18"/>
    <mergeCell ref="A16:C16"/>
    <mergeCell ref="G5:G6"/>
    <mergeCell ref="A5:A6"/>
    <mergeCell ref="B5:B6"/>
  </mergeCells>
  <printOptions/>
  <pageMargins left="1.299212598425197" right="0.11811023622047245" top="0.7480314960629921" bottom="0.7480314960629921" header="0.31496062992125984" footer="0.31496062992125984"/>
  <pageSetup horizontalDpi="600" verticalDpi="600" orientation="landscape" paperSize="5" scale="60"/>
  <headerFooter>
    <oddFooter>&amp;CPágina &amp;P</oddFooter>
  </headerFooter>
  <legacyDrawing r:id="rId2"/>
</worksheet>
</file>

<file path=xl/worksheets/sheet16.xml><?xml version="1.0" encoding="utf-8"?>
<worksheet xmlns="http://schemas.openxmlformats.org/spreadsheetml/2006/main" xmlns:r="http://schemas.openxmlformats.org/officeDocument/2006/relationships">
  <dimension ref="A1:N44"/>
  <sheetViews>
    <sheetView tabSelected="1" zoomScale="60" zoomScaleNormal="60" zoomScalePageLayoutView="0" workbookViewId="0" topLeftCell="A14">
      <selection activeCell="H15" sqref="H15:H17"/>
    </sheetView>
  </sheetViews>
  <sheetFormatPr defaultColWidth="11.421875" defaultRowHeight="15"/>
  <cols>
    <col min="1" max="1" width="25.57421875" style="86" customWidth="1"/>
    <col min="2" max="2" width="32.7109375" style="86" customWidth="1"/>
    <col min="3" max="3" width="23.57421875" style="86" customWidth="1"/>
    <col min="4" max="4" width="25.00390625" style="86" customWidth="1"/>
    <col min="5" max="5" width="11.421875" style="15" bestFit="1" customWidth="1"/>
    <col min="6" max="6" width="16.140625" style="206" customWidth="1"/>
    <col min="7" max="7" width="32.28125" style="86" customWidth="1"/>
    <col min="8" max="8" width="31.28125" style="86" customWidth="1"/>
    <col min="9" max="9" width="22.28125" style="86" customWidth="1"/>
    <col min="10" max="10" width="16.140625" style="86" customWidth="1"/>
    <col min="11" max="11" width="17.57421875" style="15" customWidth="1"/>
    <col min="12" max="12" width="14.421875" style="15" customWidth="1"/>
    <col min="13" max="13" width="13.28125" style="15" customWidth="1"/>
    <col min="14" max="14" width="18.7109375" style="86" customWidth="1"/>
    <col min="15" max="16384" width="11.421875" style="86" customWidth="1"/>
  </cols>
  <sheetData>
    <row r="1" spans="1:14" s="15" customFormat="1" ht="15">
      <c r="A1" s="218" t="s">
        <v>16</v>
      </c>
      <c r="B1" s="218"/>
      <c r="C1" s="218"/>
      <c r="D1" s="218"/>
      <c r="E1" s="218"/>
      <c r="F1" s="218"/>
      <c r="G1" s="218"/>
      <c r="H1" s="218"/>
      <c r="I1" s="218"/>
      <c r="J1" s="218"/>
      <c r="K1" s="218"/>
      <c r="L1" s="218"/>
      <c r="M1" s="218"/>
      <c r="N1" s="218"/>
    </row>
    <row r="2" spans="1:14" s="15" customFormat="1" ht="15">
      <c r="A2" s="218" t="s">
        <v>1091</v>
      </c>
      <c r="B2" s="218"/>
      <c r="C2" s="218"/>
      <c r="D2" s="218"/>
      <c r="E2" s="218"/>
      <c r="F2" s="218"/>
      <c r="G2" s="218"/>
      <c r="H2" s="218"/>
      <c r="I2" s="218"/>
      <c r="J2" s="218"/>
      <c r="K2" s="218"/>
      <c r="L2" s="218"/>
      <c r="M2" s="218"/>
      <c r="N2" s="218"/>
    </row>
    <row r="3" spans="1:14" s="15" customFormat="1" ht="14.25">
      <c r="A3" s="439" t="s">
        <v>1070</v>
      </c>
      <c r="B3" s="439"/>
      <c r="C3" s="439"/>
      <c r="D3" s="439"/>
      <c r="E3" s="439"/>
      <c r="F3" s="439"/>
      <c r="G3" s="439"/>
      <c r="H3" s="409" t="s">
        <v>1615</v>
      </c>
      <c r="I3" s="423"/>
      <c r="J3" s="424"/>
      <c r="K3" s="220" t="s">
        <v>1578</v>
      </c>
      <c r="L3" s="220"/>
      <c r="M3" s="220"/>
      <c r="N3" s="220"/>
    </row>
    <row r="4" spans="1:14" s="15" customFormat="1" ht="14.25">
      <c r="A4" s="220" t="s">
        <v>0</v>
      </c>
      <c r="B4" s="220"/>
      <c r="C4" s="220"/>
      <c r="D4" s="220" t="s">
        <v>1</v>
      </c>
      <c r="E4" s="220"/>
      <c r="F4" s="220"/>
      <c r="G4" s="220"/>
      <c r="H4" s="220" t="s">
        <v>17</v>
      </c>
      <c r="I4" s="220"/>
      <c r="J4" s="220"/>
      <c r="K4" s="220"/>
      <c r="L4" s="220"/>
      <c r="M4" s="220"/>
      <c r="N4" s="220"/>
    </row>
    <row r="5" spans="1:14" s="15" customFormat="1" ht="13.5" customHeight="1">
      <c r="A5" s="220" t="s">
        <v>2</v>
      </c>
      <c r="B5" s="220" t="s">
        <v>1093</v>
      </c>
      <c r="C5" s="220" t="s">
        <v>3</v>
      </c>
      <c r="D5" s="220" t="s">
        <v>4</v>
      </c>
      <c r="E5" s="220" t="s">
        <v>5</v>
      </c>
      <c r="F5" s="223" t="s">
        <v>13</v>
      </c>
      <c r="G5" s="222" t="s">
        <v>1127</v>
      </c>
      <c r="H5" s="220" t="s">
        <v>6</v>
      </c>
      <c r="I5" s="220" t="s">
        <v>1128</v>
      </c>
      <c r="J5" s="220" t="s">
        <v>1627</v>
      </c>
      <c r="K5" s="220" t="s">
        <v>1255</v>
      </c>
      <c r="L5" s="409" t="s">
        <v>7</v>
      </c>
      <c r="M5" s="424"/>
      <c r="N5" s="74" t="s">
        <v>8</v>
      </c>
    </row>
    <row r="6" spans="1:14" s="15" customFormat="1" ht="35.25" customHeight="1">
      <c r="A6" s="220"/>
      <c r="B6" s="220"/>
      <c r="C6" s="220"/>
      <c r="D6" s="220"/>
      <c r="E6" s="220"/>
      <c r="F6" s="223"/>
      <c r="G6" s="222"/>
      <c r="H6" s="220"/>
      <c r="I6" s="220"/>
      <c r="J6" s="220"/>
      <c r="K6" s="220"/>
      <c r="L6" s="74" t="s">
        <v>9</v>
      </c>
      <c r="M6" s="74" t="s">
        <v>10</v>
      </c>
      <c r="N6" s="74" t="s">
        <v>1132</v>
      </c>
    </row>
    <row r="7" spans="1:14" ht="57">
      <c r="A7" s="272" t="s">
        <v>983</v>
      </c>
      <c r="B7" s="56" t="s">
        <v>984</v>
      </c>
      <c r="C7" s="56" t="s">
        <v>985</v>
      </c>
      <c r="D7" s="272" t="s">
        <v>1436</v>
      </c>
      <c r="E7" s="64">
        <v>0.5</v>
      </c>
      <c r="F7" s="228">
        <f>1915434149.26/1000</f>
        <v>1915434.14926</v>
      </c>
      <c r="G7" s="272" t="s">
        <v>986</v>
      </c>
      <c r="H7" s="451" t="s">
        <v>987</v>
      </c>
      <c r="I7" s="43"/>
      <c r="J7" s="43"/>
      <c r="K7" s="277" t="s">
        <v>988</v>
      </c>
      <c r="L7" s="60"/>
      <c r="M7" s="60"/>
      <c r="N7" s="272" t="s">
        <v>1445</v>
      </c>
    </row>
    <row r="8" spans="1:14" ht="86.25" customHeight="1">
      <c r="A8" s="272"/>
      <c r="B8" s="56" t="s">
        <v>989</v>
      </c>
      <c r="C8" s="56" t="s">
        <v>990</v>
      </c>
      <c r="D8" s="272"/>
      <c r="E8" s="64">
        <v>0.1</v>
      </c>
      <c r="F8" s="228"/>
      <c r="G8" s="272"/>
      <c r="H8" s="451"/>
      <c r="I8" s="43"/>
      <c r="J8" s="43"/>
      <c r="K8" s="277"/>
      <c r="L8" s="60"/>
      <c r="M8" s="60"/>
      <c r="N8" s="272"/>
    </row>
    <row r="9" spans="1:14" ht="91.5" customHeight="1">
      <c r="A9" s="272"/>
      <c r="B9" s="56" t="s">
        <v>991</v>
      </c>
      <c r="C9" s="56" t="s">
        <v>992</v>
      </c>
      <c r="D9" s="272"/>
      <c r="E9" s="64">
        <v>0.2</v>
      </c>
      <c r="F9" s="228"/>
      <c r="G9" s="272"/>
      <c r="H9" s="451"/>
      <c r="I9" s="43"/>
      <c r="J9" s="43"/>
      <c r="K9" s="277"/>
      <c r="L9" s="60"/>
      <c r="M9" s="60"/>
      <c r="N9" s="272"/>
    </row>
    <row r="10" spans="1:14" ht="103.5" customHeight="1">
      <c r="A10" s="272"/>
      <c r="B10" s="56" t="s">
        <v>993</v>
      </c>
      <c r="C10" s="56" t="s">
        <v>994</v>
      </c>
      <c r="D10" s="272"/>
      <c r="E10" s="64">
        <v>0.2</v>
      </c>
      <c r="F10" s="228"/>
      <c r="G10" s="272"/>
      <c r="H10" s="451"/>
      <c r="I10" s="43"/>
      <c r="J10" s="43"/>
      <c r="K10" s="277"/>
      <c r="L10" s="60"/>
      <c r="M10" s="60"/>
      <c r="N10" s="272"/>
    </row>
    <row r="11" spans="1:14" ht="77.25" customHeight="1">
      <c r="A11" s="272"/>
      <c r="B11" s="56" t="s">
        <v>995</v>
      </c>
      <c r="C11" s="56" t="s">
        <v>996</v>
      </c>
      <c r="D11" s="272"/>
      <c r="E11" s="64">
        <v>0</v>
      </c>
      <c r="F11" s="228"/>
      <c r="G11" s="272"/>
      <c r="H11" s="451"/>
      <c r="I11" s="43"/>
      <c r="J11" s="43"/>
      <c r="K11" s="277"/>
      <c r="L11" s="60"/>
      <c r="M11" s="60"/>
      <c r="N11" s="272"/>
    </row>
    <row r="12" spans="1:14" ht="69.75" customHeight="1">
      <c r="A12" s="272" t="s">
        <v>997</v>
      </c>
      <c r="B12" s="56" t="s">
        <v>998</v>
      </c>
      <c r="C12" s="56" t="s">
        <v>999</v>
      </c>
      <c r="D12" s="272" t="s">
        <v>1437</v>
      </c>
      <c r="E12" s="64">
        <v>0.4</v>
      </c>
      <c r="F12" s="228">
        <f>187863437.38/1000</f>
        <v>187863.43738</v>
      </c>
      <c r="G12" s="453" t="s">
        <v>1000</v>
      </c>
      <c r="H12" s="451" t="s">
        <v>1001</v>
      </c>
      <c r="I12" s="43"/>
      <c r="J12" s="43"/>
      <c r="K12" s="277" t="s">
        <v>1002</v>
      </c>
      <c r="L12" s="60"/>
      <c r="M12" s="60"/>
      <c r="N12" s="272" t="s">
        <v>1445</v>
      </c>
    </row>
    <row r="13" spans="1:14" ht="87.75" customHeight="1">
      <c r="A13" s="272"/>
      <c r="B13" s="56" t="s">
        <v>1003</v>
      </c>
      <c r="C13" s="56" t="s">
        <v>1004</v>
      </c>
      <c r="D13" s="272"/>
      <c r="E13" s="64">
        <v>0.4</v>
      </c>
      <c r="F13" s="228"/>
      <c r="G13" s="454"/>
      <c r="H13" s="451"/>
      <c r="I13" s="43"/>
      <c r="J13" s="43"/>
      <c r="K13" s="277"/>
      <c r="L13" s="60"/>
      <c r="M13" s="60"/>
      <c r="N13" s="272"/>
    </row>
    <row r="14" spans="1:14" ht="114" customHeight="1">
      <c r="A14" s="272"/>
      <c r="B14" s="56" t="s">
        <v>1005</v>
      </c>
      <c r="C14" s="56" t="s">
        <v>1006</v>
      </c>
      <c r="D14" s="272"/>
      <c r="E14" s="64">
        <v>0.2</v>
      </c>
      <c r="F14" s="228"/>
      <c r="G14" s="455"/>
      <c r="H14" s="451"/>
      <c r="I14" s="43"/>
      <c r="J14" s="43"/>
      <c r="K14" s="277"/>
      <c r="L14" s="60"/>
      <c r="M14" s="60"/>
      <c r="N14" s="272"/>
    </row>
    <row r="15" spans="1:14" ht="65.25" customHeight="1">
      <c r="A15" s="272" t="s">
        <v>1007</v>
      </c>
      <c r="B15" s="56" t="s">
        <v>1008</v>
      </c>
      <c r="C15" s="56" t="s">
        <v>1009</v>
      </c>
      <c r="D15" s="272" t="s">
        <v>1438</v>
      </c>
      <c r="E15" s="64">
        <v>0.5</v>
      </c>
      <c r="F15" s="228">
        <f>35050212/1000</f>
        <v>35050.212</v>
      </c>
      <c r="G15" s="453" t="s">
        <v>1010</v>
      </c>
      <c r="H15" s="451" t="s">
        <v>1011</v>
      </c>
      <c r="I15" s="43"/>
      <c r="J15" s="43"/>
      <c r="K15" s="277" t="s">
        <v>1012</v>
      </c>
      <c r="L15" s="60"/>
      <c r="M15" s="60"/>
      <c r="N15" s="272" t="s">
        <v>1445</v>
      </c>
    </row>
    <row r="16" spans="1:14" ht="42" customHeight="1">
      <c r="A16" s="272"/>
      <c r="B16" s="56" t="s">
        <v>1013</v>
      </c>
      <c r="C16" s="56" t="s">
        <v>1014</v>
      </c>
      <c r="D16" s="272"/>
      <c r="E16" s="64">
        <v>0.25</v>
      </c>
      <c r="F16" s="228"/>
      <c r="G16" s="454"/>
      <c r="H16" s="451"/>
      <c r="I16" s="43"/>
      <c r="J16" s="43"/>
      <c r="K16" s="277"/>
      <c r="L16" s="60"/>
      <c r="M16" s="60"/>
      <c r="N16" s="272"/>
    </row>
    <row r="17" spans="1:14" ht="84" customHeight="1">
      <c r="A17" s="272"/>
      <c r="B17" s="56" t="s">
        <v>1015</v>
      </c>
      <c r="C17" s="56" t="s">
        <v>1016</v>
      </c>
      <c r="D17" s="272"/>
      <c r="E17" s="64">
        <v>0.25</v>
      </c>
      <c r="F17" s="228"/>
      <c r="G17" s="455"/>
      <c r="H17" s="451"/>
      <c r="I17" s="43"/>
      <c r="J17" s="43"/>
      <c r="K17" s="277"/>
      <c r="L17" s="60"/>
      <c r="M17" s="60"/>
      <c r="N17" s="272"/>
    </row>
    <row r="18" spans="1:14" ht="88.5" customHeight="1">
      <c r="A18" s="272" t="s">
        <v>1017</v>
      </c>
      <c r="B18" s="56" t="s">
        <v>1018</v>
      </c>
      <c r="C18" s="56" t="s">
        <v>1019</v>
      </c>
      <c r="D18" s="272" t="s">
        <v>1439</v>
      </c>
      <c r="E18" s="64">
        <v>0.3</v>
      </c>
      <c r="F18" s="228">
        <f>41691304.8/1000</f>
        <v>41691.3048</v>
      </c>
      <c r="G18" s="272" t="s">
        <v>1020</v>
      </c>
      <c r="H18" s="451" t="s">
        <v>1021</v>
      </c>
      <c r="I18" s="43"/>
      <c r="J18" s="43"/>
      <c r="K18" s="277" t="s">
        <v>1012</v>
      </c>
      <c r="L18" s="60"/>
      <c r="M18" s="60"/>
      <c r="N18" s="272" t="s">
        <v>1445</v>
      </c>
    </row>
    <row r="19" spans="1:14" ht="283.5" customHeight="1">
      <c r="A19" s="272"/>
      <c r="B19" s="56" t="s">
        <v>1022</v>
      </c>
      <c r="C19" s="56" t="s">
        <v>1023</v>
      </c>
      <c r="D19" s="272"/>
      <c r="E19" s="64">
        <v>0.7</v>
      </c>
      <c r="F19" s="228"/>
      <c r="G19" s="272"/>
      <c r="H19" s="451"/>
      <c r="I19" s="43"/>
      <c r="J19" s="43"/>
      <c r="K19" s="277"/>
      <c r="L19" s="60"/>
      <c r="M19" s="60"/>
      <c r="N19" s="272"/>
    </row>
    <row r="20" spans="1:14" ht="96" customHeight="1">
      <c r="A20" s="272" t="s">
        <v>1024</v>
      </c>
      <c r="B20" s="56" t="s">
        <v>1025</v>
      </c>
      <c r="C20" s="56" t="s">
        <v>1026</v>
      </c>
      <c r="D20" s="272" t="s">
        <v>1440</v>
      </c>
      <c r="E20" s="64">
        <v>0.2</v>
      </c>
      <c r="F20" s="228">
        <f>131034756.38/1000</f>
        <v>131034.75637999999</v>
      </c>
      <c r="G20" s="272" t="s">
        <v>1027</v>
      </c>
      <c r="H20" s="451" t="s">
        <v>1028</v>
      </c>
      <c r="I20" s="43"/>
      <c r="J20" s="43"/>
      <c r="K20" s="277" t="s">
        <v>1012</v>
      </c>
      <c r="L20" s="60"/>
      <c r="M20" s="60"/>
      <c r="N20" s="272" t="s">
        <v>1445</v>
      </c>
    </row>
    <row r="21" spans="1:14" ht="64.5" customHeight="1">
      <c r="A21" s="272"/>
      <c r="B21" s="56" t="s">
        <v>1029</v>
      </c>
      <c r="C21" s="56" t="s">
        <v>557</v>
      </c>
      <c r="D21" s="272"/>
      <c r="E21" s="64">
        <v>0.3</v>
      </c>
      <c r="F21" s="228"/>
      <c r="G21" s="272"/>
      <c r="H21" s="451"/>
      <c r="I21" s="43"/>
      <c r="J21" s="43"/>
      <c r="K21" s="277"/>
      <c r="L21" s="60"/>
      <c r="M21" s="60"/>
      <c r="N21" s="272"/>
    </row>
    <row r="22" spans="1:14" ht="154.5" customHeight="1">
      <c r="A22" s="272"/>
      <c r="B22" s="56" t="s">
        <v>1630</v>
      </c>
      <c r="C22" s="56" t="s">
        <v>1030</v>
      </c>
      <c r="D22" s="272"/>
      <c r="E22" s="64">
        <v>0.2</v>
      </c>
      <c r="F22" s="228"/>
      <c r="G22" s="272"/>
      <c r="H22" s="451"/>
      <c r="I22" s="43"/>
      <c r="J22" s="43"/>
      <c r="K22" s="277"/>
      <c r="L22" s="60"/>
      <c r="M22" s="60"/>
      <c r="N22" s="272"/>
    </row>
    <row r="23" spans="1:14" ht="129" customHeight="1">
      <c r="A23" s="272"/>
      <c r="B23" s="56" t="s">
        <v>1631</v>
      </c>
      <c r="C23" s="56" t="s">
        <v>1031</v>
      </c>
      <c r="D23" s="272"/>
      <c r="E23" s="64">
        <v>0.3</v>
      </c>
      <c r="F23" s="228"/>
      <c r="G23" s="272"/>
      <c r="H23" s="451"/>
      <c r="I23" s="43"/>
      <c r="J23" s="43"/>
      <c r="K23" s="277"/>
      <c r="L23" s="60"/>
      <c r="M23" s="60"/>
      <c r="N23" s="272"/>
    </row>
    <row r="24" spans="1:14" ht="66.75" customHeight="1">
      <c r="A24" s="272" t="s">
        <v>1032</v>
      </c>
      <c r="B24" s="56" t="s">
        <v>1033</v>
      </c>
      <c r="C24" s="56" t="s">
        <v>1034</v>
      </c>
      <c r="D24" s="272" t="s">
        <v>1441</v>
      </c>
      <c r="E24" s="64">
        <v>0.4</v>
      </c>
      <c r="F24" s="228">
        <f>35050212/1000</f>
        <v>35050.212</v>
      </c>
      <c r="G24" s="272" t="s">
        <v>1035</v>
      </c>
      <c r="H24" s="451" t="s">
        <v>1036</v>
      </c>
      <c r="I24" s="43"/>
      <c r="J24" s="43"/>
      <c r="K24" s="277" t="s">
        <v>1012</v>
      </c>
      <c r="L24" s="60"/>
      <c r="M24" s="60"/>
      <c r="N24" s="272" t="s">
        <v>1445</v>
      </c>
    </row>
    <row r="25" spans="1:14" ht="90.75" customHeight="1">
      <c r="A25" s="272"/>
      <c r="B25" s="56" t="s">
        <v>1037</v>
      </c>
      <c r="C25" s="56" t="s">
        <v>1038</v>
      </c>
      <c r="D25" s="272"/>
      <c r="E25" s="64">
        <v>0.6</v>
      </c>
      <c r="F25" s="228"/>
      <c r="G25" s="272"/>
      <c r="H25" s="451"/>
      <c r="I25" s="43"/>
      <c r="J25" s="43"/>
      <c r="K25" s="277"/>
      <c r="L25" s="60"/>
      <c r="M25" s="60"/>
      <c r="N25" s="272"/>
    </row>
    <row r="26" spans="1:14" ht="60.75" customHeight="1">
      <c r="A26" s="272" t="s">
        <v>1039</v>
      </c>
      <c r="B26" s="56" t="s">
        <v>1040</v>
      </c>
      <c r="C26" s="56" t="s">
        <v>1041</v>
      </c>
      <c r="D26" s="272" t="s">
        <v>1442</v>
      </c>
      <c r="E26" s="64">
        <v>0.6</v>
      </c>
      <c r="F26" s="228">
        <f>68255676/1000</f>
        <v>68255.676</v>
      </c>
      <c r="G26" s="272" t="s">
        <v>1042</v>
      </c>
      <c r="H26" s="452" t="s">
        <v>1626</v>
      </c>
      <c r="I26" s="205"/>
      <c r="J26" s="205"/>
      <c r="K26" s="277" t="s">
        <v>1012</v>
      </c>
      <c r="L26" s="60"/>
      <c r="M26" s="60"/>
      <c r="N26" s="272" t="s">
        <v>1445</v>
      </c>
    </row>
    <row r="27" spans="1:14" ht="108.75" customHeight="1">
      <c r="A27" s="272"/>
      <c r="B27" s="56" t="s">
        <v>1043</v>
      </c>
      <c r="C27" s="56" t="s">
        <v>1044</v>
      </c>
      <c r="D27" s="272"/>
      <c r="E27" s="64">
        <v>0.15</v>
      </c>
      <c r="F27" s="228"/>
      <c r="G27" s="272"/>
      <c r="H27" s="452"/>
      <c r="I27" s="205"/>
      <c r="J27" s="205"/>
      <c r="K27" s="277"/>
      <c r="L27" s="60"/>
      <c r="M27" s="60"/>
      <c r="N27" s="272"/>
    </row>
    <row r="28" spans="1:14" ht="90.75" customHeight="1">
      <c r="A28" s="272"/>
      <c r="B28" s="56" t="s">
        <v>1045</v>
      </c>
      <c r="C28" s="56" t="s">
        <v>1046</v>
      </c>
      <c r="D28" s="272"/>
      <c r="E28" s="64">
        <v>0.25</v>
      </c>
      <c r="F28" s="228"/>
      <c r="G28" s="272"/>
      <c r="H28" s="452"/>
      <c r="I28" s="205"/>
      <c r="J28" s="205"/>
      <c r="K28" s="277"/>
      <c r="L28" s="60"/>
      <c r="M28" s="60"/>
      <c r="N28" s="272"/>
    </row>
    <row r="29" spans="1:14" ht="57">
      <c r="A29" s="272" t="s">
        <v>1047</v>
      </c>
      <c r="B29" s="56" t="s">
        <v>1048</v>
      </c>
      <c r="C29" s="56" t="s">
        <v>1049</v>
      </c>
      <c r="D29" s="272" t="s">
        <v>1443</v>
      </c>
      <c r="E29" s="64">
        <v>0.25</v>
      </c>
      <c r="F29" s="228">
        <f>97310547/1000</f>
        <v>97310.547</v>
      </c>
      <c r="G29" s="272" t="s">
        <v>1050</v>
      </c>
      <c r="H29" s="451" t="s">
        <v>1051</v>
      </c>
      <c r="I29" s="43"/>
      <c r="J29" s="43"/>
      <c r="K29" s="277" t="s">
        <v>1012</v>
      </c>
      <c r="L29" s="60"/>
      <c r="M29" s="60"/>
      <c r="N29" s="272" t="s">
        <v>1445</v>
      </c>
    </row>
    <row r="30" spans="1:14" ht="128.25">
      <c r="A30" s="272"/>
      <c r="B30" s="56" t="s">
        <v>1052</v>
      </c>
      <c r="C30" s="56" t="s">
        <v>1053</v>
      </c>
      <c r="D30" s="272"/>
      <c r="E30" s="64">
        <v>0.2</v>
      </c>
      <c r="F30" s="228"/>
      <c r="G30" s="272"/>
      <c r="H30" s="451"/>
      <c r="I30" s="43"/>
      <c r="J30" s="43"/>
      <c r="K30" s="277"/>
      <c r="L30" s="60"/>
      <c r="M30" s="60"/>
      <c r="N30" s="272"/>
    </row>
    <row r="31" spans="1:14" ht="85.5">
      <c r="A31" s="272"/>
      <c r="B31" s="56" t="s">
        <v>1054</v>
      </c>
      <c r="C31" s="56" t="s">
        <v>1055</v>
      </c>
      <c r="D31" s="272"/>
      <c r="E31" s="64">
        <v>0.15</v>
      </c>
      <c r="F31" s="228"/>
      <c r="G31" s="272"/>
      <c r="H31" s="451"/>
      <c r="I31" s="43"/>
      <c r="J31" s="43"/>
      <c r="K31" s="277"/>
      <c r="L31" s="60"/>
      <c r="M31" s="60"/>
      <c r="N31" s="272"/>
    </row>
    <row r="32" spans="1:14" ht="84.75" customHeight="1">
      <c r="A32" s="272"/>
      <c r="B32" s="56" t="s">
        <v>1056</v>
      </c>
      <c r="C32" s="56" t="s">
        <v>1057</v>
      </c>
      <c r="D32" s="272"/>
      <c r="E32" s="64">
        <v>0.1</v>
      </c>
      <c r="F32" s="228"/>
      <c r="G32" s="272"/>
      <c r="H32" s="451"/>
      <c r="I32" s="43"/>
      <c r="J32" s="43"/>
      <c r="K32" s="277"/>
      <c r="L32" s="60"/>
      <c r="M32" s="60"/>
      <c r="N32" s="272"/>
    </row>
    <row r="33" spans="1:14" ht="42.75">
      <c r="A33" s="272"/>
      <c r="B33" s="56" t="s">
        <v>1058</v>
      </c>
      <c r="C33" s="56" t="s">
        <v>1059</v>
      </c>
      <c r="D33" s="272"/>
      <c r="E33" s="64">
        <v>0.1</v>
      </c>
      <c r="F33" s="228"/>
      <c r="G33" s="272"/>
      <c r="H33" s="451"/>
      <c r="I33" s="43"/>
      <c r="J33" s="43"/>
      <c r="K33" s="277"/>
      <c r="L33" s="60"/>
      <c r="M33" s="60"/>
      <c r="N33" s="272"/>
    </row>
    <row r="34" spans="1:14" ht="42.75">
      <c r="A34" s="272"/>
      <c r="B34" s="56" t="s">
        <v>1060</v>
      </c>
      <c r="C34" s="56" t="s">
        <v>1061</v>
      </c>
      <c r="D34" s="272"/>
      <c r="E34" s="64">
        <v>0.2</v>
      </c>
      <c r="F34" s="228"/>
      <c r="G34" s="272"/>
      <c r="H34" s="451"/>
      <c r="I34" s="43"/>
      <c r="J34" s="43"/>
      <c r="K34" s="277"/>
      <c r="L34" s="60"/>
      <c r="M34" s="60"/>
      <c r="N34" s="272"/>
    </row>
    <row r="35" spans="1:14" ht="54.75">
      <c r="A35" s="272" t="s">
        <v>1062</v>
      </c>
      <c r="B35" s="56" t="s">
        <v>1063</v>
      </c>
      <c r="C35" s="56" t="s">
        <v>1063</v>
      </c>
      <c r="D35" s="272" t="s">
        <v>1444</v>
      </c>
      <c r="E35" s="64">
        <v>0.1</v>
      </c>
      <c r="F35" s="228">
        <f>116513297.02/1000</f>
        <v>116513.29702</v>
      </c>
      <c r="G35" s="272" t="s">
        <v>1064</v>
      </c>
      <c r="H35" s="451" t="s">
        <v>1065</v>
      </c>
      <c r="I35" s="43"/>
      <c r="J35" s="43"/>
      <c r="K35" s="277" t="s">
        <v>1012</v>
      </c>
      <c r="L35" s="60"/>
      <c r="M35" s="60"/>
      <c r="N35" s="272" t="s">
        <v>1445</v>
      </c>
    </row>
    <row r="36" spans="1:14" ht="27">
      <c r="A36" s="272"/>
      <c r="B36" s="56" t="s">
        <v>1066</v>
      </c>
      <c r="C36" s="56" t="s">
        <v>1066</v>
      </c>
      <c r="D36" s="272"/>
      <c r="E36" s="64">
        <v>0.3</v>
      </c>
      <c r="F36" s="228"/>
      <c r="G36" s="272"/>
      <c r="H36" s="451"/>
      <c r="I36" s="43"/>
      <c r="J36" s="43"/>
      <c r="K36" s="277"/>
      <c r="L36" s="60"/>
      <c r="M36" s="60"/>
      <c r="N36" s="272"/>
    </row>
    <row r="37" spans="1:14" ht="27">
      <c r="A37" s="272"/>
      <c r="B37" s="56" t="s">
        <v>1067</v>
      </c>
      <c r="C37" s="56" t="s">
        <v>1067</v>
      </c>
      <c r="D37" s="272"/>
      <c r="E37" s="64">
        <v>0.05</v>
      </c>
      <c r="F37" s="228"/>
      <c r="G37" s="272"/>
      <c r="H37" s="451"/>
      <c r="I37" s="43"/>
      <c r="J37" s="43"/>
      <c r="K37" s="277"/>
      <c r="L37" s="60"/>
      <c r="M37" s="60"/>
      <c r="N37" s="272"/>
    </row>
    <row r="38" spans="1:14" ht="41.25">
      <c r="A38" s="272"/>
      <c r="B38" s="56" t="s">
        <v>1068</v>
      </c>
      <c r="C38" s="56" t="s">
        <v>1068</v>
      </c>
      <c r="D38" s="272"/>
      <c r="E38" s="64">
        <v>0.3</v>
      </c>
      <c r="F38" s="228"/>
      <c r="G38" s="272"/>
      <c r="H38" s="451"/>
      <c r="I38" s="43"/>
      <c r="J38" s="43"/>
      <c r="K38" s="277"/>
      <c r="L38" s="60"/>
      <c r="M38" s="60"/>
      <c r="N38" s="272"/>
    </row>
    <row r="39" spans="1:14" ht="69">
      <c r="A39" s="272"/>
      <c r="B39" s="56" t="s">
        <v>1069</v>
      </c>
      <c r="C39" s="56" t="s">
        <v>1069</v>
      </c>
      <c r="D39" s="272"/>
      <c r="E39" s="64">
        <v>0.25</v>
      </c>
      <c r="F39" s="228"/>
      <c r="G39" s="272"/>
      <c r="H39" s="451"/>
      <c r="I39" s="43"/>
      <c r="J39" s="43"/>
      <c r="K39" s="277"/>
      <c r="L39" s="60"/>
      <c r="M39" s="60"/>
      <c r="N39" s="272"/>
    </row>
    <row r="40" spans="1:14" ht="14.25">
      <c r="A40" s="209" t="s">
        <v>1575</v>
      </c>
      <c r="B40" s="209"/>
      <c r="C40" s="210"/>
      <c r="D40" s="56"/>
      <c r="E40" s="64"/>
      <c r="F40" s="207">
        <f>SUM(F5:F39)</f>
        <v>2628203.5918399994</v>
      </c>
      <c r="G40" s="56"/>
      <c r="H40" s="43"/>
      <c r="I40" s="43"/>
      <c r="J40" s="43"/>
      <c r="K40" s="60"/>
      <c r="L40" s="60"/>
      <c r="M40" s="60"/>
      <c r="N40" s="56"/>
    </row>
    <row r="41" spans="1:14" ht="14.25">
      <c r="A41" s="211" t="s">
        <v>11</v>
      </c>
      <c r="B41" s="212"/>
      <c r="C41" s="213"/>
      <c r="D41" s="99"/>
      <c r="E41" s="33"/>
      <c r="F41" s="208"/>
      <c r="G41" s="99"/>
      <c r="H41" s="99"/>
      <c r="I41" s="99"/>
      <c r="J41" s="99"/>
      <c r="K41" s="33"/>
      <c r="L41" s="33"/>
      <c r="M41" s="33"/>
      <c r="N41" s="99"/>
    </row>
    <row r="42" spans="1:14" ht="14.25">
      <c r="A42" s="225" t="s">
        <v>1582</v>
      </c>
      <c r="B42" s="226"/>
      <c r="C42" s="227"/>
      <c r="D42" s="99"/>
      <c r="E42" s="33"/>
      <c r="F42" s="208"/>
      <c r="G42" s="99"/>
      <c r="H42" s="99"/>
      <c r="I42" s="99"/>
      <c r="J42" s="99"/>
      <c r="K42" s="33"/>
      <c r="L42" s="33"/>
      <c r="M42" s="33"/>
      <c r="N42" s="99"/>
    </row>
    <row r="43" spans="1:14" ht="14.25">
      <c r="A43" s="25"/>
      <c r="B43" s="26"/>
      <c r="C43" s="26"/>
      <c r="D43" s="99"/>
      <c r="E43" s="33"/>
      <c r="F43" s="208"/>
      <c r="G43" s="99"/>
      <c r="H43" s="99"/>
      <c r="I43" s="99"/>
      <c r="J43" s="99"/>
      <c r="K43" s="33"/>
      <c r="L43" s="33"/>
      <c r="M43" s="33"/>
      <c r="N43" s="99"/>
    </row>
    <row r="44" spans="1:14" ht="14.25">
      <c r="A44" s="214" t="s">
        <v>12</v>
      </c>
      <c r="B44" s="214"/>
      <c r="C44" s="214"/>
      <c r="D44" s="307" t="s">
        <v>1632</v>
      </c>
      <c r="E44" s="308"/>
      <c r="F44" s="309"/>
      <c r="G44" s="99"/>
      <c r="H44" s="99"/>
      <c r="I44" s="99"/>
      <c r="J44" s="99"/>
      <c r="K44" s="33"/>
      <c r="L44" s="33"/>
      <c r="M44" s="33"/>
      <c r="N44" s="99"/>
    </row>
  </sheetData>
  <sheetProtection/>
  <mergeCells count="88">
    <mergeCell ref="A3:G3"/>
    <mergeCell ref="A4:C4"/>
    <mergeCell ref="A1:N1"/>
    <mergeCell ref="A2:N2"/>
    <mergeCell ref="K3:N3"/>
    <mergeCell ref="H4:N4"/>
    <mergeCell ref="A5:A6"/>
    <mergeCell ref="B5:B6"/>
    <mergeCell ref="D4:G4"/>
    <mergeCell ref="G5:G6"/>
    <mergeCell ref="H5:H6"/>
    <mergeCell ref="K5:K6"/>
    <mergeCell ref="C5:C6"/>
    <mergeCell ref="D5:D6"/>
    <mergeCell ref="E5:E6"/>
    <mergeCell ref="F5:F6"/>
    <mergeCell ref="K12:K14"/>
    <mergeCell ref="N12:N14"/>
    <mergeCell ref="A7:A11"/>
    <mergeCell ref="D7:D11"/>
    <mergeCell ref="F7:F11"/>
    <mergeCell ref="G7:G11"/>
    <mergeCell ref="H7:H11"/>
    <mergeCell ref="K7:K11"/>
    <mergeCell ref="F15:F17"/>
    <mergeCell ref="G15:G17"/>
    <mergeCell ref="H15:H17"/>
    <mergeCell ref="K15:K17"/>
    <mergeCell ref="N7:N11"/>
    <mergeCell ref="A12:A14"/>
    <mergeCell ref="D12:D14"/>
    <mergeCell ref="F12:F14"/>
    <mergeCell ref="G12:G14"/>
    <mergeCell ref="H12:H14"/>
    <mergeCell ref="N15:N17"/>
    <mergeCell ref="A18:A19"/>
    <mergeCell ref="D18:D19"/>
    <mergeCell ref="F18:F19"/>
    <mergeCell ref="G18:G19"/>
    <mergeCell ref="H18:H19"/>
    <mergeCell ref="K18:K19"/>
    <mergeCell ref="N18:N19"/>
    <mergeCell ref="A15:A17"/>
    <mergeCell ref="D15:D17"/>
    <mergeCell ref="N24:N25"/>
    <mergeCell ref="A20:A23"/>
    <mergeCell ref="D20:D23"/>
    <mergeCell ref="F20:F23"/>
    <mergeCell ref="G20:G23"/>
    <mergeCell ref="H20:H23"/>
    <mergeCell ref="K20:K23"/>
    <mergeCell ref="G26:G28"/>
    <mergeCell ref="H26:H28"/>
    <mergeCell ref="K26:K28"/>
    <mergeCell ref="N20:N23"/>
    <mergeCell ref="A24:A25"/>
    <mergeCell ref="D24:D25"/>
    <mergeCell ref="F24:F25"/>
    <mergeCell ref="G24:G25"/>
    <mergeCell ref="H24:H25"/>
    <mergeCell ref="K24:K25"/>
    <mergeCell ref="N26:N28"/>
    <mergeCell ref="A29:A34"/>
    <mergeCell ref="D29:D34"/>
    <mergeCell ref="F29:F34"/>
    <mergeCell ref="G29:G34"/>
    <mergeCell ref="H29:H34"/>
    <mergeCell ref="K29:K34"/>
    <mergeCell ref="N29:N34"/>
    <mergeCell ref="A26:A28"/>
    <mergeCell ref="D26:D28"/>
    <mergeCell ref="N35:N39"/>
    <mergeCell ref="A35:A39"/>
    <mergeCell ref="D35:D39"/>
    <mergeCell ref="F35:F39"/>
    <mergeCell ref="G35:G39"/>
    <mergeCell ref="H35:H39"/>
    <mergeCell ref="K35:K39"/>
    <mergeCell ref="A44:C44"/>
    <mergeCell ref="D44:F44"/>
    <mergeCell ref="H3:J3"/>
    <mergeCell ref="I5:I6"/>
    <mergeCell ref="J5:J6"/>
    <mergeCell ref="L5:M5"/>
    <mergeCell ref="A40:C40"/>
    <mergeCell ref="A41:C41"/>
    <mergeCell ref="A42:C42"/>
    <mergeCell ref="F26:F28"/>
  </mergeCells>
  <printOptions/>
  <pageMargins left="0.9055118110236221" right="0.7086614173228347" top="0.7480314960629921" bottom="0.7480314960629921" header="0.31496062992125984" footer="0.31496062992125984"/>
  <pageSetup horizontalDpi="600" verticalDpi="600" orientation="landscape" paperSize="5" scale="70"/>
  <headerFooter>
    <oddFooter>&amp;CPágina &amp;P</oddFooter>
  </headerFooter>
  <legacyDrawing r:id="rId2"/>
</worksheet>
</file>

<file path=xl/worksheets/sheet2.xml><?xml version="1.0" encoding="utf-8"?>
<worksheet xmlns="http://schemas.openxmlformats.org/spreadsheetml/2006/main" xmlns:r="http://schemas.openxmlformats.org/officeDocument/2006/relationships">
  <dimension ref="A1:N34"/>
  <sheetViews>
    <sheetView zoomScale="60" zoomScaleNormal="60" zoomScalePageLayoutView="0" workbookViewId="0" topLeftCell="A1">
      <selection activeCell="A30" sqref="A30:C34"/>
    </sheetView>
  </sheetViews>
  <sheetFormatPr defaultColWidth="11.421875" defaultRowHeight="15"/>
  <cols>
    <col min="1" max="1" width="23.7109375" style="6" customWidth="1"/>
    <col min="2" max="3" width="31.421875" style="6" customWidth="1"/>
    <col min="4" max="4" width="27.28125" style="6" customWidth="1"/>
    <col min="5" max="5" width="7.7109375" style="1" customWidth="1"/>
    <col min="6" max="6" width="23.7109375" style="1" customWidth="1"/>
    <col min="7" max="7" width="33.7109375" style="6" customWidth="1"/>
    <col min="8" max="8" width="31.421875" style="6" customWidth="1"/>
    <col min="9" max="9" width="24.8515625" style="6" customWidth="1"/>
    <col min="10" max="10" width="20.140625" style="1" customWidth="1"/>
    <col min="11" max="11" width="11.7109375" style="1" customWidth="1"/>
    <col min="12" max="13" width="11.7109375" style="6" customWidth="1"/>
    <col min="14" max="14" width="23.7109375" style="6" customWidth="1"/>
    <col min="15" max="16384" width="11.421875" style="6" customWidth="1"/>
  </cols>
  <sheetData>
    <row r="1" spans="1:14" s="37" customFormat="1" ht="15">
      <c r="A1" s="254" t="s">
        <v>16</v>
      </c>
      <c r="B1" s="254"/>
      <c r="C1" s="254"/>
      <c r="D1" s="254"/>
      <c r="E1" s="254"/>
      <c r="F1" s="254"/>
      <c r="G1" s="254"/>
      <c r="H1" s="254"/>
      <c r="I1" s="254"/>
      <c r="J1" s="254"/>
      <c r="K1" s="254"/>
      <c r="L1" s="254"/>
      <c r="M1" s="254"/>
      <c r="N1" s="254"/>
    </row>
    <row r="2" spans="1:14" s="37" customFormat="1" ht="15">
      <c r="A2" s="254" t="s">
        <v>1091</v>
      </c>
      <c r="B2" s="254"/>
      <c r="C2" s="254"/>
      <c r="D2" s="254"/>
      <c r="E2" s="254"/>
      <c r="F2" s="254"/>
      <c r="G2" s="254"/>
      <c r="H2" s="254"/>
      <c r="I2" s="254"/>
      <c r="J2" s="254"/>
      <c r="K2" s="254"/>
      <c r="L2" s="254"/>
      <c r="M2" s="254"/>
      <c r="N2" s="254"/>
    </row>
    <row r="3" spans="1:14" s="37" customFormat="1" ht="15" thickBot="1">
      <c r="A3" s="255" t="s">
        <v>357</v>
      </c>
      <c r="B3" s="256"/>
      <c r="C3" s="256"/>
      <c r="D3" s="256"/>
      <c r="E3" s="256"/>
      <c r="F3" s="256"/>
      <c r="G3" s="257"/>
      <c r="H3" s="256" t="s">
        <v>1577</v>
      </c>
      <c r="I3" s="256"/>
      <c r="J3" s="256"/>
      <c r="K3" s="258" t="s">
        <v>1578</v>
      </c>
      <c r="L3" s="259"/>
      <c r="M3" s="259"/>
      <c r="N3" s="260"/>
    </row>
    <row r="4" spans="1:14" s="38" customFormat="1" ht="15.75" thickBot="1">
      <c r="A4" s="261" t="s">
        <v>0</v>
      </c>
      <c r="B4" s="262"/>
      <c r="C4" s="263"/>
      <c r="D4" s="250" t="s">
        <v>1</v>
      </c>
      <c r="E4" s="248"/>
      <c r="F4" s="252"/>
      <c r="G4" s="264"/>
      <c r="H4" s="248" t="s">
        <v>17</v>
      </c>
      <c r="I4" s="248"/>
      <c r="J4" s="248"/>
      <c r="K4" s="249"/>
      <c r="L4" s="249"/>
      <c r="M4" s="249"/>
      <c r="N4" s="265"/>
    </row>
    <row r="5" spans="1:14" s="38" customFormat="1" ht="15">
      <c r="A5" s="250" t="s">
        <v>2</v>
      </c>
      <c r="B5" s="248" t="s">
        <v>1093</v>
      </c>
      <c r="C5" s="252" t="s">
        <v>3</v>
      </c>
      <c r="D5" s="247" t="s">
        <v>4</v>
      </c>
      <c r="E5" s="247" t="s">
        <v>5</v>
      </c>
      <c r="F5" s="247" t="s">
        <v>13</v>
      </c>
      <c r="G5" s="245" t="s">
        <v>1127</v>
      </c>
      <c r="H5" s="247" t="s">
        <v>6</v>
      </c>
      <c r="I5" s="248" t="s">
        <v>1128</v>
      </c>
      <c r="J5" s="220" t="s">
        <v>1628</v>
      </c>
      <c r="K5" s="247" t="s">
        <v>14</v>
      </c>
      <c r="L5" s="247" t="s">
        <v>7</v>
      </c>
      <c r="M5" s="247"/>
      <c r="N5" s="16" t="s">
        <v>8</v>
      </c>
    </row>
    <row r="6" spans="1:14" s="38" customFormat="1" ht="28.5" customHeight="1">
      <c r="A6" s="251"/>
      <c r="B6" s="249"/>
      <c r="C6" s="253"/>
      <c r="D6" s="247"/>
      <c r="E6" s="247"/>
      <c r="F6" s="247"/>
      <c r="G6" s="246"/>
      <c r="H6" s="247"/>
      <c r="I6" s="249"/>
      <c r="J6" s="247"/>
      <c r="K6" s="247"/>
      <c r="L6" s="16" t="s">
        <v>9</v>
      </c>
      <c r="M6" s="16" t="s">
        <v>10</v>
      </c>
      <c r="N6" s="44" t="s">
        <v>15</v>
      </c>
    </row>
    <row r="7" spans="1:14" ht="85.5">
      <c r="A7" s="2" t="s">
        <v>288</v>
      </c>
      <c r="B7" s="3" t="s">
        <v>289</v>
      </c>
      <c r="C7" s="39" t="s">
        <v>290</v>
      </c>
      <c r="D7" s="232" t="s">
        <v>1097</v>
      </c>
      <c r="E7" s="20">
        <v>33</v>
      </c>
      <c r="F7" s="233">
        <f>232087670.08/1000</f>
        <v>232087.67008</v>
      </c>
      <c r="G7" s="235" t="s">
        <v>1111</v>
      </c>
      <c r="H7" s="235" t="s">
        <v>356</v>
      </c>
      <c r="I7" s="3"/>
      <c r="J7" s="29"/>
      <c r="K7" s="238" t="s">
        <v>34</v>
      </c>
      <c r="L7" s="3"/>
      <c r="M7" s="3"/>
      <c r="N7" s="235" t="s">
        <v>1118</v>
      </c>
    </row>
    <row r="8" spans="1:14" ht="71.25">
      <c r="A8" s="2" t="s">
        <v>291</v>
      </c>
      <c r="B8" s="3" t="s">
        <v>292</v>
      </c>
      <c r="C8" s="39" t="s">
        <v>112</v>
      </c>
      <c r="D8" s="232"/>
      <c r="E8" s="20">
        <v>11</v>
      </c>
      <c r="F8" s="233"/>
      <c r="G8" s="237"/>
      <c r="H8" s="236"/>
      <c r="I8" s="3"/>
      <c r="J8" s="29"/>
      <c r="K8" s="238"/>
      <c r="L8" s="3"/>
      <c r="M8" s="3"/>
      <c r="N8" s="236"/>
    </row>
    <row r="9" spans="1:14" ht="42.75">
      <c r="A9" s="2" t="s">
        <v>293</v>
      </c>
      <c r="B9" s="3" t="s">
        <v>294</v>
      </c>
      <c r="C9" s="39" t="s">
        <v>295</v>
      </c>
      <c r="D9" s="232"/>
      <c r="E9" s="20">
        <v>11</v>
      </c>
      <c r="F9" s="233"/>
      <c r="G9" s="235" t="s">
        <v>1110</v>
      </c>
      <c r="H9" s="236"/>
      <c r="I9" s="3"/>
      <c r="J9" s="29"/>
      <c r="K9" s="238"/>
      <c r="L9" s="3"/>
      <c r="M9" s="3"/>
      <c r="N9" s="236"/>
    </row>
    <row r="10" spans="1:14" ht="57">
      <c r="A10" s="2" t="s">
        <v>296</v>
      </c>
      <c r="B10" s="3" t="s">
        <v>297</v>
      </c>
      <c r="C10" s="39" t="s">
        <v>298</v>
      </c>
      <c r="D10" s="232"/>
      <c r="E10" s="20">
        <v>11</v>
      </c>
      <c r="F10" s="233"/>
      <c r="G10" s="237"/>
      <c r="H10" s="236"/>
      <c r="I10" s="3"/>
      <c r="J10" s="29"/>
      <c r="K10" s="238"/>
      <c r="L10" s="3"/>
      <c r="M10" s="3"/>
      <c r="N10" s="236"/>
    </row>
    <row r="11" spans="1:14" ht="42.75">
      <c r="A11" s="2" t="s">
        <v>299</v>
      </c>
      <c r="B11" s="4" t="s">
        <v>300</v>
      </c>
      <c r="C11" s="39" t="s">
        <v>301</v>
      </c>
      <c r="D11" s="232"/>
      <c r="E11" s="20">
        <v>11</v>
      </c>
      <c r="F11" s="233"/>
      <c r="G11" s="235" t="s">
        <v>1112</v>
      </c>
      <c r="H11" s="236"/>
      <c r="I11" s="3"/>
      <c r="J11" s="29"/>
      <c r="K11" s="238"/>
      <c r="L11" s="3"/>
      <c r="M11" s="3"/>
      <c r="N11" s="236"/>
    </row>
    <row r="12" spans="1:14" ht="57">
      <c r="A12" s="2" t="s">
        <v>302</v>
      </c>
      <c r="B12" s="3" t="s">
        <v>303</v>
      </c>
      <c r="C12" s="39" t="s">
        <v>304</v>
      </c>
      <c r="D12" s="232"/>
      <c r="E12" s="20">
        <v>12</v>
      </c>
      <c r="F12" s="233"/>
      <c r="G12" s="237"/>
      <c r="H12" s="237"/>
      <c r="I12" s="3"/>
      <c r="J12" s="29"/>
      <c r="K12" s="238"/>
      <c r="L12" s="3"/>
      <c r="M12" s="3"/>
      <c r="N12" s="237"/>
    </row>
    <row r="13" spans="1:14" ht="99.75">
      <c r="A13" s="2" t="s">
        <v>305</v>
      </c>
      <c r="B13" s="3" t="s">
        <v>306</v>
      </c>
      <c r="C13" s="39" t="s">
        <v>307</v>
      </c>
      <c r="D13" s="232" t="s">
        <v>1098</v>
      </c>
      <c r="E13" s="20">
        <v>75</v>
      </c>
      <c r="F13" s="234">
        <f>41506830/1000</f>
        <v>41506.83</v>
      </c>
      <c r="G13" s="3" t="s">
        <v>1113</v>
      </c>
      <c r="H13" s="235" t="s">
        <v>358</v>
      </c>
      <c r="I13" s="3"/>
      <c r="J13" s="29"/>
      <c r="K13" s="238" t="s">
        <v>34</v>
      </c>
      <c r="L13" s="3"/>
      <c r="M13" s="3"/>
      <c r="N13" s="235" t="s">
        <v>1118</v>
      </c>
    </row>
    <row r="14" spans="1:14" ht="71.25">
      <c r="A14" s="2" t="s">
        <v>308</v>
      </c>
      <c r="B14" s="3" t="s">
        <v>309</v>
      </c>
      <c r="C14" s="39" t="s">
        <v>310</v>
      </c>
      <c r="D14" s="232"/>
      <c r="E14" s="20">
        <v>25</v>
      </c>
      <c r="F14" s="234"/>
      <c r="G14" s="3" t="s">
        <v>1114</v>
      </c>
      <c r="H14" s="237"/>
      <c r="I14" s="3"/>
      <c r="J14" s="29"/>
      <c r="K14" s="238"/>
      <c r="L14" s="3"/>
      <c r="M14" s="3"/>
      <c r="N14" s="237"/>
    </row>
    <row r="15" spans="1:14" ht="128.25">
      <c r="A15" s="2" t="s">
        <v>311</v>
      </c>
      <c r="B15" s="3" t="s">
        <v>312</v>
      </c>
      <c r="C15" s="4" t="s">
        <v>313</v>
      </c>
      <c r="D15" s="3" t="s">
        <v>1099</v>
      </c>
      <c r="E15" s="20">
        <v>100</v>
      </c>
      <c r="F15" s="40">
        <f>41506830/1000</f>
        <v>41506.83</v>
      </c>
      <c r="G15" s="3" t="s">
        <v>1115</v>
      </c>
      <c r="H15" s="3" t="s">
        <v>359</v>
      </c>
      <c r="I15" s="3"/>
      <c r="J15" s="29"/>
      <c r="K15" s="29" t="s">
        <v>34</v>
      </c>
      <c r="L15" s="3"/>
      <c r="M15" s="3"/>
      <c r="N15" s="3" t="s">
        <v>1118</v>
      </c>
    </row>
    <row r="16" spans="1:14" ht="99.75">
      <c r="A16" s="2" t="s">
        <v>314</v>
      </c>
      <c r="B16" s="3" t="s">
        <v>315</v>
      </c>
      <c r="C16" s="4" t="s">
        <v>316</v>
      </c>
      <c r="D16" s="3" t="s">
        <v>1100</v>
      </c>
      <c r="E16" s="20">
        <v>100</v>
      </c>
      <c r="F16" s="40">
        <f>24904098/1000</f>
        <v>24904.098</v>
      </c>
      <c r="G16" s="3" t="s">
        <v>1116</v>
      </c>
      <c r="H16" s="3" t="s">
        <v>360</v>
      </c>
      <c r="I16" s="3"/>
      <c r="J16" s="29"/>
      <c r="K16" s="29" t="s">
        <v>34</v>
      </c>
      <c r="L16" s="3"/>
      <c r="M16" s="3"/>
      <c r="N16" s="3" t="s">
        <v>1118</v>
      </c>
    </row>
    <row r="17" spans="1:14" ht="71.25">
      <c r="A17" s="2" t="s">
        <v>317</v>
      </c>
      <c r="B17" s="3" t="s">
        <v>318</v>
      </c>
      <c r="C17" s="4" t="s">
        <v>319</v>
      </c>
      <c r="D17" s="239" t="s">
        <v>1101</v>
      </c>
      <c r="E17" s="20">
        <v>50</v>
      </c>
      <c r="F17" s="234">
        <f>83013660/1000</f>
        <v>83013.66</v>
      </c>
      <c r="G17" s="3" t="s">
        <v>361</v>
      </c>
      <c r="H17" s="232" t="s">
        <v>363</v>
      </c>
      <c r="I17" s="3"/>
      <c r="J17" s="29"/>
      <c r="K17" s="238" t="s">
        <v>34</v>
      </c>
      <c r="L17" s="3"/>
      <c r="M17" s="3"/>
      <c r="N17" s="232" t="s">
        <v>1118</v>
      </c>
    </row>
    <row r="18" spans="1:14" ht="99.75">
      <c r="A18" s="2" t="s">
        <v>320</v>
      </c>
      <c r="B18" s="3" t="s">
        <v>321</v>
      </c>
      <c r="C18" s="4" t="s">
        <v>322</v>
      </c>
      <c r="D18" s="240"/>
      <c r="E18" s="20">
        <v>50</v>
      </c>
      <c r="F18" s="234"/>
      <c r="G18" s="3" t="s">
        <v>362</v>
      </c>
      <c r="H18" s="232"/>
      <c r="I18" s="3"/>
      <c r="J18" s="29"/>
      <c r="K18" s="238"/>
      <c r="L18" s="3"/>
      <c r="M18" s="3"/>
      <c r="N18" s="232"/>
    </row>
    <row r="19" spans="1:14" ht="85.5">
      <c r="A19" s="2" t="s">
        <v>323</v>
      </c>
      <c r="B19" s="3" t="s">
        <v>324</v>
      </c>
      <c r="C19" s="4" t="s">
        <v>325</v>
      </c>
      <c r="D19" s="239" t="s">
        <v>1102</v>
      </c>
      <c r="E19" s="20">
        <v>48</v>
      </c>
      <c r="F19" s="242">
        <f>36526010.4/1000</f>
        <v>36526.0104</v>
      </c>
      <c r="G19" s="3" t="s">
        <v>364</v>
      </c>
      <c r="H19" s="235" t="s">
        <v>367</v>
      </c>
      <c r="I19" s="3"/>
      <c r="J19" s="29"/>
      <c r="K19" s="238" t="s">
        <v>34</v>
      </c>
      <c r="L19" s="3"/>
      <c r="M19" s="3"/>
      <c r="N19" s="235" t="s">
        <v>1118</v>
      </c>
    </row>
    <row r="20" spans="1:14" ht="42.75">
      <c r="A20" s="2" t="s">
        <v>326</v>
      </c>
      <c r="B20" s="3" t="s">
        <v>327</v>
      </c>
      <c r="C20" s="4" t="s">
        <v>328</v>
      </c>
      <c r="D20" s="241"/>
      <c r="E20" s="20">
        <v>26</v>
      </c>
      <c r="F20" s="243"/>
      <c r="G20" s="3" t="s">
        <v>365</v>
      </c>
      <c r="H20" s="236"/>
      <c r="I20" s="3"/>
      <c r="J20" s="29"/>
      <c r="K20" s="238"/>
      <c r="L20" s="3"/>
      <c r="M20" s="3"/>
      <c r="N20" s="236"/>
    </row>
    <row r="21" spans="1:14" ht="142.5">
      <c r="A21" s="2" t="s">
        <v>329</v>
      </c>
      <c r="B21" s="3" t="s">
        <v>330</v>
      </c>
      <c r="C21" s="4" t="s">
        <v>331</v>
      </c>
      <c r="D21" s="240"/>
      <c r="E21" s="20">
        <v>26</v>
      </c>
      <c r="F21" s="244"/>
      <c r="G21" s="3" t="s">
        <v>366</v>
      </c>
      <c r="H21" s="237"/>
      <c r="I21" s="3"/>
      <c r="J21" s="29"/>
      <c r="K21" s="238"/>
      <c r="L21" s="3"/>
      <c r="M21" s="3"/>
      <c r="N21" s="237"/>
    </row>
    <row r="22" spans="1:14" ht="99.75">
      <c r="A22" s="2" t="s">
        <v>332</v>
      </c>
      <c r="B22" s="3" t="s">
        <v>333</v>
      </c>
      <c r="C22" s="4" t="s">
        <v>334</v>
      </c>
      <c r="D22" s="3" t="s">
        <v>1103</v>
      </c>
      <c r="E22" s="20">
        <v>17</v>
      </c>
      <c r="F22" s="40">
        <f>48854877.84/1000</f>
        <v>48854.87784</v>
      </c>
      <c r="G22" s="3" t="s">
        <v>368</v>
      </c>
      <c r="H22" s="3" t="s">
        <v>369</v>
      </c>
      <c r="I22" s="3"/>
      <c r="J22" s="29"/>
      <c r="K22" s="29" t="s">
        <v>34</v>
      </c>
      <c r="L22" s="3"/>
      <c r="M22" s="3"/>
      <c r="N22" s="3" t="s">
        <v>1118</v>
      </c>
    </row>
    <row r="23" spans="1:14" ht="99.75">
      <c r="A23" s="2" t="s">
        <v>335</v>
      </c>
      <c r="B23" s="3" t="s">
        <v>336</v>
      </c>
      <c r="C23" s="4" t="s">
        <v>337</v>
      </c>
      <c r="D23" s="3" t="s">
        <v>1104</v>
      </c>
      <c r="E23" s="20">
        <v>50</v>
      </c>
      <c r="F23" s="40">
        <f>(8965475.28+19034524.72)/1000</f>
        <v>28000</v>
      </c>
      <c r="G23" s="3" t="s">
        <v>1117</v>
      </c>
      <c r="H23" s="3" t="s">
        <v>370</v>
      </c>
      <c r="I23" s="3"/>
      <c r="J23" s="29"/>
      <c r="K23" s="29" t="s">
        <v>34</v>
      </c>
      <c r="L23" s="3"/>
      <c r="M23" s="3"/>
      <c r="N23" s="3" t="s">
        <v>1118</v>
      </c>
    </row>
    <row r="24" spans="1:14" ht="156.75">
      <c r="A24" s="2" t="s">
        <v>338</v>
      </c>
      <c r="B24" s="3" t="s">
        <v>339</v>
      </c>
      <c r="C24" s="4" t="s">
        <v>340</v>
      </c>
      <c r="D24" s="3" t="s">
        <v>1105</v>
      </c>
      <c r="E24" s="20">
        <v>33</v>
      </c>
      <c r="F24" s="40">
        <f>54520000/1000</f>
        <v>54520</v>
      </c>
      <c r="G24" s="3" t="s">
        <v>371</v>
      </c>
      <c r="H24" s="3" t="s">
        <v>372</v>
      </c>
      <c r="I24" s="3"/>
      <c r="J24" s="29"/>
      <c r="K24" s="29" t="s">
        <v>34</v>
      </c>
      <c r="L24" s="3"/>
      <c r="M24" s="3"/>
      <c r="N24" s="3" t="s">
        <v>1118</v>
      </c>
    </row>
    <row r="25" spans="1:14" ht="199.5">
      <c r="A25" s="2" t="s">
        <v>341</v>
      </c>
      <c r="B25" s="3" t="s">
        <v>342</v>
      </c>
      <c r="C25" s="4" t="s">
        <v>343</v>
      </c>
      <c r="D25" s="232" t="s">
        <v>1106</v>
      </c>
      <c r="E25" s="29">
        <v>50</v>
      </c>
      <c r="F25" s="242">
        <f>42060254.4/1000</f>
        <v>42060.2544</v>
      </c>
      <c r="G25" s="3" t="s">
        <v>373</v>
      </c>
      <c r="H25" s="235" t="s">
        <v>375</v>
      </c>
      <c r="I25" s="3"/>
      <c r="J25" s="29"/>
      <c r="K25" s="238" t="s">
        <v>34</v>
      </c>
      <c r="L25" s="3"/>
      <c r="M25" s="3"/>
      <c r="N25" s="235" t="s">
        <v>1118</v>
      </c>
    </row>
    <row r="26" spans="1:14" ht="185.25">
      <c r="A26" s="2" t="s">
        <v>344</v>
      </c>
      <c r="B26" s="3" t="s">
        <v>345</v>
      </c>
      <c r="C26" s="4" t="s">
        <v>346</v>
      </c>
      <c r="D26" s="232"/>
      <c r="E26" s="29">
        <v>50</v>
      </c>
      <c r="F26" s="244"/>
      <c r="G26" s="3" t="s">
        <v>374</v>
      </c>
      <c r="H26" s="237"/>
      <c r="I26" s="7"/>
      <c r="J26" s="32"/>
      <c r="K26" s="238"/>
      <c r="L26" s="10"/>
      <c r="M26" s="10"/>
      <c r="N26" s="237"/>
    </row>
    <row r="27" spans="1:14" ht="114">
      <c r="A27" s="2" t="s">
        <v>347</v>
      </c>
      <c r="B27" s="3" t="s">
        <v>348</v>
      </c>
      <c r="C27" s="4" t="s">
        <v>349</v>
      </c>
      <c r="D27" s="41" t="s">
        <v>1107</v>
      </c>
      <c r="E27" s="29">
        <v>40</v>
      </c>
      <c r="F27" s="40">
        <f>86804249.76/1000</f>
        <v>86804.24976</v>
      </c>
      <c r="G27" s="3" t="s">
        <v>376</v>
      </c>
      <c r="H27" s="3" t="s">
        <v>377</v>
      </c>
      <c r="I27" s="7"/>
      <c r="J27" s="32"/>
      <c r="K27" s="42" t="s">
        <v>34</v>
      </c>
      <c r="L27" s="10"/>
      <c r="M27" s="10"/>
      <c r="N27" s="3" t="s">
        <v>1118</v>
      </c>
    </row>
    <row r="28" spans="1:14" ht="142.5">
      <c r="A28" s="2" t="s">
        <v>350</v>
      </c>
      <c r="B28" s="4" t="s">
        <v>351</v>
      </c>
      <c r="C28" s="4" t="s">
        <v>352</v>
      </c>
      <c r="D28" s="43" t="s">
        <v>1108</v>
      </c>
      <c r="E28" s="29">
        <v>40</v>
      </c>
      <c r="F28" s="40">
        <f>86804249.76/1000</f>
        <v>86804.24976</v>
      </c>
      <c r="G28" s="3" t="s">
        <v>378</v>
      </c>
      <c r="H28" s="3" t="s">
        <v>379</v>
      </c>
      <c r="I28" s="7"/>
      <c r="J28" s="32"/>
      <c r="K28" s="42" t="s">
        <v>34</v>
      </c>
      <c r="L28" s="10"/>
      <c r="M28" s="10"/>
      <c r="N28" s="3" t="s">
        <v>1118</v>
      </c>
    </row>
    <row r="29" spans="1:14" ht="185.25">
      <c r="A29" s="2" t="s">
        <v>353</v>
      </c>
      <c r="B29" s="4" t="s">
        <v>354</v>
      </c>
      <c r="C29" s="4" t="s">
        <v>355</v>
      </c>
      <c r="D29" s="43" t="s">
        <v>1109</v>
      </c>
      <c r="E29" s="29">
        <v>20</v>
      </c>
      <c r="F29" s="40">
        <f>30000000/1000</f>
        <v>30000</v>
      </c>
      <c r="G29" s="3" t="s">
        <v>380</v>
      </c>
      <c r="H29" s="3" t="s">
        <v>381</v>
      </c>
      <c r="I29" s="7"/>
      <c r="J29" s="32"/>
      <c r="K29" s="29" t="s">
        <v>34</v>
      </c>
      <c r="L29" s="10"/>
      <c r="M29" s="10"/>
      <c r="N29" s="3" t="s">
        <v>1118</v>
      </c>
    </row>
    <row r="30" spans="1:14" ht="15">
      <c r="A30" s="209" t="s">
        <v>1575</v>
      </c>
      <c r="B30" s="209"/>
      <c r="C30" s="210"/>
      <c r="D30" s="3"/>
      <c r="E30" s="29"/>
      <c r="F30" s="45">
        <f>SUM(F7:F29)</f>
        <v>836588.7302400001</v>
      </c>
      <c r="G30" s="3"/>
      <c r="H30" s="3"/>
      <c r="I30" s="7"/>
      <c r="J30" s="32"/>
      <c r="K30" s="29"/>
      <c r="L30" s="10"/>
      <c r="M30" s="10"/>
      <c r="N30" s="3"/>
    </row>
    <row r="31" spans="1:14" ht="14.25">
      <c r="A31" s="211" t="s">
        <v>11</v>
      </c>
      <c r="B31" s="212"/>
      <c r="C31" s="213"/>
      <c r="D31" s="23"/>
      <c r="E31" s="14"/>
      <c r="F31" s="14"/>
      <c r="G31" s="23"/>
      <c r="H31" s="23"/>
      <c r="I31" s="23"/>
      <c r="J31" s="14"/>
      <c r="K31" s="14"/>
      <c r="L31" s="23"/>
      <c r="M31" s="23"/>
      <c r="N31" s="23"/>
    </row>
    <row r="32" spans="1:14" ht="14.25">
      <c r="A32" s="225" t="s">
        <v>1582</v>
      </c>
      <c r="B32" s="226"/>
      <c r="C32" s="227"/>
      <c r="D32" s="23"/>
      <c r="E32" s="14"/>
      <c r="F32" s="14"/>
      <c r="G32" s="23"/>
      <c r="H32" s="23"/>
      <c r="I32" s="23"/>
      <c r="J32" s="14"/>
      <c r="K32" s="14"/>
      <c r="L32" s="23"/>
      <c r="M32" s="23"/>
      <c r="N32" s="23"/>
    </row>
    <row r="33" spans="1:14" ht="14.25">
      <c r="A33" s="25"/>
      <c r="B33" s="26"/>
      <c r="C33" s="26"/>
      <c r="D33" s="23"/>
      <c r="E33" s="14"/>
      <c r="F33" s="14"/>
      <c r="G33" s="23"/>
      <c r="H33" s="23"/>
      <c r="I33" s="23"/>
      <c r="J33" s="14"/>
      <c r="K33" s="14"/>
      <c r="L33" s="23"/>
      <c r="M33" s="23"/>
      <c r="N33" s="23"/>
    </row>
    <row r="34" spans="1:14" ht="14.25">
      <c r="A34" s="214" t="s">
        <v>12</v>
      </c>
      <c r="B34" s="214"/>
      <c r="C34" s="214"/>
      <c r="D34" s="229" t="s">
        <v>1579</v>
      </c>
      <c r="E34" s="230"/>
      <c r="F34" s="231"/>
      <c r="G34" s="23"/>
      <c r="H34" s="23"/>
      <c r="I34" s="23"/>
      <c r="J34" s="14"/>
      <c r="K34" s="14"/>
      <c r="L34" s="23"/>
      <c r="M34" s="23"/>
      <c r="N34" s="23"/>
    </row>
  </sheetData>
  <sheetProtection/>
  <mergeCells count="53">
    <mergeCell ref="H25:H26"/>
    <mergeCell ref="N25:N26"/>
    <mergeCell ref="A1:N1"/>
    <mergeCell ref="A2:N2"/>
    <mergeCell ref="A3:G3"/>
    <mergeCell ref="H3:J3"/>
    <mergeCell ref="K3:N3"/>
    <mergeCell ref="A4:C4"/>
    <mergeCell ref="D4:G4"/>
    <mergeCell ref="H4:N4"/>
    <mergeCell ref="L5:M5"/>
    <mergeCell ref="A5:A6"/>
    <mergeCell ref="B5:B6"/>
    <mergeCell ref="C5:C6"/>
    <mergeCell ref="D5:D6"/>
    <mergeCell ref="E5:E6"/>
    <mergeCell ref="F5:F6"/>
    <mergeCell ref="G7:G8"/>
    <mergeCell ref="H7:H12"/>
    <mergeCell ref="F25:F26"/>
    <mergeCell ref="K25:K26"/>
    <mergeCell ref="H19:H21"/>
    <mergeCell ref="G5:G6"/>
    <mergeCell ref="H5:H6"/>
    <mergeCell ref="I5:I6"/>
    <mergeCell ref="J5:J6"/>
    <mergeCell ref="K5:K6"/>
    <mergeCell ref="N13:N14"/>
    <mergeCell ref="H17:H18"/>
    <mergeCell ref="N17:N18"/>
    <mergeCell ref="K17:K18"/>
    <mergeCell ref="G11:G12"/>
    <mergeCell ref="G9:G10"/>
    <mergeCell ref="N19:N21"/>
    <mergeCell ref="K7:K12"/>
    <mergeCell ref="K13:K14"/>
    <mergeCell ref="D17:D18"/>
    <mergeCell ref="F17:F18"/>
    <mergeCell ref="D19:D21"/>
    <mergeCell ref="F19:F21"/>
    <mergeCell ref="K19:K21"/>
    <mergeCell ref="N7:N12"/>
    <mergeCell ref="H13:H14"/>
    <mergeCell ref="A30:C30"/>
    <mergeCell ref="A31:C31"/>
    <mergeCell ref="A34:C34"/>
    <mergeCell ref="D34:F34"/>
    <mergeCell ref="A32:C32"/>
    <mergeCell ref="D7:D12"/>
    <mergeCell ref="F7:F12"/>
    <mergeCell ref="D13:D14"/>
    <mergeCell ref="F13:F14"/>
    <mergeCell ref="D25:D26"/>
  </mergeCells>
  <printOptions/>
  <pageMargins left="1.299212598425197" right="0.31496062992125984" top="0.7480314960629921" bottom="0.7480314960629921" header="0.31496062992125984" footer="0.31496062992125984"/>
  <pageSetup horizontalDpi="600" verticalDpi="600" orientation="landscape" paperSize="5" scale="60"/>
  <headerFooter>
    <oddFooter>&amp;CPágina &amp;P</oddFooter>
  </headerFooter>
  <legacyDrawing r:id="rId2"/>
</worksheet>
</file>

<file path=xl/worksheets/sheet3.xml><?xml version="1.0" encoding="utf-8"?>
<worksheet xmlns="http://schemas.openxmlformats.org/spreadsheetml/2006/main" xmlns:r="http://schemas.openxmlformats.org/officeDocument/2006/relationships">
  <dimension ref="A1:CA1414"/>
  <sheetViews>
    <sheetView zoomScale="60" zoomScaleNormal="60" zoomScalePageLayoutView="0" workbookViewId="0" topLeftCell="A1">
      <selection activeCell="R9" sqref="R9"/>
    </sheetView>
  </sheetViews>
  <sheetFormatPr defaultColWidth="11.421875" defaultRowHeight="15"/>
  <cols>
    <col min="1" max="1" width="18.7109375" style="23" customWidth="1"/>
    <col min="2" max="4" width="25.140625" style="23" customWidth="1"/>
    <col min="5" max="5" width="6.28125" style="14" customWidth="1"/>
    <col min="6" max="6" width="18.7109375" style="27" customWidth="1"/>
    <col min="7" max="7" width="29.7109375" style="23" customWidth="1"/>
    <col min="8" max="9" width="25.140625" style="23" customWidth="1"/>
    <col min="10" max="10" width="18.7109375" style="23" customWidth="1"/>
    <col min="11" max="11" width="21.7109375" style="14" customWidth="1"/>
    <col min="12" max="12" width="8.28125" style="23" customWidth="1"/>
    <col min="13" max="13" width="7.421875" style="23" customWidth="1"/>
    <col min="14" max="14" width="18.7109375" style="47" customWidth="1"/>
    <col min="15" max="79" width="11.421875" style="13" customWidth="1"/>
    <col min="80" max="16384" width="11.421875" style="23" customWidth="1"/>
  </cols>
  <sheetData>
    <row r="1" spans="1:79" s="14" customFormat="1" ht="14.25">
      <c r="A1" s="271" t="s">
        <v>16</v>
      </c>
      <c r="B1" s="271"/>
      <c r="C1" s="271"/>
      <c r="D1" s="271"/>
      <c r="E1" s="271"/>
      <c r="F1" s="271"/>
      <c r="G1" s="271"/>
      <c r="H1" s="271"/>
      <c r="I1" s="271"/>
      <c r="J1" s="271"/>
      <c r="K1" s="271"/>
      <c r="L1" s="271"/>
      <c r="M1" s="271"/>
      <c r="N1" s="271"/>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row>
    <row r="2" spans="1:79" s="14" customFormat="1" ht="14.25">
      <c r="A2" s="271" t="s">
        <v>1091</v>
      </c>
      <c r="B2" s="271"/>
      <c r="C2" s="271"/>
      <c r="D2" s="271"/>
      <c r="E2" s="271"/>
      <c r="F2" s="271"/>
      <c r="G2" s="271"/>
      <c r="H2" s="271"/>
      <c r="I2" s="271"/>
      <c r="J2" s="271"/>
      <c r="K2" s="271"/>
      <c r="L2" s="271"/>
      <c r="M2" s="271"/>
      <c r="N2" s="271"/>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row>
    <row r="3" spans="1:79" s="14" customFormat="1" ht="14.25">
      <c r="A3" s="247" t="s">
        <v>427</v>
      </c>
      <c r="B3" s="247"/>
      <c r="C3" s="247"/>
      <c r="D3" s="247"/>
      <c r="E3" s="247"/>
      <c r="F3" s="247"/>
      <c r="G3" s="247"/>
      <c r="H3" s="220" t="s">
        <v>1615</v>
      </c>
      <c r="I3" s="247"/>
      <c r="J3" s="247"/>
      <c r="K3" s="220" t="s">
        <v>1578</v>
      </c>
      <c r="L3" s="247"/>
      <c r="M3" s="247"/>
      <c r="N3" s="247"/>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row>
    <row r="4" spans="1:79" s="14" customFormat="1" ht="14.25">
      <c r="A4" s="247" t="s">
        <v>0</v>
      </c>
      <c r="B4" s="247"/>
      <c r="C4" s="247"/>
      <c r="D4" s="247" t="s">
        <v>1</v>
      </c>
      <c r="E4" s="247"/>
      <c r="F4" s="247"/>
      <c r="G4" s="247"/>
      <c r="H4" s="247" t="s">
        <v>17</v>
      </c>
      <c r="I4" s="247"/>
      <c r="J4" s="247"/>
      <c r="K4" s="247"/>
      <c r="L4" s="247"/>
      <c r="M4" s="247"/>
      <c r="N4" s="247"/>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row>
    <row r="5" spans="1:79" s="14" customFormat="1" ht="14.25">
      <c r="A5" s="247" t="s">
        <v>2</v>
      </c>
      <c r="B5" s="247" t="s">
        <v>4</v>
      </c>
      <c r="C5" s="247" t="s">
        <v>3</v>
      </c>
      <c r="D5" s="247" t="s">
        <v>4</v>
      </c>
      <c r="E5" s="247" t="s">
        <v>5</v>
      </c>
      <c r="F5" s="270" t="s">
        <v>13</v>
      </c>
      <c r="G5" s="222" t="s">
        <v>1127</v>
      </c>
      <c r="H5" s="247" t="s">
        <v>6</v>
      </c>
      <c r="I5" s="247" t="s">
        <v>1128</v>
      </c>
      <c r="J5" s="247" t="s">
        <v>1129</v>
      </c>
      <c r="K5" s="247" t="s">
        <v>1131</v>
      </c>
      <c r="L5" s="247" t="s">
        <v>7</v>
      </c>
      <c r="M5" s="247"/>
      <c r="N5" s="16" t="s">
        <v>8</v>
      </c>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row>
    <row r="6" spans="1:79" s="14" customFormat="1" ht="14.25">
      <c r="A6" s="247"/>
      <c r="B6" s="247"/>
      <c r="C6" s="247"/>
      <c r="D6" s="247"/>
      <c r="E6" s="247"/>
      <c r="F6" s="270"/>
      <c r="G6" s="222"/>
      <c r="H6" s="247"/>
      <c r="I6" s="247"/>
      <c r="J6" s="247"/>
      <c r="K6" s="247"/>
      <c r="L6" s="16" t="s">
        <v>9</v>
      </c>
      <c r="M6" s="16" t="s">
        <v>10</v>
      </c>
      <c r="N6" s="16" t="s">
        <v>1130</v>
      </c>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row>
    <row r="7" spans="1:14" ht="164.25" customHeight="1">
      <c r="A7" s="49" t="s">
        <v>382</v>
      </c>
      <c r="B7" s="4" t="s">
        <v>383</v>
      </c>
      <c r="C7" s="4" t="s">
        <v>384</v>
      </c>
      <c r="D7" s="4" t="s">
        <v>1119</v>
      </c>
      <c r="E7" s="29">
        <v>100</v>
      </c>
      <c r="F7" s="48">
        <f>5168831132/1000</f>
        <v>5168831.132</v>
      </c>
      <c r="G7" s="5" t="s">
        <v>1122</v>
      </c>
      <c r="H7" s="3" t="s">
        <v>386</v>
      </c>
      <c r="I7" s="4"/>
      <c r="J7" s="3"/>
      <c r="K7" s="29" t="s">
        <v>385</v>
      </c>
      <c r="L7" s="3"/>
      <c r="M7" s="3"/>
      <c r="N7" s="20" t="s">
        <v>1126</v>
      </c>
    </row>
    <row r="8" spans="1:14" ht="142.5">
      <c r="A8" s="50" t="s">
        <v>387</v>
      </c>
      <c r="B8" s="4" t="s">
        <v>388</v>
      </c>
      <c r="C8" s="4" t="s">
        <v>389</v>
      </c>
      <c r="D8" s="267" t="s">
        <v>1120</v>
      </c>
      <c r="E8" s="20">
        <v>25</v>
      </c>
      <c r="F8" s="268">
        <f>230664571.27/1000</f>
        <v>230664.57127000001</v>
      </c>
      <c r="G8" s="269"/>
      <c r="H8" s="232" t="s">
        <v>396</v>
      </c>
      <c r="I8" s="4"/>
      <c r="J8" s="3"/>
      <c r="K8" s="238" t="s">
        <v>34</v>
      </c>
      <c r="L8" s="3"/>
      <c r="M8" s="3"/>
      <c r="N8" s="266" t="s">
        <v>1126</v>
      </c>
    </row>
    <row r="9" spans="1:14" ht="128.25">
      <c r="A9" s="50" t="s">
        <v>390</v>
      </c>
      <c r="B9" s="4" t="s">
        <v>391</v>
      </c>
      <c r="C9" s="4" t="s">
        <v>392</v>
      </c>
      <c r="D9" s="267"/>
      <c r="E9" s="20">
        <v>50</v>
      </c>
      <c r="F9" s="268"/>
      <c r="G9" s="269"/>
      <c r="H9" s="232"/>
      <c r="I9" s="4"/>
      <c r="J9" s="3"/>
      <c r="K9" s="238"/>
      <c r="L9" s="3"/>
      <c r="M9" s="3"/>
      <c r="N9" s="266"/>
    </row>
    <row r="10" spans="1:14" ht="99.75">
      <c r="A10" s="50" t="s">
        <v>393</v>
      </c>
      <c r="B10" s="4" t="s">
        <v>394</v>
      </c>
      <c r="C10" s="4" t="s">
        <v>395</v>
      </c>
      <c r="D10" s="267"/>
      <c r="E10" s="20">
        <v>25</v>
      </c>
      <c r="F10" s="268"/>
      <c r="G10" s="269"/>
      <c r="H10" s="232"/>
      <c r="I10" s="4"/>
      <c r="J10" s="3"/>
      <c r="K10" s="238"/>
      <c r="L10" s="3"/>
      <c r="M10" s="3"/>
      <c r="N10" s="266"/>
    </row>
    <row r="11" spans="1:14" ht="156.75">
      <c r="A11" s="49" t="s">
        <v>399</v>
      </c>
      <c r="B11" s="3" t="s">
        <v>400</v>
      </c>
      <c r="C11" s="4" t="s">
        <v>401</v>
      </c>
      <c r="D11" s="267" t="s">
        <v>1121</v>
      </c>
      <c r="E11" s="20">
        <v>5</v>
      </c>
      <c r="F11" s="268">
        <f>199232784/1000</f>
        <v>199232.784</v>
      </c>
      <c r="G11" s="3" t="s">
        <v>1123</v>
      </c>
      <c r="H11" s="269" t="s">
        <v>408</v>
      </c>
      <c r="I11" s="4"/>
      <c r="J11" s="3"/>
      <c r="K11" s="238" t="s">
        <v>34</v>
      </c>
      <c r="L11" s="3"/>
      <c r="M11" s="3"/>
      <c r="N11" s="266" t="s">
        <v>1126</v>
      </c>
    </row>
    <row r="12" spans="1:14" ht="156.75">
      <c r="A12" s="49" t="s">
        <v>402</v>
      </c>
      <c r="B12" s="3" t="s">
        <v>403</v>
      </c>
      <c r="C12" s="4" t="s">
        <v>404</v>
      </c>
      <c r="D12" s="267"/>
      <c r="E12" s="20">
        <v>90</v>
      </c>
      <c r="F12" s="268"/>
      <c r="G12" s="3" t="s">
        <v>1124</v>
      </c>
      <c r="H12" s="269"/>
      <c r="I12" s="4"/>
      <c r="J12" s="3"/>
      <c r="K12" s="238"/>
      <c r="L12" s="3"/>
      <c r="M12" s="3"/>
      <c r="N12" s="266"/>
    </row>
    <row r="13" spans="1:14" ht="171">
      <c r="A13" s="49" t="s">
        <v>405</v>
      </c>
      <c r="B13" s="3" t="s">
        <v>406</v>
      </c>
      <c r="C13" s="4" t="s">
        <v>407</v>
      </c>
      <c r="D13" s="267"/>
      <c r="E13" s="20">
        <v>5</v>
      </c>
      <c r="F13" s="268"/>
      <c r="G13" s="3" t="s">
        <v>1125</v>
      </c>
      <c r="H13" s="269"/>
      <c r="I13" s="46"/>
      <c r="J13" s="8"/>
      <c r="K13" s="238"/>
      <c r="L13" s="10"/>
      <c r="M13" s="10"/>
      <c r="N13" s="266"/>
    </row>
    <row r="14" spans="1:14" ht="15">
      <c r="A14" s="209" t="s">
        <v>1575</v>
      </c>
      <c r="B14" s="209"/>
      <c r="C14" s="210"/>
      <c r="D14" s="3"/>
      <c r="E14" s="21"/>
      <c r="F14" s="51">
        <f>SUM(F7:F13)</f>
        <v>5598728.48727</v>
      </c>
      <c r="G14" s="3"/>
      <c r="H14" s="3"/>
      <c r="I14" s="46"/>
      <c r="J14" s="8"/>
      <c r="K14" s="32"/>
      <c r="L14" s="10"/>
      <c r="M14" s="10"/>
      <c r="N14" s="29"/>
    </row>
    <row r="15" spans="1:14" ht="14.25">
      <c r="A15" s="211" t="s">
        <v>11</v>
      </c>
      <c r="B15" s="212"/>
      <c r="C15" s="213"/>
      <c r="N15" s="14"/>
    </row>
    <row r="16" spans="1:14" ht="14.25">
      <c r="A16" s="225" t="s">
        <v>1582</v>
      </c>
      <c r="B16" s="226"/>
      <c r="C16" s="227"/>
      <c r="N16" s="14"/>
    </row>
    <row r="17" spans="1:14" ht="14.25">
      <c r="A17" s="25"/>
      <c r="B17" s="26"/>
      <c r="C17" s="26"/>
      <c r="N17" s="14"/>
    </row>
    <row r="18" spans="1:14" ht="14.25">
      <c r="A18" s="214" t="s">
        <v>12</v>
      </c>
      <c r="B18" s="214"/>
      <c r="C18" s="214"/>
      <c r="D18" s="229" t="s">
        <v>1580</v>
      </c>
      <c r="E18" s="230"/>
      <c r="F18" s="231"/>
      <c r="N18" s="14"/>
    </row>
    <row r="19" spans="1:14" ht="13.5">
      <c r="A19" s="13"/>
      <c r="B19" s="13"/>
      <c r="C19" s="13"/>
      <c r="D19" s="13"/>
      <c r="E19" s="22"/>
      <c r="F19" s="52"/>
      <c r="G19" s="13"/>
      <c r="H19" s="13"/>
      <c r="I19" s="13"/>
      <c r="J19" s="13"/>
      <c r="K19" s="22"/>
      <c r="L19" s="13"/>
      <c r="M19" s="13"/>
      <c r="N19" s="22"/>
    </row>
    <row r="20" spans="1:14" ht="13.5">
      <c r="A20" s="13"/>
      <c r="B20" s="13"/>
      <c r="C20" s="13"/>
      <c r="D20" s="13"/>
      <c r="E20" s="22"/>
      <c r="F20" s="52"/>
      <c r="G20" s="13"/>
      <c r="H20" s="13"/>
      <c r="I20" s="13"/>
      <c r="J20" s="13"/>
      <c r="K20" s="22"/>
      <c r="L20" s="13"/>
      <c r="M20" s="13"/>
      <c r="N20" s="22"/>
    </row>
    <row r="21" spans="1:14" ht="13.5">
      <c r="A21" s="13"/>
      <c r="B21" s="13"/>
      <c r="C21" s="13"/>
      <c r="D21" s="13"/>
      <c r="E21" s="22"/>
      <c r="F21" s="52"/>
      <c r="G21" s="13"/>
      <c r="H21" s="13"/>
      <c r="I21" s="13"/>
      <c r="J21" s="13"/>
      <c r="K21" s="22"/>
      <c r="L21" s="13"/>
      <c r="M21" s="13"/>
      <c r="N21" s="22"/>
    </row>
    <row r="22" spans="1:14" ht="13.5">
      <c r="A22" s="13"/>
      <c r="B22" s="13"/>
      <c r="C22" s="13"/>
      <c r="D22" s="13"/>
      <c r="E22" s="22"/>
      <c r="F22" s="52"/>
      <c r="G22" s="13"/>
      <c r="H22" s="13"/>
      <c r="I22" s="13"/>
      <c r="J22" s="13"/>
      <c r="K22" s="22"/>
      <c r="L22" s="13"/>
      <c r="M22" s="13"/>
      <c r="N22" s="22"/>
    </row>
    <row r="23" spans="1:14" ht="13.5">
      <c r="A23" s="13"/>
      <c r="B23" s="13"/>
      <c r="C23" s="13"/>
      <c r="D23" s="13"/>
      <c r="E23" s="22"/>
      <c r="F23" s="52"/>
      <c r="G23" s="13"/>
      <c r="H23" s="13"/>
      <c r="I23" s="13"/>
      <c r="J23" s="13"/>
      <c r="K23" s="22"/>
      <c r="L23" s="13"/>
      <c r="M23" s="13"/>
      <c r="N23" s="22"/>
    </row>
    <row r="24" spans="1:14" ht="13.5">
      <c r="A24" s="13"/>
      <c r="B24" s="13"/>
      <c r="C24" s="13"/>
      <c r="D24" s="13"/>
      <c r="E24" s="22"/>
      <c r="F24" s="52"/>
      <c r="G24" s="13"/>
      <c r="H24" s="13"/>
      <c r="I24" s="13"/>
      <c r="J24" s="13"/>
      <c r="K24" s="22"/>
      <c r="L24" s="13"/>
      <c r="M24" s="13"/>
      <c r="N24" s="22"/>
    </row>
    <row r="25" spans="1:14" ht="13.5">
      <c r="A25" s="13"/>
      <c r="B25" s="13"/>
      <c r="C25" s="13"/>
      <c r="D25" s="13"/>
      <c r="E25" s="22"/>
      <c r="F25" s="52"/>
      <c r="G25" s="13"/>
      <c r="H25" s="13"/>
      <c r="I25" s="13"/>
      <c r="J25" s="13"/>
      <c r="K25" s="22"/>
      <c r="L25" s="13"/>
      <c r="M25" s="13"/>
      <c r="N25" s="22"/>
    </row>
    <row r="26" spans="1:14" ht="13.5">
      <c r="A26" s="13"/>
      <c r="B26" s="13"/>
      <c r="C26" s="13"/>
      <c r="D26" s="13"/>
      <c r="E26" s="22"/>
      <c r="F26" s="52"/>
      <c r="G26" s="13"/>
      <c r="H26" s="13"/>
      <c r="I26" s="13"/>
      <c r="J26" s="13"/>
      <c r="K26" s="22"/>
      <c r="L26" s="13"/>
      <c r="M26" s="13"/>
      <c r="N26" s="22"/>
    </row>
    <row r="27" spans="1:14" ht="13.5">
      <c r="A27" s="13"/>
      <c r="B27" s="13"/>
      <c r="C27" s="13"/>
      <c r="D27" s="13"/>
      <c r="E27" s="22"/>
      <c r="F27" s="52"/>
      <c r="G27" s="13"/>
      <c r="H27" s="13"/>
      <c r="I27" s="13"/>
      <c r="J27" s="13"/>
      <c r="K27" s="22"/>
      <c r="L27" s="13"/>
      <c r="M27" s="13"/>
      <c r="N27" s="22"/>
    </row>
    <row r="28" spans="1:14" ht="13.5">
      <c r="A28" s="13"/>
      <c r="B28" s="13"/>
      <c r="C28" s="13"/>
      <c r="D28" s="13"/>
      <c r="E28" s="22"/>
      <c r="F28" s="52"/>
      <c r="G28" s="13"/>
      <c r="H28" s="13"/>
      <c r="I28" s="13"/>
      <c r="J28" s="13"/>
      <c r="K28" s="22"/>
      <c r="L28" s="13"/>
      <c r="M28" s="13"/>
      <c r="N28" s="22"/>
    </row>
    <row r="29" spans="1:14" ht="13.5">
      <c r="A29" s="13"/>
      <c r="B29" s="13"/>
      <c r="C29" s="13"/>
      <c r="D29" s="13"/>
      <c r="E29" s="22"/>
      <c r="F29" s="52"/>
      <c r="G29" s="13"/>
      <c r="H29" s="13"/>
      <c r="I29" s="13"/>
      <c r="J29" s="13"/>
      <c r="K29" s="22"/>
      <c r="L29" s="13"/>
      <c r="M29" s="13"/>
      <c r="N29" s="22"/>
    </row>
    <row r="30" spans="1:14" ht="13.5">
      <c r="A30" s="13"/>
      <c r="B30" s="13"/>
      <c r="C30" s="13"/>
      <c r="D30" s="13"/>
      <c r="E30" s="22"/>
      <c r="F30" s="52"/>
      <c r="G30" s="13"/>
      <c r="H30" s="13"/>
      <c r="I30" s="13"/>
      <c r="J30" s="13"/>
      <c r="K30" s="22"/>
      <c r="L30" s="13"/>
      <c r="M30" s="13"/>
      <c r="N30" s="22"/>
    </row>
    <row r="31" spans="1:14" ht="13.5">
      <c r="A31" s="13"/>
      <c r="B31" s="13"/>
      <c r="C31" s="13"/>
      <c r="D31" s="13"/>
      <c r="E31" s="22"/>
      <c r="F31" s="52"/>
      <c r="G31" s="13"/>
      <c r="H31" s="13"/>
      <c r="I31" s="13"/>
      <c r="J31" s="13"/>
      <c r="K31" s="22"/>
      <c r="L31" s="13"/>
      <c r="M31" s="13"/>
      <c r="N31" s="22"/>
    </row>
    <row r="32" spans="1:14" ht="13.5">
      <c r="A32" s="13"/>
      <c r="B32" s="13"/>
      <c r="C32" s="13"/>
      <c r="D32" s="13"/>
      <c r="E32" s="22"/>
      <c r="F32" s="52"/>
      <c r="G32" s="13"/>
      <c r="H32" s="13"/>
      <c r="I32" s="13"/>
      <c r="J32" s="13"/>
      <c r="K32" s="22"/>
      <c r="L32" s="13"/>
      <c r="M32" s="13"/>
      <c r="N32" s="22"/>
    </row>
    <row r="33" spans="1:14" ht="13.5">
      <c r="A33" s="13"/>
      <c r="B33" s="13"/>
      <c r="C33" s="13"/>
      <c r="D33" s="13"/>
      <c r="E33" s="22"/>
      <c r="F33" s="52"/>
      <c r="G33" s="13"/>
      <c r="H33" s="13"/>
      <c r="I33" s="13"/>
      <c r="J33" s="13"/>
      <c r="K33" s="22"/>
      <c r="L33" s="13"/>
      <c r="M33" s="13"/>
      <c r="N33" s="22"/>
    </row>
    <row r="34" spans="1:14" ht="13.5">
      <c r="A34" s="13"/>
      <c r="B34" s="13"/>
      <c r="C34" s="13"/>
      <c r="D34" s="13"/>
      <c r="E34" s="22"/>
      <c r="F34" s="52"/>
      <c r="G34" s="13"/>
      <c r="H34" s="13"/>
      <c r="I34" s="13"/>
      <c r="J34" s="13"/>
      <c r="K34" s="22"/>
      <c r="L34" s="13"/>
      <c r="M34" s="13"/>
      <c r="N34" s="22"/>
    </row>
    <row r="35" spans="1:14" ht="13.5">
      <c r="A35" s="13"/>
      <c r="B35" s="13"/>
      <c r="C35" s="13"/>
      <c r="D35" s="13"/>
      <c r="E35" s="22"/>
      <c r="F35" s="52"/>
      <c r="G35" s="13"/>
      <c r="H35" s="13"/>
      <c r="I35" s="13"/>
      <c r="J35" s="13"/>
      <c r="K35" s="22"/>
      <c r="L35" s="13"/>
      <c r="M35" s="13"/>
      <c r="N35" s="22"/>
    </row>
    <row r="36" spans="1:14" ht="13.5">
      <c r="A36" s="13"/>
      <c r="B36" s="13"/>
      <c r="C36" s="13"/>
      <c r="D36" s="13"/>
      <c r="E36" s="22"/>
      <c r="F36" s="52"/>
      <c r="G36" s="13"/>
      <c r="H36" s="13"/>
      <c r="I36" s="13"/>
      <c r="J36" s="13"/>
      <c r="K36" s="22"/>
      <c r="L36" s="13"/>
      <c r="M36" s="13"/>
      <c r="N36" s="22"/>
    </row>
    <row r="37" spans="1:14" ht="13.5">
      <c r="A37" s="13"/>
      <c r="B37" s="13"/>
      <c r="C37" s="13"/>
      <c r="D37" s="13"/>
      <c r="E37" s="22"/>
      <c r="F37" s="52"/>
      <c r="G37" s="13"/>
      <c r="H37" s="13"/>
      <c r="I37" s="13"/>
      <c r="J37" s="13"/>
      <c r="K37" s="22"/>
      <c r="L37" s="13"/>
      <c r="M37" s="13"/>
      <c r="N37" s="22"/>
    </row>
    <row r="38" spans="1:14" ht="13.5">
      <c r="A38" s="13"/>
      <c r="B38" s="13"/>
      <c r="C38" s="13"/>
      <c r="D38" s="13"/>
      <c r="E38" s="22"/>
      <c r="F38" s="52"/>
      <c r="G38" s="13"/>
      <c r="H38" s="13"/>
      <c r="I38" s="13"/>
      <c r="J38" s="13"/>
      <c r="K38" s="22"/>
      <c r="L38" s="13"/>
      <c r="M38" s="13"/>
      <c r="N38" s="22"/>
    </row>
    <row r="39" spans="1:14" ht="13.5">
      <c r="A39" s="13"/>
      <c r="B39" s="13"/>
      <c r="C39" s="13"/>
      <c r="D39" s="13"/>
      <c r="E39" s="22"/>
      <c r="F39" s="52"/>
      <c r="G39" s="13"/>
      <c r="H39" s="13"/>
      <c r="I39" s="13"/>
      <c r="J39" s="13"/>
      <c r="K39" s="22"/>
      <c r="L39" s="13"/>
      <c r="M39" s="13"/>
      <c r="N39" s="22"/>
    </row>
    <row r="40" spans="1:14" ht="13.5">
      <c r="A40" s="13"/>
      <c r="B40" s="13"/>
      <c r="C40" s="13"/>
      <c r="D40" s="13"/>
      <c r="E40" s="22"/>
      <c r="F40" s="52"/>
      <c r="G40" s="13"/>
      <c r="H40" s="13"/>
      <c r="I40" s="13"/>
      <c r="J40" s="13"/>
      <c r="K40" s="22"/>
      <c r="L40" s="13"/>
      <c r="M40" s="13"/>
      <c r="N40" s="22"/>
    </row>
    <row r="41" spans="1:14" ht="13.5">
      <c r="A41" s="13"/>
      <c r="B41" s="13"/>
      <c r="C41" s="13"/>
      <c r="D41" s="13"/>
      <c r="E41" s="22"/>
      <c r="F41" s="52"/>
      <c r="G41" s="13"/>
      <c r="H41" s="13"/>
      <c r="I41" s="13"/>
      <c r="J41" s="13"/>
      <c r="K41" s="22"/>
      <c r="L41" s="13"/>
      <c r="M41" s="13"/>
      <c r="N41" s="22"/>
    </row>
    <row r="42" spans="1:14" ht="13.5">
      <c r="A42" s="13"/>
      <c r="B42" s="13"/>
      <c r="C42" s="13"/>
      <c r="D42" s="13"/>
      <c r="E42" s="22"/>
      <c r="F42" s="52"/>
      <c r="G42" s="13"/>
      <c r="H42" s="13"/>
      <c r="I42" s="13"/>
      <c r="J42" s="13"/>
      <c r="K42" s="22"/>
      <c r="L42" s="13"/>
      <c r="M42" s="13"/>
      <c r="N42" s="22"/>
    </row>
    <row r="43" spans="1:14" ht="13.5">
      <c r="A43" s="13"/>
      <c r="B43" s="13"/>
      <c r="C43" s="13"/>
      <c r="D43" s="13"/>
      <c r="E43" s="22"/>
      <c r="F43" s="52"/>
      <c r="G43" s="13"/>
      <c r="H43" s="13"/>
      <c r="I43" s="13"/>
      <c r="J43" s="13"/>
      <c r="K43" s="22"/>
      <c r="L43" s="13"/>
      <c r="M43" s="13"/>
      <c r="N43" s="22"/>
    </row>
    <row r="44" spans="1:14" ht="13.5">
      <c r="A44" s="13"/>
      <c r="B44" s="13"/>
      <c r="C44" s="13"/>
      <c r="D44" s="13"/>
      <c r="E44" s="22"/>
      <c r="F44" s="52"/>
      <c r="G44" s="13"/>
      <c r="H44" s="13"/>
      <c r="I44" s="13"/>
      <c r="J44" s="13"/>
      <c r="K44" s="22"/>
      <c r="L44" s="13"/>
      <c r="M44" s="13"/>
      <c r="N44" s="22"/>
    </row>
    <row r="45" spans="1:14" ht="13.5">
      <c r="A45" s="13"/>
      <c r="B45" s="13"/>
      <c r="C45" s="13"/>
      <c r="D45" s="13"/>
      <c r="E45" s="22"/>
      <c r="F45" s="52"/>
      <c r="G45" s="13"/>
      <c r="H45" s="13"/>
      <c r="I45" s="13"/>
      <c r="J45" s="13"/>
      <c r="K45" s="22"/>
      <c r="L45" s="13"/>
      <c r="M45" s="13"/>
      <c r="N45" s="22"/>
    </row>
    <row r="46" spans="1:14" ht="13.5">
      <c r="A46" s="13"/>
      <c r="B46" s="13"/>
      <c r="C46" s="13"/>
      <c r="D46" s="13"/>
      <c r="E46" s="22"/>
      <c r="F46" s="52"/>
      <c r="G46" s="13"/>
      <c r="H46" s="13"/>
      <c r="I46" s="13"/>
      <c r="J46" s="13"/>
      <c r="K46" s="22"/>
      <c r="L46" s="13"/>
      <c r="M46" s="13"/>
      <c r="N46" s="22"/>
    </row>
    <row r="47" spans="1:14" ht="13.5">
      <c r="A47" s="13"/>
      <c r="B47" s="13"/>
      <c r="C47" s="13"/>
      <c r="D47" s="13"/>
      <c r="E47" s="22"/>
      <c r="F47" s="52"/>
      <c r="G47" s="13"/>
      <c r="H47" s="13"/>
      <c r="I47" s="13"/>
      <c r="J47" s="13"/>
      <c r="K47" s="22"/>
      <c r="L47" s="13"/>
      <c r="M47" s="13"/>
      <c r="N47" s="22"/>
    </row>
    <row r="48" spans="1:14" ht="13.5">
      <c r="A48" s="13"/>
      <c r="B48" s="13"/>
      <c r="C48" s="13"/>
      <c r="D48" s="13"/>
      <c r="E48" s="22"/>
      <c r="F48" s="52"/>
      <c r="G48" s="13"/>
      <c r="H48" s="13"/>
      <c r="I48" s="13"/>
      <c r="J48" s="13"/>
      <c r="K48" s="22"/>
      <c r="L48" s="13"/>
      <c r="M48" s="13"/>
      <c r="N48" s="22"/>
    </row>
    <row r="49" spans="1:14" ht="13.5">
      <c r="A49" s="13"/>
      <c r="B49" s="13"/>
      <c r="C49" s="13"/>
      <c r="D49" s="13"/>
      <c r="E49" s="22"/>
      <c r="F49" s="52"/>
      <c r="G49" s="13"/>
      <c r="H49" s="13"/>
      <c r="I49" s="13"/>
      <c r="J49" s="13"/>
      <c r="K49" s="22"/>
      <c r="L49" s="13"/>
      <c r="M49" s="13"/>
      <c r="N49" s="22"/>
    </row>
    <row r="50" spans="1:14" ht="13.5">
      <c r="A50" s="13"/>
      <c r="B50" s="13"/>
      <c r="C50" s="13"/>
      <c r="D50" s="13"/>
      <c r="E50" s="22"/>
      <c r="F50" s="52"/>
      <c r="G50" s="13"/>
      <c r="H50" s="13"/>
      <c r="I50" s="13"/>
      <c r="J50" s="13"/>
      <c r="K50" s="22"/>
      <c r="L50" s="13"/>
      <c r="M50" s="13"/>
      <c r="N50" s="22"/>
    </row>
    <row r="51" spans="1:14" ht="13.5">
      <c r="A51" s="13"/>
      <c r="B51" s="13"/>
      <c r="C51" s="13"/>
      <c r="D51" s="13"/>
      <c r="E51" s="22"/>
      <c r="F51" s="52"/>
      <c r="G51" s="13"/>
      <c r="H51" s="13"/>
      <c r="I51" s="13"/>
      <c r="J51" s="13"/>
      <c r="K51" s="22"/>
      <c r="L51" s="13"/>
      <c r="M51" s="13"/>
      <c r="N51" s="22"/>
    </row>
    <row r="52" spans="1:14" ht="13.5">
      <c r="A52" s="13"/>
      <c r="B52" s="13"/>
      <c r="C52" s="13"/>
      <c r="D52" s="13"/>
      <c r="E52" s="22"/>
      <c r="F52" s="52"/>
      <c r="G52" s="13"/>
      <c r="H52" s="13"/>
      <c r="I52" s="13"/>
      <c r="J52" s="13"/>
      <c r="K52" s="22"/>
      <c r="L52" s="13"/>
      <c r="M52" s="13"/>
      <c r="N52" s="22"/>
    </row>
    <row r="53" spans="1:14" ht="13.5">
      <c r="A53" s="13"/>
      <c r="B53" s="13"/>
      <c r="C53" s="13"/>
      <c r="D53" s="13"/>
      <c r="E53" s="22"/>
      <c r="F53" s="52"/>
      <c r="G53" s="13"/>
      <c r="H53" s="13"/>
      <c r="I53" s="13"/>
      <c r="J53" s="13"/>
      <c r="K53" s="22"/>
      <c r="L53" s="13"/>
      <c r="M53" s="13"/>
      <c r="N53" s="22"/>
    </row>
    <row r="54" spans="1:14" ht="13.5">
      <c r="A54" s="13"/>
      <c r="B54" s="13"/>
      <c r="C54" s="13"/>
      <c r="D54" s="13"/>
      <c r="E54" s="22"/>
      <c r="F54" s="52"/>
      <c r="G54" s="13"/>
      <c r="H54" s="13"/>
      <c r="I54" s="13"/>
      <c r="J54" s="13"/>
      <c r="K54" s="22"/>
      <c r="L54" s="13"/>
      <c r="M54" s="13"/>
      <c r="N54" s="22"/>
    </row>
    <row r="55" spans="1:14" ht="13.5">
      <c r="A55" s="13"/>
      <c r="B55" s="13"/>
      <c r="C55" s="13"/>
      <c r="D55" s="13"/>
      <c r="E55" s="22"/>
      <c r="F55" s="52"/>
      <c r="G55" s="13"/>
      <c r="H55" s="13"/>
      <c r="I55" s="13"/>
      <c r="J55" s="13"/>
      <c r="K55" s="22"/>
      <c r="L55" s="13"/>
      <c r="M55" s="13"/>
      <c r="N55" s="22"/>
    </row>
    <row r="56" spans="1:14" ht="13.5">
      <c r="A56" s="13"/>
      <c r="B56" s="13"/>
      <c r="C56" s="13"/>
      <c r="D56" s="13"/>
      <c r="E56" s="22"/>
      <c r="F56" s="52"/>
      <c r="G56" s="13"/>
      <c r="H56" s="13"/>
      <c r="I56" s="13"/>
      <c r="J56" s="13"/>
      <c r="K56" s="22"/>
      <c r="L56" s="13"/>
      <c r="M56" s="13"/>
      <c r="N56" s="22"/>
    </row>
    <row r="57" spans="1:14" ht="13.5">
      <c r="A57" s="13"/>
      <c r="B57" s="13"/>
      <c r="C57" s="13"/>
      <c r="D57" s="13"/>
      <c r="E57" s="22"/>
      <c r="F57" s="52"/>
      <c r="G57" s="13"/>
      <c r="H57" s="13"/>
      <c r="I57" s="13"/>
      <c r="J57" s="13"/>
      <c r="K57" s="22"/>
      <c r="L57" s="13"/>
      <c r="M57" s="13"/>
      <c r="N57" s="22"/>
    </row>
    <row r="58" spans="1:14" ht="13.5">
      <c r="A58" s="13"/>
      <c r="B58" s="13"/>
      <c r="C58" s="13"/>
      <c r="D58" s="13"/>
      <c r="E58" s="22"/>
      <c r="F58" s="52"/>
      <c r="G58" s="13"/>
      <c r="H58" s="13"/>
      <c r="I58" s="13"/>
      <c r="J58" s="13"/>
      <c r="K58" s="22"/>
      <c r="L58" s="13"/>
      <c r="M58" s="13"/>
      <c r="N58" s="22"/>
    </row>
    <row r="59" spans="1:14" ht="13.5">
      <c r="A59" s="13"/>
      <c r="B59" s="13"/>
      <c r="C59" s="13"/>
      <c r="D59" s="13"/>
      <c r="E59" s="22"/>
      <c r="F59" s="52"/>
      <c r="G59" s="13"/>
      <c r="H59" s="13"/>
      <c r="I59" s="13"/>
      <c r="J59" s="13"/>
      <c r="K59" s="22"/>
      <c r="L59" s="13"/>
      <c r="M59" s="13"/>
      <c r="N59" s="22"/>
    </row>
    <row r="60" spans="1:14" ht="13.5">
      <c r="A60" s="13"/>
      <c r="B60" s="13"/>
      <c r="C60" s="13"/>
      <c r="D60" s="13"/>
      <c r="E60" s="22"/>
      <c r="F60" s="52"/>
      <c r="G60" s="13"/>
      <c r="H60" s="13"/>
      <c r="I60" s="13"/>
      <c r="J60" s="13"/>
      <c r="K60" s="22"/>
      <c r="L60" s="13"/>
      <c r="M60" s="13"/>
      <c r="N60" s="22"/>
    </row>
    <row r="61" spans="1:14" ht="13.5">
      <c r="A61" s="13"/>
      <c r="B61" s="13"/>
      <c r="C61" s="13"/>
      <c r="D61" s="13"/>
      <c r="E61" s="22"/>
      <c r="F61" s="52"/>
      <c r="G61" s="13"/>
      <c r="H61" s="13"/>
      <c r="I61" s="13"/>
      <c r="J61" s="13"/>
      <c r="K61" s="22"/>
      <c r="L61" s="13"/>
      <c r="M61" s="13"/>
      <c r="N61" s="22"/>
    </row>
    <row r="62" spans="1:14" ht="13.5">
      <c r="A62" s="13"/>
      <c r="B62" s="13"/>
      <c r="C62" s="13"/>
      <c r="D62" s="13"/>
      <c r="E62" s="22"/>
      <c r="F62" s="52"/>
      <c r="G62" s="13"/>
      <c r="H62" s="13"/>
      <c r="I62" s="13"/>
      <c r="J62" s="13"/>
      <c r="K62" s="22"/>
      <c r="L62" s="13"/>
      <c r="M62" s="13"/>
      <c r="N62" s="22"/>
    </row>
    <row r="63" spans="1:14" ht="13.5">
      <c r="A63" s="13"/>
      <c r="B63" s="13"/>
      <c r="C63" s="13"/>
      <c r="D63" s="13"/>
      <c r="E63" s="22"/>
      <c r="F63" s="52"/>
      <c r="G63" s="13"/>
      <c r="H63" s="13"/>
      <c r="I63" s="13"/>
      <c r="J63" s="13"/>
      <c r="K63" s="22"/>
      <c r="L63" s="13"/>
      <c r="M63" s="13"/>
      <c r="N63" s="22"/>
    </row>
    <row r="64" spans="1:14" ht="13.5">
      <c r="A64" s="13"/>
      <c r="B64" s="13"/>
      <c r="C64" s="13"/>
      <c r="D64" s="13"/>
      <c r="E64" s="22"/>
      <c r="F64" s="52"/>
      <c r="G64" s="13"/>
      <c r="H64" s="13"/>
      <c r="I64" s="13"/>
      <c r="J64" s="13"/>
      <c r="K64" s="22"/>
      <c r="L64" s="13"/>
      <c r="M64" s="13"/>
      <c r="N64" s="22"/>
    </row>
    <row r="65" spans="1:14" ht="13.5">
      <c r="A65" s="13"/>
      <c r="B65" s="13"/>
      <c r="C65" s="13"/>
      <c r="D65" s="13"/>
      <c r="E65" s="22"/>
      <c r="F65" s="52"/>
      <c r="G65" s="13"/>
      <c r="H65" s="13"/>
      <c r="I65" s="13"/>
      <c r="J65" s="13"/>
      <c r="K65" s="22"/>
      <c r="L65" s="13"/>
      <c r="M65" s="13"/>
      <c r="N65" s="22"/>
    </row>
    <row r="66" spans="1:14" ht="13.5">
      <c r="A66" s="13"/>
      <c r="B66" s="13"/>
      <c r="C66" s="13"/>
      <c r="D66" s="13"/>
      <c r="E66" s="22"/>
      <c r="F66" s="52"/>
      <c r="G66" s="13"/>
      <c r="H66" s="13"/>
      <c r="I66" s="13"/>
      <c r="J66" s="13"/>
      <c r="K66" s="22"/>
      <c r="L66" s="13"/>
      <c r="M66" s="13"/>
      <c r="N66" s="22"/>
    </row>
    <row r="67" spans="1:14" ht="13.5">
      <c r="A67" s="13"/>
      <c r="B67" s="13"/>
      <c r="C67" s="13"/>
      <c r="D67" s="13"/>
      <c r="E67" s="22"/>
      <c r="F67" s="52"/>
      <c r="G67" s="13"/>
      <c r="H67" s="13"/>
      <c r="I67" s="13"/>
      <c r="J67" s="13"/>
      <c r="K67" s="22"/>
      <c r="L67" s="13"/>
      <c r="M67" s="13"/>
      <c r="N67" s="22"/>
    </row>
    <row r="68" spans="1:14" ht="13.5">
      <c r="A68" s="13"/>
      <c r="B68" s="13"/>
      <c r="C68" s="13"/>
      <c r="D68" s="13"/>
      <c r="E68" s="22"/>
      <c r="F68" s="52"/>
      <c r="G68" s="13"/>
      <c r="H68" s="13"/>
      <c r="I68" s="13"/>
      <c r="J68" s="13"/>
      <c r="K68" s="22"/>
      <c r="L68" s="13"/>
      <c r="M68" s="13"/>
      <c r="N68" s="22"/>
    </row>
    <row r="69" spans="1:14" ht="13.5">
      <c r="A69" s="13"/>
      <c r="B69" s="13"/>
      <c r="C69" s="13"/>
      <c r="D69" s="13"/>
      <c r="E69" s="22"/>
      <c r="F69" s="52"/>
      <c r="G69" s="13"/>
      <c r="H69" s="13"/>
      <c r="I69" s="13"/>
      <c r="J69" s="13"/>
      <c r="K69" s="22"/>
      <c r="L69" s="13"/>
      <c r="M69" s="13"/>
      <c r="N69" s="22"/>
    </row>
    <row r="70" spans="1:14" ht="13.5">
      <c r="A70" s="13"/>
      <c r="B70" s="13"/>
      <c r="C70" s="13"/>
      <c r="D70" s="13"/>
      <c r="E70" s="22"/>
      <c r="F70" s="52"/>
      <c r="G70" s="13"/>
      <c r="H70" s="13"/>
      <c r="I70" s="13"/>
      <c r="J70" s="13"/>
      <c r="K70" s="22"/>
      <c r="L70" s="13"/>
      <c r="M70" s="13"/>
      <c r="N70" s="22"/>
    </row>
    <row r="71" spans="1:14" ht="13.5">
      <c r="A71" s="13"/>
      <c r="B71" s="13"/>
      <c r="C71" s="13"/>
      <c r="D71" s="13"/>
      <c r="E71" s="22"/>
      <c r="F71" s="52"/>
      <c r="G71" s="13"/>
      <c r="H71" s="13"/>
      <c r="I71" s="13"/>
      <c r="J71" s="13"/>
      <c r="K71" s="22"/>
      <c r="L71" s="13"/>
      <c r="M71" s="13"/>
      <c r="N71" s="22"/>
    </row>
    <row r="72" spans="1:14" ht="13.5">
      <c r="A72" s="13"/>
      <c r="B72" s="13"/>
      <c r="C72" s="13"/>
      <c r="D72" s="13"/>
      <c r="E72" s="22"/>
      <c r="F72" s="52"/>
      <c r="G72" s="13"/>
      <c r="H72" s="13"/>
      <c r="I72" s="13"/>
      <c r="J72" s="13"/>
      <c r="K72" s="22"/>
      <c r="L72" s="13"/>
      <c r="M72" s="13"/>
      <c r="N72" s="22"/>
    </row>
    <row r="73" spans="1:14" ht="13.5">
      <c r="A73" s="13"/>
      <c r="B73" s="13"/>
      <c r="C73" s="13"/>
      <c r="D73" s="13"/>
      <c r="E73" s="22"/>
      <c r="F73" s="52"/>
      <c r="G73" s="13"/>
      <c r="H73" s="13"/>
      <c r="I73" s="13"/>
      <c r="J73" s="13"/>
      <c r="K73" s="22"/>
      <c r="L73" s="13"/>
      <c r="M73" s="13"/>
      <c r="N73" s="22"/>
    </row>
    <row r="74" spans="1:14" ht="13.5">
      <c r="A74" s="13"/>
      <c r="B74" s="13"/>
      <c r="C74" s="13"/>
      <c r="D74" s="13"/>
      <c r="E74" s="22"/>
      <c r="F74" s="52"/>
      <c r="G74" s="13"/>
      <c r="H74" s="13"/>
      <c r="I74" s="13"/>
      <c r="J74" s="13"/>
      <c r="K74" s="22"/>
      <c r="L74" s="13"/>
      <c r="M74" s="13"/>
      <c r="N74" s="22"/>
    </row>
    <row r="75" spans="1:14" ht="13.5">
      <c r="A75" s="13"/>
      <c r="B75" s="13"/>
      <c r="C75" s="13"/>
      <c r="D75" s="13"/>
      <c r="E75" s="22"/>
      <c r="F75" s="52"/>
      <c r="G75" s="13"/>
      <c r="H75" s="13"/>
      <c r="I75" s="13"/>
      <c r="J75" s="13"/>
      <c r="K75" s="22"/>
      <c r="L75" s="13"/>
      <c r="M75" s="13"/>
      <c r="N75" s="22"/>
    </row>
    <row r="76" spans="1:14" ht="13.5">
      <c r="A76" s="13"/>
      <c r="B76" s="13"/>
      <c r="C76" s="13"/>
      <c r="D76" s="13"/>
      <c r="E76" s="22"/>
      <c r="F76" s="52"/>
      <c r="G76" s="13"/>
      <c r="H76" s="13"/>
      <c r="I76" s="13"/>
      <c r="J76" s="13"/>
      <c r="K76" s="22"/>
      <c r="L76" s="13"/>
      <c r="M76" s="13"/>
      <c r="N76" s="22"/>
    </row>
    <row r="77" spans="1:14" ht="13.5">
      <c r="A77" s="13"/>
      <c r="B77" s="13"/>
      <c r="C77" s="13"/>
      <c r="D77" s="13"/>
      <c r="E77" s="22"/>
      <c r="F77" s="52"/>
      <c r="G77" s="13"/>
      <c r="H77" s="13"/>
      <c r="I77" s="13"/>
      <c r="J77" s="13"/>
      <c r="K77" s="22"/>
      <c r="L77" s="13"/>
      <c r="M77" s="13"/>
      <c r="N77" s="22"/>
    </row>
    <row r="78" spans="1:14" ht="13.5">
      <c r="A78" s="13"/>
      <c r="B78" s="13"/>
      <c r="C78" s="13"/>
      <c r="D78" s="13"/>
      <c r="E78" s="22"/>
      <c r="F78" s="52"/>
      <c r="G78" s="13"/>
      <c r="H78" s="13"/>
      <c r="I78" s="13"/>
      <c r="J78" s="13"/>
      <c r="K78" s="22"/>
      <c r="L78" s="13"/>
      <c r="M78" s="13"/>
      <c r="N78" s="22"/>
    </row>
    <row r="79" spans="1:14" ht="13.5">
      <c r="A79" s="13"/>
      <c r="B79" s="13"/>
      <c r="C79" s="13"/>
      <c r="D79" s="13"/>
      <c r="E79" s="22"/>
      <c r="F79" s="52"/>
      <c r="G79" s="13"/>
      <c r="H79" s="13"/>
      <c r="I79" s="13"/>
      <c r="J79" s="13"/>
      <c r="K79" s="22"/>
      <c r="L79" s="13"/>
      <c r="M79" s="13"/>
      <c r="N79" s="22"/>
    </row>
    <row r="80" spans="1:14" ht="13.5">
      <c r="A80" s="13"/>
      <c r="B80" s="13"/>
      <c r="C80" s="13"/>
      <c r="D80" s="13"/>
      <c r="E80" s="22"/>
      <c r="F80" s="52"/>
      <c r="G80" s="13"/>
      <c r="H80" s="13"/>
      <c r="I80" s="13"/>
      <c r="J80" s="13"/>
      <c r="K80" s="22"/>
      <c r="L80" s="13"/>
      <c r="M80" s="13"/>
      <c r="N80" s="22"/>
    </row>
    <row r="81" spans="1:14" ht="13.5">
      <c r="A81" s="13"/>
      <c r="B81" s="13"/>
      <c r="C81" s="13"/>
      <c r="D81" s="13"/>
      <c r="E81" s="22"/>
      <c r="F81" s="52"/>
      <c r="G81" s="13"/>
      <c r="H81" s="13"/>
      <c r="I81" s="13"/>
      <c r="J81" s="13"/>
      <c r="K81" s="22"/>
      <c r="L81" s="13"/>
      <c r="M81" s="13"/>
      <c r="N81" s="22"/>
    </row>
    <row r="82" spans="1:14" ht="13.5">
      <c r="A82" s="13"/>
      <c r="B82" s="13"/>
      <c r="C82" s="13"/>
      <c r="D82" s="13"/>
      <c r="E82" s="22"/>
      <c r="F82" s="52"/>
      <c r="G82" s="13"/>
      <c r="H82" s="13"/>
      <c r="I82" s="13"/>
      <c r="J82" s="13"/>
      <c r="K82" s="22"/>
      <c r="L82" s="13"/>
      <c r="M82" s="13"/>
      <c r="N82" s="22"/>
    </row>
    <row r="83" spans="1:14" ht="13.5">
      <c r="A83" s="13"/>
      <c r="B83" s="13"/>
      <c r="C83" s="13"/>
      <c r="D83" s="13"/>
      <c r="E83" s="22"/>
      <c r="F83" s="52"/>
      <c r="G83" s="13"/>
      <c r="H83" s="13"/>
      <c r="I83" s="13"/>
      <c r="J83" s="13"/>
      <c r="K83" s="22"/>
      <c r="L83" s="13"/>
      <c r="M83" s="13"/>
      <c r="N83" s="22"/>
    </row>
    <row r="84" spans="1:14" ht="13.5">
      <c r="A84" s="13"/>
      <c r="B84" s="13"/>
      <c r="C84" s="13"/>
      <c r="D84" s="13"/>
      <c r="E84" s="22"/>
      <c r="F84" s="52"/>
      <c r="G84" s="13"/>
      <c r="H84" s="13"/>
      <c r="I84" s="13"/>
      <c r="J84" s="13"/>
      <c r="K84" s="22"/>
      <c r="L84" s="13"/>
      <c r="M84" s="13"/>
      <c r="N84" s="22"/>
    </row>
    <row r="85" spans="1:14" ht="13.5">
      <c r="A85" s="13"/>
      <c r="B85" s="13"/>
      <c r="C85" s="13"/>
      <c r="D85" s="13"/>
      <c r="E85" s="22"/>
      <c r="F85" s="52"/>
      <c r="G85" s="13"/>
      <c r="H85" s="13"/>
      <c r="I85" s="13"/>
      <c r="J85" s="13"/>
      <c r="K85" s="22"/>
      <c r="L85" s="13"/>
      <c r="M85" s="13"/>
      <c r="N85" s="22"/>
    </row>
    <row r="86" spans="1:14" ht="13.5">
      <c r="A86" s="13"/>
      <c r="B86" s="13"/>
      <c r="C86" s="13"/>
      <c r="D86" s="13"/>
      <c r="E86" s="22"/>
      <c r="F86" s="52"/>
      <c r="G86" s="13"/>
      <c r="H86" s="13"/>
      <c r="I86" s="13"/>
      <c r="J86" s="13"/>
      <c r="K86" s="22"/>
      <c r="L86" s="13"/>
      <c r="M86" s="13"/>
      <c r="N86" s="22"/>
    </row>
    <row r="87" spans="1:14" ht="13.5">
      <c r="A87" s="13"/>
      <c r="B87" s="13"/>
      <c r="C87" s="13"/>
      <c r="D87" s="13"/>
      <c r="E87" s="22"/>
      <c r="F87" s="52"/>
      <c r="G87" s="13"/>
      <c r="H87" s="13"/>
      <c r="I87" s="13"/>
      <c r="J87" s="13"/>
      <c r="K87" s="22"/>
      <c r="L87" s="13"/>
      <c r="M87" s="13"/>
      <c r="N87" s="22"/>
    </row>
    <row r="88" spans="1:14" ht="13.5">
      <c r="A88" s="13"/>
      <c r="B88" s="13"/>
      <c r="C88" s="13"/>
      <c r="D88" s="13"/>
      <c r="E88" s="22"/>
      <c r="F88" s="52"/>
      <c r="G88" s="13"/>
      <c r="H88" s="13"/>
      <c r="I88" s="13"/>
      <c r="J88" s="13"/>
      <c r="K88" s="22"/>
      <c r="L88" s="13"/>
      <c r="M88" s="13"/>
      <c r="N88" s="22"/>
    </row>
    <row r="89" spans="1:14" ht="13.5">
      <c r="A89" s="13"/>
      <c r="B89" s="13"/>
      <c r="C89" s="13"/>
      <c r="D89" s="13"/>
      <c r="E89" s="22"/>
      <c r="F89" s="52"/>
      <c r="G89" s="13"/>
      <c r="H89" s="13"/>
      <c r="I89" s="13"/>
      <c r="J89" s="13"/>
      <c r="K89" s="22"/>
      <c r="L89" s="13"/>
      <c r="M89" s="13"/>
      <c r="N89" s="22"/>
    </row>
    <row r="90" spans="1:14" ht="13.5">
      <c r="A90" s="13"/>
      <c r="B90" s="13"/>
      <c r="C90" s="13"/>
      <c r="D90" s="13"/>
      <c r="E90" s="22"/>
      <c r="F90" s="52"/>
      <c r="G90" s="13"/>
      <c r="H90" s="13"/>
      <c r="I90" s="13"/>
      <c r="J90" s="13"/>
      <c r="K90" s="22"/>
      <c r="L90" s="13"/>
      <c r="M90" s="13"/>
      <c r="N90" s="22"/>
    </row>
    <row r="91" spans="1:14" ht="13.5">
      <c r="A91" s="13"/>
      <c r="B91" s="13"/>
      <c r="C91" s="13"/>
      <c r="D91" s="13"/>
      <c r="E91" s="22"/>
      <c r="F91" s="52"/>
      <c r="G91" s="13"/>
      <c r="H91" s="13"/>
      <c r="I91" s="13"/>
      <c r="J91" s="13"/>
      <c r="K91" s="22"/>
      <c r="L91" s="13"/>
      <c r="M91" s="13"/>
      <c r="N91" s="22"/>
    </row>
    <row r="92" spans="1:14" ht="13.5">
      <c r="A92" s="13"/>
      <c r="B92" s="13"/>
      <c r="C92" s="13"/>
      <c r="D92" s="13"/>
      <c r="E92" s="22"/>
      <c r="F92" s="52"/>
      <c r="G92" s="13"/>
      <c r="H92" s="13"/>
      <c r="I92" s="13"/>
      <c r="J92" s="13"/>
      <c r="K92" s="22"/>
      <c r="L92" s="13"/>
      <c r="M92" s="13"/>
      <c r="N92" s="22"/>
    </row>
    <row r="93" spans="1:14" ht="13.5">
      <c r="A93" s="13"/>
      <c r="B93" s="13"/>
      <c r="C93" s="13"/>
      <c r="D93" s="13"/>
      <c r="E93" s="22"/>
      <c r="F93" s="52"/>
      <c r="G93" s="13"/>
      <c r="H93" s="13"/>
      <c r="I93" s="13"/>
      <c r="J93" s="13"/>
      <c r="K93" s="22"/>
      <c r="L93" s="13"/>
      <c r="M93" s="13"/>
      <c r="N93" s="22"/>
    </row>
    <row r="94" spans="1:14" ht="13.5">
      <c r="A94" s="13"/>
      <c r="B94" s="13"/>
      <c r="C94" s="13"/>
      <c r="D94" s="13"/>
      <c r="E94" s="22"/>
      <c r="F94" s="52"/>
      <c r="G94" s="13"/>
      <c r="H94" s="13"/>
      <c r="I94" s="13"/>
      <c r="J94" s="13"/>
      <c r="K94" s="22"/>
      <c r="L94" s="13"/>
      <c r="M94" s="13"/>
      <c r="N94" s="22"/>
    </row>
    <row r="95" spans="1:14" ht="13.5">
      <c r="A95" s="13"/>
      <c r="B95" s="13"/>
      <c r="C95" s="13"/>
      <c r="D95" s="13"/>
      <c r="E95" s="22"/>
      <c r="F95" s="52"/>
      <c r="G95" s="13"/>
      <c r="H95" s="13"/>
      <c r="I95" s="13"/>
      <c r="J95" s="13"/>
      <c r="K95" s="22"/>
      <c r="L95" s="13"/>
      <c r="M95" s="13"/>
      <c r="N95" s="22"/>
    </row>
    <row r="96" spans="1:14" ht="13.5">
      <c r="A96" s="13"/>
      <c r="B96" s="13"/>
      <c r="C96" s="13"/>
      <c r="D96" s="13"/>
      <c r="E96" s="22"/>
      <c r="F96" s="52"/>
      <c r="G96" s="13"/>
      <c r="H96" s="13"/>
      <c r="I96" s="13"/>
      <c r="J96" s="13"/>
      <c r="K96" s="22"/>
      <c r="L96" s="13"/>
      <c r="M96" s="13"/>
      <c r="N96" s="22"/>
    </row>
    <row r="97" spans="1:14" ht="13.5">
      <c r="A97" s="13"/>
      <c r="B97" s="13"/>
      <c r="C97" s="13"/>
      <c r="D97" s="13"/>
      <c r="E97" s="22"/>
      <c r="F97" s="52"/>
      <c r="G97" s="13"/>
      <c r="H97" s="13"/>
      <c r="I97" s="13"/>
      <c r="J97" s="13"/>
      <c r="K97" s="22"/>
      <c r="L97" s="13"/>
      <c r="M97" s="13"/>
      <c r="N97" s="22"/>
    </row>
    <row r="98" spans="1:14" ht="13.5">
      <c r="A98" s="13"/>
      <c r="B98" s="13"/>
      <c r="C98" s="13"/>
      <c r="D98" s="13"/>
      <c r="E98" s="22"/>
      <c r="F98" s="52"/>
      <c r="G98" s="13"/>
      <c r="H98" s="13"/>
      <c r="I98" s="13"/>
      <c r="J98" s="13"/>
      <c r="K98" s="22"/>
      <c r="L98" s="13"/>
      <c r="M98" s="13"/>
      <c r="N98" s="22"/>
    </row>
    <row r="99" spans="1:14" ht="13.5">
      <c r="A99" s="13"/>
      <c r="B99" s="13"/>
      <c r="C99" s="13"/>
      <c r="D99" s="13"/>
      <c r="E99" s="22"/>
      <c r="F99" s="52"/>
      <c r="G99" s="13"/>
      <c r="H99" s="13"/>
      <c r="I99" s="13"/>
      <c r="J99" s="13"/>
      <c r="K99" s="22"/>
      <c r="L99" s="13"/>
      <c r="M99" s="13"/>
      <c r="N99" s="22"/>
    </row>
    <row r="100" spans="1:14" ht="13.5">
      <c r="A100" s="13"/>
      <c r="B100" s="13"/>
      <c r="C100" s="13"/>
      <c r="D100" s="13"/>
      <c r="E100" s="22"/>
      <c r="F100" s="52"/>
      <c r="G100" s="13"/>
      <c r="H100" s="13"/>
      <c r="I100" s="13"/>
      <c r="J100" s="13"/>
      <c r="K100" s="22"/>
      <c r="L100" s="13"/>
      <c r="M100" s="13"/>
      <c r="N100" s="22"/>
    </row>
    <row r="101" spans="1:14" ht="13.5">
      <c r="A101" s="13"/>
      <c r="B101" s="13"/>
      <c r="C101" s="13"/>
      <c r="D101" s="13"/>
      <c r="E101" s="22"/>
      <c r="F101" s="52"/>
      <c r="G101" s="13"/>
      <c r="H101" s="13"/>
      <c r="I101" s="13"/>
      <c r="J101" s="13"/>
      <c r="K101" s="22"/>
      <c r="L101" s="13"/>
      <c r="M101" s="13"/>
      <c r="N101" s="22"/>
    </row>
    <row r="102" spans="1:14" ht="13.5">
      <c r="A102" s="13"/>
      <c r="B102" s="13"/>
      <c r="C102" s="13"/>
      <c r="D102" s="13"/>
      <c r="E102" s="22"/>
      <c r="F102" s="52"/>
      <c r="G102" s="13"/>
      <c r="H102" s="13"/>
      <c r="I102" s="13"/>
      <c r="J102" s="13"/>
      <c r="K102" s="22"/>
      <c r="L102" s="13"/>
      <c r="M102" s="13"/>
      <c r="N102" s="22"/>
    </row>
    <row r="103" spans="1:14" ht="13.5">
      <c r="A103" s="13"/>
      <c r="B103" s="13"/>
      <c r="C103" s="13"/>
      <c r="D103" s="13"/>
      <c r="E103" s="22"/>
      <c r="F103" s="52"/>
      <c r="G103" s="13"/>
      <c r="H103" s="13"/>
      <c r="I103" s="13"/>
      <c r="J103" s="13"/>
      <c r="K103" s="22"/>
      <c r="L103" s="13"/>
      <c r="M103" s="13"/>
      <c r="N103" s="22"/>
    </row>
    <row r="104" spans="1:14" ht="13.5">
      <c r="A104" s="13"/>
      <c r="B104" s="13"/>
      <c r="C104" s="13"/>
      <c r="D104" s="13"/>
      <c r="E104" s="22"/>
      <c r="F104" s="52"/>
      <c r="G104" s="13"/>
      <c r="H104" s="13"/>
      <c r="I104" s="13"/>
      <c r="J104" s="13"/>
      <c r="K104" s="22"/>
      <c r="L104" s="13"/>
      <c r="M104" s="13"/>
      <c r="N104" s="22"/>
    </row>
    <row r="105" spans="1:14" ht="13.5">
      <c r="A105" s="13"/>
      <c r="B105" s="13"/>
      <c r="C105" s="13"/>
      <c r="D105" s="13"/>
      <c r="E105" s="22"/>
      <c r="F105" s="52"/>
      <c r="G105" s="13"/>
      <c r="H105" s="13"/>
      <c r="I105" s="13"/>
      <c r="J105" s="13"/>
      <c r="K105" s="22"/>
      <c r="L105" s="13"/>
      <c r="M105" s="13"/>
      <c r="N105" s="22"/>
    </row>
    <row r="106" spans="1:14" ht="13.5">
      <c r="A106" s="13"/>
      <c r="B106" s="13"/>
      <c r="C106" s="13"/>
      <c r="D106" s="13"/>
      <c r="E106" s="22"/>
      <c r="F106" s="52"/>
      <c r="G106" s="13"/>
      <c r="H106" s="13"/>
      <c r="I106" s="13"/>
      <c r="J106" s="13"/>
      <c r="K106" s="22"/>
      <c r="L106" s="13"/>
      <c r="M106" s="13"/>
      <c r="N106" s="22"/>
    </row>
    <row r="107" spans="1:14" ht="13.5">
      <c r="A107" s="13"/>
      <c r="B107" s="13"/>
      <c r="C107" s="13"/>
      <c r="D107" s="13"/>
      <c r="E107" s="22"/>
      <c r="F107" s="52"/>
      <c r="G107" s="13"/>
      <c r="H107" s="13"/>
      <c r="I107" s="13"/>
      <c r="J107" s="13"/>
      <c r="K107" s="22"/>
      <c r="L107" s="13"/>
      <c r="M107" s="13"/>
      <c r="N107" s="22"/>
    </row>
    <row r="108" spans="1:14" ht="13.5">
      <c r="A108" s="13"/>
      <c r="B108" s="13"/>
      <c r="C108" s="13"/>
      <c r="D108" s="13"/>
      <c r="E108" s="22"/>
      <c r="F108" s="52"/>
      <c r="G108" s="13"/>
      <c r="H108" s="13"/>
      <c r="I108" s="13"/>
      <c r="J108" s="13"/>
      <c r="K108" s="22"/>
      <c r="L108" s="13"/>
      <c r="M108" s="13"/>
      <c r="N108" s="22"/>
    </row>
    <row r="109" spans="1:14" ht="13.5">
      <c r="A109" s="13"/>
      <c r="B109" s="13"/>
      <c r="C109" s="13"/>
      <c r="D109" s="13"/>
      <c r="E109" s="22"/>
      <c r="F109" s="52"/>
      <c r="G109" s="13"/>
      <c r="H109" s="13"/>
      <c r="I109" s="13"/>
      <c r="J109" s="13"/>
      <c r="K109" s="22"/>
      <c r="L109" s="13"/>
      <c r="M109" s="13"/>
      <c r="N109" s="22"/>
    </row>
    <row r="110" spans="1:14" ht="13.5">
      <c r="A110" s="13"/>
      <c r="B110" s="13"/>
      <c r="C110" s="13"/>
      <c r="D110" s="13"/>
      <c r="E110" s="22"/>
      <c r="F110" s="52"/>
      <c r="G110" s="13"/>
      <c r="H110" s="13"/>
      <c r="I110" s="13"/>
      <c r="J110" s="13"/>
      <c r="K110" s="22"/>
      <c r="L110" s="13"/>
      <c r="M110" s="13"/>
      <c r="N110" s="22"/>
    </row>
    <row r="111" spans="1:14" ht="13.5">
      <c r="A111" s="13"/>
      <c r="B111" s="13"/>
      <c r="C111" s="13"/>
      <c r="D111" s="13"/>
      <c r="E111" s="22"/>
      <c r="F111" s="52"/>
      <c r="G111" s="13"/>
      <c r="H111" s="13"/>
      <c r="I111" s="13"/>
      <c r="J111" s="13"/>
      <c r="K111" s="22"/>
      <c r="L111" s="13"/>
      <c r="M111" s="13"/>
      <c r="N111" s="22"/>
    </row>
    <row r="112" spans="1:14" ht="13.5">
      <c r="A112" s="13"/>
      <c r="B112" s="13"/>
      <c r="C112" s="13"/>
      <c r="D112" s="13"/>
      <c r="E112" s="22"/>
      <c r="F112" s="52"/>
      <c r="G112" s="13"/>
      <c r="H112" s="13"/>
      <c r="I112" s="13"/>
      <c r="J112" s="13"/>
      <c r="K112" s="22"/>
      <c r="L112" s="13"/>
      <c r="M112" s="13"/>
      <c r="N112" s="22"/>
    </row>
    <row r="113" spans="1:14" ht="13.5">
      <c r="A113" s="13"/>
      <c r="B113" s="13"/>
      <c r="C113" s="13"/>
      <c r="D113" s="13"/>
      <c r="E113" s="22"/>
      <c r="F113" s="52"/>
      <c r="G113" s="13"/>
      <c r="H113" s="13"/>
      <c r="I113" s="13"/>
      <c r="J113" s="13"/>
      <c r="K113" s="22"/>
      <c r="L113" s="13"/>
      <c r="M113" s="13"/>
      <c r="N113" s="22"/>
    </row>
    <row r="114" spans="1:14" ht="13.5">
      <c r="A114" s="13"/>
      <c r="B114" s="13"/>
      <c r="C114" s="13"/>
      <c r="D114" s="13"/>
      <c r="E114" s="22"/>
      <c r="F114" s="52"/>
      <c r="G114" s="13"/>
      <c r="H114" s="13"/>
      <c r="I114" s="13"/>
      <c r="J114" s="13"/>
      <c r="K114" s="22"/>
      <c r="L114" s="13"/>
      <c r="M114" s="13"/>
      <c r="N114" s="22"/>
    </row>
    <row r="115" spans="1:14" ht="13.5">
      <c r="A115" s="13"/>
      <c r="B115" s="13"/>
      <c r="C115" s="13"/>
      <c r="D115" s="13"/>
      <c r="E115" s="22"/>
      <c r="F115" s="52"/>
      <c r="G115" s="13"/>
      <c r="H115" s="13"/>
      <c r="I115" s="13"/>
      <c r="J115" s="13"/>
      <c r="K115" s="22"/>
      <c r="L115" s="13"/>
      <c r="M115" s="13"/>
      <c r="N115" s="22"/>
    </row>
    <row r="116" spans="1:14" ht="13.5">
      <c r="A116" s="13"/>
      <c r="B116" s="13"/>
      <c r="C116" s="13"/>
      <c r="D116" s="13"/>
      <c r="E116" s="22"/>
      <c r="F116" s="52"/>
      <c r="G116" s="13"/>
      <c r="H116" s="13"/>
      <c r="I116" s="13"/>
      <c r="J116" s="13"/>
      <c r="K116" s="22"/>
      <c r="L116" s="13"/>
      <c r="M116" s="13"/>
      <c r="N116" s="22"/>
    </row>
    <row r="117" spans="1:14" ht="13.5">
      <c r="A117" s="13"/>
      <c r="B117" s="13"/>
      <c r="C117" s="13"/>
      <c r="D117" s="13"/>
      <c r="E117" s="22"/>
      <c r="F117" s="52"/>
      <c r="G117" s="13"/>
      <c r="H117" s="13"/>
      <c r="I117" s="13"/>
      <c r="J117" s="13"/>
      <c r="K117" s="22"/>
      <c r="L117" s="13"/>
      <c r="M117" s="13"/>
      <c r="N117" s="22"/>
    </row>
    <row r="118" spans="1:14" ht="13.5">
      <c r="A118" s="13"/>
      <c r="B118" s="13"/>
      <c r="C118" s="13"/>
      <c r="D118" s="13"/>
      <c r="E118" s="22"/>
      <c r="F118" s="52"/>
      <c r="G118" s="13"/>
      <c r="H118" s="13"/>
      <c r="I118" s="13"/>
      <c r="J118" s="13"/>
      <c r="K118" s="22"/>
      <c r="L118" s="13"/>
      <c r="M118" s="13"/>
      <c r="N118" s="22"/>
    </row>
    <row r="119" spans="1:14" ht="13.5">
      <c r="A119" s="13"/>
      <c r="B119" s="13"/>
      <c r="C119" s="13"/>
      <c r="D119" s="13"/>
      <c r="E119" s="22"/>
      <c r="F119" s="52"/>
      <c r="G119" s="13"/>
      <c r="H119" s="13"/>
      <c r="I119" s="13"/>
      <c r="J119" s="13"/>
      <c r="K119" s="22"/>
      <c r="L119" s="13"/>
      <c r="M119" s="13"/>
      <c r="N119" s="22"/>
    </row>
    <row r="120" spans="1:14" ht="13.5">
      <c r="A120" s="13"/>
      <c r="B120" s="13"/>
      <c r="C120" s="13"/>
      <c r="D120" s="13"/>
      <c r="E120" s="22"/>
      <c r="F120" s="52"/>
      <c r="G120" s="13"/>
      <c r="H120" s="13"/>
      <c r="I120" s="13"/>
      <c r="J120" s="13"/>
      <c r="K120" s="22"/>
      <c r="L120" s="13"/>
      <c r="M120" s="13"/>
      <c r="N120" s="22"/>
    </row>
    <row r="121" spans="1:14" ht="13.5">
      <c r="A121" s="13"/>
      <c r="B121" s="13"/>
      <c r="C121" s="13"/>
      <c r="D121" s="13"/>
      <c r="E121" s="22"/>
      <c r="F121" s="52"/>
      <c r="G121" s="13"/>
      <c r="H121" s="13"/>
      <c r="I121" s="13"/>
      <c r="J121" s="13"/>
      <c r="K121" s="22"/>
      <c r="L121" s="13"/>
      <c r="M121" s="13"/>
      <c r="N121" s="22"/>
    </row>
    <row r="122" spans="1:14" ht="13.5">
      <c r="A122" s="13"/>
      <c r="B122" s="13"/>
      <c r="C122" s="13"/>
      <c r="D122" s="13"/>
      <c r="E122" s="22"/>
      <c r="F122" s="52"/>
      <c r="G122" s="13"/>
      <c r="H122" s="13"/>
      <c r="I122" s="13"/>
      <c r="J122" s="13"/>
      <c r="K122" s="22"/>
      <c r="L122" s="13"/>
      <c r="M122" s="13"/>
      <c r="N122" s="22"/>
    </row>
    <row r="123" spans="1:14" ht="13.5">
      <c r="A123" s="13"/>
      <c r="B123" s="13"/>
      <c r="C123" s="13"/>
      <c r="D123" s="13"/>
      <c r="E123" s="22"/>
      <c r="F123" s="52"/>
      <c r="G123" s="13"/>
      <c r="H123" s="13"/>
      <c r="I123" s="13"/>
      <c r="J123" s="13"/>
      <c r="K123" s="22"/>
      <c r="L123" s="13"/>
      <c r="M123" s="13"/>
      <c r="N123" s="22"/>
    </row>
    <row r="124" spans="1:14" ht="13.5">
      <c r="A124" s="13"/>
      <c r="B124" s="13"/>
      <c r="C124" s="13"/>
      <c r="D124" s="13"/>
      <c r="E124" s="22"/>
      <c r="F124" s="52"/>
      <c r="G124" s="13"/>
      <c r="H124" s="13"/>
      <c r="I124" s="13"/>
      <c r="J124" s="13"/>
      <c r="K124" s="22"/>
      <c r="L124" s="13"/>
      <c r="M124" s="13"/>
      <c r="N124" s="22"/>
    </row>
    <row r="125" spans="1:14" ht="13.5">
      <c r="A125" s="13"/>
      <c r="B125" s="13"/>
      <c r="C125" s="13"/>
      <c r="D125" s="13"/>
      <c r="E125" s="22"/>
      <c r="F125" s="52"/>
      <c r="G125" s="13"/>
      <c r="H125" s="13"/>
      <c r="I125" s="13"/>
      <c r="J125" s="13"/>
      <c r="K125" s="22"/>
      <c r="L125" s="13"/>
      <c r="M125" s="13"/>
      <c r="N125" s="22"/>
    </row>
    <row r="126" spans="1:14" ht="13.5">
      <c r="A126" s="13"/>
      <c r="B126" s="13"/>
      <c r="C126" s="13"/>
      <c r="D126" s="13"/>
      <c r="E126" s="22"/>
      <c r="F126" s="52"/>
      <c r="G126" s="13"/>
      <c r="H126" s="13"/>
      <c r="I126" s="13"/>
      <c r="J126" s="13"/>
      <c r="K126" s="22"/>
      <c r="L126" s="13"/>
      <c r="M126" s="13"/>
      <c r="N126" s="22"/>
    </row>
    <row r="127" spans="1:14" ht="13.5">
      <c r="A127" s="13"/>
      <c r="B127" s="13"/>
      <c r="C127" s="13"/>
      <c r="D127" s="13"/>
      <c r="E127" s="22"/>
      <c r="F127" s="52"/>
      <c r="G127" s="13"/>
      <c r="H127" s="13"/>
      <c r="I127" s="13"/>
      <c r="J127" s="13"/>
      <c r="K127" s="22"/>
      <c r="L127" s="13"/>
      <c r="M127" s="13"/>
      <c r="N127" s="22"/>
    </row>
    <row r="128" spans="1:14" ht="13.5">
      <c r="A128" s="13"/>
      <c r="B128" s="13"/>
      <c r="C128" s="13"/>
      <c r="D128" s="13"/>
      <c r="E128" s="22"/>
      <c r="F128" s="52"/>
      <c r="G128" s="13"/>
      <c r="H128" s="13"/>
      <c r="I128" s="13"/>
      <c r="J128" s="13"/>
      <c r="K128" s="22"/>
      <c r="L128" s="13"/>
      <c r="M128" s="13"/>
      <c r="N128" s="22"/>
    </row>
    <row r="129" spans="1:14" ht="13.5">
      <c r="A129" s="13"/>
      <c r="B129" s="13"/>
      <c r="C129" s="13"/>
      <c r="D129" s="13"/>
      <c r="E129" s="22"/>
      <c r="F129" s="52"/>
      <c r="G129" s="13"/>
      <c r="H129" s="13"/>
      <c r="I129" s="13"/>
      <c r="J129" s="13"/>
      <c r="K129" s="22"/>
      <c r="L129" s="13"/>
      <c r="M129" s="13"/>
      <c r="N129" s="22"/>
    </row>
    <row r="130" spans="1:14" ht="13.5">
      <c r="A130" s="13"/>
      <c r="B130" s="13"/>
      <c r="C130" s="13"/>
      <c r="D130" s="13"/>
      <c r="E130" s="22"/>
      <c r="F130" s="52"/>
      <c r="G130" s="13"/>
      <c r="H130" s="13"/>
      <c r="I130" s="13"/>
      <c r="J130" s="13"/>
      <c r="K130" s="22"/>
      <c r="L130" s="13"/>
      <c r="M130" s="13"/>
      <c r="N130" s="22"/>
    </row>
    <row r="131" spans="1:14" ht="13.5">
      <c r="A131" s="13"/>
      <c r="B131" s="13"/>
      <c r="C131" s="13"/>
      <c r="D131" s="13"/>
      <c r="E131" s="22"/>
      <c r="F131" s="52"/>
      <c r="G131" s="13"/>
      <c r="H131" s="13"/>
      <c r="I131" s="13"/>
      <c r="J131" s="13"/>
      <c r="K131" s="22"/>
      <c r="L131" s="13"/>
      <c r="M131" s="13"/>
      <c r="N131" s="22"/>
    </row>
    <row r="132" spans="1:14" ht="13.5">
      <c r="A132" s="13"/>
      <c r="B132" s="13"/>
      <c r="C132" s="13"/>
      <c r="D132" s="13"/>
      <c r="E132" s="22"/>
      <c r="F132" s="52"/>
      <c r="G132" s="13"/>
      <c r="H132" s="13"/>
      <c r="I132" s="13"/>
      <c r="J132" s="13"/>
      <c r="K132" s="22"/>
      <c r="L132" s="13"/>
      <c r="M132" s="13"/>
      <c r="N132" s="22"/>
    </row>
    <row r="133" spans="1:14" ht="13.5">
      <c r="A133" s="13"/>
      <c r="B133" s="13"/>
      <c r="C133" s="13"/>
      <c r="D133" s="13"/>
      <c r="E133" s="22"/>
      <c r="F133" s="52"/>
      <c r="G133" s="13"/>
      <c r="H133" s="13"/>
      <c r="I133" s="13"/>
      <c r="J133" s="13"/>
      <c r="K133" s="22"/>
      <c r="L133" s="13"/>
      <c r="M133" s="13"/>
      <c r="N133" s="22"/>
    </row>
    <row r="134" spans="1:14" ht="13.5">
      <c r="A134" s="13"/>
      <c r="B134" s="13"/>
      <c r="C134" s="13"/>
      <c r="D134" s="13"/>
      <c r="E134" s="22"/>
      <c r="F134" s="52"/>
      <c r="G134" s="13"/>
      <c r="H134" s="13"/>
      <c r="I134" s="13"/>
      <c r="J134" s="13"/>
      <c r="K134" s="22"/>
      <c r="L134" s="13"/>
      <c r="M134" s="13"/>
      <c r="N134" s="22"/>
    </row>
    <row r="135" spans="1:14" ht="13.5">
      <c r="A135" s="13"/>
      <c r="B135" s="13"/>
      <c r="C135" s="13"/>
      <c r="D135" s="13"/>
      <c r="E135" s="22"/>
      <c r="F135" s="52"/>
      <c r="G135" s="13"/>
      <c r="H135" s="13"/>
      <c r="I135" s="13"/>
      <c r="J135" s="13"/>
      <c r="K135" s="22"/>
      <c r="L135" s="13"/>
      <c r="M135" s="13"/>
      <c r="N135" s="22"/>
    </row>
    <row r="136" spans="1:14" ht="13.5">
      <c r="A136" s="13"/>
      <c r="B136" s="13"/>
      <c r="C136" s="13"/>
      <c r="D136" s="13"/>
      <c r="E136" s="22"/>
      <c r="F136" s="52"/>
      <c r="G136" s="13"/>
      <c r="H136" s="13"/>
      <c r="I136" s="13"/>
      <c r="J136" s="13"/>
      <c r="K136" s="22"/>
      <c r="L136" s="13"/>
      <c r="M136" s="13"/>
      <c r="N136" s="22"/>
    </row>
    <row r="137" spans="1:14" ht="13.5">
      <c r="A137" s="13"/>
      <c r="B137" s="13"/>
      <c r="C137" s="13"/>
      <c r="D137" s="13"/>
      <c r="E137" s="22"/>
      <c r="F137" s="52"/>
      <c r="G137" s="13"/>
      <c r="H137" s="13"/>
      <c r="I137" s="13"/>
      <c r="J137" s="13"/>
      <c r="K137" s="22"/>
      <c r="L137" s="13"/>
      <c r="M137" s="13"/>
      <c r="N137" s="22"/>
    </row>
    <row r="138" spans="1:14" ht="13.5">
      <c r="A138" s="13"/>
      <c r="B138" s="13"/>
      <c r="C138" s="13"/>
      <c r="D138" s="13"/>
      <c r="E138" s="22"/>
      <c r="F138" s="52"/>
      <c r="G138" s="13"/>
      <c r="H138" s="13"/>
      <c r="I138" s="13"/>
      <c r="J138" s="13"/>
      <c r="K138" s="22"/>
      <c r="L138" s="13"/>
      <c r="M138" s="13"/>
      <c r="N138" s="22"/>
    </row>
    <row r="139" spans="1:14" ht="13.5">
      <c r="A139" s="13"/>
      <c r="B139" s="13"/>
      <c r="C139" s="13"/>
      <c r="D139" s="13"/>
      <c r="E139" s="22"/>
      <c r="F139" s="52"/>
      <c r="G139" s="13"/>
      <c r="H139" s="13"/>
      <c r="I139" s="13"/>
      <c r="J139" s="13"/>
      <c r="K139" s="22"/>
      <c r="L139" s="13"/>
      <c r="M139" s="13"/>
      <c r="N139" s="22"/>
    </row>
    <row r="140" spans="1:14" ht="13.5">
      <c r="A140" s="13"/>
      <c r="B140" s="13"/>
      <c r="C140" s="13"/>
      <c r="D140" s="13"/>
      <c r="E140" s="22"/>
      <c r="F140" s="52"/>
      <c r="G140" s="13"/>
      <c r="H140" s="13"/>
      <c r="I140" s="13"/>
      <c r="J140" s="13"/>
      <c r="K140" s="22"/>
      <c r="L140" s="13"/>
      <c r="M140" s="13"/>
      <c r="N140" s="22"/>
    </row>
    <row r="141" spans="1:14" ht="13.5">
      <c r="A141" s="13"/>
      <c r="B141" s="13"/>
      <c r="C141" s="13"/>
      <c r="D141" s="13"/>
      <c r="E141" s="22"/>
      <c r="F141" s="52"/>
      <c r="G141" s="13"/>
      <c r="H141" s="13"/>
      <c r="I141" s="13"/>
      <c r="J141" s="13"/>
      <c r="K141" s="22"/>
      <c r="L141" s="13"/>
      <c r="M141" s="13"/>
      <c r="N141" s="22"/>
    </row>
    <row r="142" spans="1:14" ht="13.5">
      <c r="A142" s="13"/>
      <c r="B142" s="13"/>
      <c r="C142" s="13"/>
      <c r="D142" s="13"/>
      <c r="E142" s="22"/>
      <c r="F142" s="52"/>
      <c r="G142" s="13"/>
      <c r="H142" s="13"/>
      <c r="I142" s="13"/>
      <c r="J142" s="13"/>
      <c r="K142" s="22"/>
      <c r="L142" s="13"/>
      <c r="M142" s="13"/>
      <c r="N142" s="22"/>
    </row>
    <row r="143" spans="1:14" ht="13.5">
      <c r="A143" s="13"/>
      <c r="B143" s="13"/>
      <c r="C143" s="13"/>
      <c r="D143" s="13"/>
      <c r="E143" s="22"/>
      <c r="F143" s="52"/>
      <c r="G143" s="13"/>
      <c r="H143" s="13"/>
      <c r="I143" s="13"/>
      <c r="J143" s="13"/>
      <c r="K143" s="22"/>
      <c r="L143" s="13"/>
      <c r="M143" s="13"/>
      <c r="N143" s="22"/>
    </row>
    <row r="144" spans="1:14" ht="13.5">
      <c r="A144" s="13"/>
      <c r="B144" s="13"/>
      <c r="C144" s="13"/>
      <c r="D144" s="13"/>
      <c r="E144" s="22"/>
      <c r="F144" s="52"/>
      <c r="G144" s="13"/>
      <c r="H144" s="13"/>
      <c r="I144" s="13"/>
      <c r="J144" s="13"/>
      <c r="K144" s="22"/>
      <c r="L144" s="13"/>
      <c r="M144" s="13"/>
      <c r="N144" s="22"/>
    </row>
    <row r="145" spans="1:14" ht="13.5">
      <c r="A145" s="13"/>
      <c r="B145" s="13"/>
      <c r="C145" s="13"/>
      <c r="D145" s="13"/>
      <c r="E145" s="22"/>
      <c r="F145" s="52"/>
      <c r="G145" s="13"/>
      <c r="H145" s="13"/>
      <c r="I145" s="13"/>
      <c r="J145" s="13"/>
      <c r="K145" s="22"/>
      <c r="L145" s="13"/>
      <c r="M145" s="13"/>
      <c r="N145" s="22"/>
    </row>
    <row r="146" spans="1:14" ht="13.5">
      <c r="A146" s="13"/>
      <c r="B146" s="13"/>
      <c r="C146" s="13"/>
      <c r="D146" s="13"/>
      <c r="E146" s="22"/>
      <c r="F146" s="52"/>
      <c r="G146" s="13"/>
      <c r="H146" s="13"/>
      <c r="I146" s="13"/>
      <c r="J146" s="13"/>
      <c r="K146" s="22"/>
      <c r="L146" s="13"/>
      <c r="M146" s="13"/>
      <c r="N146" s="22"/>
    </row>
    <row r="147" spans="1:14" ht="13.5">
      <c r="A147" s="13"/>
      <c r="B147" s="13"/>
      <c r="C147" s="13"/>
      <c r="D147" s="13"/>
      <c r="E147" s="22"/>
      <c r="F147" s="52"/>
      <c r="G147" s="13"/>
      <c r="H147" s="13"/>
      <c r="I147" s="13"/>
      <c r="J147" s="13"/>
      <c r="K147" s="22"/>
      <c r="L147" s="13"/>
      <c r="M147" s="13"/>
      <c r="N147" s="22"/>
    </row>
    <row r="148" spans="1:14" ht="13.5">
      <c r="A148" s="13"/>
      <c r="B148" s="13"/>
      <c r="C148" s="13"/>
      <c r="D148" s="13"/>
      <c r="E148" s="22"/>
      <c r="F148" s="52"/>
      <c r="G148" s="13"/>
      <c r="H148" s="13"/>
      <c r="I148" s="13"/>
      <c r="J148" s="13"/>
      <c r="K148" s="22"/>
      <c r="L148" s="13"/>
      <c r="M148" s="13"/>
      <c r="N148" s="22"/>
    </row>
    <row r="149" spans="1:14" ht="13.5">
      <c r="A149" s="13"/>
      <c r="B149" s="13"/>
      <c r="C149" s="13"/>
      <c r="D149" s="13"/>
      <c r="E149" s="22"/>
      <c r="F149" s="52"/>
      <c r="G149" s="13"/>
      <c r="H149" s="13"/>
      <c r="I149" s="13"/>
      <c r="J149" s="13"/>
      <c r="K149" s="22"/>
      <c r="L149" s="13"/>
      <c r="M149" s="13"/>
      <c r="N149" s="22"/>
    </row>
    <row r="150" spans="1:14" ht="13.5">
      <c r="A150" s="13"/>
      <c r="B150" s="13"/>
      <c r="C150" s="13"/>
      <c r="D150" s="13"/>
      <c r="E150" s="22"/>
      <c r="F150" s="52"/>
      <c r="G150" s="13"/>
      <c r="H150" s="13"/>
      <c r="I150" s="13"/>
      <c r="J150" s="13"/>
      <c r="K150" s="22"/>
      <c r="L150" s="13"/>
      <c r="M150" s="13"/>
      <c r="N150" s="22"/>
    </row>
    <row r="151" spans="1:14" ht="13.5">
      <c r="A151" s="13"/>
      <c r="B151" s="13"/>
      <c r="C151" s="13"/>
      <c r="D151" s="13"/>
      <c r="E151" s="22"/>
      <c r="F151" s="52"/>
      <c r="G151" s="13"/>
      <c r="H151" s="13"/>
      <c r="I151" s="13"/>
      <c r="J151" s="13"/>
      <c r="K151" s="22"/>
      <c r="L151" s="13"/>
      <c r="M151" s="13"/>
      <c r="N151" s="22"/>
    </row>
    <row r="152" spans="1:14" ht="13.5">
      <c r="A152" s="13"/>
      <c r="B152" s="13"/>
      <c r="C152" s="13"/>
      <c r="D152" s="13"/>
      <c r="E152" s="22"/>
      <c r="F152" s="52"/>
      <c r="G152" s="13"/>
      <c r="H152" s="13"/>
      <c r="I152" s="13"/>
      <c r="J152" s="13"/>
      <c r="K152" s="22"/>
      <c r="L152" s="13"/>
      <c r="M152" s="13"/>
      <c r="N152" s="22"/>
    </row>
    <row r="153" spans="1:14" ht="13.5">
      <c r="A153" s="13"/>
      <c r="B153" s="13"/>
      <c r="C153" s="13"/>
      <c r="D153" s="13"/>
      <c r="E153" s="22"/>
      <c r="F153" s="52"/>
      <c r="G153" s="13"/>
      <c r="H153" s="13"/>
      <c r="I153" s="13"/>
      <c r="J153" s="13"/>
      <c r="K153" s="22"/>
      <c r="L153" s="13"/>
      <c r="M153" s="13"/>
      <c r="N153" s="22"/>
    </row>
    <row r="154" spans="1:14" ht="13.5">
      <c r="A154" s="13"/>
      <c r="B154" s="13"/>
      <c r="C154" s="13"/>
      <c r="D154" s="13"/>
      <c r="E154" s="22"/>
      <c r="F154" s="52"/>
      <c r="G154" s="13"/>
      <c r="H154" s="13"/>
      <c r="I154" s="13"/>
      <c r="J154" s="13"/>
      <c r="K154" s="22"/>
      <c r="L154" s="13"/>
      <c r="M154" s="13"/>
      <c r="N154" s="22"/>
    </row>
    <row r="155" spans="1:14" ht="13.5">
      <c r="A155" s="13"/>
      <c r="B155" s="13"/>
      <c r="C155" s="13"/>
      <c r="D155" s="13"/>
      <c r="E155" s="22"/>
      <c r="F155" s="52"/>
      <c r="G155" s="13"/>
      <c r="H155" s="13"/>
      <c r="I155" s="13"/>
      <c r="J155" s="13"/>
      <c r="K155" s="22"/>
      <c r="L155" s="13"/>
      <c r="M155" s="13"/>
      <c r="N155" s="22"/>
    </row>
    <row r="156" spans="1:14" ht="13.5">
      <c r="A156" s="13"/>
      <c r="B156" s="13"/>
      <c r="C156" s="13"/>
      <c r="D156" s="13"/>
      <c r="E156" s="22"/>
      <c r="F156" s="52"/>
      <c r="G156" s="13"/>
      <c r="H156" s="13"/>
      <c r="I156" s="13"/>
      <c r="J156" s="13"/>
      <c r="K156" s="22"/>
      <c r="L156" s="13"/>
      <c r="M156" s="13"/>
      <c r="N156" s="22"/>
    </row>
    <row r="157" spans="1:14" ht="13.5">
      <c r="A157" s="13"/>
      <c r="B157" s="13"/>
      <c r="C157" s="13"/>
      <c r="D157" s="13"/>
      <c r="E157" s="22"/>
      <c r="F157" s="52"/>
      <c r="G157" s="13"/>
      <c r="H157" s="13"/>
      <c r="I157" s="13"/>
      <c r="J157" s="13"/>
      <c r="K157" s="22"/>
      <c r="L157" s="13"/>
      <c r="M157" s="13"/>
      <c r="N157" s="22"/>
    </row>
    <row r="158" spans="1:14" ht="13.5">
      <c r="A158" s="13"/>
      <c r="B158" s="13"/>
      <c r="C158" s="13"/>
      <c r="D158" s="13"/>
      <c r="E158" s="22"/>
      <c r="F158" s="52"/>
      <c r="G158" s="13"/>
      <c r="H158" s="13"/>
      <c r="I158" s="13"/>
      <c r="J158" s="13"/>
      <c r="K158" s="22"/>
      <c r="L158" s="13"/>
      <c r="M158" s="13"/>
      <c r="N158" s="22"/>
    </row>
    <row r="159" spans="1:14" ht="13.5">
      <c r="A159" s="13"/>
      <c r="B159" s="13"/>
      <c r="C159" s="13"/>
      <c r="D159" s="13"/>
      <c r="E159" s="22"/>
      <c r="F159" s="52"/>
      <c r="G159" s="13"/>
      <c r="H159" s="13"/>
      <c r="I159" s="13"/>
      <c r="J159" s="13"/>
      <c r="K159" s="22"/>
      <c r="L159" s="13"/>
      <c r="M159" s="13"/>
      <c r="N159" s="22"/>
    </row>
    <row r="160" spans="1:14" ht="13.5">
      <c r="A160" s="13"/>
      <c r="B160" s="13"/>
      <c r="C160" s="13"/>
      <c r="D160" s="13"/>
      <c r="E160" s="22"/>
      <c r="F160" s="52"/>
      <c r="G160" s="13"/>
      <c r="H160" s="13"/>
      <c r="I160" s="13"/>
      <c r="J160" s="13"/>
      <c r="K160" s="22"/>
      <c r="L160" s="13"/>
      <c r="M160" s="13"/>
      <c r="N160" s="22"/>
    </row>
    <row r="161" spans="1:14" ht="13.5">
      <c r="A161" s="13"/>
      <c r="B161" s="13"/>
      <c r="C161" s="13"/>
      <c r="D161" s="13"/>
      <c r="E161" s="22"/>
      <c r="F161" s="52"/>
      <c r="G161" s="13"/>
      <c r="H161" s="13"/>
      <c r="I161" s="13"/>
      <c r="J161" s="13"/>
      <c r="K161" s="22"/>
      <c r="L161" s="13"/>
      <c r="M161" s="13"/>
      <c r="N161" s="22"/>
    </row>
    <row r="162" spans="1:14" ht="13.5">
      <c r="A162" s="13"/>
      <c r="B162" s="13"/>
      <c r="C162" s="13"/>
      <c r="D162" s="13"/>
      <c r="E162" s="22"/>
      <c r="F162" s="52"/>
      <c r="G162" s="13"/>
      <c r="H162" s="13"/>
      <c r="I162" s="13"/>
      <c r="J162" s="13"/>
      <c r="K162" s="22"/>
      <c r="L162" s="13"/>
      <c r="M162" s="13"/>
      <c r="N162" s="22"/>
    </row>
    <row r="163" spans="1:14" ht="13.5">
      <c r="A163" s="13"/>
      <c r="B163" s="13"/>
      <c r="C163" s="13"/>
      <c r="D163" s="13"/>
      <c r="E163" s="22"/>
      <c r="F163" s="52"/>
      <c r="G163" s="13"/>
      <c r="H163" s="13"/>
      <c r="I163" s="13"/>
      <c r="J163" s="13"/>
      <c r="K163" s="22"/>
      <c r="L163" s="13"/>
      <c r="M163" s="13"/>
      <c r="N163" s="22"/>
    </row>
    <row r="164" spans="1:14" ht="13.5">
      <c r="A164" s="13"/>
      <c r="B164" s="13"/>
      <c r="C164" s="13"/>
      <c r="D164" s="13"/>
      <c r="E164" s="22"/>
      <c r="F164" s="52"/>
      <c r="G164" s="13"/>
      <c r="H164" s="13"/>
      <c r="I164" s="13"/>
      <c r="J164" s="13"/>
      <c r="K164" s="22"/>
      <c r="L164" s="13"/>
      <c r="M164" s="13"/>
      <c r="N164" s="22"/>
    </row>
    <row r="165" spans="1:14" ht="13.5">
      <c r="A165" s="13"/>
      <c r="B165" s="13"/>
      <c r="C165" s="13"/>
      <c r="D165" s="13"/>
      <c r="E165" s="22"/>
      <c r="F165" s="52"/>
      <c r="G165" s="13"/>
      <c r="H165" s="13"/>
      <c r="I165" s="13"/>
      <c r="J165" s="13"/>
      <c r="K165" s="22"/>
      <c r="L165" s="13"/>
      <c r="M165" s="13"/>
      <c r="N165" s="22"/>
    </row>
    <row r="166" spans="1:14" ht="13.5">
      <c r="A166" s="13"/>
      <c r="B166" s="13"/>
      <c r="C166" s="13"/>
      <c r="D166" s="13"/>
      <c r="E166" s="22"/>
      <c r="F166" s="52"/>
      <c r="G166" s="13"/>
      <c r="H166" s="13"/>
      <c r="I166" s="13"/>
      <c r="J166" s="13"/>
      <c r="K166" s="22"/>
      <c r="L166" s="13"/>
      <c r="M166" s="13"/>
      <c r="N166" s="22"/>
    </row>
    <row r="167" spans="1:14" ht="13.5">
      <c r="A167" s="13"/>
      <c r="B167" s="13"/>
      <c r="C167" s="13"/>
      <c r="D167" s="13"/>
      <c r="E167" s="22"/>
      <c r="F167" s="52"/>
      <c r="G167" s="13"/>
      <c r="H167" s="13"/>
      <c r="I167" s="13"/>
      <c r="J167" s="13"/>
      <c r="K167" s="22"/>
      <c r="L167" s="13"/>
      <c r="M167" s="13"/>
      <c r="N167" s="22"/>
    </row>
    <row r="168" spans="1:14" ht="13.5">
      <c r="A168" s="13"/>
      <c r="B168" s="13"/>
      <c r="C168" s="13"/>
      <c r="D168" s="13"/>
      <c r="E168" s="22"/>
      <c r="F168" s="52"/>
      <c r="G168" s="13"/>
      <c r="H168" s="13"/>
      <c r="I168" s="13"/>
      <c r="J168" s="13"/>
      <c r="K168" s="22"/>
      <c r="L168" s="13"/>
      <c r="M168" s="13"/>
      <c r="N168" s="22"/>
    </row>
    <row r="169" spans="1:14" ht="13.5">
      <c r="A169" s="13"/>
      <c r="B169" s="13"/>
      <c r="C169" s="13"/>
      <c r="D169" s="13"/>
      <c r="E169" s="22"/>
      <c r="F169" s="52"/>
      <c r="G169" s="13"/>
      <c r="H169" s="13"/>
      <c r="I169" s="13"/>
      <c r="J169" s="13"/>
      <c r="K169" s="22"/>
      <c r="L169" s="13"/>
      <c r="M169" s="13"/>
      <c r="N169" s="22"/>
    </row>
    <row r="170" spans="1:14" ht="13.5">
      <c r="A170" s="13"/>
      <c r="B170" s="13"/>
      <c r="C170" s="13"/>
      <c r="D170" s="13"/>
      <c r="E170" s="22"/>
      <c r="F170" s="52"/>
      <c r="G170" s="13"/>
      <c r="H170" s="13"/>
      <c r="I170" s="13"/>
      <c r="J170" s="13"/>
      <c r="K170" s="22"/>
      <c r="L170" s="13"/>
      <c r="M170" s="13"/>
      <c r="N170" s="22"/>
    </row>
    <row r="171" spans="1:14" ht="13.5">
      <c r="A171" s="13"/>
      <c r="B171" s="13"/>
      <c r="C171" s="13"/>
      <c r="D171" s="13"/>
      <c r="E171" s="22"/>
      <c r="F171" s="52"/>
      <c r="G171" s="13"/>
      <c r="H171" s="13"/>
      <c r="I171" s="13"/>
      <c r="J171" s="13"/>
      <c r="K171" s="22"/>
      <c r="L171" s="13"/>
      <c r="M171" s="13"/>
      <c r="N171" s="22"/>
    </row>
    <row r="172" spans="1:14" ht="13.5">
      <c r="A172" s="13"/>
      <c r="B172" s="13"/>
      <c r="C172" s="13"/>
      <c r="D172" s="13"/>
      <c r="E172" s="22"/>
      <c r="F172" s="52"/>
      <c r="G172" s="13"/>
      <c r="H172" s="13"/>
      <c r="I172" s="13"/>
      <c r="J172" s="13"/>
      <c r="K172" s="22"/>
      <c r="L172" s="13"/>
      <c r="M172" s="13"/>
      <c r="N172" s="22"/>
    </row>
    <row r="173" spans="1:14" ht="13.5">
      <c r="A173" s="13"/>
      <c r="B173" s="13"/>
      <c r="C173" s="13"/>
      <c r="D173" s="13"/>
      <c r="E173" s="22"/>
      <c r="F173" s="52"/>
      <c r="G173" s="13"/>
      <c r="H173" s="13"/>
      <c r="I173" s="13"/>
      <c r="J173" s="13"/>
      <c r="K173" s="22"/>
      <c r="L173" s="13"/>
      <c r="M173" s="13"/>
      <c r="N173" s="22"/>
    </row>
    <row r="174" spans="1:14" ht="13.5">
      <c r="A174" s="13"/>
      <c r="B174" s="13"/>
      <c r="C174" s="13"/>
      <c r="D174" s="13"/>
      <c r="E174" s="22"/>
      <c r="F174" s="52"/>
      <c r="G174" s="13"/>
      <c r="H174" s="13"/>
      <c r="I174" s="13"/>
      <c r="J174" s="13"/>
      <c r="K174" s="22"/>
      <c r="L174" s="13"/>
      <c r="M174" s="13"/>
      <c r="N174" s="22"/>
    </row>
    <row r="175" spans="1:14" ht="13.5">
      <c r="A175" s="13"/>
      <c r="B175" s="13"/>
      <c r="C175" s="13"/>
      <c r="D175" s="13"/>
      <c r="E175" s="22"/>
      <c r="F175" s="52"/>
      <c r="G175" s="13"/>
      <c r="H175" s="13"/>
      <c r="I175" s="13"/>
      <c r="J175" s="13"/>
      <c r="K175" s="22"/>
      <c r="L175" s="13"/>
      <c r="M175" s="13"/>
      <c r="N175" s="22"/>
    </row>
    <row r="176" spans="1:14" ht="13.5">
      <c r="A176" s="13"/>
      <c r="B176" s="13"/>
      <c r="C176" s="13"/>
      <c r="D176" s="13"/>
      <c r="E176" s="22"/>
      <c r="F176" s="52"/>
      <c r="G176" s="13"/>
      <c r="H176" s="13"/>
      <c r="I176" s="13"/>
      <c r="J176" s="13"/>
      <c r="K176" s="22"/>
      <c r="L176" s="13"/>
      <c r="M176" s="13"/>
      <c r="N176" s="22"/>
    </row>
    <row r="177" spans="1:14" ht="13.5">
      <c r="A177" s="13"/>
      <c r="B177" s="13"/>
      <c r="C177" s="13"/>
      <c r="D177" s="13"/>
      <c r="E177" s="22"/>
      <c r="F177" s="52"/>
      <c r="G177" s="13"/>
      <c r="H177" s="13"/>
      <c r="I177" s="13"/>
      <c r="J177" s="13"/>
      <c r="K177" s="22"/>
      <c r="L177" s="13"/>
      <c r="M177" s="13"/>
      <c r="N177" s="22"/>
    </row>
    <row r="178" spans="1:14" ht="13.5">
      <c r="A178" s="13"/>
      <c r="B178" s="13"/>
      <c r="C178" s="13"/>
      <c r="D178" s="13"/>
      <c r="E178" s="22"/>
      <c r="F178" s="52"/>
      <c r="G178" s="13"/>
      <c r="H178" s="13"/>
      <c r="I178" s="13"/>
      <c r="J178" s="13"/>
      <c r="K178" s="22"/>
      <c r="L178" s="13"/>
      <c r="M178" s="13"/>
      <c r="N178" s="22"/>
    </row>
    <row r="179" spans="1:14" ht="13.5">
      <c r="A179" s="13"/>
      <c r="B179" s="13"/>
      <c r="C179" s="13"/>
      <c r="D179" s="13"/>
      <c r="E179" s="22"/>
      <c r="F179" s="52"/>
      <c r="G179" s="13"/>
      <c r="H179" s="13"/>
      <c r="I179" s="13"/>
      <c r="J179" s="13"/>
      <c r="K179" s="22"/>
      <c r="L179" s="13"/>
      <c r="M179" s="13"/>
      <c r="N179" s="22"/>
    </row>
    <row r="180" spans="1:14" ht="13.5">
      <c r="A180" s="13"/>
      <c r="B180" s="13"/>
      <c r="C180" s="13"/>
      <c r="D180" s="13"/>
      <c r="E180" s="22"/>
      <c r="F180" s="52"/>
      <c r="G180" s="13"/>
      <c r="H180" s="13"/>
      <c r="I180" s="13"/>
      <c r="J180" s="13"/>
      <c r="K180" s="22"/>
      <c r="L180" s="13"/>
      <c r="M180" s="13"/>
      <c r="N180" s="22"/>
    </row>
    <row r="181" spans="1:14" ht="13.5">
      <c r="A181" s="13"/>
      <c r="B181" s="13"/>
      <c r="C181" s="13"/>
      <c r="D181" s="13"/>
      <c r="E181" s="22"/>
      <c r="F181" s="52"/>
      <c r="G181" s="13"/>
      <c r="H181" s="13"/>
      <c r="I181" s="13"/>
      <c r="J181" s="13"/>
      <c r="K181" s="22"/>
      <c r="L181" s="13"/>
      <c r="M181" s="13"/>
      <c r="N181" s="22"/>
    </row>
    <row r="182" spans="1:14" ht="13.5">
      <c r="A182" s="13"/>
      <c r="B182" s="13"/>
      <c r="C182" s="13"/>
      <c r="D182" s="13"/>
      <c r="E182" s="22"/>
      <c r="F182" s="52"/>
      <c r="G182" s="13"/>
      <c r="H182" s="13"/>
      <c r="I182" s="13"/>
      <c r="J182" s="13"/>
      <c r="K182" s="22"/>
      <c r="L182" s="13"/>
      <c r="M182" s="13"/>
      <c r="N182" s="22"/>
    </row>
    <row r="183" spans="1:14" ht="13.5">
      <c r="A183" s="13"/>
      <c r="B183" s="13"/>
      <c r="C183" s="13"/>
      <c r="D183" s="13"/>
      <c r="E183" s="22"/>
      <c r="F183" s="52"/>
      <c r="G183" s="13"/>
      <c r="H183" s="13"/>
      <c r="I183" s="13"/>
      <c r="J183" s="13"/>
      <c r="K183" s="22"/>
      <c r="L183" s="13"/>
      <c r="M183" s="13"/>
      <c r="N183" s="22"/>
    </row>
    <row r="184" spans="1:14" ht="13.5">
      <c r="A184" s="13"/>
      <c r="B184" s="13"/>
      <c r="C184" s="13"/>
      <c r="D184" s="13"/>
      <c r="E184" s="22"/>
      <c r="F184" s="52"/>
      <c r="G184" s="13"/>
      <c r="H184" s="13"/>
      <c r="I184" s="13"/>
      <c r="J184" s="13"/>
      <c r="K184" s="22"/>
      <c r="L184" s="13"/>
      <c r="M184" s="13"/>
      <c r="N184" s="22"/>
    </row>
    <row r="185" spans="1:14" ht="13.5">
      <c r="A185" s="13"/>
      <c r="B185" s="13"/>
      <c r="C185" s="13"/>
      <c r="D185" s="13"/>
      <c r="E185" s="22"/>
      <c r="F185" s="52"/>
      <c r="G185" s="13"/>
      <c r="H185" s="13"/>
      <c r="I185" s="13"/>
      <c r="J185" s="13"/>
      <c r="K185" s="22"/>
      <c r="L185" s="13"/>
      <c r="M185" s="13"/>
      <c r="N185" s="22"/>
    </row>
    <row r="186" spans="1:14" ht="13.5">
      <c r="A186" s="13"/>
      <c r="B186" s="13"/>
      <c r="C186" s="13"/>
      <c r="D186" s="13"/>
      <c r="E186" s="22"/>
      <c r="F186" s="52"/>
      <c r="G186" s="13"/>
      <c r="H186" s="13"/>
      <c r="I186" s="13"/>
      <c r="J186" s="13"/>
      <c r="K186" s="22"/>
      <c r="L186" s="13"/>
      <c r="M186" s="13"/>
      <c r="N186" s="22"/>
    </row>
    <row r="187" spans="1:14" ht="13.5">
      <c r="A187" s="13"/>
      <c r="B187" s="13"/>
      <c r="C187" s="13"/>
      <c r="D187" s="13"/>
      <c r="E187" s="22"/>
      <c r="F187" s="52"/>
      <c r="G187" s="13"/>
      <c r="H187" s="13"/>
      <c r="I187" s="13"/>
      <c r="J187" s="13"/>
      <c r="K187" s="22"/>
      <c r="L187" s="13"/>
      <c r="M187" s="13"/>
      <c r="N187" s="22"/>
    </row>
    <row r="188" spans="1:14" ht="13.5">
      <c r="A188" s="13"/>
      <c r="B188" s="13"/>
      <c r="C188" s="13"/>
      <c r="D188" s="13"/>
      <c r="E188" s="22"/>
      <c r="F188" s="52"/>
      <c r="G188" s="13"/>
      <c r="H188" s="13"/>
      <c r="I188" s="13"/>
      <c r="J188" s="13"/>
      <c r="K188" s="22"/>
      <c r="L188" s="13"/>
      <c r="M188" s="13"/>
      <c r="N188" s="22"/>
    </row>
    <row r="189" spans="1:14" ht="13.5">
      <c r="A189" s="13"/>
      <c r="B189" s="13"/>
      <c r="C189" s="13"/>
      <c r="D189" s="13"/>
      <c r="E189" s="22"/>
      <c r="F189" s="52"/>
      <c r="G189" s="13"/>
      <c r="H189" s="13"/>
      <c r="I189" s="13"/>
      <c r="J189" s="13"/>
      <c r="K189" s="22"/>
      <c r="L189" s="13"/>
      <c r="M189" s="13"/>
      <c r="N189" s="22"/>
    </row>
    <row r="190" spans="1:14" ht="13.5">
      <c r="A190" s="13"/>
      <c r="B190" s="13"/>
      <c r="C190" s="13"/>
      <c r="D190" s="13"/>
      <c r="E190" s="22"/>
      <c r="F190" s="52"/>
      <c r="G190" s="13"/>
      <c r="H190" s="13"/>
      <c r="I190" s="13"/>
      <c r="J190" s="13"/>
      <c r="K190" s="22"/>
      <c r="L190" s="13"/>
      <c r="M190" s="13"/>
      <c r="N190" s="22"/>
    </row>
    <row r="191" spans="1:14" ht="13.5">
      <c r="A191" s="13"/>
      <c r="B191" s="13"/>
      <c r="C191" s="13"/>
      <c r="D191" s="13"/>
      <c r="E191" s="22"/>
      <c r="F191" s="52"/>
      <c r="G191" s="13"/>
      <c r="H191" s="13"/>
      <c r="I191" s="13"/>
      <c r="J191" s="13"/>
      <c r="K191" s="22"/>
      <c r="L191" s="13"/>
      <c r="M191" s="13"/>
      <c r="N191" s="22"/>
    </row>
    <row r="192" spans="1:14" ht="13.5">
      <c r="A192" s="13"/>
      <c r="B192" s="13"/>
      <c r="C192" s="13"/>
      <c r="D192" s="13"/>
      <c r="E192" s="22"/>
      <c r="F192" s="52"/>
      <c r="G192" s="13"/>
      <c r="H192" s="13"/>
      <c r="I192" s="13"/>
      <c r="J192" s="13"/>
      <c r="K192" s="22"/>
      <c r="L192" s="13"/>
      <c r="M192" s="13"/>
      <c r="N192" s="22"/>
    </row>
    <row r="193" spans="1:14" ht="13.5">
      <c r="A193" s="13"/>
      <c r="B193" s="13"/>
      <c r="C193" s="13"/>
      <c r="D193" s="13"/>
      <c r="E193" s="22"/>
      <c r="F193" s="52"/>
      <c r="G193" s="13"/>
      <c r="H193" s="13"/>
      <c r="I193" s="13"/>
      <c r="J193" s="13"/>
      <c r="K193" s="22"/>
      <c r="L193" s="13"/>
      <c r="M193" s="13"/>
      <c r="N193" s="22"/>
    </row>
    <row r="194" spans="1:14" ht="13.5">
      <c r="A194" s="13"/>
      <c r="B194" s="13"/>
      <c r="C194" s="13"/>
      <c r="D194" s="13"/>
      <c r="E194" s="22"/>
      <c r="F194" s="52"/>
      <c r="G194" s="13"/>
      <c r="H194" s="13"/>
      <c r="I194" s="13"/>
      <c r="J194" s="13"/>
      <c r="K194" s="22"/>
      <c r="L194" s="13"/>
      <c r="M194" s="13"/>
      <c r="N194" s="22"/>
    </row>
    <row r="195" spans="1:14" ht="13.5">
      <c r="A195" s="13"/>
      <c r="B195" s="13"/>
      <c r="C195" s="13"/>
      <c r="D195" s="13"/>
      <c r="E195" s="22"/>
      <c r="F195" s="52"/>
      <c r="G195" s="13"/>
      <c r="H195" s="13"/>
      <c r="I195" s="13"/>
      <c r="J195" s="13"/>
      <c r="K195" s="22"/>
      <c r="L195" s="13"/>
      <c r="M195" s="13"/>
      <c r="N195" s="22"/>
    </row>
    <row r="196" spans="1:14" ht="13.5">
      <c r="A196" s="13"/>
      <c r="B196" s="13"/>
      <c r="C196" s="13"/>
      <c r="D196" s="13"/>
      <c r="E196" s="22"/>
      <c r="F196" s="52"/>
      <c r="G196" s="13"/>
      <c r="H196" s="13"/>
      <c r="I196" s="13"/>
      <c r="J196" s="13"/>
      <c r="K196" s="22"/>
      <c r="L196" s="13"/>
      <c r="M196" s="13"/>
      <c r="N196" s="22"/>
    </row>
    <row r="197" spans="1:14" ht="13.5">
      <c r="A197" s="13"/>
      <c r="B197" s="13"/>
      <c r="C197" s="13"/>
      <c r="D197" s="13"/>
      <c r="E197" s="22"/>
      <c r="F197" s="52"/>
      <c r="G197" s="13"/>
      <c r="H197" s="13"/>
      <c r="I197" s="13"/>
      <c r="J197" s="13"/>
      <c r="K197" s="22"/>
      <c r="L197" s="13"/>
      <c r="M197" s="13"/>
      <c r="N197" s="22"/>
    </row>
    <row r="198" spans="1:14" ht="13.5">
      <c r="A198" s="13"/>
      <c r="B198" s="13"/>
      <c r="C198" s="13"/>
      <c r="D198" s="13"/>
      <c r="E198" s="22"/>
      <c r="F198" s="52"/>
      <c r="G198" s="13"/>
      <c r="H198" s="13"/>
      <c r="I198" s="13"/>
      <c r="J198" s="13"/>
      <c r="K198" s="22"/>
      <c r="L198" s="13"/>
      <c r="M198" s="13"/>
      <c r="N198" s="22"/>
    </row>
    <row r="199" spans="1:14" ht="13.5">
      <c r="A199" s="13"/>
      <c r="B199" s="13"/>
      <c r="C199" s="13"/>
      <c r="D199" s="13"/>
      <c r="E199" s="22"/>
      <c r="F199" s="52"/>
      <c r="G199" s="13"/>
      <c r="H199" s="13"/>
      <c r="I199" s="13"/>
      <c r="J199" s="13"/>
      <c r="K199" s="22"/>
      <c r="L199" s="13"/>
      <c r="M199" s="13"/>
      <c r="N199" s="22"/>
    </row>
    <row r="200" spans="1:14" ht="13.5">
      <c r="A200" s="13"/>
      <c r="B200" s="13"/>
      <c r="C200" s="13"/>
      <c r="D200" s="13"/>
      <c r="E200" s="22"/>
      <c r="F200" s="52"/>
      <c r="G200" s="13"/>
      <c r="H200" s="13"/>
      <c r="I200" s="13"/>
      <c r="J200" s="13"/>
      <c r="K200" s="22"/>
      <c r="L200" s="13"/>
      <c r="M200" s="13"/>
      <c r="N200" s="22"/>
    </row>
    <row r="201" spans="1:14" ht="13.5">
      <c r="A201" s="13"/>
      <c r="B201" s="13"/>
      <c r="C201" s="13"/>
      <c r="D201" s="13"/>
      <c r="E201" s="22"/>
      <c r="F201" s="52"/>
      <c r="G201" s="13"/>
      <c r="H201" s="13"/>
      <c r="I201" s="13"/>
      <c r="J201" s="13"/>
      <c r="K201" s="22"/>
      <c r="L201" s="13"/>
      <c r="M201" s="13"/>
      <c r="N201" s="22"/>
    </row>
    <row r="202" spans="1:14" ht="13.5">
      <c r="A202" s="13"/>
      <c r="B202" s="13"/>
      <c r="C202" s="13"/>
      <c r="D202" s="13"/>
      <c r="E202" s="22"/>
      <c r="F202" s="52"/>
      <c r="G202" s="13"/>
      <c r="H202" s="13"/>
      <c r="I202" s="13"/>
      <c r="J202" s="13"/>
      <c r="K202" s="22"/>
      <c r="L202" s="13"/>
      <c r="M202" s="13"/>
      <c r="N202" s="22"/>
    </row>
    <row r="203" spans="1:14" ht="13.5">
      <c r="A203" s="13"/>
      <c r="B203" s="13"/>
      <c r="C203" s="13"/>
      <c r="D203" s="13"/>
      <c r="E203" s="22"/>
      <c r="F203" s="52"/>
      <c r="G203" s="13"/>
      <c r="H203" s="13"/>
      <c r="I203" s="13"/>
      <c r="J203" s="13"/>
      <c r="K203" s="22"/>
      <c r="L203" s="13"/>
      <c r="M203" s="13"/>
      <c r="N203" s="22"/>
    </row>
    <row r="204" spans="1:14" ht="13.5">
      <c r="A204" s="13"/>
      <c r="B204" s="13"/>
      <c r="C204" s="13"/>
      <c r="D204" s="13"/>
      <c r="E204" s="22"/>
      <c r="F204" s="52"/>
      <c r="G204" s="13"/>
      <c r="H204" s="13"/>
      <c r="I204" s="13"/>
      <c r="J204" s="13"/>
      <c r="K204" s="22"/>
      <c r="L204" s="13"/>
      <c r="M204" s="13"/>
      <c r="N204" s="22"/>
    </row>
    <row r="205" spans="1:14" ht="13.5">
      <c r="A205" s="13"/>
      <c r="B205" s="13"/>
      <c r="C205" s="13"/>
      <c r="D205" s="13"/>
      <c r="E205" s="22"/>
      <c r="F205" s="52"/>
      <c r="G205" s="13"/>
      <c r="H205" s="13"/>
      <c r="I205" s="13"/>
      <c r="J205" s="13"/>
      <c r="K205" s="22"/>
      <c r="L205" s="13"/>
      <c r="M205" s="13"/>
      <c r="N205" s="22"/>
    </row>
    <row r="206" spans="1:14" ht="13.5">
      <c r="A206" s="13"/>
      <c r="B206" s="13"/>
      <c r="C206" s="13"/>
      <c r="D206" s="13"/>
      <c r="E206" s="22"/>
      <c r="F206" s="52"/>
      <c r="G206" s="13"/>
      <c r="H206" s="13"/>
      <c r="I206" s="13"/>
      <c r="J206" s="13"/>
      <c r="K206" s="22"/>
      <c r="L206" s="13"/>
      <c r="M206" s="13"/>
      <c r="N206" s="22"/>
    </row>
    <row r="207" spans="1:14" ht="13.5">
      <c r="A207" s="13"/>
      <c r="B207" s="13"/>
      <c r="C207" s="13"/>
      <c r="D207" s="13"/>
      <c r="E207" s="22"/>
      <c r="F207" s="52"/>
      <c r="G207" s="13"/>
      <c r="H207" s="13"/>
      <c r="I207" s="13"/>
      <c r="J207" s="13"/>
      <c r="K207" s="22"/>
      <c r="L207" s="13"/>
      <c r="M207" s="13"/>
      <c r="N207" s="22"/>
    </row>
    <row r="208" spans="1:14" ht="13.5">
      <c r="A208" s="13"/>
      <c r="B208" s="13"/>
      <c r="C208" s="13"/>
      <c r="D208" s="13"/>
      <c r="E208" s="22"/>
      <c r="F208" s="52"/>
      <c r="G208" s="13"/>
      <c r="H208" s="13"/>
      <c r="I208" s="13"/>
      <c r="J208" s="13"/>
      <c r="K208" s="22"/>
      <c r="L208" s="13"/>
      <c r="M208" s="13"/>
      <c r="N208" s="22"/>
    </row>
    <row r="209" spans="1:14" ht="13.5">
      <c r="A209" s="13"/>
      <c r="B209" s="13"/>
      <c r="C209" s="13"/>
      <c r="D209" s="13"/>
      <c r="E209" s="22"/>
      <c r="F209" s="52"/>
      <c r="G209" s="13"/>
      <c r="H209" s="13"/>
      <c r="I209" s="13"/>
      <c r="J209" s="13"/>
      <c r="K209" s="22"/>
      <c r="L209" s="13"/>
      <c r="M209" s="13"/>
      <c r="N209" s="22"/>
    </row>
    <row r="210" spans="1:14" ht="13.5">
      <c r="A210" s="13"/>
      <c r="B210" s="13"/>
      <c r="C210" s="13"/>
      <c r="D210" s="13"/>
      <c r="E210" s="22"/>
      <c r="F210" s="52"/>
      <c r="G210" s="13"/>
      <c r="H210" s="13"/>
      <c r="I210" s="13"/>
      <c r="J210" s="13"/>
      <c r="K210" s="22"/>
      <c r="L210" s="13"/>
      <c r="M210" s="13"/>
      <c r="N210" s="22"/>
    </row>
    <row r="211" spans="1:14" ht="13.5">
      <c r="A211" s="13"/>
      <c r="B211" s="13"/>
      <c r="C211" s="13"/>
      <c r="D211" s="13"/>
      <c r="E211" s="22"/>
      <c r="F211" s="52"/>
      <c r="G211" s="13"/>
      <c r="H211" s="13"/>
      <c r="I211" s="13"/>
      <c r="J211" s="13"/>
      <c r="K211" s="22"/>
      <c r="L211" s="13"/>
      <c r="M211" s="13"/>
      <c r="N211" s="22"/>
    </row>
    <row r="212" spans="1:14" ht="13.5">
      <c r="A212" s="13"/>
      <c r="B212" s="13"/>
      <c r="C212" s="13"/>
      <c r="D212" s="13"/>
      <c r="E212" s="22"/>
      <c r="F212" s="52"/>
      <c r="G212" s="13"/>
      <c r="H212" s="13"/>
      <c r="I212" s="13"/>
      <c r="J212" s="13"/>
      <c r="K212" s="22"/>
      <c r="L212" s="13"/>
      <c r="M212" s="13"/>
      <c r="N212" s="22"/>
    </row>
    <row r="213" spans="1:14" ht="13.5">
      <c r="A213" s="13"/>
      <c r="B213" s="13"/>
      <c r="C213" s="13"/>
      <c r="D213" s="13"/>
      <c r="E213" s="22"/>
      <c r="F213" s="52"/>
      <c r="G213" s="13"/>
      <c r="H213" s="13"/>
      <c r="I213" s="13"/>
      <c r="J213" s="13"/>
      <c r="K213" s="22"/>
      <c r="L213" s="13"/>
      <c r="M213" s="13"/>
      <c r="N213" s="22"/>
    </row>
    <row r="214" spans="1:14" ht="13.5">
      <c r="A214" s="13"/>
      <c r="B214" s="13"/>
      <c r="C214" s="13"/>
      <c r="D214" s="13"/>
      <c r="E214" s="22"/>
      <c r="F214" s="52"/>
      <c r="G214" s="13"/>
      <c r="H214" s="13"/>
      <c r="I214" s="13"/>
      <c r="J214" s="13"/>
      <c r="K214" s="22"/>
      <c r="L214" s="13"/>
      <c r="M214" s="13"/>
      <c r="N214" s="22"/>
    </row>
    <row r="215" spans="1:14" ht="13.5">
      <c r="A215" s="13"/>
      <c r="B215" s="13"/>
      <c r="C215" s="13"/>
      <c r="D215" s="13"/>
      <c r="E215" s="22"/>
      <c r="F215" s="52"/>
      <c r="G215" s="13"/>
      <c r="H215" s="13"/>
      <c r="I215" s="13"/>
      <c r="J215" s="13"/>
      <c r="K215" s="22"/>
      <c r="L215" s="13"/>
      <c r="M215" s="13"/>
      <c r="N215" s="22"/>
    </row>
    <row r="216" spans="1:14" ht="13.5">
      <c r="A216" s="13"/>
      <c r="B216" s="13"/>
      <c r="C216" s="13"/>
      <c r="D216" s="13"/>
      <c r="E216" s="22"/>
      <c r="F216" s="52"/>
      <c r="G216" s="13"/>
      <c r="H216" s="13"/>
      <c r="I216" s="13"/>
      <c r="J216" s="13"/>
      <c r="K216" s="22"/>
      <c r="L216" s="13"/>
      <c r="M216" s="13"/>
      <c r="N216" s="22"/>
    </row>
    <row r="217" spans="1:14" ht="13.5">
      <c r="A217" s="13"/>
      <c r="B217" s="13"/>
      <c r="C217" s="13"/>
      <c r="D217" s="13"/>
      <c r="E217" s="22"/>
      <c r="F217" s="52"/>
      <c r="G217" s="13"/>
      <c r="H217" s="13"/>
      <c r="I217" s="13"/>
      <c r="J217" s="13"/>
      <c r="K217" s="22"/>
      <c r="L217" s="13"/>
      <c r="M217" s="13"/>
      <c r="N217" s="22"/>
    </row>
    <row r="218" spans="1:14" ht="13.5">
      <c r="A218" s="13"/>
      <c r="B218" s="13"/>
      <c r="C218" s="13"/>
      <c r="D218" s="13"/>
      <c r="E218" s="22"/>
      <c r="F218" s="52"/>
      <c r="G218" s="13"/>
      <c r="H218" s="13"/>
      <c r="I218" s="13"/>
      <c r="J218" s="13"/>
      <c r="K218" s="22"/>
      <c r="L218" s="13"/>
      <c r="M218" s="13"/>
      <c r="N218" s="22"/>
    </row>
    <row r="219" spans="1:14" ht="13.5">
      <c r="A219" s="13"/>
      <c r="B219" s="13"/>
      <c r="C219" s="13"/>
      <c r="D219" s="13"/>
      <c r="E219" s="22"/>
      <c r="F219" s="52"/>
      <c r="G219" s="13"/>
      <c r="H219" s="13"/>
      <c r="I219" s="13"/>
      <c r="J219" s="13"/>
      <c r="K219" s="22"/>
      <c r="L219" s="13"/>
      <c r="M219" s="13"/>
      <c r="N219" s="22"/>
    </row>
    <row r="220" spans="1:14" ht="13.5">
      <c r="A220" s="13"/>
      <c r="B220" s="13"/>
      <c r="C220" s="13"/>
      <c r="D220" s="13"/>
      <c r="E220" s="22"/>
      <c r="F220" s="52"/>
      <c r="G220" s="13"/>
      <c r="H220" s="13"/>
      <c r="I220" s="13"/>
      <c r="J220" s="13"/>
      <c r="K220" s="22"/>
      <c r="L220" s="13"/>
      <c r="M220" s="13"/>
      <c r="N220" s="22"/>
    </row>
    <row r="221" spans="1:14" ht="13.5">
      <c r="A221" s="13"/>
      <c r="B221" s="13"/>
      <c r="C221" s="13"/>
      <c r="D221" s="13"/>
      <c r="E221" s="22"/>
      <c r="F221" s="52"/>
      <c r="G221" s="13"/>
      <c r="H221" s="13"/>
      <c r="I221" s="13"/>
      <c r="J221" s="13"/>
      <c r="K221" s="22"/>
      <c r="L221" s="13"/>
      <c r="M221" s="13"/>
      <c r="N221" s="22"/>
    </row>
    <row r="222" spans="1:14" ht="13.5">
      <c r="A222" s="13"/>
      <c r="B222" s="13"/>
      <c r="C222" s="13"/>
      <c r="D222" s="13"/>
      <c r="E222" s="22"/>
      <c r="F222" s="52"/>
      <c r="G222" s="13"/>
      <c r="H222" s="13"/>
      <c r="I222" s="13"/>
      <c r="J222" s="13"/>
      <c r="K222" s="22"/>
      <c r="L222" s="13"/>
      <c r="M222" s="13"/>
      <c r="N222" s="22"/>
    </row>
    <row r="223" spans="1:14" ht="13.5">
      <c r="A223" s="13"/>
      <c r="B223" s="13"/>
      <c r="C223" s="13"/>
      <c r="D223" s="13"/>
      <c r="E223" s="22"/>
      <c r="F223" s="52"/>
      <c r="G223" s="13"/>
      <c r="H223" s="13"/>
      <c r="I223" s="13"/>
      <c r="J223" s="13"/>
      <c r="K223" s="22"/>
      <c r="L223" s="13"/>
      <c r="M223" s="13"/>
      <c r="N223" s="22"/>
    </row>
    <row r="224" spans="1:14" ht="13.5">
      <c r="A224" s="13"/>
      <c r="B224" s="13"/>
      <c r="C224" s="13"/>
      <c r="D224" s="13"/>
      <c r="E224" s="22"/>
      <c r="F224" s="52"/>
      <c r="G224" s="13"/>
      <c r="H224" s="13"/>
      <c r="I224" s="13"/>
      <c r="J224" s="13"/>
      <c r="K224" s="22"/>
      <c r="L224" s="13"/>
      <c r="M224" s="13"/>
      <c r="N224" s="22"/>
    </row>
    <row r="225" spans="1:14" ht="13.5">
      <c r="A225" s="13"/>
      <c r="B225" s="13"/>
      <c r="C225" s="13"/>
      <c r="D225" s="13"/>
      <c r="E225" s="22"/>
      <c r="F225" s="52"/>
      <c r="G225" s="13"/>
      <c r="H225" s="13"/>
      <c r="I225" s="13"/>
      <c r="J225" s="13"/>
      <c r="K225" s="22"/>
      <c r="L225" s="13"/>
      <c r="M225" s="13"/>
      <c r="N225" s="22"/>
    </row>
    <row r="226" spans="1:14" ht="13.5">
      <c r="A226" s="13"/>
      <c r="B226" s="13"/>
      <c r="C226" s="13"/>
      <c r="D226" s="13"/>
      <c r="E226" s="22"/>
      <c r="F226" s="52"/>
      <c r="G226" s="13"/>
      <c r="H226" s="13"/>
      <c r="I226" s="13"/>
      <c r="J226" s="13"/>
      <c r="K226" s="22"/>
      <c r="L226" s="13"/>
      <c r="M226" s="13"/>
      <c r="N226" s="22"/>
    </row>
    <row r="227" spans="1:14" ht="13.5">
      <c r="A227" s="13"/>
      <c r="B227" s="13"/>
      <c r="C227" s="13"/>
      <c r="D227" s="13"/>
      <c r="E227" s="22"/>
      <c r="F227" s="52"/>
      <c r="G227" s="13"/>
      <c r="H227" s="13"/>
      <c r="I227" s="13"/>
      <c r="J227" s="13"/>
      <c r="K227" s="22"/>
      <c r="L227" s="13"/>
      <c r="M227" s="13"/>
      <c r="N227" s="22"/>
    </row>
    <row r="228" spans="1:14" ht="13.5">
      <c r="A228" s="13"/>
      <c r="B228" s="13"/>
      <c r="C228" s="13"/>
      <c r="D228" s="13"/>
      <c r="E228" s="22"/>
      <c r="F228" s="52"/>
      <c r="G228" s="13"/>
      <c r="H228" s="13"/>
      <c r="I228" s="13"/>
      <c r="J228" s="13"/>
      <c r="K228" s="22"/>
      <c r="L228" s="13"/>
      <c r="M228" s="13"/>
      <c r="N228" s="22"/>
    </row>
    <row r="229" spans="1:14" ht="13.5">
      <c r="A229" s="13"/>
      <c r="B229" s="13"/>
      <c r="C229" s="13"/>
      <c r="D229" s="13"/>
      <c r="E229" s="22"/>
      <c r="F229" s="52"/>
      <c r="G229" s="13"/>
      <c r="H229" s="13"/>
      <c r="I229" s="13"/>
      <c r="J229" s="13"/>
      <c r="K229" s="22"/>
      <c r="L229" s="13"/>
      <c r="M229" s="13"/>
      <c r="N229" s="22"/>
    </row>
    <row r="230" spans="1:14" ht="13.5">
      <c r="A230" s="13"/>
      <c r="B230" s="13"/>
      <c r="C230" s="13"/>
      <c r="D230" s="13"/>
      <c r="E230" s="22"/>
      <c r="F230" s="52"/>
      <c r="G230" s="13"/>
      <c r="H230" s="13"/>
      <c r="I230" s="13"/>
      <c r="J230" s="13"/>
      <c r="K230" s="22"/>
      <c r="L230" s="13"/>
      <c r="M230" s="13"/>
      <c r="N230" s="22"/>
    </row>
    <row r="231" spans="1:14" ht="13.5">
      <c r="A231" s="13"/>
      <c r="B231" s="13"/>
      <c r="C231" s="13"/>
      <c r="D231" s="13"/>
      <c r="E231" s="22"/>
      <c r="F231" s="52"/>
      <c r="G231" s="13"/>
      <c r="H231" s="13"/>
      <c r="I231" s="13"/>
      <c r="J231" s="13"/>
      <c r="K231" s="22"/>
      <c r="L231" s="13"/>
      <c r="M231" s="13"/>
      <c r="N231" s="22"/>
    </row>
    <row r="232" spans="1:14" ht="13.5">
      <c r="A232" s="13"/>
      <c r="B232" s="13"/>
      <c r="C232" s="13"/>
      <c r="D232" s="13"/>
      <c r="E232" s="22"/>
      <c r="F232" s="52"/>
      <c r="G232" s="13"/>
      <c r="H232" s="13"/>
      <c r="I232" s="13"/>
      <c r="J232" s="13"/>
      <c r="K232" s="22"/>
      <c r="L232" s="13"/>
      <c r="M232" s="13"/>
      <c r="N232" s="22"/>
    </row>
    <row r="233" spans="1:14" ht="13.5">
      <c r="A233" s="13"/>
      <c r="B233" s="13"/>
      <c r="C233" s="13"/>
      <c r="D233" s="13"/>
      <c r="E233" s="22"/>
      <c r="F233" s="52"/>
      <c r="G233" s="13"/>
      <c r="H233" s="13"/>
      <c r="I233" s="13"/>
      <c r="J233" s="13"/>
      <c r="K233" s="22"/>
      <c r="L233" s="13"/>
      <c r="M233" s="13"/>
      <c r="N233" s="22"/>
    </row>
    <row r="234" spans="1:14" ht="13.5">
      <c r="A234" s="13"/>
      <c r="B234" s="13"/>
      <c r="C234" s="13"/>
      <c r="D234" s="13"/>
      <c r="E234" s="22"/>
      <c r="F234" s="52"/>
      <c r="G234" s="13"/>
      <c r="H234" s="13"/>
      <c r="I234" s="13"/>
      <c r="J234" s="13"/>
      <c r="K234" s="22"/>
      <c r="L234" s="13"/>
      <c r="M234" s="13"/>
      <c r="N234" s="22"/>
    </row>
    <row r="235" spans="1:14" ht="13.5">
      <c r="A235" s="13"/>
      <c r="B235" s="13"/>
      <c r="C235" s="13"/>
      <c r="D235" s="13"/>
      <c r="E235" s="22"/>
      <c r="F235" s="52"/>
      <c r="G235" s="13"/>
      <c r="H235" s="13"/>
      <c r="I235" s="13"/>
      <c r="J235" s="13"/>
      <c r="K235" s="22"/>
      <c r="L235" s="13"/>
      <c r="M235" s="13"/>
      <c r="N235" s="22"/>
    </row>
    <row r="236" spans="1:14" ht="13.5">
      <c r="A236" s="13"/>
      <c r="B236" s="13"/>
      <c r="C236" s="13"/>
      <c r="D236" s="13"/>
      <c r="E236" s="22"/>
      <c r="F236" s="52"/>
      <c r="G236" s="13"/>
      <c r="H236" s="13"/>
      <c r="I236" s="13"/>
      <c r="J236" s="13"/>
      <c r="K236" s="22"/>
      <c r="L236" s="13"/>
      <c r="M236" s="13"/>
      <c r="N236" s="22"/>
    </row>
    <row r="237" spans="1:14" ht="13.5">
      <c r="A237" s="13"/>
      <c r="B237" s="13"/>
      <c r="C237" s="13"/>
      <c r="D237" s="13"/>
      <c r="E237" s="22"/>
      <c r="F237" s="52"/>
      <c r="G237" s="13"/>
      <c r="H237" s="13"/>
      <c r="I237" s="13"/>
      <c r="J237" s="13"/>
      <c r="K237" s="22"/>
      <c r="L237" s="13"/>
      <c r="M237" s="13"/>
      <c r="N237" s="22"/>
    </row>
    <row r="238" spans="1:14" ht="13.5">
      <c r="A238" s="13"/>
      <c r="B238" s="13"/>
      <c r="C238" s="13"/>
      <c r="D238" s="13"/>
      <c r="E238" s="22"/>
      <c r="F238" s="52"/>
      <c r="G238" s="13"/>
      <c r="H238" s="13"/>
      <c r="I238" s="13"/>
      <c r="J238" s="13"/>
      <c r="K238" s="22"/>
      <c r="L238" s="13"/>
      <c r="M238" s="13"/>
      <c r="N238" s="22"/>
    </row>
    <row r="239" spans="1:14" ht="13.5">
      <c r="A239" s="13"/>
      <c r="B239" s="13"/>
      <c r="C239" s="13"/>
      <c r="D239" s="13"/>
      <c r="E239" s="22"/>
      <c r="F239" s="52"/>
      <c r="G239" s="13"/>
      <c r="H239" s="13"/>
      <c r="I239" s="13"/>
      <c r="J239" s="13"/>
      <c r="K239" s="22"/>
      <c r="L239" s="13"/>
      <c r="M239" s="13"/>
      <c r="N239" s="22"/>
    </row>
    <row r="240" spans="1:14" ht="13.5">
      <c r="A240" s="13"/>
      <c r="B240" s="13"/>
      <c r="C240" s="13"/>
      <c r="D240" s="13"/>
      <c r="E240" s="22"/>
      <c r="F240" s="52"/>
      <c r="G240" s="13"/>
      <c r="H240" s="13"/>
      <c r="I240" s="13"/>
      <c r="J240" s="13"/>
      <c r="K240" s="22"/>
      <c r="L240" s="13"/>
      <c r="M240" s="13"/>
      <c r="N240" s="22"/>
    </row>
    <row r="241" spans="1:14" ht="13.5">
      <c r="A241" s="13"/>
      <c r="B241" s="13"/>
      <c r="C241" s="13"/>
      <c r="D241" s="13"/>
      <c r="E241" s="22"/>
      <c r="F241" s="52"/>
      <c r="G241" s="13"/>
      <c r="H241" s="13"/>
      <c r="I241" s="13"/>
      <c r="J241" s="13"/>
      <c r="K241" s="22"/>
      <c r="L241" s="13"/>
      <c r="M241" s="13"/>
      <c r="N241" s="22"/>
    </row>
    <row r="242" spans="1:14" ht="13.5">
      <c r="A242" s="13"/>
      <c r="B242" s="13"/>
      <c r="C242" s="13"/>
      <c r="D242" s="13"/>
      <c r="E242" s="22"/>
      <c r="F242" s="52"/>
      <c r="G242" s="13"/>
      <c r="H242" s="13"/>
      <c r="I242" s="13"/>
      <c r="J242" s="13"/>
      <c r="K242" s="22"/>
      <c r="L242" s="13"/>
      <c r="M242" s="13"/>
      <c r="N242" s="22"/>
    </row>
    <row r="243" spans="1:14" ht="13.5">
      <c r="A243" s="13"/>
      <c r="B243" s="13"/>
      <c r="C243" s="13"/>
      <c r="D243" s="13"/>
      <c r="E243" s="22"/>
      <c r="F243" s="52"/>
      <c r="G243" s="13"/>
      <c r="H243" s="13"/>
      <c r="I243" s="13"/>
      <c r="J243" s="13"/>
      <c r="K243" s="22"/>
      <c r="L243" s="13"/>
      <c r="M243" s="13"/>
      <c r="N243" s="22"/>
    </row>
    <row r="244" spans="1:14" ht="13.5">
      <c r="A244" s="13"/>
      <c r="B244" s="13"/>
      <c r="C244" s="13"/>
      <c r="D244" s="13"/>
      <c r="E244" s="22"/>
      <c r="F244" s="52"/>
      <c r="G244" s="13"/>
      <c r="H244" s="13"/>
      <c r="I244" s="13"/>
      <c r="J244" s="13"/>
      <c r="K244" s="22"/>
      <c r="L244" s="13"/>
      <c r="M244" s="13"/>
      <c r="N244" s="22"/>
    </row>
    <row r="245" spans="1:14" ht="13.5">
      <c r="A245" s="13"/>
      <c r="B245" s="13"/>
      <c r="C245" s="13"/>
      <c r="D245" s="13"/>
      <c r="E245" s="22"/>
      <c r="F245" s="52"/>
      <c r="G245" s="13"/>
      <c r="H245" s="13"/>
      <c r="I245" s="13"/>
      <c r="J245" s="13"/>
      <c r="K245" s="22"/>
      <c r="L245" s="13"/>
      <c r="M245" s="13"/>
      <c r="N245" s="22"/>
    </row>
    <row r="246" spans="1:14" ht="13.5">
      <c r="A246" s="13"/>
      <c r="B246" s="13"/>
      <c r="C246" s="13"/>
      <c r="D246" s="13"/>
      <c r="E246" s="22"/>
      <c r="F246" s="52"/>
      <c r="G246" s="13"/>
      <c r="H246" s="13"/>
      <c r="I246" s="13"/>
      <c r="J246" s="13"/>
      <c r="K246" s="22"/>
      <c r="L246" s="13"/>
      <c r="M246" s="13"/>
      <c r="N246" s="22"/>
    </row>
    <row r="247" spans="1:14" ht="13.5">
      <c r="A247" s="13"/>
      <c r="B247" s="13"/>
      <c r="C247" s="13"/>
      <c r="D247" s="13"/>
      <c r="E247" s="22"/>
      <c r="F247" s="52"/>
      <c r="G247" s="13"/>
      <c r="H247" s="13"/>
      <c r="I247" s="13"/>
      <c r="J247" s="13"/>
      <c r="K247" s="22"/>
      <c r="L247" s="13"/>
      <c r="M247" s="13"/>
      <c r="N247" s="22"/>
    </row>
    <row r="248" spans="1:14" ht="13.5">
      <c r="A248" s="13"/>
      <c r="B248" s="13"/>
      <c r="C248" s="13"/>
      <c r="D248" s="13"/>
      <c r="E248" s="22"/>
      <c r="F248" s="52"/>
      <c r="G248" s="13"/>
      <c r="H248" s="13"/>
      <c r="I248" s="13"/>
      <c r="J248" s="13"/>
      <c r="K248" s="22"/>
      <c r="L248" s="13"/>
      <c r="M248" s="13"/>
      <c r="N248" s="22"/>
    </row>
    <row r="249" spans="1:14" ht="13.5">
      <c r="A249" s="13"/>
      <c r="B249" s="13"/>
      <c r="C249" s="13"/>
      <c r="D249" s="13"/>
      <c r="E249" s="22"/>
      <c r="F249" s="52"/>
      <c r="G249" s="13"/>
      <c r="H249" s="13"/>
      <c r="I249" s="13"/>
      <c r="J249" s="13"/>
      <c r="K249" s="22"/>
      <c r="L249" s="13"/>
      <c r="M249" s="13"/>
      <c r="N249" s="22"/>
    </row>
    <row r="250" spans="1:14" ht="13.5">
      <c r="A250" s="13"/>
      <c r="B250" s="13"/>
      <c r="C250" s="13"/>
      <c r="D250" s="13"/>
      <c r="E250" s="22"/>
      <c r="F250" s="52"/>
      <c r="G250" s="13"/>
      <c r="H250" s="13"/>
      <c r="I250" s="13"/>
      <c r="J250" s="13"/>
      <c r="K250" s="22"/>
      <c r="L250" s="13"/>
      <c r="M250" s="13"/>
      <c r="N250" s="22"/>
    </row>
    <row r="251" spans="1:14" ht="13.5">
      <c r="A251" s="13"/>
      <c r="B251" s="13"/>
      <c r="C251" s="13"/>
      <c r="D251" s="13"/>
      <c r="E251" s="22"/>
      <c r="F251" s="52"/>
      <c r="G251" s="13"/>
      <c r="H251" s="13"/>
      <c r="I251" s="13"/>
      <c r="J251" s="13"/>
      <c r="K251" s="22"/>
      <c r="L251" s="13"/>
      <c r="M251" s="13"/>
      <c r="N251" s="22"/>
    </row>
    <row r="252" spans="1:14" ht="13.5">
      <c r="A252" s="13"/>
      <c r="B252" s="13"/>
      <c r="C252" s="13"/>
      <c r="D252" s="13"/>
      <c r="E252" s="22"/>
      <c r="F252" s="52"/>
      <c r="G252" s="13"/>
      <c r="H252" s="13"/>
      <c r="I252" s="13"/>
      <c r="J252" s="13"/>
      <c r="K252" s="22"/>
      <c r="L252" s="13"/>
      <c r="M252" s="13"/>
      <c r="N252" s="22"/>
    </row>
    <row r="253" spans="1:14" ht="13.5">
      <c r="A253" s="13"/>
      <c r="B253" s="13"/>
      <c r="C253" s="13"/>
      <c r="D253" s="13"/>
      <c r="E253" s="22"/>
      <c r="F253" s="52"/>
      <c r="G253" s="13"/>
      <c r="H253" s="13"/>
      <c r="I253" s="13"/>
      <c r="J253" s="13"/>
      <c r="K253" s="22"/>
      <c r="L253" s="13"/>
      <c r="M253" s="13"/>
      <c r="N253" s="22"/>
    </row>
    <row r="254" spans="1:14" ht="13.5">
      <c r="A254" s="13"/>
      <c r="B254" s="13"/>
      <c r="C254" s="13"/>
      <c r="D254" s="13"/>
      <c r="E254" s="22"/>
      <c r="F254" s="52"/>
      <c r="G254" s="13"/>
      <c r="H254" s="13"/>
      <c r="I254" s="13"/>
      <c r="J254" s="13"/>
      <c r="K254" s="22"/>
      <c r="L254" s="13"/>
      <c r="M254" s="13"/>
      <c r="N254" s="22"/>
    </row>
    <row r="255" spans="1:14" ht="13.5">
      <c r="A255" s="13"/>
      <c r="B255" s="13"/>
      <c r="C255" s="13"/>
      <c r="D255" s="13"/>
      <c r="E255" s="22"/>
      <c r="F255" s="52"/>
      <c r="G255" s="13"/>
      <c r="H255" s="13"/>
      <c r="I255" s="13"/>
      <c r="J255" s="13"/>
      <c r="K255" s="22"/>
      <c r="L255" s="13"/>
      <c r="M255" s="13"/>
      <c r="N255" s="22"/>
    </row>
    <row r="256" spans="1:14" ht="13.5">
      <c r="A256" s="13"/>
      <c r="B256" s="13"/>
      <c r="C256" s="13"/>
      <c r="D256" s="13"/>
      <c r="E256" s="22"/>
      <c r="F256" s="52"/>
      <c r="G256" s="13"/>
      <c r="H256" s="13"/>
      <c r="I256" s="13"/>
      <c r="J256" s="13"/>
      <c r="K256" s="22"/>
      <c r="L256" s="13"/>
      <c r="M256" s="13"/>
      <c r="N256" s="22"/>
    </row>
    <row r="257" spans="1:14" ht="13.5">
      <c r="A257" s="13"/>
      <c r="B257" s="13"/>
      <c r="C257" s="13"/>
      <c r="D257" s="13"/>
      <c r="E257" s="22"/>
      <c r="F257" s="52"/>
      <c r="G257" s="13"/>
      <c r="H257" s="13"/>
      <c r="I257" s="13"/>
      <c r="J257" s="13"/>
      <c r="K257" s="22"/>
      <c r="L257" s="13"/>
      <c r="M257" s="13"/>
      <c r="N257" s="22"/>
    </row>
    <row r="258" spans="1:14" ht="13.5">
      <c r="A258" s="13"/>
      <c r="B258" s="13"/>
      <c r="C258" s="13"/>
      <c r="D258" s="13"/>
      <c r="E258" s="22"/>
      <c r="F258" s="52"/>
      <c r="G258" s="13"/>
      <c r="H258" s="13"/>
      <c r="I258" s="13"/>
      <c r="J258" s="13"/>
      <c r="K258" s="22"/>
      <c r="L258" s="13"/>
      <c r="M258" s="13"/>
      <c r="N258" s="22"/>
    </row>
    <row r="259" spans="1:14" ht="13.5">
      <c r="A259" s="13"/>
      <c r="B259" s="13"/>
      <c r="C259" s="13"/>
      <c r="D259" s="13"/>
      <c r="E259" s="22"/>
      <c r="F259" s="52"/>
      <c r="G259" s="13"/>
      <c r="H259" s="13"/>
      <c r="I259" s="13"/>
      <c r="J259" s="13"/>
      <c r="K259" s="22"/>
      <c r="L259" s="13"/>
      <c r="M259" s="13"/>
      <c r="N259" s="22"/>
    </row>
    <row r="260" spans="1:14" ht="13.5">
      <c r="A260" s="13"/>
      <c r="B260" s="13"/>
      <c r="C260" s="13"/>
      <c r="D260" s="13"/>
      <c r="E260" s="22"/>
      <c r="F260" s="52"/>
      <c r="G260" s="13"/>
      <c r="H260" s="13"/>
      <c r="I260" s="13"/>
      <c r="J260" s="13"/>
      <c r="K260" s="22"/>
      <c r="L260" s="13"/>
      <c r="M260" s="13"/>
      <c r="N260" s="22"/>
    </row>
    <row r="261" spans="1:14" ht="13.5">
      <c r="A261" s="13"/>
      <c r="B261" s="13"/>
      <c r="C261" s="13"/>
      <c r="D261" s="13"/>
      <c r="E261" s="22"/>
      <c r="F261" s="52"/>
      <c r="G261" s="13"/>
      <c r="H261" s="13"/>
      <c r="I261" s="13"/>
      <c r="J261" s="13"/>
      <c r="K261" s="22"/>
      <c r="L261" s="13"/>
      <c r="M261" s="13"/>
      <c r="N261" s="22"/>
    </row>
    <row r="262" spans="1:14" ht="13.5">
      <c r="A262" s="13"/>
      <c r="B262" s="13"/>
      <c r="C262" s="13"/>
      <c r="D262" s="13"/>
      <c r="E262" s="22"/>
      <c r="F262" s="52"/>
      <c r="G262" s="13"/>
      <c r="H262" s="13"/>
      <c r="I262" s="13"/>
      <c r="J262" s="13"/>
      <c r="K262" s="22"/>
      <c r="L262" s="13"/>
      <c r="M262" s="13"/>
      <c r="N262" s="22"/>
    </row>
    <row r="263" spans="1:14" ht="13.5">
      <c r="A263" s="13"/>
      <c r="B263" s="13"/>
      <c r="C263" s="13"/>
      <c r="D263" s="13"/>
      <c r="E263" s="22"/>
      <c r="F263" s="52"/>
      <c r="G263" s="13"/>
      <c r="H263" s="13"/>
      <c r="I263" s="13"/>
      <c r="J263" s="13"/>
      <c r="K263" s="22"/>
      <c r="L263" s="13"/>
      <c r="M263" s="13"/>
      <c r="N263" s="22"/>
    </row>
    <row r="264" spans="1:14" ht="13.5">
      <c r="A264" s="13"/>
      <c r="B264" s="13"/>
      <c r="C264" s="13"/>
      <c r="D264" s="13"/>
      <c r="E264" s="22"/>
      <c r="F264" s="52"/>
      <c r="G264" s="13"/>
      <c r="H264" s="13"/>
      <c r="I264" s="13"/>
      <c r="J264" s="13"/>
      <c r="K264" s="22"/>
      <c r="L264" s="13"/>
      <c r="M264" s="13"/>
      <c r="N264" s="22"/>
    </row>
    <row r="265" spans="1:14" ht="13.5">
      <c r="A265" s="13"/>
      <c r="B265" s="13"/>
      <c r="C265" s="13"/>
      <c r="D265" s="13"/>
      <c r="E265" s="22"/>
      <c r="F265" s="52"/>
      <c r="G265" s="13"/>
      <c r="H265" s="13"/>
      <c r="I265" s="13"/>
      <c r="J265" s="13"/>
      <c r="K265" s="22"/>
      <c r="L265" s="13"/>
      <c r="M265" s="13"/>
      <c r="N265" s="22"/>
    </row>
    <row r="266" spans="1:14" ht="13.5">
      <c r="A266" s="13"/>
      <c r="B266" s="13"/>
      <c r="C266" s="13"/>
      <c r="D266" s="13"/>
      <c r="E266" s="22"/>
      <c r="F266" s="52"/>
      <c r="G266" s="13"/>
      <c r="H266" s="13"/>
      <c r="I266" s="13"/>
      <c r="J266" s="13"/>
      <c r="K266" s="22"/>
      <c r="L266" s="13"/>
      <c r="M266" s="13"/>
      <c r="N266" s="22"/>
    </row>
    <row r="267" spans="1:14" ht="13.5">
      <c r="A267" s="13"/>
      <c r="B267" s="13"/>
      <c r="C267" s="13"/>
      <c r="D267" s="13"/>
      <c r="E267" s="22"/>
      <c r="F267" s="52"/>
      <c r="G267" s="13"/>
      <c r="H267" s="13"/>
      <c r="I267" s="13"/>
      <c r="J267" s="13"/>
      <c r="K267" s="22"/>
      <c r="L267" s="13"/>
      <c r="M267" s="13"/>
      <c r="N267" s="22"/>
    </row>
    <row r="268" spans="1:14" ht="13.5">
      <c r="A268" s="13"/>
      <c r="B268" s="13"/>
      <c r="C268" s="13"/>
      <c r="D268" s="13"/>
      <c r="E268" s="22"/>
      <c r="F268" s="52"/>
      <c r="G268" s="13"/>
      <c r="H268" s="13"/>
      <c r="I268" s="13"/>
      <c r="J268" s="13"/>
      <c r="K268" s="22"/>
      <c r="L268" s="13"/>
      <c r="M268" s="13"/>
      <c r="N268" s="22"/>
    </row>
    <row r="269" spans="1:14" ht="13.5">
      <c r="A269" s="13"/>
      <c r="B269" s="13"/>
      <c r="C269" s="13"/>
      <c r="D269" s="13"/>
      <c r="E269" s="22"/>
      <c r="F269" s="52"/>
      <c r="G269" s="13"/>
      <c r="H269" s="13"/>
      <c r="I269" s="13"/>
      <c r="J269" s="13"/>
      <c r="K269" s="22"/>
      <c r="L269" s="13"/>
      <c r="M269" s="13"/>
      <c r="N269" s="22"/>
    </row>
    <row r="270" spans="1:14" ht="13.5">
      <c r="A270" s="13"/>
      <c r="B270" s="13"/>
      <c r="C270" s="13"/>
      <c r="D270" s="13"/>
      <c r="E270" s="22"/>
      <c r="F270" s="52"/>
      <c r="G270" s="13"/>
      <c r="H270" s="13"/>
      <c r="I270" s="13"/>
      <c r="J270" s="13"/>
      <c r="K270" s="22"/>
      <c r="L270" s="13"/>
      <c r="M270" s="13"/>
      <c r="N270" s="22"/>
    </row>
    <row r="271" spans="1:14" ht="13.5">
      <c r="A271" s="13"/>
      <c r="B271" s="13"/>
      <c r="C271" s="13"/>
      <c r="D271" s="13"/>
      <c r="E271" s="22"/>
      <c r="F271" s="52"/>
      <c r="G271" s="13"/>
      <c r="H271" s="13"/>
      <c r="I271" s="13"/>
      <c r="J271" s="13"/>
      <c r="K271" s="22"/>
      <c r="L271" s="13"/>
      <c r="M271" s="13"/>
      <c r="N271" s="22"/>
    </row>
    <row r="272" spans="1:14" ht="13.5">
      <c r="A272" s="13"/>
      <c r="B272" s="13"/>
      <c r="C272" s="13"/>
      <c r="D272" s="13"/>
      <c r="E272" s="22"/>
      <c r="F272" s="52"/>
      <c r="G272" s="13"/>
      <c r="H272" s="13"/>
      <c r="I272" s="13"/>
      <c r="J272" s="13"/>
      <c r="K272" s="22"/>
      <c r="L272" s="13"/>
      <c r="M272" s="13"/>
      <c r="N272" s="22"/>
    </row>
    <row r="273" spans="1:14" ht="13.5">
      <c r="A273" s="13"/>
      <c r="B273" s="13"/>
      <c r="C273" s="13"/>
      <c r="D273" s="13"/>
      <c r="E273" s="22"/>
      <c r="F273" s="52"/>
      <c r="G273" s="13"/>
      <c r="H273" s="13"/>
      <c r="I273" s="13"/>
      <c r="J273" s="13"/>
      <c r="K273" s="22"/>
      <c r="L273" s="13"/>
      <c r="M273" s="13"/>
      <c r="N273" s="22"/>
    </row>
    <row r="274" spans="1:14" ht="13.5">
      <c r="A274" s="13"/>
      <c r="B274" s="13"/>
      <c r="C274" s="13"/>
      <c r="D274" s="13"/>
      <c r="E274" s="22"/>
      <c r="F274" s="52"/>
      <c r="G274" s="13"/>
      <c r="H274" s="13"/>
      <c r="I274" s="13"/>
      <c r="J274" s="13"/>
      <c r="K274" s="22"/>
      <c r="L274" s="13"/>
      <c r="M274" s="13"/>
      <c r="N274" s="22"/>
    </row>
    <row r="275" spans="1:14" ht="13.5">
      <c r="A275" s="13"/>
      <c r="B275" s="13"/>
      <c r="C275" s="13"/>
      <c r="D275" s="13"/>
      <c r="E275" s="22"/>
      <c r="F275" s="52"/>
      <c r="G275" s="13"/>
      <c r="H275" s="13"/>
      <c r="I275" s="13"/>
      <c r="J275" s="13"/>
      <c r="K275" s="22"/>
      <c r="L275" s="13"/>
      <c r="M275" s="13"/>
      <c r="N275" s="22"/>
    </row>
    <row r="276" spans="1:14" ht="13.5">
      <c r="A276" s="13"/>
      <c r="B276" s="13"/>
      <c r="C276" s="13"/>
      <c r="D276" s="13"/>
      <c r="E276" s="22"/>
      <c r="F276" s="52"/>
      <c r="G276" s="13"/>
      <c r="H276" s="13"/>
      <c r="I276" s="13"/>
      <c r="J276" s="13"/>
      <c r="K276" s="22"/>
      <c r="L276" s="13"/>
      <c r="M276" s="13"/>
      <c r="N276" s="22"/>
    </row>
    <row r="277" spans="1:14" ht="13.5">
      <c r="A277" s="13"/>
      <c r="B277" s="13"/>
      <c r="C277" s="13"/>
      <c r="D277" s="13"/>
      <c r="E277" s="22"/>
      <c r="F277" s="52"/>
      <c r="G277" s="13"/>
      <c r="H277" s="13"/>
      <c r="I277" s="13"/>
      <c r="J277" s="13"/>
      <c r="K277" s="22"/>
      <c r="L277" s="13"/>
      <c r="M277" s="13"/>
      <c r="N277" s="22"/>
    </row>
    <row r="278" spans="1:14" ht="13.5">
      <c r="A278" s="13"/>
      <c r="B278" s="13"/>
      <c r="C278" s="13"/>
      <c r="D278" s="13"/>
      <c r="E278" s="22"/>
      <c r="F278" s="52"/>
      <c r="G278" s="13"/>
      <c r="H278" s="13"/>
      <c r="I278" s="13"/>
      <c r="J278" s="13"/>
      <c r="K278" s="22"/>
      <c r="L278" s="13"/>
      <c r="M278" s="13"/>
      <c r="N278" s="22"/>
    </row>
    <row r="279" spans="1:14" ht="13.5">
      <c r="A279" s="13"/>
      <c r="B279" s="13"/>
      <c r="C279" s="13"/>
      <c r="D279" s="13"/>
      <c r="E279" s="22"/>
      <c r="F279" s="52"/>
      <c r="G279" s="13"/>
      <c r="H279" s="13"/>
      <c r="I279" s="13"/>
      <c r="J279" s="13"/>
      <c r="K279" s="22"/>
      <c r="L279" s="13"/>
      <c r="M279" s="13"/>
      <c r="N279" s="22"/>
    </row>
    <row r="280" spans="1:14" ht="13.5">
      <c r="A280" s="13"/>
      <c r="B280" s="13"/>
      <c r="C280" s="13"/>
      <c r="D280" s="13"/>
      <c r="E280" s="22"/>
      <c r="F280" s="52"/>
      <c r="G280" s="13"/>
      <c r="H280" s="13"/>
      <c r="I280" s="13"/>
      <c r="J280" s="13"/>
      <c r="K280" s="22"/>
      <c r="L280" s="13"/>
      <c r="M280" s="13"/>
      <c r="N280" s="22"/>
    </row>
    <row r="281" spans="1:14" ht="13.5">
      <c r="A281" s="13"/>
      <c r="B281" s="13"/>
      <c r="C281" s="13"/>
      <c r="D281" s="13"/>
      <c r="E281" s="22"/>
      <c r="F281" s="52"/>
      <c r="G281" s="13"/>
      <c r="H281" s="13"/>
      <c r="I281" s="13"/>
      <c r="J281" s="13"/>
      <c r="K281" s="22"/>
      <c r="L281" s="13"/>
      <c r="M281" s="13"/>
      <c r="N281" s="22"/>
    </row>
    <row r="282" spans="1:14" ht="13.5">
      <c r="A282" s="13"/>
      <c r="B282" s="13"/>
      <c r="C282" s="13"/>
      <c r="D282" s="13"/>
      <c r="E282" s="22"/>
      <c r="F282" s="52"/>
      <c r="G282" s="13"/>
      <c r="H282" s="13"/>
      <c r="I282" s="13"/>
      <c r="J282" s="13"/>
      <c r="K282" s="22"/>
      <c r="L282" s="13"/>
      <c r="M282" s="13"/>
      <c r="N282" s="22"/>
    </row>
    <row r="283" spans="1:14" ht="13.5">
      <c r="A283" s="13"/>
      <c r="B283" s="13"/>
      <c r="C283" s="13"/>
      <c r="D283" s="13"/>
      <c r="E283" s="22"/>
      <c r="F283" s="52"/>
      <c r="G283" s="13"/>
      <c r="H283" s="13"/>
      <c r="I283" s="13"/>
      <c r="J283" s="13"/>
      <c r="K283" s="22"/>
      <c r="L283" s="13"/>
      <c r="M283" s="13"/>
      <c r="N283" s="22"/>
    </row>
    <row r="284" spans="1:14" ht="13.5">
      <c r="A284" s="13"/>
      <c r="B284" s="13"/>
      <c r="C284" s="13"/>
      <c r="D284" s="13"/>
      <c r="E284" s="22"/>
      <c r="F284" s="52"/>
      <c r="G284" s="13"/>
      <c r="H284" s="13"/>
      <c r="I284" s="13"/>
      <c r="J284" s="13"/>
      <c r="K284" s="22"/>
      <c r="L284" s="13"/>
      <c r="M284" s="13"/>
      <c r="N284" s="22"/>
    </row>
    <row r="285" spans="1:14" ht="13.5">
      <c r="A285" s="13"/>
      <c r="B285" s="13"/>
      <c r="C285" s="13"/>
      <c r="D285" s="13"/>
      <c r="E285" s="22"/>
      <c r="F285" s="52"/>
      <c r="G285" s="13"/>
      <c r="H285" s="13"/>
      <c r="I285" s="13"/>
      <c r="J285" s="13"/>
      <c r="K285" s="22"/>
      <c r="L285" s="13"/>
      <c r="M285" s="13"/>
      <c r="N285" s="22"/>
    </row>
    <row r="286" spans="1:14" ht="13.5">
      <c r="A286" s="13"/>
      <c r="B286" s="13"/>
      <c r="C286" s="13"/>
      <c r="D286" s="13"/>
      <c r="E286" s="22"/>
      <c r="F286" s="52"/>
      <c r="G286" s="13"/>
      <c r="H286" s="13"/>
      <c r="I286" s="13"/>
      <c r="J286" s="13"/>
      <c r="K286" s="22"/>
      <c r="L286" s="13"/>
      <c r="M286" s="13"/>
      <c r="N286" s="22"/>
    </row>
    <row r="287" spans="1:14" ht="13.5">
      <c r="A287" s="13"/>
      <c r="B287" s="13"/>
      <c r="C287" s="13"/>
      <c r="D287" s="13"/>
      <c r="E287" s="22"/>
      <c r="F287" s="52"/>
      <c r="G287" s="13"/>
      <c r="H287" s="13"/>
      <c r="I287" s="13"/>
      <c r="J287" s="13"/>
      <c r="K287" s="22"/>
      <c r="L287" s="13"/>
      <c r="M287" s="13"/>
      <c r="N287" s="22"/>
    </row>
    <row r="288" spans="1:14" ht="13.5">
      <c r="A288" s="13"/>
      <c r="B288" s="13"/>
      <c r="C288" s="13"/>
      <c r="D288" s="13"/>
      <c r="E288" s="22"/>
      <c r="F288" s="52"/>
      <c r="G288" s="13"/>
      <c r="H288" s="13"/>
      <c r="I288" s="13"/>
      <c r="J288" s="13"/>
      <c r="K288" s="22"/>
      <c r="L288" s="13"/>
      <c r="M288" s="13"/>
      <c r="N288" s="22"/>
    </row>
    <row r="289" spans="1:14" ht="13.5">
      <c r="A289" s="13"/>
      <c r="B289" s="13"/>
      <c r="C289" s="13"/>
      <c r="D289" s="13"/>
      <c r="E289" s="22"/>
      <c r="F289" s="52"/>
      <c r="G289" s="13"/>
      <c r="H289" s="13"/>
      <c r="I289" s="13"/>
      <c r="J289" s="13"/>
      <c r="K289" s="22"/>
      <c r="L289" s="13"/>
      <c r="M289" s="13"/>
      <c r="N289" s="22"/>
    </row>
    <row r="290" spans="1:14" ht="13.5">
      <c r="A290" s="13"/>
      <c r="B290" s="13"/>
      <c r="C290" s="13"/>
      <c r="D290" s="13"/>
      <c r="E290" s="22"/>
      <c r="F290" s="52"/>
      <c r="G290" s="13"/>
      <c r="H290" s="13"/>
      <c r="I290" s="13"/>
      <c r="J290" s="13"/>
      <c r="K290" s="22"/>
      <c r="L290" s="13"/>
      <c r="M290" s="13"/>
      <c r="N290" s="22"/>
    </row>
    <row r="291" spans="1:14" ht="13.5">
      <c r="A291" s="13"/>
      <c r="B291" s="13"/>
      <c r="C291" s="13"/>
      <c r="D291" s="13"/>
      <c r="E291" s="22"/>
      <c r="F291" s="52"/>
      <c r="G291" s="13"/>
      <c r="H291" s="13"/>
      <c r="I291" s="13"/>
      <c r="J291" s="13"/>
      <c r="K291" s="22"/>
      <c r="L291" s="13"/>
      <c r="M291" s="13"/>
      <c r="N291" s="22"/>
    </row>
    <row r="292" spans="1:14" ht="13.5">
      <c r="A292" s="13"/>
      <c r="B292" s="13"/>
      <c r="C292" s="13"/>
      <c r="D292" s="13"/>
      <c r="E292" s="22"/>
      <c r="F292" s="52"/>
      <c r="G292" s="13"/>
      <c r="H292" s="13"/>
      <c r="I292" s="13"/>
      <c r="J292" s="13"/>
      <c r="K292" s="22"/>
      <c r="L292" s="13"/>
      <c r="M292" s="13"/>
      <c r="N292" s="22"/>
    </row>
    <row r="293" spans="1:14" ht="13.5">
      <c r="A293" s="13"/>
      <c r="B293" s="13"/>
      <c r="C293" s="13"/>
      <c r="D293" s="13"/>
      <c r="E293" s="22"/>
      <c r="F293" s="52"/>
      <c r="G293" s="13"/>
      <c r="H293" s="13"/>
      <c r="I293" s="13"/>
      <c r="J293" s="13"/>
      <c r="K293" s="22"/>
      <c r="L293" s="13"/>
      <c r="M293" s="13"/>
      <c r="N293" s="22"/>
    </row>
    <row r="294" spans="1:14" ht="13.5">
      <c r="A294" s="13"/>
      <c r="B294" s="13"/>
      <c r="C294" s="13"/>
      <c r="D294" s="13"/>
      <c r="E294" s="22"/>
      <c r="F294" s="52"/>
      <c r="G294" s="13"/>
      <c r="H294" s="13"/>
      <c r="I294" s="13"/>
      <c r="J294" s="13"/>
      <c r="K294" s="22"/>
      <c r="L294" s="13"/>
      <c r="M294" s="13"/>
      <c r="N294" s="22"/>
    </row>
    <row r="295" spans="1:14" ht="13.5">
      <c r="A295" s="13"/>
      <c r="B295" s="13"/>
      <c r="C295" s="13"/>
      <c r="D295" s="13"/>
      <c r="E295" s="22"/>
      <c r="F295" s="52"/>
      <c r="G295" s="13"/>
      <c r="H295" s="13"/>
      <c r="I295" s="13"/>
      <c r="J295" s="13"/>
      <c r="K295" s="22"/>
      <c r="L295" s="13"/>
      <c r="M295" s="13"/>
      <c r="N295" s="22"/>
    </row>
    <row r="296" spans="1:14" ht="13.5">
      <c r="A296" s="13"/>
      <c r="B296" s="13"/>
      <c r="C296" s="13"/>
      <c r="D296" s="13"/>
      <c r="E296" s="22"/>
      <c r="F296" s="52"/>
      <c r="G296" s="13"/>
      <c r="H296" s="13"/>
      <c r="I296" s="13"/>
      <c r="J296" s="13"/>
      <c r="K296" s="22"/>
      <c r="L296" s="13"/>
      <c r="M296" s="13"/>
      <c r="N296" s="22"/>
    </row>
    <row r="297" spans="1:14" ht="13.5">
      <c r="A297" s="13"/>
      <c r="B297" s="13"/>
      <c r="C297" s="13"/>
      <c r="D297" s="13"/>
      <c r="E297" s="22"/>
      <c r="F297" s="52"/>
      <c r="G297" s="13"/>
      <c r="H297" s="13"/>
      <c r="I297" s="13"/>
      <c r="J297" s="13"/>
      <c r="K297" s="22"/>
      <c r="L297" s="13"/>
      <c r="M297" s="13"/>
      <c r="N297" s="22"/>
    </row>
    <row r="298" spans="1:14" ht="13.5">
      <c r="A298" s="13"/>
      <c r="B298" s="13"/>
      <c r="C298" s="13"/>
      <c r="D298" s="13"/>
      <c r="E298" s="22"/>
      <c r="F298" s="52"/>
      <c r="G298" s="13"/>
      <c r="H298" s="13"/>
      <c r="I298" s="13"/>
      <c r="J298" s="13"/>
      <c r="K298" s="22"/>
      <c r="L298" s="13"/>
      <c r="M298" s="13"/>
      <c r="N298" s="22"/>
    </row>
    <row r="299" spans="1:14" ht="13.5">
      <c r="A299" s="13"/>
      <c r="B299" s="13"/>
      <c r="C299" s="13"/>
      <c r="D299" s="13"/>
      <c r="E299" s="22"/>
      <c r="F299" s="52"/>
      <c r="G299" s="13"/>
      <c r="H299" s="13"/>
      <c r="I299" s="13"/>
      <c r="J299" s="13"/>
      <c r="K299" s="22"/>
      <c r="L299" s="13"/>
      <c r="M299" s="13"/>
      <c r="N299" s="22"/>
    </row>
    <row r="300" spans="1:14" ht="13.5">
      <c r="A300" s="13"/>
      <c r="B300" s="13"/>
      <c r="C300" s="13"/>
      <c r="D300" s="13"/>
      <c r="E300" s="22"/>
      <c r="F300" s="52"/>
      <c r="G300" s="13"/>
      <c r="H300" s="13"/>
      <c r="I300" s="13"/>
      <c r="J300" s="13"/>
      <c r="K300" s="22"/>
      <c r="L300" s="13"/>
      <c r="M300" s="13"/>
      <c r="N300" s="22"/>
    </row>
    <row r="301" spans="1:14" ht="13.5">
      <c r="A301" s="13"/>
      <c r="B301" s="13"/>
      <c r="C301" s="13"/>
      <c r="D301" s="13"/>
      <c r="E301" s="22"/>
      <c r="F301" s="52"/>
      <c r="G301" s="13"/>
      <c r="H301" s="13"/>
      <c r="I301" s="13"/>
      <c r="J301" s="13"/>
      <c r="K301" s="22"/>
      <c r="L301" s="13"/>
      <c r="M301" s="13"/>
      <c r="N301" s="22"/>
    </row>
    <row r="302" spans="1:14" ht="13.5">
      <c r="A302" s="13"/>
      <c r="B302" s="13"/>
      <c r="C302" s="13"/>
      <c r="D302" s="13"/>
      <c r="E302" s="22"/>
      <c r="F302" s="52"/>
      <c r="G302" s="13"/>
      <c r="H302" s="13"/>
      <c r="I302" s="13"/>
      <c r="J302" s="13"/>
      <c r="K302" s="22"/>
      <c r="L302" s="13"/>
      <c r="M302" s="13"/>
      <c r="N302" s="22"/>
    </row>
    <row r="303" spans="1:14" ht="13.5">
      <c r="A303" s="13"/>
      <c r="B303" s="13"/>
      <c r="C303" s="13"/>
      <c r="D303" s="13"/>
      <c r="E303" s="22"/>
      <c r="F303" s="52"/>
      <c r="G303" s="13"/>
      <c r="H303" s="13"/>
      <c r="I303" s="13"/>
      <c r="J303" s="13"/>
      <c r="K303" s="22"/>
      <c r="L303" s="13"/>
      <c r="M303" s="13"/>
      <c r="N303" s="22"/>
    </row>
    <row r="304" spans="1:14" ht="13.5">
      <c r="A304" s="13"/>
      <c r="B304" s="13"/>
      <c r="C304" s="13"/>
      <c r="D304" s="13"/>
      <c r="E304" s="22"/>
      <c r="F304" s="52"/>
      <c r="G304" s="13"/>
      <c r="H304" s="13"/>
      <c r="I304" s="13"/>
      <c r="J304" s="13"/>
      <c r="K304" s="22"/>
      <c r="L304" s="13"/>
      <c r="M304" s="13"/>
      <c r="N304" s="22"/>
    </row>
    <row r="305" spans="1:14" ht="13.5">
      <c r="A305" s="13"/>
      <c r="B305" s="13"/>
      <c r="C305" s="13"/>
      <c r="D305" s="13"/>
      <c r="E305" s="22"/>
      <c r="F305" s="52"/>
      <c r="G305" s="13"/>
      <c r="H305" s="13"/>
      <c r="I305" s="13"/>
      <c r="J305" s="13"/>
      <c r="K305" s="22"/>
      <c r="L305" s="13"/>
      <c r="M305" s="13"/>
      <c r="N305" s="22"/>
    </row>
    <row r="306" spans="1:14" ht="13.5">
      <c r="A306" s="13"/>
      <c r="B306" s="13"/>
      <c r="C306" s="13"/>
      <c r="D306" s="13"/>
      <c r="E306" s="22"/>
      <c r="F306" s="52"/>
      <c r="G306" s="13"/>
      <c r="H306" s="13"/>
      <c r="I306" s="13"/>
      <c r="J306" s="13"/>
      <c r="K306" s="22"/>
      <c r="L306" s="13"/>
      <c r="M306" s="13"/>
      <c r="N306" s="22"/>
    </row>
    <row r="307" spans="1:14" ht="13.5">
      <c r="A307" s="13"/>
      <c r="B307" s="13"/>
      <c r="C307" s="13"/>
      <c r="D307" s="13"/>
      <c r="E307" s="22"/>
      <c r="F307" s="52"/>
      <c r="G307" s="13"/>
      <c r="H307" s="13"/>
      <c r="I307" s="13"/>
      <c r="J307" s="13"/>
      <c r="K307" s="22"/>
      <c r="L307" s="13"/>
      <c r="M307" s="13"/>
      <c r="N307" s="22"/>
    </row>
    <row r="308" spans="1:14" ht="13.5">
      <c r="A308" s="13"/>
      <c r="B308" s="13"/>
      <c r="C308" s="13"/>
      <c r="D308" s="13"/>
      <c r="E308" s="22"/>
      <c r="F308" s="52"/>
      <c r="G308" s="13"/>
      <c r="H308" s="13"/>
      <c r="I308" s="13"/>
      <c r="J308" s="13"/>
      <c r="K308" s="22"/>
      <c r="L308" s="13"/>
      <c r="M308" s="13"/>
      <c r="N308" s="22"/>
    </row>
    <row r="309" spans="1:14" ht="13.5">
      <c r="A309" s="13"/>
      <c r="B309" s="13"/>
      <c r="C309" s="13"/>
      <c r="D309" s="13"/>
      <c r="E309" s="22"/>
      <c r="F309" s="52"/>
      <c r="G309" s="13"/>
      <c r="H309" s="13"/>
      <c r="I309" s="13"/>
      <c r="J309" s="13"/>
      <c r="K309" s="22"/>
      <c r="L309" s="13"/>
      <c r="M309" s="13"/>
      <c r="N309" s="22"/>
    </row>
    <row r="310" spans="1:14" ht="13.5">
      <c r="A310" s="13"/>
      <c r="B310" s="13"/>
      <c r="C310" s="13"/>
      <c r="D310" s="13"/>
      <c r="E310" s="22"/>
      <c r="F310" s="52"/>
      <c r="G310" s="13"/>
      <c r="H310" s="13"/>
      <c r="I310" s="13"/>
      <c r="J310" s="13"/>
      <c r="K310" s="22"/>
      <c r="L310" s="13"/>
      <c r="M310" s="13"/>
      <c r="N310" s="22"/>
    </row>
    <row r="311" spans="1:14" ht="13.5">
      <c r="A311" s="13"/>
      <c r="B311" s="13"/>
      <c r="C311" s="13"/>
      <c r="D311" s="13"/>
      <c r="E311" s="22"/>
      <c r="F311" s="52"/>
      <c r="G311" s="13"/>
      <c r="H311" s="13"/>
      <c r="I311" s="13"/>
      <c r="J311" s="13"/>
      <c r="K311" s="22"/>
      <c r="L311" s="13"/>
      <c r="M311" s="13"/>
      <c r="N311" s="22"/>
    </row>
    <row r="312" spans="1:14" ht="13.5">
      <c r="A312" s="13"/>
      <c r="B312" s="13"/>
      <c r="C312" s="13"/>
      <c r="D312" s="13"/>
      <c r="E312" s="22"/>
      <c r="F312" s="52"/>
      <c r="G312" s="13"/>
      <c r="H312" s="13"/>
      <c r="I312" s="13"/>
      <c r="J312" s="13"/>
      <c r="K312" s="22"/>
      <c r="L312" s="13"/>
      <c r="M312" s="13"/>
      <c r="N312" s="22"/>
    </row>
    <row r="313" spans="1:14" ht="13.5">
      <c r="A313" s="13"/>
      <c r="B313" s="13"/>
      <c r="C313" s="13"/>
      <c r="D313" s="13"/>
      <c r="E313" s="22"/>
      <c r="F313" s="52"/>
      <c r="G313" s="13"/>
      <c r="H313" s="13"/>
      <c r="I313" s="13"/>
      <c r="J313" s="13"/>
      <c r="K313" s="22"/>
      <c r="L313" s="13"/>
      <c r="M313" s="13"/>
      <c r="N313" s="22"/>
    </row>
    <row r="314" spans="1:14" ht="13.5">
      <c r="A314" s="13"/>
      <c r="B314" s="13"/>
      <c r="C314" s="13"/>
      <c r="D314" s="13"/>
      <c r="E314" s="22"/>
      <c r="F314" s="52"/>
      <c r="G314" s="13"/>
      <c r="H314" s="13"/>
      <c r="I314" s="13"/>
      <c r="J314" s="13"/>
      <c r="K314" s="22"/>
      <c r="L314" s="13"/>
      <c r="M314" s="13"/>
      <c r="N314" s="22"/>
    </row>
    <row r="315" spans="1:14" ht="13.5">
      <c r="A315" s="13"/>
      <c r="B315" s="13"/>
      <c r="C315" s="13"/>
      <c r="D315" s="13"/>
      <c r="E315" s="22"/>
      <c r="F315" s="52"/>
      <c r="G315" s="13"/>
      <c r="H315" s="13"/>
      <c r="I315" s="13"/>
      <c r="J315" s="13"/>
      <c r="K315" s="22"/>
      <c r="L315" s="13"/>
      <c r="M315" s="13"/>
      <c r="N315" s="22"/>
    </row>
    <row r="316" spans="1:14" ht="13.5">
      <c r="A316" s="13"/>
      <c r="B316" s="13"/>
      <c r="C316" s="13"/>
      <c r="D316" s="13"/>
      <c r="E316" s="22"/>
      <c r="F316" s="52"/>
      <c r="G316" s="13"/>
      <c r="H316" s="13"/>
      <c r="I316" s="13"/>
      <c r="J316" s="13"/>
      <c r="K316" s="22"/>
      <c r="L316" s="13"/>
      <c r="M316" s="13"/>
      <c r="N316" s="22"/>
    </row>
    <row r="317" spans="1:14" ht="13.5">
      <c r="A317" s="13"/>
      <c r="B317" s="13"/>
      <c r="C317" s="13"/>
      <c r="D317" s="13"/>
      <c r="E317" s="22"/>
      <c r="F317" s="52"/>
      <c r="G317" s="13"/>
      <c r="H317" s="13"/>
      <c r="I317" s="13"/>
      <c r="J317" s="13"/>
      <c r="K317" s="22"/>
      <c r="L317" s="13"/>
      <c r="M317" s="13"/>
      <c r="N317" s="22"/>
    </row>
    <row r="318" spans="1:14" ht="13.5">
      <c r="A318" s="13"/>
      <c r="B318" s="13"/>
      <c r="C318" s="13"/>
      <c r="D318" s="13"/>
      <c r="E318" s="22"/>
      <c r="F318" s="52"/>
      <c r="G318" s="13"/>
      <c r="H318" s="13"/>
      <c r="I318" s="13"/>
      <c r="J318" s="13"/>
      <c r="K318" s="22"/>
      <c r="L318" s="13"/>
      <c r="M318" s="13"/>
      <c r="N318" s="22"/>
    </row>
    <row r="319" spans="1:14" ht="13.5">
      <c r="A319" s="13"/>
      <c r="B319" s="13"/>
      <c r="C319" s="13"/>
      <c r="D319" s="13"/>
      <c r="E319" s="22"/>
      <c r="F319" s="52"/>
      <c r="G319" s="13"/>
      <c r="H319" s="13"/>
      <c r="I319" s="13"/>
      <c r="J319" s="13"/>
      <c r="K319" s="22"/>
      <c r="L319" s="13"/>
      <c r="M319" s="13"/>
      <c r="N319" s="22"/>
    </row>
    <row r="320" spans="1:14" ht="13.5">
      <c r="A320" s="13"/>
      <c r="B320" s="13"/>
      <c r="C320" s="13"/>
      <c r="D320" s="13"/>
      <c r="E320" s="22"/>
      <c r="F320" s="52"/>
      <c r="G320" s="13"/>
      <c r="H320" s="13"/>
      <c r="I320" s="13"/>
      <c r="J320" s="13"/>
      <c r="K320" s="22"/>
      <c r="L320" s="13"/>
      <c r="M320" s="13"/>
      <c r="N320" s="22"/>
    </row>
    <row r="321" spans="1:14" ht="13.5">
      <c r="A321" s="13"/>
      <c r="B321" s="13"/>
      <c r="C321" s="13"/>
      <c r="D321" s="13"/>
      <c r="E321" s="22"/>
      <c r="F321" s="52"/>
      <c r="G321" s="13"/>
      <c r="H321" s="13"/>
      <c r="I321" s="13"/>
      <c r="J321" s="13"/>
      <c r="K321" s="22"/>
      <c r="L321" s="13"/>
      <c r="M321" s="13"/>
      <c r="N321" s="22"/>
    </row>
    <row r="322" spans="1:14" ht="13.5">
      <c r="A322" s="13"/>
      <c r="B322" s="13"/>
      <c r="C322" s="13"/>
      <c r="D322" s="13"/>
      <c r="E322" s="22"/>
      <c r="F322" s="52"/>
      <c r="G322" s="13"/>
      <c r="H322" s="13"/>
      <c r="I322" s="13"/>
      <c r="J322" s="13"/>
      <c r="K322" s="22"/>
      <c r="L322" s="13"/>
      <c r="M322" s="13"/>
      <c r="N322" s="22"/>
    </row>
    <row r="323" spans="1:14" ht="13.5">
      <c r="A323" s="13"/>
      <c r="B323" s="13"/>
      <c r="C323" s="13"/>
      <c r="D323" s="13"/>
      <c r="E323" s="22"/>
      <c r="F323" s="52"/>
      <c r="G323" s="13"/>
      <c r="H323" s="13"/>
      <c r="I323" s="13"/>
      <c r="J323" s="13"/>
      <c r="K323" s="22"/>
      <c r="L323" s="13"/>
      <c r="M323" s="13"/>
      <c r="N323" s="22"/>
    </row>
    <row r="324" spans="1:14" ht="13.5">
      <c r="A324" s="13"/>
      <c r="B324" s="13"/>
      <c r="C324" s="13"/>
      <c r="D324" s="13"/>
      <c r="E324" s="22"/>
      <c r="F324" s="52"/>
      <c r="G324" s="13"/>
      <c r="H324" s="13"/>
      <c r="I324" s="13"/>
      <c r="J324" s="13"/>
      <c r="K324" s="22"/>
      <c r="L324" s="13"/>
      <c r="M324" s="13"/>
      <c r="N324" s="22"/>
    </row>
    <row r="325" spans="1:14" ht="13.5">
      <c r="A325" s="13"/>
      <c r="B325" s="13"/>
      <c r="C325" s="13"/>
      <c r="D325" s="13"/>
      <c r="E325" s="22"/>
      <c r="F325" s="52"/>
      <c r="G325" s="13"/>
      <c r="H325" s="13"/>
      <c r="I325" s="13"/>
      <c r="J325" s="13"/>
      <c r="K325" s="22"/>
      <c r="L325" s="13"/>
      <c r="M325" s="13"/>
      <c r="N325" s="22"/>
    </row>
    <row r="326" spans="1:14" ht="13.5">
      <c r="A326" s="13"/>
      <c r="B326" s="13"/>
      <c r="C326" s="13"/>
      <c r="D326" s="13"/>
      <c r="E326" s="22"/>
      <c r="F326" s="52"/>
      <c r="G326" s="13"/>
      <c r="H326" s="13"/>
      <c r="I326" s="13"/>
      <c r="J326" s="13"/>
      <c r="K326" s="22"/>
      <c r="L326" s="13"/>
      <c r="M326" s="13"/>
      <c r="N326" s="22"/>
    </row>
    <row r="327" spans="1:14" ht="13.5">
      <c r="A327" s="13"/>
      <c r="B327" s="13"/>
      <c r="C327" s="13"/>
      <c r="D327" s="13"/>
      <c r="E327" s="22"/>
      <c r="F327" s="52"/>
      <c r="G327" s="13"/>
      <c r="H327" s="13"/>
      <c r="I327" s="13"/>
      <c r="J327" s="13"/>
      <c r="K327" s="22"/>
      <c r="L327" s="13"/>
      <c r="M327" s="13"/>
      <c r="N327" s="22"/>
    </row>
    <row r="328" spans="1:14" ht="13.5">
      <c r="A328" s="13"/>
      <c r="B328" s="13"/>
      <c r="C328" s="13"/>
      <c r="D328" s="13"/>
      <c r="E328" s="22"/>
      <c r="F328" s="52"/>
      <c r="G328" s="13"/>
      <c r="H328" s="13"/>
      <c r="I328" s="13"/>
      <c r="J328" s="13"/>
      <c r="K328" s="22"/>
      <c r="L328" s="13"/>
      <c r="M328" s="13"/>
      <c r="N328" s="22"/>
    </row>
    <row r="329" spans="1:14" ht="13.5">
      <c r="A329" s="13"/>
      <c r="B329" s="13"/>
      <c r="C329" s="13"/>
      <c r="D329" s="13"/>
      <c r="E329" s="22"/>
      <c r="F329" s="52"/>
      <c r="G329" s="13"/>
      <c r="H329" s="13"/>
      <c r="I329" s="13"/>
      <c r="J329" s="13"/>
      <c r="K329" s="22"/>
      <c r="L329" s="13"/>
      <c r="M329" s="13"/>
      <c r="N329" s="22"/>
    </row>
    <row r="330" spans="1:14" ht="13.5">
      <c r="A330" s="13"/>
      <c r="B330" s="13"/>
      <c r="C330" s="13"/>
      <c r="D330" s="13"/>
      <c r="E330" s="22"/>
      <c r="F330" s="52"/>
      <c r="G330" s="13"/>
      <c r="H330" s="13"/>
      <c r="I330" s="13"/>
      <c r="J330" s="13"/>
      <c r="K330" s="22"/>
      <c r="L330" s="13"/>
      <c r="M330" s="13"/>
      <c r="N330" s="22"/>
    </row>
    <row r="331" spans="1:14" ht="13.5">
      <c r="A331" s="13"/>
      <c r="B331" s="13"/>
      <c r="C331" s="13"/>
      <c r="D331" s="13"/>
      <c r="E331" s="22"/>
      <c r="F331" s="52"/>
      <c r="G331" s="13"/>
      <c r="H331" s="13"/>
      <c r="I331" s="13"/>
      <c r="J331" s="13"/>
      <c r="K331" s="22"/>
      <c r="L331" s="13"/>
      <c r="M331" s="13"/>
      <c r="N331" s="22"/>
    </row>
    <row r="332" spans="1:14" ht="13.5">
      <c r="A332" s="13"/>
      <c r="B332" s="13"/>
      <c r="C332" s="13"/>
      <c r="D332" s="13"/>
      <c r="E332" s="22"/>
      <c r="F332" s="52"/>
      <c r="G332" s="13"/>
      <c r="H332" s="13"/>
      <c r="I332" s="13"/>
      <c r="J332" s="13"/>
      <c r="K332" s="22"/>
      <c r="L332" s="13"/>
      <c r="M332" s="13"/>
      <c r="N332" s="22"/>
    </row>
    <row r="333" spans="1:14" ht="13.5">
      <c r="A333" s="13"/>
      <c r="B333" s="13"/>
      <c r="C333" s="13"/>
      <c r="D333" s="13"/>
      <c r="E333" s="22"/>
      <c r="F333" s="52"/>
      <c r="G333" s="13"/>
      <c r="H333" s="13"/>
      <c r="I333" s="13"/>
      <c r="J333" s="13"/>
      <c r="K333" s="22"/>
      <c r="L333" s="13"/>
      <c r="M333" s="13"/>
      <c r="N333" s="22"/>
    </row>
    <row r="334" spans="1:14" ht="13.5">
      <c r="A334" s="13"/>
      <c r="B334" s="13"/>
      <c r="C334" s="13"/>
      <c r="D334" s="13"/>
      <c r="E334" s="22"/>
      <c r="F334" s="52"/>
      <c r="G334" s="13"/>
      <c r="H334" s="13"/>
      <c r="I334" s="13"/>
      <c r="J334" s="13"/>
      <c r="K334" s="22"/>
      <c r="L334" s="13"/>
      <c r="M334" s="13"/>
      <c r="N334" s="22"/>
    </row>
    <row r="335" spans="1:14" ht="13.5">
      <c r="A335" s="13"/>
      <c r="B335" s="13"/>
      <c r="C335" s="13"/>
      <c r="D335" s="13"/>
      <c r="E335" s="22"/>
      <c r="F335" s="52"/>
      <c r="G335" s="13"/>
      <c r="H335" s="13"/>
      <c r="I335" s="13"/>
      <c r="J335" s="13"/>
      <c r="K335" s="22"/>
      <c r="L335" s="13"/>
      <c r="M335" s="13"/>
      <c r="N335" s="22"/>
    </row>
    <row r="336" spans="1:14" ht="13.5">
      <c r="A336" s="13"/>
      <c r="B336" s="13"/>
      <c r="C336" s="13"/>
      <c r="D336" s="13"/>
      <c r="E336" s="22"/>
      <c r="F336" s="52"/>
      <c r="G336" s="13"/>
      <c r="H336" s="13"/>
      <c r="I336" s="13"/>
      <c r="J336" s="13"/>
      <c r="K336" s="22"/>
      <c r="L336" s="13"/>
      <c r="M336" s="13"/>
      <c r="N336" s="22"/>
    </row>
    <row r="337" spans="1:14" ht="13.5">
      <c r="A337" s="13"/>
      <c r="B337" s="13"/>
      <c r="C337" s="13"/>
      <c r="D337" s="13"/>
      <c r="E337" s="22"/>
      <c r="F337" s="52"/>
      <c r="G337" s="13"/>
      <c r="H337" s="13"/>
      <c r="I337" s="13"/>
      <c r="J337" s="13"/>
      <c r="K337" s="22"/>
      <c r="L337" s="13"/>
      <c r="M337" s="13"/>
      <c r="N337" s="22"/>
    </row>
    <row r="338" spans="1:14" ht="13.5">
      <c r="A338" s="13"/>
      <c r="B338" s="13"/>
      <c r="C338" s="13"/>
      <c r="D338" s="13"/>
      <c r="E338" s="22"/>
      <c r="F338" s="52"/>
      <c r="G338" s="13"/>
      <c r="H338" s="13"/>
      <c r="I338" s="13"/>
      <c r="J338" s="13"/>
      <c r="K338" s="22"/>
      <c r="L338" s="13"/>
      <c r="M338" s="13"/>
      <c r="N338" s="22"/>
    </row>
    <row r="339" spans="1:14" ht="13.5">
      <c r="A339" s="13"/>
      <c r="B339" s="13"/>
      <c r="C339" s="13"/>
      <c r="D339" s="13"/>
      <c r="E339" s="22"/>
      <c r="F339" s="52"/>
      <c r="G339" s="13"/>
      <c r="H339" s="13"/>
      <c r="I339" s="13"/>
      <c r="J339" s="13"/>
      <c r="K339" s="22"/>
      <c r="L339" s="13"/>
      <c r="M339" s="13"/>
      <c r="N339" s="22"/>
    </row>
    <row r="340" spans="1:14" ht="13.5">
      <c r="A340" s="13"/>
      <c r="B340" s="13"/>
      <c r="C340" s="13"/>
      <c r="D340" s="13"/>
      <c r="E340" s="22"/>
      <c r="F340" s="52"/>
      <c r="G340" s="13"/>
      <c r="H340" s="13"/>
      <c r="I340" s="13"/>
      <c r="J340" s="13"/>
      <c r="K340" s="22"/>
      <c r="L340" s="13"/>
      <c r="M340" s="13"/>
      <c r="N340" s="22"/>
    </row>
    <row r="341" spans="1:14" ht="13.5">
      <c r="A341" s="13"/>
      <c r="B341" s="13"/>
      <c r="C341" s="13"/>
      <c r="D341" s="13"/>
      <c r="E341" s="22"/>
      <c r="F341" s="52"/>
      <c r="G341" s="13"/>
      <c r="H341" s="13"/>
      <c r="I341" s="13"/>
      <c r="J341" s="13"/>
      <c r="K341" s="22"/>
      <c r="L341" s="13"/>
      <c r="M341" s="13"/>
      <c r="N341" s="22"/>
    </row>
    <row r="342" spans="1:14" ht="13.5">
      <c r="A342" s="13"/>
      <c r="B342" s="13"/>
      <c r="C342" s="13"/>
      <c r="D342" s="13"/>
      <c r="E342" s="22"/>
      <c r="F342" s="52"/>
      <c r="G342" s="13"/>
      <c r="H342" s="13"/>
      <c r="I342" s="13"/>
      <c r="J342" s="13"/>
      <c r="K342" s="22"/>
      <c r="L342" s="13"/>
      <c r="M342" s="13"/>
      <c r="N342" s="22"/>
    </row>
    <row r="343" spans="1:14" ht="13.5">
      <c r="A343" s="13"/>
      <c r="B343" s="13"/>
      <c r="C343" s="13"/>
      <c r="D343" s="13"/>
      <c r="E343" s="22"/>
      <c r="F343" s="52"/>
      <c r="G343" s="13"/>
      <c r="H343" s="13"/>
      <c r="I343" s="13"/>
      <c r="J343" s="13"/>
      <c r="K343" s="22"/>
      <c r="L343" s="13"/>
      <c r="M343" s="13"/>
      <c r="N343" s="22"/>
    </row>
    <row r="344" spans="1:14" ht="13.5">
      <c r="A344" s="13"/>
      <c r="B344" s="13"/>
      <c r="C344" s="13"/>
      <c r="D344" s="13"/>
      <c r="E344" s="22"/>
      <c r="F344" s="52"/>
      <c r="G344" s="13"/>
      <c r="H344" s="13"/>
      <c r="I344" s="13"/>
      <c r="J344" s="13"/>
      <c r="K344" s="22"/>
      <c r="L344" s="13"/>
      <c r="M344" s="13"/>
      <c r="N344" s="22"/>
    </row>
    <row r="345" spans="1:14" ht="13.5">
      <c r="A345" s="13"/>
      <c r="B345" s="13"/>
      <c r="C345" s="13"/>
      <c r="D345" s="13"/>
      <c r="E345" s="22"/>
      <c r="F345" s="52"/>
      <c r="G345" s="13"/>
      <c r="H345" s="13"/>
      <c r="I345" s="13"/>
      <c r="J345" s="13"/>
      <c r="K345" s="22"/>
      <c r="L345" s="13"/>
      <c r="M345" s="13"/>
      <c r="N345" s="22"/>
    </row>
    <row r="346" spans="1:14" ht="13.5">
      <c r="A346" s="13"/>
      <c r="B346" s="13"/>
      <c r="C346" s="13"/>
      <c r="D346" s="13"/>
      <c r="E346" s="22"/>
      <c r="F346" s="52"/>
      <c r="G346" s="13"/>
      <c r="H346" s="13"/>
      <c r="I346" s="13"/>
      <c r="J346" s="13"/>
      <c r="K346" s="22"/>
      <c r="L346" s="13"/>
      <c r="M346" s="13"/>
      <c r="N346" s="22"/>
    </row>
    <row r="347" spans="1:14" ht="13.5">
      <c r="A347" s="13"/>
      <c r="B347" s="13"/>
      <c r="C347" s="13"/>
      <c r="D347" s="13"/>
      <c r="E347" s="22"/>
      <c r="F347" s="52"/>
      <c r="G347" s="13"/>
      <c r="H347" s="13"/>
      <c r="I347" s="13"/>
      <c r="J347" s="13"/>
      <c r="K347" s="22"/>
      <c r="L347" s="13"/>
      <c r="M347" s="13"/>
      <c r="N347" s="22"/>
    </row>
    <row r="348" spans="1:14" ht="13.5">
      <c r="A348" s="13"/>
      <c r="B348" s="13"/>
      <c r="C348" s="13"/>
      <c r="D348" s="13"/>
      <c r="E348" s="22"/>
      <c r="F348" s="52"/>
      <c r="G348" s="13"/>
      <c r="H348" s="13"/>
      <c r="I348" s="13"/>
      <c r="J348" s="13"/>
      <c r="K348" s="22"/>
      <c r="L348" s="13"/>
      <c r="M348" s="13"/>
      <c r="N348" s="22"/>
    </row>
    <row r="349" spans="1:14" ht="13.5">
      <c r="A349" s="13"/>
      <c r="B349" s="13"/>
      <c r="C349" s="13"/>
      <c r="D349" s="13"/>
      <c r="E349" s="22"/>
      <c r="F349" s="52"/>
      <c r="G349" s="13"/>
      <c r="H349" s="13"/>
      <c r="I349" s="13"/>
      <c r="J349" s="13"/>
      <c r="K349" s="22"/>
      <c r="L349" s="13"/>
      <c r="M349" s="13"/>
      <c r="N349" s="22"/>
    </row>
    <row r="350" spans="1:14" ht="13.5">
      <c r="A350" s="13"/>
      <c r="B350" s="13"/>
      <c r="C350" s="13"/>
      <c r="D350" s="13"/>
      <c r="E350" s="22"/>
      <c r="F350" s="52"/>
      <c r="G350" s="13"/>
      <c r="H350" s="13"/>
      <c r="I350" s="13"/>
      <c r="J350" s="13"/>
      <c r="K350" s="22"/>
      <c r="L350" s="13"/>
      <c r="M350" s="13"/>
      <c r="N350" s="22"/>
    </row>
    <row r="351" spans="1:14" ht="13.5">
      <c r="A351" s="13"/>
      <c r="B351" s="13"/>
      <c r="C351" s="13"/>
      <c r="D351" s="13"/>
      <c r="E351" s="22"/>
      <c r="F351" s="52"/>
      <c r="G351" s="13"/>
      <c r="H351" s="13"/>
      <c r="I351" s="13"/>
      <c r="J351" s="13"/>
      <c r="K351" s="22"/>
      <c r="L351" s="13"/>
      <c r="M351" s="13"/>
      <c r="N351" s="22"/>
    </row>
    <row r="352" spans="1:14" ht="13.5">
      <c r="A352" s="13"/>
      <c r="B352" s="13"/>
      <c r="C352" s="13"/>
      <c r="D352" s="13"/>
      <c r="E352" s="22"/>
      <c r="F352" s="52"/>
      <c r="G352" s="13"/>
      <c r="H352" s="13"/>
      <c r="I352" s="13"/>
      <c r="J352" s="13"/>
      <c r="K352" s="22"/>
      <c r="L352" s="13"/>
      <c r="M352" s="13"/>
      <c r="N352" s="22"/>
    </row>
    <row r="353" spans="1:14" ht="13.5">
      <c r="A353" s="13"/>
      <c r="B353" s="13"/>
      <c r="C353" s="13"/>
      <c r="D353" s="13"/>
      <c r="E353" s="22"/>
      <c r="F353" s="52"/>
      <c r="G353" s="13"/>
      <c r="H353" s="13"/>
      <c r="I353" s="13"/>
      <c r="J353" s="13"/>
      <c r="K353" s="22"/>
      <c r="L353" s="13"/>
      <c r="M353" s="13"/>
      <c r="N353" s="22"/>
    </row>
    <row r="354" spans="1:14" ht="13.5">
      <c r="A354" s="13"/>
      <c r="B354" s="13"/>
      <c r="C354" s="13"/>
      <c r="D354" s="13"/>
      <c r="E354" s="22"/>
      <c r="F354" s="52"/>
      <c r="G354" s="13"/>
      <c r="H354" s="13"/>
      <c r="I354" s="13"/>
      <c r="J354" s="13"/>
      <c r="K354" s="22"/>
      <c r="L354" s="13"/>
      <c r="M354" s="13"/>
      <c r="N354" s="22"/>
    </row>
    <row r="355" spans="1:14" ht="13.5">
      <c r="A355" s="13"/>
      <c r="B355" s="13"/>
      <c r="C355" s="13"/>
      <c r="D355" s="13"/>
      <c r="E355" s="22"/>
      <c r="F355" s="52"/>
      <c r="G355" s="13"/>
      <c r="H355" s="13"/>
      <c r="I355" s="13"/>
      <c r="J355" s="13"/>
      <c r="K355" s="22"/>
      <c r="L355" s="13"/>
      <c r="M355" s="13"/>
      <c r="N355" s="22"/>
    </row>
    <row r="356" spans="1:14" ht="13.5">
      <c r="A356" s="13"/>
      <c r="B356" s="13"/>
      <c r="C356" s="13"/>
      <c r="D356" s="13"/>
      <c r="E356" s="22"/>
      <c r="F356" s="52"/>
      <c r="G356" s="13"/>
      <c r="H356" s="13"/>
      <c r="I356" s="13"/>
      <c r="J356" s="13"/>
      <c r="K356" s="22"/>
      <c r="L356" s="13"/>
      <c r="M356" s="13"/>
      <c r="N356" s="22"/>
    </row>
    <row r="357" spans="1:14" ht="13.5">
      <c r="A357" s="13"/>
      <c r="B357" s="13"/>
      <c r="C357" s="13"/>
      <c r="D357" s="13"/>
      <c r="E357" s="22"/>
      <c r="F357" s="52"/>
      <c r="G357" s="13"/>
      <c r="H357" s="13"/>
      <c r="I357" s="13"/>
      <c r="J357" s="13"/>
      <c r="K357" s="22"/>
      <c r="L357" s="13"/>
      <c r="M357" s="13"/>
      <c r="N357" s="22"/>
    </row>
    <row r="358" spans="1:14" ht="13.5">
      <c r="A358" s="13"/>
      <c r="B358" s="13"/>
      <c r="C358" s="13"/>
      <c r="D358" s="13"/>
      <c r="E358" s="22"/>
      <c r="F358" s="52"/>
      <c r="G358" s="13"/>
      <c r="H358" s="13"/>
      <c r="I358" s="13"/>
      <c r="J358" s="13"/>
      <c r="K358" s="22"/>
      <c r="L358" s="13"/>
      <c r="M358" s="13"/>
      <c r="N358" s="22"/>
    </row>
    <row r="359" spans="1:14" ht="13.5">
      <c r="A359" s="13"/>
      <c r="B359" s="13"/>
      <c r="C359" s="13"/>
      <c r="D359" s="13"/>
      <c r="E359" s="22"/>
      <c r="F359" s="52"/>
      <c r="G359" s="13"/>
      <c r="H359" s="13"/>
      <c r="I359" s="13"/>
      <c r="J359" s="13"/>
      <c r="K359" s="22"/>
      <c r="L359" s="13"/>
      <c r="M359" s="13"/>
      <c r="N359" s="22"/>
    </row>
    <row r="360" spans="1:14" ht="13.5">
      <c r="A360" s="13"/>
      <c r="B360" s="13"/>
      <c r="C360" s="13"/>
      <c r="D360" s="13"/>
      <c r="E360" s="22"/>
      <c r="F360" s="52"/>
      <c r="G360" s="13"/>
      <c r="H360" s="13"/>
      <c r="I360" s="13"/>
      <c r="J360" s="13"/>
      <c r="K360" s="22"/>
      <c r="L360" s="13"/>
      <c r="M360" s="13"/>
      <c r="N360" s="22"/>
    </row>
    <row r="361" spans="1:14" ht="13.5">
      <c r="A361" s="13"/>
      <c r="B361" s="13"/>
      <c r="C361" s="13"/>
      <c r="D361" s="13"/>
      <c r="E361" s="22"/>
      <c r="F361" s="52"/>
      <c r="G361" s="13"/>
      <c r="H361" s="13"/>
      <c r="I361" s="13"/>
      <c r="J361" s="13"/>
      <c r="K361" s="22"/>
      <c r="L361" s="13"/>
      <c r="M361" s="13"/>
      <c r="N361" s="22"/>
    </row>
    <row r="362" spans="1:14" ht="13.5">
      <c r="A362" s="13"/>
      <c r="B362" s="13"/>
      <c r="C362" s="13"/>
      <c r="D362" s="13"/>
      <c r="E362" s="22"/>
      <c r="F362" s="52"/>
      <c r="G362" s="13"/>
      <c r="H362" s="13"/>
      <c r="I362" s="13"/>
      <c r="J362" s="13"/>
      <c r="K362" s="22"/>
      <c r="L362" s="13"/>
      <c r="M362" s="13"/>
      <c r="N362" s="22"/>
    </row>
    <row r="363" spans="1:14" ht="13.5">
      <c r="A363" s="13"/>
      <c r="B363" s="13"/>
      <c r="C363" s="13"/>
      <c r="D363" s="13"/>
      <c r="E363" s="22"/>
      <c r="F363" s="52"/>
      <c r="G363" s="13"/>
      <c r="H363" s="13"/>
      <c r="I363" s="13"/>
      <c r="J363" s="13"/>
      <c r="K363" s="22"/>
      <c r="L363" s="13"/>
      <c r="M363" s="13"/>
      <c r="N363" s="22"/>
    </row>
    <row r="364" spans="1:14" ht="13.5">
      <c r="A364" s="13"/>
      <c r="B364" s="13"/>
      <c r="C364" s="13"/>
      <c r="D364" s="13"/>
      <c r="E364" s="22"/>
      <c r="F364" s="52"/>
      <c r="G364" s="13"/>
      <c r="H364" s="13"/>
      <c r="I364" s="13"/>
      <c r="J364" s="13"/>
      <c r="K364" s="22"/>
      <c r="L364" s="13"/>
      <c r="M364" s="13"/>
      <c r="N364" s="22"/>
    </row>
    <row r="365" spans="1:14" ht="13.5">
      <c r="A365" s="13"/>
      <c r="B365" s="13"/>
      <c r="C365" s="13"/>
      <c r="D365" s="13"/>
      <c r="E365" s="22"/>
      <c r="F365" s="52"/>
      <c r="G365" s="13"/>
      <c r="H365" s="13"/>
      <c r="I365" s="13"/>
      <c r="J365" s="13"/>
      <c r="K365" s="22"/>
      <c r="L365" s="13"/>
      <c r="M365" s="13"/>
      <c r="N365" s="22"/>
    </row>
    <row r="366" spans="1:14" ht="13.5">
      <c r="A366" s="13"/>
      <c r="B366" s="13"/>
      <c r="C366" s="13"/>
      <c r="D366" s="13"/>
      <c r="E366" s="22"/>
      <c r="F366" s="52"/>
      <c r="G366" s="13"/>
      <c r="H366" s="13"/>
      <c r="I366" s="13"/>
      <c r="J366" s="13"/>
      <c r="K366" s="22"/>
      <c r="L366" s="13"/>
      <c r="M366" s="13"/>
      <c r="N366" s="22"/>
    </row>
    <row r="367" spans="1:14" ht="13.5">
      <c r="A367" s="13"/>
      <c r="B367" s="13"/>
      <c r="C367" s="13"/>
      <c r="D367" s="13"/>
      <c r="E367" s="22"/>
      <c r="F367" s="52"/>
      <c r="G367" s="13"/>
      <c r="H367" s="13"/>
      <c r="I367" s="13"/>
      <c r="J367" s="13"/>
      <c r="K367" s="22"/>
      <c r="L367" s="13"/>
      <c r="M367" s="13"/>
      <c r="N367" s="22"/>
    </row>
    <row r="368" spans="1:14" ht="13.5">
      <c r="A368" s="13"/>
      <c r="B368" s="13"/>
      <c r="C368" s="13"/>
      <c r="D368" s="13"/>
      <c r="E368" s="22"/>
      <c r="F368" s="52"/>
      <c r="G368" s="13"/>
      <c r="H368" s="13"/>
      <c r="I368" s="13"/>
      <c r="J368" s="13"/>
      <c r="K368" s="22"/>
      <c r="L368" s="13"/>
      <c r="M368" s="13"/>
      <c r="N368" s="22"/>
    </row>
    <row r="369" spans="1:14" ht="13.5">
      <c r="A369" s="13"/>
      <c r="B369" s="13"/>
      <c r="C369" s="13"/>
      <c r="D369" s="13"/>
      <c r="E369" s="22"/>
      <c r="F369" s="52"/>
      <c r="G369" s="13"/>
      <c r="H369" s="13"/>
      <c r="I369" s="13"/>
      <c r="J369" s="13"/>
      <c r="K369" s="22"/>
      <c r="L369" s="13"/>
      <c r="M369" s="13"/>
      <c r="N369" s="22"/>
    </row>
    <row r="370" spans="1:14" ht="13.5">
      <c r="A370" s="13"/>
      <c r="B370" s="13"/>
      <c r="C370" s="13"/>
      <c r="D370" s="13"/>
      <c r="E370" s="22"/>
      <c r="F370" s="52"/>
      <c r="G370" s="13"/>
      <c r="H370" s="13"/>
      <c r="I370" s="13"/>
      <c r="J370" s="13"/>
      <c r="K370" s="22"/>
      <c r="L370" s="13"/>
      <c r="M370" s="13"/>
      <c r="N370" s="22"/>
    </row>
    <row r="371" spans="1:14" ht="13.5">
      <c r="A371" s="13"/>
      <c r="B371" s="13"/>
      <c r="C371" s="13"/>
      <c r="D371" s="13"/>
      <c r="E371" s="22"/>
      <c r="F371" s="52"/>
      <c r="G371" s="13"/>
      <c r="H371" s="13"/>
      <c r="I371" s="13"/>
      <c r="J371" s="13"/>
      <c r="K371" s="22"/>
      <c r="L371" s="13"/>
      <c r="M371" s="13"/>
      <c r="N371" s="22"/>
    </row>
    <row r="372" spans="1:14" ht="13.5">
      <c r="A372" s="13"/>
      <c r="B372" s="13"/>
      <c r="C372" s="13"/>
      <c r="D372" s="13"/>
      <c r="E372" s="22"/>
      <c r="F372" s="52"/>
      <c r="G372" s="13"/>
      <c r="H372" s="13"/>
      <c r="I372" s="13"/>
      <c r="J372" s="13"/>
      <c r="K372" s="22"/>
      <c r="L372" s="13"/>
      <c r="M372" s="13"/>
      <c r="N372" s="22"/>
    </row>
    <row r="373" spans="1:14" ht="13.5">
      <c r="A373" s="13"/>
      <c r="B373" s="13"/>
      <c r="C373" s="13"/>
      <c r="D373" s="13"/>
      <c r="E373" s="22"/>
      <c r="F373" s="52"/>
      <c r="G373" s="13"/>
      <c r="H373" s="13"/>
      <c r="I373" s="13"/>
      <c r="J373" s="13"/>
      <c r="K373" s="22"/>
      <c r="L373" s="13"/>
      <c r="M373" s="13"/>
      <c r="N373" s="22"/>
    </row>
    <row r="374" spans="1:14" ht="13.5">
      <c r="A374" s="13"/>
      <c r="B374" s="13"/>
      <c r="C374" s="13"/>
      <c r="D374" s="13"/>
      <c r="E374" s="22"/>
      <c r="F374" s="52"/>
      <c r="G374" s="13"/>
      <c r="H374" s="13"/>
      <c r="I374" s="13"/>
      <c r="J374" s="13"/>
      <c r="K374" s="22"/>
      <c r="L374" s="13"/>
      <c r="M374" s="13"/>
      <c r="N374" s="22"/>
    </row>
    <row r="375" spans="1:14" ht="13.5">
      <c r="A375" s="13"/>
      <c r="B375" s="13"/>
      <c r="C375" s="13"/>
      <c r="D375" s="13"/>
      <c r="E375" s="22"/>
      <c r="F375" s="52"/>
      <c r="G375" s="13"/>
      <c r="H375" s="13"/>
      <c r="I375" s="13"/>
      <c r="J375" s="13"/>
      <c r="K375" s="22"/>
      <c r="L375" s="13"/>
      <c r="M375" s="13"/>
      <c r="N375" s="22"/>
    </row>
    <row r="376" spans="1:14" ht="13.5">
      <c r="A376" s="13"/>
      <c r="B376" s="13"/>
      <c r="C376" s="13"/>
      <c r="D376" s="13"/>
      <c r="E376" s="22"/>
      <c r="F376" s="52"/>
      <c r="G376" s="13"/>
      <c r="H376" s="13"/>
      <c r="I376" s="13"/>
      <c r="J376" s="13"/>
      <c r="K376" s="22"/>
      <c r="L376" s="13"/>
      <c r="M376" s="13"/>
      <c r="N376" s="22"/>
    </row>
    <row r="377" spans="1:14" ht="13.5">
      <c r="A377" s="13"/>
      <c r="B377" s="13"/>
      <c r="C377" s="13"/>
      <c r="D377" s="13"/>
      <c r="E377" s="22"/>
      <c r="F377" s="52"/>
      <c r="G377" s="13"/>
      <c r="H377" s="13"/>
      <c r="I377" s="13"/>
      <c r="J377" s="13"/>
      <c r="K377" s="22"/>
      <c r="L377" s="13"/>
      <c r="M377" s="13"/>
      <c r="N377" s="22"/>
    </row>
    <row r="378" spans="1:14" ht="13.5">
      <c r="A378" s="13"/>
      <c r="B378" s="13"/>
      <c r="C378" s="13"/>
      <c r="D378" s="13"/>
      <c r="E378" s="22"/>
      <c r="F378" s="52"/>
      <c r="G378" s="13"/>
      <c r="H378" s="13"/>
      <c r="I378" s="13"/>
      <c r="J378" s="13"/>
      <c r="K378" s="22"/>
      <c r="L378" s="13"/>
      <c r="M378" s="13"/>
      <c r="N378" s="22"/>
    </row>
    <row r="379" spans="1:14" ht="13.5">
      <c r="A379" s="13"/>
      <c r="B379" s="13"/>
      <c r="C379" s="13"/>
      <c r="D379" s="13"/>
      <c r="E379" s="22"/>
      <c r="F379" s="52"/>
      <c r="G379" s="13"/>
      <c r="H379" s="13"/>
      <c r="I379" s="13"/>
      <c r="J379" s="13"/>
      <c r="K379" s="22"/>
      <c r="L379" s="13"/>
      <c r="M379" s="13"/>
      <c r="N379" s="22"/>
    </row>
    <row r="380" spans="1:14" ht="13.5">
      <c r="A380" s="13"/>
      <c r="B380" s="13"/>
      <c r="C380" s="13"/>
      <c r="D380" s="13"/>
      <c r="E380" s="22"/>
      <c r="F380" s="52"/>
      <c r="G380" s="13"/>
      <c r="H380" s="13"/>
      <c r="I380" s="13"/>
      <c r="J380" s="13"/>
      <c r="K380" s="22"/>
      <c r="L380" s="13"/>
      <c r="M380" s="13"/>
      <c r="N380" s="22"/>
    </row>
    <row r="381" spans="1:14" ht="13.5">
      <c r="A381" s="13"/>
      <c r="B381" s="13"/>
      <c r="C381" s="13"/>
      <c r="D381" s="13"/>
      <c r="E381" s="22"/>
      <c r="F381" s="52"/>
      <c r="G381" s="13"/>
      <c r="H381" s="13"/>
      <c r="I381" s="13"/>
      <c r="J381" s="13"/>
      <c r="K381" s="22"/>
      <c r="L381" s="13"/>
      <c r="M381" s="13"/>
      <c r="N381" s="22"/>
    </row>
    <row r="382" spans="1:14" ht="13.5">
      <c r="A382" s="13"/>
      <c r="B382" s="13"/>
      <c r="C382" s="13"/>
      <c r="D382" s="13"/>
      <c r="E382" s="22"/>
      <c r="F382" s="52"/>
      <c r="G382" s="13"/>
      <c r="H382" s="13"/>
      <c r="I382" s="13"/>
      <c r="J382" s="13"/>
      <c r="K382" s="22"/>
      <c r="L382" s="13"/>
      <c r="M382" s="13"/>
      <c r="N382" s="22"/>
    </row>
    <row r="383" spans="1:14" ht="13.5">
      <c r="A383" s="13"/>
      <c r="B383" s="13"/>
      <c r="C383" s="13"/>
      <c r="D383" s="13"/>
      <c r="E383" s="22"/>
      <c r="F383" s="52"/>
      <c r="G383" s="13"/>
      <c r="H383" s="13"/>
      <c r="I383" s="13"/>
      <c r="J383" s="13"/>
      <c r="K383" s="22"/>
      <c r="L383" s="13"/>
      <c r="M383" s="13"/>
      <c r="N383" s="22"/>
    </row>
    <row r="384" spans="1:14" ht="13.5">
      <c r="A384" s="13"/>
      <c r="B384" s="13"/>
      <c r="C384" s="13"/>
      <c r="D384" s="13"/>
      <c r="E384" s="22"/>
      <c r="F384" s="52"/>
      <c r="G384" s="13"/>
      <c r="H384" s="13"/>
      <c r="I384" s="13"/>
      <c r="J384" s="13"/>
      <c r="K384" s="22"/>
      <c r="L384" s="13"/>
      <c r="M384" s="13"/>
      <c r="N384" s="22"/>
    </row>
    <row r="385" spans="1:14" ht="13.5">
      <c r="A385" s="13"/>
      <c r="B385" s="13"/>
      <c r="C385" s="13"/>
      <c r="D385" s="13"/>
      <c r="E385" s="22"/>
      <c r="F385" s="52"/>
      <c r="G385" s="13"/>
      <c r="H385" s="13"/>
      <c r="I385" s="13"/>
      <c r="J385" s="13"/>
      <c r="K385" s="22"/>
      <c r="L385" s="13"/>
      <c r="M385" s="13"/>
      <c r="N385" s="22"/>
    </row>
    <row r="386" spans="1:14" ht="13.5">
      <c r="A386" s="13"/>
      <c r="B386" s="13"/>
      <c r="C386" s="13"/>
      <c r="D386" s="13"/>
      <c r="E386" s="22"/>
      <c r="F386" s="52"/>
      <c r="G386" s="13"/>
      <c r="H386" s="13"/>
      <c r="I386" s="13"/>
      <c r="J386" s="13"/>
      <c r="K386" s="22"/>
      <c r="L386" s="13"/>
      <c r="M386" s="13"/>
      <c r="N386" s="22"/>
    </row>
    <row r="387" spans="1:14" ht="13.5">
      <c r="A387" s="13"/>
      <c r="B387" s="13"/>
      <c r="C387" s="13"/>
      <c r="D387" s="13"/>
      <c r="E387" s="22"/>
      <c r="F387" s="52"/>
      <c r="G387" s="13"/>
      <c r="H387" s="13"/>
      <c r="I387" s="13"/>
      <c r="J387" s="13"/>
      <c r="K387" s="22"/>
      <c r="L387" s="13"/>
      <c r="M387" s="13"/>
      <c r="N387" s="22"/>
    </row>
    <row r="388" spans="1:14" ht="13.5">
      <c r="A388" s="13"/>
      <c r="B388" s="13"/>
      <c r="C388" s="13"/>
      <c r="D388" s="13"/>
      <c r="E388" s="22"/>
      <c r="F388" s="52"/>
      <c r="G388" s="13"/>
      <c r="H388" s="13"/>
      <c r="I388" s="13"/>
      <c r="J388" s="13"/>
      <c r="K388" s="22"/>
      <c r="L388" s="13"/>
      <c r="M388" s="13"/>
      <c r="N388" s="22"/>
    </row>
    <row r="389" spans="1:14" ht="13.5">
      <c r="A389" s="13"/>
      <c r="B389" s="13"/>
      <c r="C389" s="13"/>
      <c r="D389" s="13"/>
      <c r="E389" s="22"/>
      <c r="F389" s="52"/>
      <c r="G389" s="13"/>
      <c r="H389" s="13"/>
      <c r="I389" s="13"/>
      <c r="J389" s="13"/>
      <c r="K389" s="22"/>
      <c r="L389" s="13"/>
      <c r="M389" s="13"/>
      <c r="N389" s="22"/>
    </row>
    <row r="390" spans="1:14" ht="13.5">
      <c r="A390" s="13"/>
      <c r="B390" s="13"/>
      <c r="C390" s="13"/>
      <c r="D390" s="13"/>
      <c r="E390" s="22"/>
      <c r="F390" s="52"/>
      <c r="G390" s="13"/>
      <c r="H390" s="13"/>
      <c r="I390" s="13"/>
      <c r="J390" s="13"/>
      <c r="K390" s="22"/>
      <c r="L390" s="13"/>
      <c r="M390" s="13"/>
      <c r="N390" s="22"/>
    </row>
    <row r="391" spans="1:14" ht="13.5">
      <c r="A391" s="13"/>
      <c r="B391" s="13"/>
      <c r="C391" s="13"/>
      <c r="D391" s="13"/>
      <c r="E391" s="22"/>
      <c r="F391" s="52"/>
      <c r="G391" s="13"/>
      <c r="H391" s="13"/>
      <c r="I391" s="13"/>
      <c r="J391" s="13"/>
      <c r="K391" s="22"/>
      <c r="L391" s="13"/>
      <c r="M391" s="13"/>
      <c r="N391" s="22"/>
    </row>
    <row r="392" spans="1:14" ht="13.5">
      <c r="A392" s="13"/>
      <c r="B392" s="13"/>
      <c r="C392" s="13"/>
      <c r="D392" s="13"/>
      <c r="E392" s="22"/>
      <c r="F392" s="52"/>
      <c r="G392" s="13"/>
      <c r="H392" s="13"/>
      <c r="I392" s="13"/>
      <c r="J392" s="13"/>
      <c r="K392" s="22"/>
      <c r="L392" s="13"/>
      <c r="M392" s="13"/>
      <c r="N392" s="22"/>
    </row>
    <row r="393" spans="1:14" ht="13.5">
      <c r="A393" s="13"/>
      <c r="B393" s="13"/>
      <c r="C393" s="13"/>
      <c r="D393" s="13"/>
      <c r="E393" s="22"/>
      <c r="F393" s="52"/>
      <c r="G393" s="13"/>
      <c r="H393" s="13"/>
      <c r="I393" s="13"/>
      <c r="J393" s="13"/>
      <c r="K393" s="22"/>
      <c r="L393" s="13"/>
      <c r="M393" s="13"/>
      <c r="N393" s="22"/>
    </row>
    <row r="394" spans="1:14" ht="13.5">
      <c r="A394" s="13"/>
      <c r="B394" s="13"/>
      <c r="C394" s="13"/>
      <c r="D394" s="13"/>
      <c r="E394" s="22"/>
      <c r="F394" s="52"/>
      <c r="G394" s="13"/>
      <c r="H394" s="13"/>
      <c r="I394" s="13"/>
      <c r="J394" s="13"/>
      <c r="K394" s="22"/>
      <c r="L394" s="13"/>
      <c r="M394" s="13"/>
      <c r="N394" s="22"/>
    </row>
    <row r="395" spans="1:14" ht="13.5">
      <c r="A395" s="13"/>
      <c r="B395" s="13"/>
      <c r="C395" s="13"/>
      <c r="D395" s="13"/>
      <c r="E395" s="22"/>
      <c r="F395" s="52"/>
      <c r="G395" s="13"/>
      <c r="H395" s="13"/>
      <c r="I395" s="13"/>
      <c r="J395" s="13"/>
      <c r="K395" s="22"/>
      <c r="L395" s="13"/>
      <c r="M395" s="13"/>
      <c r="N395" s="22"/>
    </row>
    <row r="396" spans="1:14" ht="13.5">
      <c r="A396" s="13"/>
      <c r="B396" s="13"/>
      <c r="C396" s="13"/>
      <c r="D396" s="13"/>
      <c r="E396" s="22"/>
      <c r="F396" s="52"/>
      <c r="G396" s="13"/>
      <c r="H396" s="13"/>
      <c r="I396" s="13"/>
      <c r="J396" s="13"/>
      <c r="K396" s="22"/>
      <c r="L396" s="13"/>
      <c r="M396" s="13"/>
      <c r="N396" s="22"/>
    </row>
    <row r="397" spans="1:14" ht="13.5">
      <c r="A397" s="13"/>
      <c r="B397" s="13"/>
      <c r="C397" s="13"/>
      <c r="D397" s="13"/>
      <c r="E397" s="22"/>
      <c r="F397" s="52"/>
      <c r="G397" s="13"/>
      <c r="H397" s="13"/>
      <c r="I397" s="13"/>
      <c r="J397" s="13"/>
      <c r="K397" s="22"/>
      <c r="L397" s="13"/>
      <c r="M397" s="13"/>
      <c r="N397" s="22"/>
    </row>
    <row r="398" spans="1:14" ht="13.5">
      <c r="A398" s="13"/>
      <c r="B398" s="13"/>
      <c r="C398" s="13"/>
      <c r="D398" s="13"/>
      <c r="E398" s="22"/>
      <c r="F398" s="52"/>
      <c r="G398" s="13"/>
      <c r="H398" s="13"/>
      <c r="I398" s="13"/>
      <c r="J398" s="13"/>
      <c r="K398" s="22"/>
      <c r="L398" s="13"/>
      <c r="M398" s="13"/>
      <c r="N398" s="22"/>
    </row>
    <row r="399" spans="1:14" ht="13.5">
      <c r="A399" s="13"/>
      <c r="B399" s="13"/>
      <c r="C399" s="13"/>
      <c r="D399" s="13"/>
      <c r="E399" s="22"/>
      <c r="F399" s="52"/>
      <c r="G399" s="13"/>
      <c r="H399" s="13"/>
      <c r="I399" s="13"/>
      <c r="J399" s="13"/>
      <c r="K399" s="22"/>
      <c r="L399" s="13"/>
      <c r="M399" s="13"/>
      <c r="N399" s="22"/>
    </row>
    <row r="400" spans="1:14" ht="13.5">
      <c r="A400" s="13"/>
      <c r="B400" s="13"/>
      <c r="C400" s="13"/>
      <c r="D400" s="13"/>
      <c r="E400" s="22"/>
      <c r="F400" s="52"/>
      <c r="G400" s="13"/>
      <c r="H400" s="13"/>
      <c r="I400" s="13"/>
      <c r="J400" s="13"/>
      <c r="K400" s="22"/>
      <c r="L400" s="13"/>
      <c r="M400" s="13"/>
      <c r="N400" s="22"/>
    </row>
    <row r="401" spans="1:14" ht="13.5">
      <c r="A401" s="13"/>
      <c r="B401" s="13"/>
      <c r="C401" s="13"/>
      <c r="D401" s="13"/>
      <c r="E401" s="22"/>
      <c r="F401" s="52"/>
      <c r="G401" s="13"/>
      <c r="H401" s="13"/>
      <c r="I401" s="13"/>
      <c r="J401" s="13"/>
      <c r="K401" s="22"/>
      <c r="L401" s="13"/>
      <c r="M401" s="13"/>
      <c r="N401" s="22"/>
    </row>
    <row r="402" spans="1:14" ht="13.5">
      <c r="A402" s="13"/>
      <c r="B402" s="13"/>
      <c r="C402" s="13"/>
      <c r="D402" s="13"/>
      <c r="E402" s="22"/>
      <c r="F402" s="52"/>
      <c r="G402" s="13"/>
      <c r="H402" s="13"/>
      <c r="I402" s="13"/>
      <c r="J402" s="13"/>
      <c r="K402" s="22"/>
      <c r="L402" s="13"/>
      <c r="M402" s="13"/>
      <c r="N402" s="22"/>
    </row>
    <row r="403" spans="1:14" ht="13.5">
      <c r="A403" s="13"/>
      <c r="B403" s="13"/>
      <c r="C403" s="13"/>
      <c r="D403" s="13"/>
      <c r="E403" s="22"/>
      <c r="F403" s="52"/>
      <c r="G403" s="13"/>
      <c r="H403" s="13"/>
      <c r="I403" s="13"/>
      <c r="J403" s="13"/>
      <c r="K403" s="22"/>
      <c r="L403" s="13"/>
      <c r="M403" s="13"/>
      <c r="N403" s="22"/>
    </row>
    <row r="404" spans="1:14" ht="13.5">
      <c r="A404" s="13"/>
      <c r="B404" s="13"/>
      <c r="C404" s="13"/>
      <c r="D404" s="13"/>
      <c r="E404" s="22"/>
      <c r="F404" s="52"/>
      <c r="G404" s="13"/>
      <c r="H404" s="13"/>
      <c r="I404" s="13"/>
      <c r="J404" s="13"/>
      <c r="K404" s="22"/>
      <c r="L404" s="13"/>
      <c r="M404" s="13"/>
      <c r="N404" s="22"/>
    </row>
    <row r="405" spans="1:14" ht="13.5">
      <c r="A405" s="13"/>
      <c r="B405" s="13"/>
      <c r="C405" s="13"/>
      <c r="D405" s="13"/>
      <c r="E405" s="22"/>
      <c r="F405" s="52"/>
      <c r="G405" s="13"/>
      <c r="H405" s="13"/>
      <c r="I405" s="13"/>
      <c r="J405" s="13"/>
      <c r="K405" s="22"/>
      <c r="L405" s="13"/>
      <c r="M405" s="13"/>
      <c r="N405" s="22"/>
    </row>
    <row r="406" spans="1:14" ht="13.5">
      <c r="A406" s="13"/>
      <c r="B406" s="13"/>
      <c r="C406" s="13"/>
      <c r="D406" s="13"/>
      <c r="E406" s="22"/>
      <c r="F406" s="52"/>
      <c r="G406" s="13"/>
      <c r="H406" s="13"/>
      <c r="I406" s="13"/>
      <c r="J406" s="13"/>
      <c r="K406" s="22"/>
      <c r="L406" s="13"/>
      <c r="M406" s="13"/>
      <c r="N406" s="22"/>
    </row>
    <row r="407" spans="1:14" ht="13.5">
      <c r="A407" s="13"/>
      <c r="B407" s="13"/>
      <c r="C407" s="13"/>
      <c r="D407" s="13"/>
      <c r="E407" s="22"/>
      <c r="F407" s="52"/>
      <c r="G407" s="13"/>
      <c r="H407" s="13"/>
      <c r="I407" s="13"/>
      <c r="J407" s="13"/>
      <c r="K407" s="22"/>
      <c r="L407" s="13"/>
      <c r="M407" s="13"/>
      <c r="N407" s="22"/>
    </row>
    <row r="408" spans="1:14" ht="13.5">
      <c r="A408" s="13"/>
      <c r="B408" s="13"/>
      <c r="C408" s="13"/>
      <c r="D408" s="13"/>
      <c r="E408" s="22"/>
      <c r="F408" s="52"/>
      <c r="G408" s="13"/>
      <c r="H408" s="13"/>
      <c r="I408" s="13"/>
      <c r="J408" s="13"/>
      <c r="K408" s="22"/>
      <c r="L408" s="13"/>
      <c r="M408" s="13"/>
      <c r="N408" s="22"/>
    </row>
    <row r="409" spans="1:14" ht="13.5">
      <c r="A409" s="13"/>
      <c r="B409" s="13"/>
      <c r="C409" s="13"/>
      <c r="D409" s="13"/>
      <c r="E409" s="22"/>
      <c r="F409" s="52"/>
      <c r="G409" s="13"/>
      <c r="H409" s="13"/>
      <c r="I409" s="13"/>
      <c r="J409" s="13"/>
      <c r="K409" s="22"/>
      <c r="L409" s="13"/>
      <c r="M409" s="13"/>
      <c r="N409" s="22"/>
    </row>
    <row r="410" spans="1:14" ht="13.5">
      <c r="A410" s="13"/>
      <c r="B410" s="13"/>
      <c r="C410" s="13"/>
      <c r="D410" s="13"/>
      <c r="E410" s="22"/>
      <c r="F410" s="52"/>
      <c r="G410" s="13"/>
      <c r="H410" s="13"/>
      <c r="I410" s="13"/>
      <c r="J410" s="13"/>
      <c r="K410" s="22"/>
      <c r="L410" s="13"/>
      <c r="M410" s="13"/>
      <c r="N410" s="22"/>
    </row>
    <row r="411" spans="1:14" ht="13.5">
      <c r="A411" s="13"/>
      <c r="B411" s="13"/>
      <c r="C411" s="13"/>
      <c r="D411" s="13"/>
      <c r="E411" s="22"/>
      <c r="F411" s="52"/>
      <c r="G411" s="13"/>
      <c r="H411" s="13"/>
      <c r="I411" s="13"/>
      <c r="J411" s="13"/>
      <c r="K411" s="22"/>
      <c r="L411" s="13"/>
      <c r="M411" s="13"/>
      <c r="N411" s="22"/>
    </row>
    <row r="412" spans="1:14" ht="13.5">
      <c r="A412" s="13"/>
      <c r="B412" s="13"/>
      <c r="C412" s="13"/>
      <c r="D412" s="13"/>
      <c r="E412" s="22"/>
      <c r="F412" s="52"/>
      <c r="G412" s="13"/>
      <c r="H412" s="13"/>
      <c r="I412" s="13"/>
      <c r="J412" s="13"/>
      <c r="K412" s="22"/>
      <c r="L412" s="13"/>
      <c r="M412" s="13"/>
      <c r="N412" s="22"/>
    </row>
    <row r="413" spans="1:14" ht="13.5">
      <c r="A413" s="13"/>
      <c r="B413" s="13"/>
      <c r="C413" s="13"/>
      <c r="D413" s="13"/>
      <c r="E413" s="22"/>
      <c r="F413" s="52"/>
      <c r="G413" s="13"/>
      <c r="H413" s="13"/>
      <c r="I413" s="13"/>
      <c r="J413" s="13"/>
      <c r="K413" s="22"/>
      <c r="L413" s="13"/>
      <c r="M413" s="13"/>
      <c r="N413" s="22"/>
    </row>
    <row r="414" spans="1:14" ht="13.5">
      <c r="A414" s="13"/>
      <c r="B414" s="13"/>
      <c r="C414" s="13"/>
      <c r="D414" s="13"/>
      <c r="E414" s="22"/>
      <c r="F414" s="52"/>
      <c r="G414" s="13"/>
      <c r="H414" s="13"/>
      <c r="I414" s="13"/>
      <c r="J414" s="13"/>
      <c r="K414" s="22"/>
      <c r="L414" s="13"/>
      <c r="M414" s="13"/>
      <c r="N414" s="22"/>
    </row>
    <row r="415" spans="1:14" ht="13.5">
      <c r="A415" s="13"/>
      <c r="B415" s="13"/>
      <c r="C415" s="13"/>
      <c r="D415" s="13"/>
      <c r="E415" s="22"/>
      <c r="F415" s="52"/>
      <c r="G415" s="13"/>
      <c r="H415" s="13"/>
      <c r="I415" s="13"/>
      <c r="J415" s="13"/>
      <c r="K415" s="22"/>
      <c r="L415" s="13"/>
      <c r="M415" s="13"/>
      <c r="N415" s="22"/>
    </row>
    <row r="416" spans="1:14" ht="13.5">
      <c r="A416" s="13"/>
      <c r="B416" s="13"/>
      <c r="C416" s="13"/>
      <c r="D416" s="13"/>
      <c r="E416" s="22"/>
      <c r="F416" s="52"/>
      <c r="G416" s="13"/>
      <c r="H416" s="13"/>
      <c r="I416" s="13"/>
      <c r="J416" s="13"/>
      <c r="K416" s="22"/>
      <c r="L416" s="13"/>
      <c r="M416" s="13"/>
      <c r="N416" s="22"/>
    </row>
    <row r="417" spans="1:14" ht="13.5">
      <c r="A417" s="13"/>
      <c r="B417" s="13"/>
      <c r="C417" s="13"/>
      <c r="D417" s="13"/>
      <c r="E417" s="22"/>
      <c r="F417" s="52"/>
      <c r="G417" s="13"/>
      <c r="H417" s="13"/>
      <c r="I417" s="13"/>
      <c r="J417" s="13"/>
      <c r="K417" s="22"/>
      <c r="L417" s="13"/>
      <c r="M417" s="13"/>
      <c r="N417" s="22"/>
    </row>
    <row r="418" spans="1:14" ht="13.5">
      <c r="A418" s="13"/>
      <c r="B418" s="13"/>
      <c r="C418" s="13"/>
      <c r="D418" s="13"/>
      <c r="E418" s="22"/>
      <c r="F418" s="52"/>
      <c r="G418" s="13"/>
      <c r="H418" s="13"/>
      <c r="I418" s="13"/>
      <c r="J418" s="13"/>
      <c r="K418" s="22"/>
      <c r="L418" s="13"/>
      <c r="M418" s="13"/>
      <c r="N418" s="22"/>
    </row>
    <row r="419" spans="1:14" ht="13.5">
      <c r="A419" s="13"/>
      <c r="B419" s="13"/>
      <c r="C419" s="13"/>
      <c r="D419" s="13"/>
      <c r="E419" s="22"/>
      <c r="F419" s="52"/>
      <c r="G419" s="13"/>
      <c r="H419" s="13"/>
      <c r="I419" s="13"/>
      <c r="J419" s="13"/>
      <c r="K419" s="22"/>
      <c r="L419" s="13"/>
      <c r="M419" s="13"/>
      <c r="N419" s="22"/>
    </row>
    <row r="420" spans="1:14" ht="13.5">
      <c r="A420" s="13"/>
      <c r="B420" s="13"/>
      <c r="C420" s="13"/>
      <c r="D420" s="13"/>
      <c r="E420" s="22"/>
      <c r="F420" s="52"/>
      <c r="G420" s="13"/>
      <c r="H420" s="13"/>
      <c r="I420" s="13"/>
      <c r="J420" s="13"/>
      <c r="K420" s="22"/>
      <c r="L420" s="13"/>
      <c r="M420" s="13"/>
      <c r="N420" s="22"/>
    </row>
    <row r="421" spans="1:14" ht="13.5">
      <c r="A421" s="13"/>
      <c r="B421" s="13"/>
      <c r="C421" s="13"/>
      <c r="D421" s="13"/>
      <c r="E421" s="22"/>
      <c r="F421" s="52"/>
      <c r="G421" s="13"/>
      <c r="H421" s="13"/>
      <c r="I421" s="13"/>
      <c r="J421" s="13"/>
      <c r="K421" s="22"/>
      <c r="L421" s="13"/>
      <c r="M421" s="13"/>
      <c r="N421" s="22"/>
    </row>
    <row r="422" spans="1:14" ht="13.5">
      <c r="A422" s="13"/>
      <c r="B422" s="13"/>
      <c r="C422" s="13"/>
      <c r="D422" s="13"/>
      <c r="E422" s="22"/>
      <c r="F422" s="52"/>
      <c r="G422" s="13"/>
      <c r="H422" s="13"/>
      <c r="I422" s="13"/>
      <c r="J422" s="13"/>
      <c r="K422" s="22"/>
      <c r="L422" s="13"/>
      <c r="M422" s="13"/>
      <c r="N422" s="22"/>
    </row>
    <row r="423" spans="1:14" ht="13.5">
      <c r="A423" s="13"/>
      <c r="B423" s="13"/>
      <c r="C423" s="13"/>
      <c r="D423" s="13"/>
      <c r="E423" s="22"/>
      <c r="F423" s="52"/>
      <c r="G423" s="13"/>
      <c r="H423" s="13"/>
      <c r="I423" s="13"/>
      <c r="J423" s="13"/>
      <c r="K423" s="22"/>
      <c r="L423" s="13"/>
      <c r="M423" s="13"/>
      <c r="N423" s="22"/>
    </row>
    <row r="424" spans="1:14" ht="13.5">
      <c r="A424" s="13"/>
      <c r="B424" s="13"/>
      <c r="C424" s="13"/>
      <c r="D424" s="13"/>
      <c r="E424" s="22"/>
      <c r="F424" s="52"/>
      <c r="G424" s="13"/>
      <c r="H424" s="13"/>
      <c r="I424" s="13"/>
      <c r="J424" s="13"/>
      <c r="K424" s="22"/>
      <c r="L424" s="13"/>
      <c r="M424" s="13"/>
      <c r="N424" s="22"/>
    </row>
    <row r="425" spans="1:14" ht="13.5">
      <c r="A425" s="13"/>
      <c r="B425" s="13"/>
      <c r="C425" s="13"/>
      <c r="D425" s="13"/>
      <c r="E425" s="22"/>
      <c r="F425" s="52"/>
      <c r="G425" s="13"/>
      <c r="H425" s="13"/>
      <c r="I425" s="13"/>
      <c r="J425" s="13"/>
      <c r="K425" s="22"/>
      <c r="L425" s="13"/>
      <c r="M425" s="13"/>
      <c r="N425" s="22"/>
    </row>
    <row r="426" spans="1:14" ht="13.5">
      <c r="A426" s="13"/>
      <c r="B426" s="13"/>
      <c r="C426" s="13"/>
      <c r="D426" s="13"/>
      <c r="E426" s="22"/>
      <c r="F426" s="52"/>
      <c r="G426" s="13"/>
      <c r="H426" s="13"/>
      <c r="I426" s="13"/>
      <c r="J426" s="13"/>
      <c r="K426" s="22"/>
      <c r="L426" s="13"/>
      <c r="M426" s="13"/>
      <c r="N426" s="22"/>
    </row>
    <row r="427" spans="1:14" ht="13.5">
      <c r="A427" s="13"/>
      <c r="B427" s="13"/>
      <c r="C427" s="13"/>
      <c r="D427" s="13"/>
      <c r="E427" s="22"/>
      <c r="F427" s="52"/>
      <c r="G427" s="13"/>
      <c r="H427" s="13"/>
      <c r="I427" s="13"/>
      <c r="J427" s="13"/>
      <c r="K427" s="22"/>
      <c r="L427" s="13"/>
      <c r="M427" s="13"/>
      <c r="N427" s="22"/>
    </row>
    <row r="428" spans="1:14" ht="13.5">
      <c r="A428" s="13"/>
      <c r="B428" s="13"/>
      <c r="C428" s="13"/>
      <c r="D428" s="13"/>
      <c r="E428" s="22"/>
      <c r="F428" s="52"/>
      <c r="G428" s="13"/>
      <c r="H428" s="13"/>
      <c r="I428" s="13"/>
      <c r="J428" s="13"/>
      <c r="K428" s="22"/>
      <c r="L428" s="13"/>
      <c r="M428" s="13"/>
      <c r="N428" s="22"/>
    </row>
    <row r="429" spans="1:14" ht="13.5">
      <c r="A429" s="13"/>
      <c r="B429" s="13"/>
      <c r="C429" s="13"/>
      <c r="D429" s="13"/>
      <c r="E429" s="22"/>
      <c r="F429" s="52"/>
      <c r="G429" s="13"/>
      <c r="H429" s="13"/>
      <c r="I429" s="13"/>
      <c r="J429" s="13"/>
      <c r="K429" s="22"/>
      <c r="L429" s="13"/>
      <c r="M429" s="13"/>
      <c r="N429" s="22"/>
    </row>
    <row r="430" spans="1:14" ht="13.5">
      <c r="A430" s="13"/>
      <c r="B430" s="13"/>
      <c r="C430" s="13"/>
      <c r="D430" s="13"/>
      <c r="E430" s="22"/>
      <c r="F430" s="52"/>
      <c r="G430" s="13"/>
      <c r="H430" s="13"/>
      <c r="I430" s="13"/>
      <c r="J430" s="13"/>
      <c r="K430" s="22"/>
      <c r="L430" s="13"/>
      <c r="M430" s="13"/>
      <c r="N430" s="22"/>
    </row>
    <row r="431" spans="1:14" ht="13.5">
      <c r="A431" s="13"/>
      <c r="B431" s="13"/>
      <c r="C431" s="13"/>
      <c r="D431" s="13"/>
      <c r="E431" s="22"/>
      <c r="F431" s="52"/>
      <c r="G431" s="13"/>
      <c r="H431" s="13"/>
      <c r="I431" s="13"/>
      <c r="J431" s="13"/>
      <c r="K431" s="22"/>
      <c r="L431" s="13"/>
      <c r="M431" s="13"/>
      <c r="N431" s="22"/>
    </row>
    <row r="432" spans="1:14" ht="13.5">
      <c r="A432" s="13"/>
      <c r="B432" s="13"/>
      <c r="C432" s="13"/>
      <c r="D432" s="13"/>
      <c r="E432" s="22"/>
      <c r="F432" s="52"/>
      <c r="G432" s="13"/>
      <c r="H432" s="13"/>
      <c r="I432" s="13"/>
      <c r="J432" s="13"/>
      <c r="K432" s="22"/>
      <c r="L432" s="13"/>
      <c r="M432" s="13"/>
      <c r="N432" s="22"/>
    </row>
    <row r="433" spans="1:14" ht="13.5">
      <c r="A433" s="13"/>
      <c r="B433" s="13"/>
      <c r="C433" s="13"/>
      <c r="D433" s="13"/>
      <c r="E433" s="22"/>
      <c r="F433" s="52"/>
      <c r="G433" s="13"/>
      <c r="H433" s="13"/>
      <c r="I433" s="13"/>
      <c r="J433" s="13"/>
      <c r="K433" s="22"/>
      <c r="L433" s="13"/>
      <c r="M433" s="13"/>
      <c r="N433" s="22"/>
    </row>
    <row r="434" spans="1:14" ht="13.5">
      <c r="A434" s="13"/>
      <c r="B434" s="13"/>
      <c r="C434" s="13"/>
      <c r="D434" s="13"/>
      <c r="E434" s="22"/>
      <c r="F434" s="52"/>
      <c r="G434" s="13"/>
      <c r="H434" s="13"/>
      <c r="I434" s="13"/>
      <c r="J434" s="13"/>
      <c r="K434" s="22"/>
      <c r="L434" s="13"/>
      <c r="M434" s="13"/>
      <c r="N434" s="22"/>
    </row>
    <row r="435" spans="1:14" ht="13.5">
      <c r="A435" s="13"/>
      <c r="B435" s="13"/>
      <c r="C435" s="13"/>
      <c r="D435" s="13"/>
      <c r="E435" s="22"/>
      <c r="F435" s="52"/>
      <c r="G435" s="13"/>
      <c r="H435" s="13"/>
      <c r="I435" s="13"/>
      <c r="J435" s="13"/>
      <c r="K435" s="22"/>
      <c r="L435" s="13"/>
      <c r="M435" s="13"/>
      <c r="N435" s="22"/>
    </row>
    <row r="436" spans="1:14" ht="13.5">
      <c r="A436" s="13"/>
      <c r="B436" s="13"/>
      <c r="C436" s="13"/>
      <c r="D436" s="13"/>
      <c r="E436" s="22"/>
      <c r="F436" s="52"/>
      <c r="G436" s="13"/>
      <c r="H436" s="13"/>
      <c r="I436" s="13"/>
      <c r="J436" s="13"/>
      <c r="K436" s="22"/>
      <c r="L436" s="13"/>
      <c r="M436" s="13"/>
      <c r="N436" s="22"/>
    </row>
    <row r="437" spans="1:14" ht="13.5">
      <c r="A437" s="13"/>
      <c r="B437" s="13"/>
      <c r="C437" s="13"/>
      <c r="D437" s="13"/>
      <c r="E437" s="22"/>
      <c r="F437" s="52"/>
      <c r="G437" s="13"/>
      <c r="H437" s="13"/>
      <c r="I437" s="13"/>
      <c r="J437" s="13"/>
      <c r="K437" s="22"/>
      <c r="L437" s="13"/>
      <c r="M437" s="13"/>
      <c r="N437" s="22"/>
    </row>
    <row r="438" spans="1:14" ht="13.5">
      <c r="A438" s="13"/>
      <c r="B438" s="13"/>
      <c r="C438" s="13"/>
      <c r="D438" s="13"/>
      <c r="E438" s="22"/>
      <c r="F438" s="52"/>
      <c r="G438" s="13"/>
      <c r="H438" s="13"/>
      <c r="I438" s="13"/>
      <c r="J438" s="13"/>
      <c r="K438" s="22"/>
      <c r="L438" s="13"/>
      <c r="M438" s="13"/>
      <c r="N438" s="22"/>
    </row>
    <row r="439" spans="1:14" ht="13.5">
      <c r="A439" s="13"/>
      <c r="B439" s="13"/>
      <c r="C439" s="13"/>
      <c r="D439" s="13"/>
      <c r="E439" s="22"/>
      <c r="F439" s="52"/>
      <c r="G439" s="13"/>
      <c r="H439" s="13"/>
      <c r="I439" s="13"/>
      <c r="J439" s="13"/>
      <c r="K439" s="22"/>
      <c r="L439" s="13"/>
      <c r="M439" s="13"/>
      <c r="N439" s="22"/>
    </row>
    <row r="440" spans="1:14" ht="13.5">
      <c r="A440" s="13"/>
      <c r="B440" s="13"/>
      <c r="C440" s="13"/>
      <c r="D440" s="13"/>
      <c r="E440" s="22"/>
      <c r="F440" s="52"/>
      <c r="G440" s="13"/>
      <c r="H440" s="13"/>
      <c r="I440" s="13"/>
      <c r="J440" s="13"/>
      <c r="K440" s="22"/>
      <c r="L440" s="13"/>
      <c r="M440" s="13"/>
      <c r="N440" s="22"/>
    </row>
    <row r="441" spans="1:14" ht="13.5">
      <c r="A441" s="13"/>
      <c r="B441" s="13"/>
      <c r="C441" s="13"/>
      <c r="D441" s="13"/>
      <c r="E441" s="22"/>
      <c r="F441" s="52"/>
      <c r="G441" s="13"/>
      <c r="H441" s="13"/>
      <c r="I441" s="13"/>
      <c r="J441" s="13"/>
      <c r="K441" s="22"/>
      <c r="L441" s="13"/>
      <c r="M441" s="13"/>
      <c r="N441" s="22"/>
    </row>
    <row r="442" spans="1:14" ht="13.5">
      <c r="A442" s="13"/>
      <c r="B442" s="13"/>
      <c r="C442" s="13"/>
      <c r="D442" s="13"/>
      <c r="E442" s="22"/>
      <c r="F442" s="52"/>
      <c r="G442" s="13"/>
      <c r="H442" s="13"/>
      <c r="I442" s="13"/>
      <c r="J442" s="13"/>
      <c r="K442" s="22"/>
      <c r="L442" s="13"/>
      <c r="M442" s="13"/>
      <c r="N442" s="22"/>
    </row>
    <row r="443" spans="1:14" ht="13.5">
      <c r="A443" s="13"/>
      <c r="B443" s="13"/>
      <c r="C443" s="13"/>
      <c r="D443" s="13"/>
      <c r="E443" s="22"/>
      <c r="F443" s="52"/>
      <c r="G443" s="13"/>
      <c r="H443" s="13"/>
      <c r="I443" s="13"/>
      <c r="J443" s="13"/>
      <c r="K443" s="22"/>
      <c r="L443" s="13"/>
      <c r="M443" s="13"/>
      <c r="N443" s="22"/>
    </row>
    <row r="444" spans="1:14" ht="13.5">
      <c r="A444" s="13"/>
      <c r="B444" s="13"/>
      <c r="C444" s="13"/>
      <c r="D444" s="13"/>
      <c r="E444" s="22"/>
      <c r="F444" s="52"/>
      <c r="G444" s="13"/>
      <c r="H444" s="13"/>
      <c r="I444" s="13"/>
      <c r="J444" s="13"/>
      <c r="K444" s="22"/>
      <c r="L444" s="13"/>
      <c r="M444" s="13"/>
      <c r="N444" s="22"/>
    </row>
    <row r="445" spans="1:14" ht="13.5">
      <c r="A445" s="13"/>
      <c r="B445" s="13"/>
      <c r="C445" s="13"/>
      <c r="D445" s="13"/>
      <c r="E445" s="22"/>
      <c r="F445" s="52"/>
      <c r="G445" s="13"/>
      <c r="H445" s="13"/>
      <c r="I445" s="13"/>
      <c r="J445" s="13"/>
      <c r="K445" s="22"/>
      <c r="L445" s="13"/>
      <c r="M445" s="13"/>
      <c r="N445" s="22"/>
    </row>
    <row r="446" spans="1:14" ht="13.5">
      <c r="A446" s="13"/>
      <c r="B446" s="13"/>
      <c r="C446" s="13"/>
      <c r="D446" s="13"/>
      <c r="E446" s="22"/>
      <c r="F446" s="52"/>
      <c r="G446" s="13"/>
      <c r="H446" s="13"/>
      <c r="I446" s="13"/>
      <c r="J446" s="13"/>
      <c r="K446" s="22"/>
      <c r="L446" s="13"/>
      <c r="M446" s="13"/>
      <c r="N446" s="22"/>
    </row>
    <row r="447" spans="1:14" ht="13.5">
      <c r="A447" s="13"/>
      <c r="B447" s="13"/>
      <c r="C447" s="13"/>
      <c r="D447" s="13"/>
      <c r="E447" s="22"/>
      <c r="F447" s="52"/>
      <c r="G447" s="13"/>
      <c r="H447" s="13"/>
      <c r="I447" s="13"/>
      <c r="J447" s="13"/>
      <c r="K447" s="22"/>
      <c r="L447" s="13"/>
      <c r="M447" s="13"/>
      <c r="N447" s="22"/>
    </row>
    <row r="448" spans="1:14" ht="13.5">
      <c r="A448" s="13"/>
      <c r="B448" s="13"/>
      <c r="C448" s="13"/>
      <c r="D448" s="13"/>
      <c r="E448" s="22"/>
      <c r="F448" s="52"/>
      <c r="G448" s="13"/>
      <c r="H448" s="13"/>
      <c r="I448" s="13"/>
      <c r="J448" s="13"/>
      <c r="K448" s="22"/>
      <c r="L448" s="13"/>
      <c r="M448" s="13"/>
      <c r="N448" s="22"/>
    </row>
    <row r="449" spans="1:14" ht="13.5">
      <c r="A449" s="13"/>
      <c r="B449" s="13"/>
      <c r="C449" s="13"/>
      <c r="D449" s="13"/>
      <c r="E449" s="22"/>
      <c r="F449" s="52"/>
      <c r="G449" s="13"/>
      <c r="H449" s="13"/>
      <c r="I449" s="13"/>
      <c r="J449" s="13"/>
      <c r="K449" s="22"/>
      <c r="L449" s="13"/>
      <c r="M449" s="13"/>
      <c r="N449" s="22"/>
    </row>
    <row r="450" spans="1:14" ht="13.5">
      <c r="A450" s="13"/>
      <c r="B450" s="13"/>
      <c r="C450" s="13"/>
      <c r="D450" s="13"/>
      <c r="E450" s="22"/>
      <c r="F450" s="52"/>
      <c r="G450" s="13"/>
      <c r="H450" s="13"/>
      <c r="I450" s="13"/>
      <c r="J450" s="13"/>
      <c r="K450" s="22"/>
      <c r="L450" s="13"/>
      <c r="M450" s="13"/>
      <c r="N450" s="22"/>
    </row>
    <row r="451" spans="1:14" ht="13.5">
      <c r="A451" s="13"/>
      <c r="B451" s="13"/>
      <c r="C451" s="13"/>
      <c r="D451" s="13"/>
      <c r="E451" s="22"/>
      <c r="F451" s="52"/>
      <c r="G451" s="13"/>
      <c r="H451" s="13"/>
      <c r="I451" s="13"/>
      <c r="J451" s="13"/>
      <c r="K451" s="22"/>
      <c r="L451" s="13"/>
      <c r="M451" s="13"/>
      <c r="N451" s="22"/>
    </row>
    <row r="452" spans="1:14" ht="13.5">
      <c r="A452" s="13"/>
      <c r="B452" s="13"/>
      <c r="C452" s="13"/>
      <c r="D452" s="13"/>
      <c r="E452" s="22"/>
      <c r="F452" s="52"/>
      <c r="G452" s="13"/>
      <c r="H452" s="13"/>
      <c r="I452" s="13"/>
      <c r="J452" s="13"/>
      <c r="K452" s="22"/>
      <c r="L452" s="13"/>
      <c r="M452" s="13"/>
      <c r="N452" s="22"/>
    </row>
    <row r="453" spans="1:14" ht="13.5">
      <c r="A453" s="13"/>
      <c r="B453" s="13"/>
      <c r="C453" s="13"/>
      <c r="D453" s="13"/>
      <c r="E453" s="22"/>
      <c r="F453" s="52"/>
      <c r="G453" s="13"/>
      <c r="H453" s="13"/>
      <c r="I453" s="13"/>
      <c r="J453" s="13"/>
      <c r="K453" s="22"/>
      <c r="L453" s="13"/>
      <c r="M453" s="13"/>
      <c r="N453" s="22"/>
    </row>
    <row r="454" spans="1:14" ht="13.5">
      <c r="A454" s="13"/>
      <c r="B454" s="13"/>
      <c r="C454" s="13"/>
      <c r="D454" s="13"/>
      <c r="E454" s="22"/>
      <c r="F454" s="52"/>
      <c r="G454" s="13"/>
      <c r="H454" s="13"/>
      <c r="I454" s="13"/>
      <c r="J454" s="13"/>
      <c r="K454" s="22"/>
      <c r="L454" s="13"/>
      <c r="M454" s="13"/>
      <c r="N454" s="22"/>
    </row>
    <row r="455" spans="1:14" ht="13.5">
      <c r="A455" s="13"/>
      <c r="B455" s="13"/>
      <c r="C455" s="13"/>
      <c r="D455" s="13"/>
      <c r="E455" s="22"/>
      <c r="F455" s="52"/>
      <c r="G455" s="13"/>
      <c r="H455" s="13"/>
      <c r="I455" s="13"/>
      <c r="J455" s="13"/>
      <c r="K455" s="22"/>
      <c r="L455" s="13"/>
      <c r="M455" s="13"/>
      <c r="N455" s="22"/>
    </row>
    <row r="456" spans="1:14" ht="13.5">
      <c r="A456" s="13"/>
      <c r="B456" s="13"/>
      <c r="C456" s="13"/>
      <c r="D456" s="13"/>
      <c r="E456" s="22"/>
      <c r="F456" s="52"/>
      <c r="G456" s="13"/>
      <c r="H456" s="13"/>
      <c r="I456" s="13"/>
      <c r="J456" s="13"/>
      <c r="K456" s="22"/>
      <c r="L456" s="13"/>
      <c r="M456" s="13"/>
      <c r="N456" s="22"/>
    </row>
    <row r="457" spans="1:14" ht="13.5">
      <c r="A457" s="13"/>
      <c r="B457" s="13"/>
      <c r="C457" s="13"/>
      <c r="D457" s="13"/>
      <c r="E457" s="22"/>
      <c r="F457" s="52"/>
      <c r="G457" s="13"/>
      <c r="H457" s="13"/>
      <c r="I457" s="13"/>
      <c r="J457" s="13"/>
      <c r="K457" s="22"/>
      <c r="L457" s="13"/>
      <c r="M457" s="13"/>
      <c r="N457" s="22"/>
    </row>
    <row r="458" spans="1:14" ht="13.5">
      <c r="A458" s="13"/>
      <c r="B458" s="13"/>
      <c r="C458" s="13"/>
      <c r="D458" s="13"/>
      <c r="E458" s="22"/>
      <c r="F458" s="52"/>
      <c r="G458" s="13"/>
      <c r="H458" s="13"/>
      <c r="I458" s="13"/>
      <c r="J458" s="13"/>
      <c r="K458" s="22"/>
      <c r="L458" s="13"/>
      <c r="M458" s="13"/>
      <c r="N458" s="22"/>
    </row>
    <row r="459" spans="1:14" ht="13.5">
      <c r="A459" s="13"/>
      <c r="B459" s="13"/>
      <c r="C459" s="13"/>
      <c r="D459" s="13"/>
      <c r="E459" s="22"/>
      <c r="F459" s="52"/>
      <c r="G459" s="13"/>
      <c r="H459" s="13"/>
      <c r="I459" s="13"/>
      <c r="J459" s="13"/>
      <c r="K459" s="22"/>
      <c r="L459" s="13"/>
      <c r="M459" s="13"/>
      <c r="N459" s="22"/>
    </row>
    <row r="460" spans="1:14" ht="13.5">
      <c r="A460" s="13"/>
      <c r="B460" s="13"/>
      <c r="C460" s="13"/>
      <c r="D460" s="13"/>
      <c r="E460" s="22"/>
      <c r="F460" s="52"/>
      <c r="G460" s="13"/>
      <c r="H460" s="13"/>
      <c r="I460" s="13"/>
      <c r="J460" s="13"/>
      <c r="K460" s="22"/>
      <c r="L460" s="13"/>
      <c r="M460" s="13"/>
      <c r="N460" s="22"/>
    </row>
    <row r="461" spans="1:14" ht="13.5">
      <c r="A461" s="13"/>
      <c r="B461" s="13"/>
      <c r="C461" s="13"/>
      <c r="D461" s="13"/>
      <c r="E461" s="22"/>
      <c r="F461" s="52"/>
      <c r="G461" s="13"/>
      <c r="H461" s="13"/>
      <c r="I461" s="13"/>
      <c r="J461" s="13"/>
      <c r="K461" s="22"/>
      <c r="L461" s="13"/>
      <c r="M461" s="13"/>
      <c r="N461" s="22"/>
    </row>
    <row r="462" spans="1:14" ht="13.5">
      <c r="A462" s="13"/>
      <c r="B462" s="13"/>
      <c r="C462" s="13"/>
      <c r="D462" s="13"/>
      <c r="E462" s="22"/>
      <c r="F462" s="52"/>
      <c r="G462" s="13"/>
      <c r="H462" s="13"/>
      <c r="I462" s="13"/>
      <c r="J462" s="13"/>
      <c r="K462" s="22"/>
      <c r="L462" s="13"/>
      <c r="M462" s="13"/>
      <c r="N462" s="22"/>
    </row>
    <row r="463" spans="1:14" ht="13.5">
      <c r="A463" s="13"/>
      <c r="B463" s="13"/>
      <c r="C463" s="13"/>
      <c r="D463" s="13"/>
      <c r="E463" s="22"/>
      <c r="F463" s="52"/>
      <c r="G463" s="13"/>
      <c r="H463" s="13"/>
      <c r="I463" s="13"/>
      <c r="J463" s="13"/>
      <c r="K463" s="22"/>
      <c r="L463" s="13"/>
      <c r="M463" s="13"/>
      <c r="N463" s="22"/>
    </row>
    <row r="464" spans="1:14" ht="13.5">
      <c r="A464" s="13"/>
      <c r="B464" s="13"/>
      <c r="C464" s="13"/>
      <c r="D464" s="13"/>
      <c r="E464" s="22"/>
      <c r="F464" s="52"/>
      <c r="G464" s="13"/>
      <c r="H464" s="13"/>
      <c r="I464" s="13"/>
      <c r="J464" s="13"/>
      <c r="K464" s="22"/>
      <c r="L464" s="13"/>
      <c r="M464" s="13"/>
      <c r="N464" s="22"/>
    </row>
    <row r="465" spans="1:14" ht="13.5">
      <c r="A465" s="13"/>
      <c r="B465" s="13"/>
      <c r="C465" s="13"/>
      <c r="D465" s="13"/>
      <c r="E465" s="22"/>
      <c r="F465" s="52"/>
      <c r="G465" s="13"/>
      <c r="H465" s="13"/>
      <c r="I465" s="13"/>
      <c r="J465" s="13"/>
      <c r="K465" s="22"/>
      <c r="L465" s="13"/>
      <c r="M465" s="13"/>
      <c r="N465" s="22"/>
    </row>
    <row r="466" spans="1:14" ht="13.5">
      <c r="A466" s="13"/>
      <c r="B466" s="13"/>
      <c r="C466" s="13"/>
      <c r="D466" s="13"/>
      <c r="E466" s="22"/>
      <c r="F466" s="52"/>
      <c r="G466" s="13"/>
      <c r="H466" s="13"/>
      <c r="I466" s="13"/>
      <c r="J466" s="13"/>
      <c r="K466" s="22"/>
      <c r="L466" s="13"/>
      <c r="M466" s="13"/>
      <c r="N466" s="22"/>
    </row>
    <row r="467" spans="1:14" ht="13.5">
      <c r="A467" s="13"/>
      <c r="B467" s="13"/>
      <c r="C467" s="13"/>
      <c r="D467" s="13"/>
      <c r="E467" s="22"/>
      <c r="F467" s="52"/>
      <c r="G467" s="13"/>
      <c r="H467" s="13"/>
      <c r="I467" s="13"/>
      <c r="J467" s="13"/>
      <c r="K467" s="22"/>
      <c r="L467" s="13"/>
      <c r="M467" s="13"/>
      <c r="N467" s="22"/>
    </row>
    <row r="468" spans="1:14" ht="13.5">
      <c r="A468" s="13"/>
      <c r="B468" s="13"/>
      <c r="C468" s="13"/>
      <c r="D468" s="13"/>
      <c r="E468" s="22"/>
      <c r="F468" s="52"/>
      <c r="G468" s="13"/>
      <c r="H468" s="13"/>
      <c r="I468" s="13"/>
      <c r="J468" s="13"/>
      <c r="K468" s="22"/>
      <c r="L468" s="13"/>
      <c r="M468" s="13"/>
      <c r="N468" s="22"/>
    </row>
    <row r="469" spans="1:14" ht="13.5">
      <c r="A469" s="13"/>
      <c r="B469" s="13"/>
      <c r="C469" s="13"/>
      <c r="D469" s="13"/>
      <c r="E469" s="22"/>
      <c r="F469" s="52"/>
      <c r="G469" s="13"/>
      <c r="H469" s="13"/>
      <c r="I469" s="13"/>
      <c r="J469" s="13"/>
      <c r="K469" s="22"/>
      <c r="L469" s="13"/>
      <c r="M469" s="13"/>
      <c r="N469" s="22"/>
    </row>
    <row r="470" spans="1:14" ht="13.5">
      <c r="A470" s="13"/>
      <c r="B470" s="13"/>
      <c r="C470" s="13"/>
      <c r="D470" s="13"/>
      <c r="E470" s="22"/>
      <c r="F470" s="52"/>
      <c r="G470" s="13"/>
      <c r="H470" s="13"/>
      <c r="I470" s="13"/>
      <c r="J470" s="13"/>
      <c r="K470" s="22"/>
      <c r="L470" s="13"/>
      <c r="M470" s="13"/>
      <c r="N470" s="22"/>
    </row>
    <row r="471" spans="1:14" ht="13.5">
      <c r="A471" s="13"/>
      <c r="B471" s="13"/>
      <c r="C471" s="13"/>
      <c r="D471" s="13"/>
      <c r="E471" s="22"/>
      <c r="F471" s="52"/>
      <c r="G471" s="13"/>
      <c r="H471" s="13"/>
      <c r="I471" s="13"/>
      <c r="J471" s="13"/>
      <c r="K471" s="22"/>
      <c r="L471" s="13"/>
      <c r="M471" s="13"/>
      <c r="N471" s="22"/>
    </row>
    <row r="472" spans="1:14" ht="13.5">
      <c r="A472" s="13"/>
      <c r="B472" s="13"/>
      <c r="C472" s="13"/>
      <c r="D472" s="13"/>
      <c r="E472" s="22"/>
      <c r="F472" s="52"/>
      <c r="G472" s="13"/>
      <c r="H472" s="13"/>
      <c r="I472" s="13"/>
      <c r="J472" s="13"/>
      <c r="K472" s="22"/>
      <c r="L472" s="13"/>
      <c r="M472" s="13"/>
      <c r="N472" s="22"/>
    </row>
    <row r="473" spans="1:14" ht="13.5">
      <c r="A473" s="13"/>
      <c r="B473" s="13"/>
      <c r="C473" s="13"/>
      <c r="D473" s="13"/>
      <c r="E473" s="22"/>
      <c r="F473" s="52"/>
      <c r="G473" s="13"/>
      <c r="H473" s="13"/>
      <c r="I473" s="13"/>
      <c r="J473" s="13"/>
      <c r="K473" s="22"/>
      <c r="L473" s="13"/>
      <c r="M473" s="13"/>
      <c r="N473" s="22"/>
    </row>
    <row r="474" spans="1:14" ht="13.5">
      <c r="A474" s="13"/>
      <c r="B474" s="13"/>
      <c r="C474" s="13"/>
      <c r="D474" s="13"/>
      <c r="E474" s="22"/>
      <c r="F474" s="52"/>
      <c r="G474" s="13"/>
      <c r="H474" s="13"/>
      <c r="I474" s="13"/>
      <c r="J474" s="13"/>
      <c r="K474" s="22"/>
      <c r="L474" s="13"/>
      <c r="M474" s="13"/>
      <c r="N474" s="22"/>
    </row>
    <row r="475" spans="1:14" ht="13.5">
      <c r="A475" s="13"/>
      <c r="B475" s="13"/>
      <c r="C475" s="13"/>
      <c r="D475" s="13"/>
      <c r="E475" s="22"/>
      <c r="F475" s="52"/>
      <c r="G475" s="13"/>
      <c r="H475" s="13"/>
      <c r="I475" s="13"/>
      <c r="J475" s="13"/>
      <c r="K475" s="22"/>
      <c r="L475" s="13"/>
      <c r="M475" s="13"/>
      <c r="N475" s="22"/>
    </row>
    <row r="476" spans="1:14" ht="13.5">
      <c r="A476" s="13"/>
      <c r="B476" s="13"/>
      <c r="C476" s="13"/>
      <c r="D476" s="13"/>
      <c r="E476" s="22"/>
      <c r="F476" s="52"/>
      <c r="G476" s="13"/>
      <c r="H476" s="13"/>
      <c r="I476" s="13"/>
      <c r="J476" s="13"/>
      <c r="K476" s="22"/>
      <c r="L476" s="13"/>
      <c r="M476" s="13"/>
      <c r="N476" s="22"/>
    </row>
    <row r="477" spans="1:14" ht="13.5">
      <c r="A477" s="13"/>
      <c r="B477" s="13"/>
      <c r="C477" s="13"/>
      <c r="D477" s="13"/>
      <c r="E477" s="22"/>
      <c r="F477" s="52"/>
      <c r="G477" s="13"/>
      <c r="H477" s="13"/>
      <c r="I477" s="13"/>
      <c r="J477" s="13"/>
      <c r="K477" s="22"/>
      <c r="L477" s="13"/>
      <c r="M477" s="13"/>
      <c r="N477" s="22"/>
    </row>
    <row r="478" spans="1:14" ht="13.5">
      <c r="A478" s="13"/>
      <c r="B478" s="13"/>
      <c r="C478" s="13"/>
      <c r="D478" s="13"/>
      <c r="E478" s="22"/>
      <c r="F478" s="52"/>
      <c r="G478" s="13"/>
      <c r="H478" s="13"/>
      <c r="I478" s="13"/>
      <c r="J478" s="13"/>
      <c r="K478" s="22"/>
      <c r="L478" s="13"/>
      <c r="M478" s="13"/>
      <c r="N478" s="22"/>
    </row>
    <row r="479" spans="1:14" ht="13.5">
      <c r="A479" s="13"/>
      <c r="B479" s="13"/>
      <c r="C479" s="13"/>
      <c r="D479" s="13"/>
      <c r="E479" s="22"/>
      <c r="F479" s="52"/>
      <c r="G479" s="13"/>
      <c r="H479" s="13"/>
      <c r="I479" s="13"/>
      <c r="J479" s="13"/>
      <c r="K479" s="22"/>
      <c r="L479" s="13"/>
      <c r="M479" s="13"/>
      <c r="N479" s="22"/>
    </row>
    <row r="480" spans="1:14" ht="13.5">
      <c r="A480" s="13"/>
      <c r="B480" s="13"/>
      <c r="C480" s="13"/>
      <c r="D480" s="13"/>
      <c r="E480" s="22"/>
      <c r="F480" s="52"/>
      <c r="G480" s="13"/>
      <c r="H480" s="13"/>
      <c r="I480" s="13"/>
      <c r="J480" s="13"/>
      <c r="K480" s="22"/>
      <c r="L480" s="13"/>
      <c r="M480" s="13"/>
      <c r="N480" s="22"/>
    </row>
    <row r="481" spans="1:14" ht="13.5">
      <c r="A481" s="13"/>
      <c r="B481" s="13"/>
      <c r="C481" s="13"/>
      <c r="D481" s="13"/>
      <c r="E481" s="22"/>
      <c r="F481" s="52"/>
      <c r="G481" s="13"/>
      <c r="H481" s="13"/>
      <c r="I481" s="13"/>
      <c r="J481" s="13"/>
      <c r="K481" s="22"/>
      <c r="L481" s="13"/>
      <c r="M481" s="13"/>
      <c r="N481" s="22"/>
    </row>
    <row r="482" spans="1:14" ht="13.5">
      <c r="A482" s="13"/>
      <c r="B482" s="13"/>
      <c r="C482" s="13"/>
      <c r="D482" s="13"/>
      <c r="E482" s="22"/>
      <c r="F482" s="52"/>
      <c r="G482" s="13"/>
      <c r="H482" s="13"/>
      <c r="I482" s="13"/>
      <c r="J482" s="13"/>
      <c r="K482" s="22"/>
      <c r="L482" s="13"/>
      <c r="M482" s="13"/>
      <c r="N482" s="22"/>
    </row>
    <row r="483" spans="1:14" ht="13.5">
      <c r="A483" s="13"/>
      <c r="B483" s="13"/>
      <c r="C483" s="13"/>
      <c r="D483" s="13"/>
      <c r="E483" s="22"/>
      <c r="F483" s="52"/>
      <c r="G483" s="13"/>
      <c r="H483" s="13"/>
      <c r="I483" s="13"/>
      <c r="J483" s="13"/>
      <c r="K483" s="22"/>
      <c r="L483" s="13"/>
      <c r="M483" s="13"/>
      <c r="N483" s="22"/>
    </row>
    <row r="484" spans="1:14" ht="13.5">
      <c r="A484" s="13"/>
      <c r="B484" s="13"/>
      <c r="C484" s="13"/>
      <c r="D484" s="13"/>
      <c r="E484" s="22"/>
      <c r="F484" s="52"/>
      <c r="G484" s="13"/>
      <c r="H484" s="13"/>
      <c r="I484" s="13"/>
      <c r="J484" s="13"/>
      <c r="K484" s="22"/>
      <c r="L484" s="13"/>
      <c r="M484" s="13"/>
      <c r="N484" s="22"/>
    </row>
    <row r="485" spans="1:14" ht="13.5">
      <c r="A485" s="13"/>
      <c r="B485" s="13"/>
      <c r="C485" s="13"/>
      <c r="D485" s="13"/>
      <c r="E485" s="22"/>
      <c r="F485" s="52"/>
      <c r="G485" s="13"/>
      <c r="H485" s="13"/>
      <c r="I485" s="13"/>
      <c r="J485" s="13"/>
      <c r="K485" s="22"/>
      <c r="L485" s="13"/>
      <c r="M485" s="13"/>
      <c r="N485" s="22"/>
    </row>
    <row r="486" spans="1:14" ht="13.5">
      <c r="A486" s="13"/>
      <c r="B486" s="13"/>
      <c r="C486" s="13"/>
      <c r="D486" s="13"/>
      <c r="E486" s="22"/>
      <c r="F486" s="52"/>
      <c r="G486" s="13"/>
      <c r="H486" s="13"/>
      <c r="I486" s="13"/>
      <c r="J486" s="13"/>
      <c r="K486" s="22"/>
      <c r="L486" s="13"/>
      <c r="M486" s="13"/>
      <c r="N486" s="22"/>
    </row>
    <row r="487" spans="1:14" ht="13.5">
      <c r="A487" s="13"/>
      <c r="B487" s="13"/>
      <c r="C487" s="13"/>
      <c r="D487" s="13"/>
      <c r="E487" s="22"/>
      <c r="F487" s="52"/>
      <c r="G487" s="13"/>
      <c r="H487" s="13"/>
      <c r="I487" s="13"/>
      <c r="J487" s="13"/>
      <c r="K487" s="22"/>
      <c r="L487" s="13"/>
      <c r="M487" s="13"/>
      <c r="N487" s="22"/>
    </row>
    <row r="488" spans="1:14" ht="13.5">
      <c r="A488" s="13"/>
      <c r="B488" s="13"/>
      <c r="C488" s="13"/>
      <c r="D488" s="13"/>
      <c r="E488" s="22"/>
      <c r="F488" s="52"/>
      <c r="G488" s="13"/>
      <c r="H488" s="13"/>
      <c r="I488" s="13"/>
      <c r="J488" s="13"/>
      <c r="K488" s="22"/>
      <c r="L488" s="13"/>
      <c r="M488" s="13"/>
      <c r="N488" s="22"/>
    </row>
    <row r="489" spans="1:14" ht="13.5">
      <c r="A489" s="13"/>
      <c r="B489" s="13"/>
      <c r="C489" s="13"/>
      <c r="D489" s="13"/>
      <c r="E489" s="22"/>
      <c r="F489" s="52"/>
      <c r="G489" s="13"/>
      <c r="H489" s="13"/>
      <c r="I489" s="13"/>
      <c r="J489" s="13"/>
      <c r="K489" s="22"/>
      <c r="L489" s="13"/>
      <c r="M489" s="13"/>
      <c r="N489" s="22"/>
    </row>
    <row r="490" spans="1:14" ht="13.5">
      <c r="A490" s="13"/>
      <c r="B490" s="13"/>
      <c r="C490" s="13"/>
      <c r="D490" s="13"/>
      <c r="E490" s="22"/>
      <c r="F490" s="52"/>
      <c r="G490" s="13"/>
      <c r="H490" s="13"/>
      <c r="I490" s="13"/>
      <c r="J490" s="13"/>
      <c r="K490" s="22"/>
      <c r="L490" s="13"/>
      <c r="M490" s="13"/>
      <c r="N490" s="22"/>
    </row>
    <row r="491" spans="1:14" ht="13.5">
      <c r="A491" s="13"/>
      <c r="B491" s="13"/>
      <c r="C491" s="13"/>
      <c r="D491" s="13"/>
      <c r="E491" s="22"/>
      <c r="F491" s="52"/>
      <c r="G491" s="13"/>
      <c r="H491" s="13"/>
      <c r="I491" s="13"/>
      <c r="J491" s="13"/>
      <c r="K491" s="22"/>
      <c r="L491" s="13"/>
      <c r="M491" s="13"/>
      <c r="N491" s="22"/>
    </row>
    <row r="492" spans="1:14" ht="13.5">
      <c r="A492" s="13"/>
      <c r="B492" s="13"/>
      <c r="C492" s="13"/>
      <c r="D492" s="13"/>
      <c r="E492" s="22"/>
      <c r="F492" s="52"/>
      <c r="G492" s="13"/>
      <c r="H492" s="13"/>
      <c r="I492" s="13"/>
      <c r="J492" s="13"/>
      <c r="K492" s="22"/>
      <c r="L492" s="13"/>
      <c r="M492" s="13"/>
      <c r="N492" s="22"/>
    </row>
    <row r="493" spans="1:14" ht="13.5">
      <c r="A493" s="13"/>
      <c r="B493" s="13"/>
      <c r="C493" s="13"/>
      <c r="D493" s="13"/>
      <c r="E493" s="22"/>
      <c r="F493" s="52"/>
      <c r="G493" s="13"/>
      <c r="H493" s="13"/>
      <c r="I493" s="13"/>
      <c r="J493" s="13"/>
      <c r="K493" s="22"/>
      <c r="L493" s="13"/>
      <c r="M493" s="13"/>
      <c r="N493" s="22"/>
    </row>
    <row r="494" spans="1:14" ht="13.5">
      <c r="A494" s="13"/>
      <c r="B494" s="13"/>
      <c r="C494" s="13"/>
      <c r="D494" s="13"/>
      <c r="E494" s="22"/>
      <c r="F494" s="52"/>
      <c r="G494" s="13"/>
      <c r="H494" s="13"/>
      <c r="I494" s="13"/>
      <c r="J494" s="13"/>
      <c r="K494" s="22"/>
      <c r="L494" s="13"/>
      <c r="M494" s="13"/>
      <c r="N494" s="22"/>
    </row>
    <row r="495" spans="1:14" ht="13.5">
      <c r="A495" s="13"/>
      <c r="B495" s="13"/>
      <c r="C495" s="13"/>
      <c r="D495" s="13"/>
      <c r="E495" s="22"/>
      <c r="F495" s="52"/>
      <c r="G495" s="13"/>
      <c r="H495" s="13"/>
      <c r="I495" s="13"/>
      <c r="J495" s="13"/>
      <c r="K495" s="22"/>
      <c r="L495" s="13"/>
      <c r="M495" s="13"/>
      <c r="N495" s="22"/>
    </row>
    <row r="496" spans="1:14" ht="13.5">
      <c r="A496" s="13"/>
      <c r="B496" s="13"/>
      <c r="C496" s="13"/>
      <c r="D496" s="13"/>
      <c r="E496" s="22"/>
      <c r="F496" s="52"/>
      <c r="G496" s="13"/>
      <c r="H496" s="13"/>
      <c r="I496" s="13"/>
      <c r="J496" s="13"/>
      <c r="K496" s="22"/>
      <c r="L496" s="13"/>
      <c r="M496" s="13"/>
      <c r="N496" s="22"/>
    </row>
    <row r="497" spans="1:14" ht="13.5">
      <c r="A497" s="13"/>
      <c r="B497" s="13"/>
      <c r="C497" s="13"/>
      <c r="D497" s="13"/>
      <c r="E497" s="22"/>
      <c r="F497" s="52"/>
      <c r="G497" s="13"/>
      <c r="H497" s="13"/>
      <c r="I497" s="13"/>
      <c r="J497" s="13"/>
      <c r="K497" s="22"/>
      <c r="L497" s="13"/>
      <c r="M497" s="13"/>
      <c r="N497" s="22"/>
    </row>
    <row r="498" spans="1:14" ht="13.5">
      <c r="A498" s="13"/>
      <c r="B498" s="13"/>
      <c r="C498" s="13"/>
      <c r="D498" s="13"/>
      <c r="E498" s="22"/>
      <c r="F498" s="52"/>
      <c r="G498" s="13"/>
      <c r="H498" s="13"/>
      <c r="I498" s="13"/>
      <c r="J498" s="13"/>
      <c r="K498" s="22"/>
      <c r="L498" s="13"/>
      <c r="M498" s="13"/>
      <c r="N498" s="22"/>
    </row>
    <row r="499" spans="1:14" ht="13.5">
      <c r="A499" s="13"/>
      <c r="B499" s="13"/>
      <c r="C499" s="13"/>
      <c r="D499" s="13"/>
      <c r="E499" s="22"/>
      <c r="F499" s="52"/>
      <c r="G499" s="13"/>
      <c r="H499" s="13"/>
      <c r="I499" s="13"/>
      <c r="J499" s="13"/>
      <c r="K499" s="22"/>
      <c r="L499" s="13"/>
      <c r="M499" s="13"/>
      <c r="N499" s="22"/>
    </row>
    <row r="500" spans="1:14" ht="13.5">
      <c r="A500" s="13"/>
      <c r="B500" s="13"/>
      <c r="C500" s="13"/>
      <c r="D500" s="13"/>
      <c r="E500" s="22"/>
      <c r="F500" s="52"/>
      <c r="G500" s="13"/>
      <c r="H500" s="13"/>
      <c r="I500" s="13"/>
      <c r="J500" s="13"/>
      <c r="K500" s="22"/>
      <c r="L500" s="13"/>
      <c r="M500" s="13"/>
      <c r="N500" s="22"/>
    </row>
    <row r="501" spans="1:14" ht="13.5">
      <c r="A501" s="13"/>
      <c r="B501" s="13"/>
      <c r="C501" s="13"/>
      <c r="D501" s="13"/>
      <c r="E501" s="22"/>
      <c r="F501" s="52"/>
      <c r="G501" s="13"/>
      <c r="H501" s="13"/>
      <c r="I501" s="13"/>
      <c r="J501" s="13"/>
      <c r="K501" s="22"/>
      <c r="L501" s="13"/>
      <c r="M501" s="13"/>
      <c r="N501" s="22"/>
    </row>
    <row r="502" spans="1:14" ht="13.5">
      <c r="A502" s="13"/>
      <c r="B502" s="13"/>
      <c r="C502" s="13"/>
      <c r="D502" s="13"/>
      <c r="E502" s="22"/>
      <c r="F502" s="52"/>
      <c r="G502" s="13"/>
      <c r="H502" s="13"/>
      <c r="I502" s="13"/>
      <c r="J502" s="13"/>
      <c r="K502" s="22"/>
      <c r="L502" s="13"/>
      <c r="M502" s="13"/>
      <c r="N502" s="22"/>
    </row>
    <row r="503" spans="1:14" ht="13.5">
      <c r="A503" s="13"/>
      <c r="B503" s="13"/>
      <c r="C503" s="13"/>
      <c r="D503" s="13"/>
      <c r="E503" s="22"/>
      <c r="F503" s="52"/>
      <c r="G503" s="13"/>
      <c r="H503" s="13"/>
      <c r="I503" s="13"/>
      <c r="J503" s="13"/>
      <c r="K503" s="22"/>
      <c r="L503" s="13"/>
      <c r="M503" s="13"/>
      <c r="N503" s="22"/>
    </row>
    <row r="504" spans="1:14" ht="13.5">
      <c r="A504" s="13"/>
      <c r="B504" s="13"/>
      <c r="C504" s="13"/>
      <c r="D504" s="13"/>
      <c r="E504" s="22"/>
      <c r="F504" s="52"/>
      <c r="G504" s="13"/>
      <c r="H504" s="13"/>
      <c r="I504" s="13"/>
      <c r="J504" s="13"/>
      <c r="K504" s="22"/>
      <c r="L504" s="13"/>
      <c r="M504" s="13"/>
      <c r="N504" s="22"/>
    </row>
    <row r="505" spans="1:14" ht="13.5">
      <c r="A505" s="13"/>
      <c r="B505" s="13"/>
      <c r="C505" s="13"/>
      <c r="D505" s="13"/>
      <c r="E505" s="22"/>
      <c r="F505" s="52"/>
      <c r="G505" s="13"/>
      <c r="H505" s="13"/>
      <c r="I505" s="13"/>
      <c r="J505" s="13"/>
      <c r="K505" s="22"/>
      <c r="L505" s="13"/>
      <c r="M505" s="13"/>
      <c r="N505" s="22"/>
    </row>
    <row r="506" spans="1:14" ht="13.5">
      <c r="A506" s="13"/>
      <c r="B506" s="13"/>
      <c r="C506" s="13"/>
      <c r="D506" s="13"/>
      <c r="E506" s="22"/>
      <c r="F506" s="52"/>
      <c r="G506" s="13"/>
      <c r="H506" s="13"/>
      <c r="I506" s="13"/>
      <c r="J506" s="13"/>
      <c r="K506" s="22"/>
      <c r="L506" s="13"/>
      <c r="M506" s="13"/>
      <c r="N506" s="22"/>
    </row>
    <row r="507" spans="1:14" ht="13.5">
      <c r="A507" s="13"/>
      <c r="B507" s="13"/>
      <c r="C507" s="13"/>
      <c r="D507" s="13"/>
      <c r="E507" s="22"/>
      <c r="F507" s="52"/>
      <c r="G507" s="13"/>
      <c r="H507" s="13"/>
      <c r="I507" s="13"/>
      <c r="J507" s="13"/>
      <c r="K507" s="22"/>
      <c r="L507" s="13"/>
      <c r="M507" s="13"/>
      <c r="N507" s="22"/>
    </row>
    <row r="508" spans="1:14" ht="13.5">
      <c r="A508" s="13"/>
      <c r="B508" s="13"/>
      <c r="C508" s="13"/>
      <c r="D508" s="13"/>
      <c r="E508" s="22"/>
      <c r="F508" s="52"/>
      <c r="G508" s="13"/>
      <c r="H508" s="13"/>
      <c r="I508" s="13"/>
      <c r="J508" s="13"/>
      <c r="K508" s="22"/>
      <c r="L508" s="13"/>
      <c r="M508" s="13"/>
      <c r="N508" s="22"/>
    </row>
    <row r="509" spans="1:14" ht="13.5">
      <c r="A509" s="13"/>
      <c r="B509" s="13"/>
      <c r="C509" s="13"/>
      <c r="D509" s="13"/>
      <c r="E509" s="22"/>
      <c r="F509" s="52"/>
      <c r="G509" s="13"/>
      <c r="H509" s="13"/>
      <c r="I509" s="13"/>
      <c r="J509" s="13"/>
      <c r="K509" s="22"/>
      <c r="L509" s="13"/>
      <c r="M509" s="13"/>
      <c r="N509" s="22"/>
    </row>
    <row r="510" spans="1:14" ht="13.5">
      <c r="A510" s="13"/>
      <c r="B510" s="13"/>
      <c r="C510" s="13"/>
      <c r="D510" s="13"/>
      <c r="E510" s="22"/>
      <c r="F510" s="52"/>
      <c r="G510" s="13"/>
      <c r="H510" s="13"/>
      <c r="I510" s="13"/>
      <c r="J510" s="13"/>
      <c r="K510" s="22"/>
      <c r="L510" s="13"/>
      <c r="M510" s="13"/>
      <c r="N510" s="22"/>
    </row>
    <row r="511" spans="1:14" ht="13.5">
      <c r="A511" s="13"/>
      <c r="B511" s="13"/>
      <c r="C511" s="13"/>
      <c r="D511" s="13"/>
      <c r="E511" s="22"/>
      <c r="F511" s="52"/>
      <c r="G511" s="13"/>
      <c r="H511" s="13"/>
      <c r="I511" s="13"/>
      <c r="J511" s="13"/>
      <c r="K511" s="22"/>
      <c r="L511" s="13"/>
      <c r="M511" s="13"/>
      <c r="N511" s="22"/>
    </row>
    <row r="512" spans="1:14" ht="13.5">
      <c r="A512" s="13"/>
      <c r="B512" s="13"/>
      <c r="C512" s="13"/>
      <c r="D512" s="13"/>
      <c r="E512" s="22"/>
      <c r="F512" s="52"/>
      <c r="G512" s="13"/>
      <c r="H512" s="13"/>
      <c r="I512" s="13"/>
      <c r="J512" s="13"/>
      <c r="K512" s="22"/>
      <c r="L512" s="13"/>
      <c r="M512" s="13"/>
      <c r="N512" s="22"/>
    </row>
    <row r="513" spans="1:14" ht="13.5">
      <c r="A513" s="13"/>
      <c r="B513" s="13"/>
      <c r="C513" s="13"/>
      <c r="D513" s="13"/>
      <c r="E513" s="22"/>
      <c r="F513" s="52"/>
      <c r="G513" s="13"/>
      <c r="H513" s="13"/>
      <c r="I513" s="13"/>
      <c r="J513" s="13"/>
      <c r="K513" s="22"/>
      <c r="L513" s="13"/>
      <c r="M513" s="13"/>
      <c r="N513" s="22"/>
    </row>
    <row r="514" spans="1:14" ht="13.5">
      <c r="A514" s="13"/>
      <c r="B514" s="13"/>
      <c r="C514" s="13"/>
      <c r="D514" s="13"/>
      <c r="E514" s="22"/>
      <c r="F514" s="52"/>
      <c r="G514" s="13"/>
      <c r="H514" s="13"/>
      <c r="I514" s="13"/>
      <c r="J514" s="13"/>
      <c r="K514" s="22"/>
      <c r="L514" s="13"/>
      <c r="M514" s="13"/>
      <c r="N514" s="22"/>
    </row>
    <row r="515" spans="1:14" ht="13.5">
      <c r="A515" s="13"/>
      <c r="B515" s="13"/>
      <c r="C515" s="13"/>
      <c r="D515" s="13"/>
      <c r="E515" s="22"/>
      <c r="F515" s="52"/>
      <c r="G515" s="13"/>
      <c r="H515" s="13"/>
      <c r="I515" s="13"/>
      <c r="J515" s="13"/>
      <c r="K515" s="22"/>
      <c r="L515" s="13"/>
      <c r="M515" s="13"/>
      <c r="N515" s="22"/>
    </row>
    <row r="516" spans="1:14" ht="13.5">
      <c r="A516" s="13"/>
      <c r="B516" s="13"/>
      <c r="C516" s="13"/>
      <c r="D516" s="13"/>
      <c r="E516" s="22"/>
      <c r="F516" s="52"/>
      <c r="G516" s="13"/>
      <c r="H516" s="13"/>
      <c r="I516" s="13"/>
      <c r="J516" s="13"/>
      <c r="K516" s="22"/>
      <c r="L516" s="13"/>
      <c r="M516" s="13"/>
      <c r="N516" s="22"/>
    </row>
    <row r="517" spans="1:14" ht="13.5">
      <c r="A517" s="13"/>
      <c r="B517" s="13"/>
      <c r="C517" s="13"/>
      <c r="D517" s="13"/>
      <c r="E517" s="22"/>
      <c r="F517" s="52"/>
      <c r="G517" s="13"/>
      <c r="H517" s="13"/>
      <c r="I517" s="13"/>
      <c r="J517" s="13"/>
      <c r="K517" s="22"/>
      <c r="L517" s="13"/>
      <c r="M517" s="13"/>
      <c r="N517" s="22"/>
    </row>
    <row r="518" spans="1:14" ht="13.5">
      <c r="A518" s="13"/>
      <c r="B518" s="13"/>
      <c r="C518" s="13"/>
      <c r="D518" s="13"/>
      <c r="E518" s="22"/>
      <c r="F518" s="52"/>
      <c r="G518" s="13"/>
      <c r="H518" s="13"/>
      <c r="I518" s="13"/>
      <c r="J518" s="13"/>
      <c r="K518" s="22"/>
      <c r="L518" s="13"/>
      <c r="M518" s="13"/>
      <c r="N518" s="22"/>
    </row>
    <row r="519" spans="1:14" ht="13.5">
      <c r="A519" s="13"/>
      <c r="B519" s="13"/>
      <c r="C519" s="13"/>
      <c r="D519" s="13"/>
      <c r="E519" s="22"/>
      <c r="F519" s="52"/>
      <c r="G519" s="13"/>
      <c r="H519" s="13"/>
      <c r="I519" s="13"/>
      <c r="J519" s="13"/>
      <c r="K519" s="22"/>
      <c r="L519" s="13"/>
      <c r="M519" s="13"/>
      <c r="N519" s="22"/>
    </row>
    <row r="520" spans="1:14" ht="13.5">
      <c r="A520" s="13"/>
      <c r="B520" s="13"/>
      <c r="C520" s="13"/>
      <c r="D520" s="13"/>
      <c r="E520" s="22"/>
      <c r="F520" s="52"/>
      <c r="G520" s="13"/>
      <c r="H520" s="13"/>
      <c r="I520" s="13"/>
      <c r="J520" s="13"/>
      <c r="K520" s="22"/>
      <c r="L520" s="13"/>
      <c r="M520" s="13"/>
      <c r="N520" s="22"/>
    </row>
    <row r="521" spans="1:14" ht="13.5">
      <c r="A521" s="13"/>
      <c r="B521" s="13"/>
      <c r="C521" s="13"/>
      <c r="D521" s="13"/>
      <c r="E521" s="22"/>
      <c r="F521" s="52"/>
      <c r="G521" s="13"/>
      <c r="H521" s="13"/>
      <c r="I521" s="13"/>
      <c r="J521" s="13"/>
      <c r="K521" s="22"/>
      <c r="L521" s="13"/>
      <c r="M521" s="13"/>
      <c r="N521" s="22"/>
    </row>
    <row r="522" spans="1:14" ht="13.5">
      <c r="A522" s="13"/>
      <c r="B522" s="13"/>
      <c r="C522" s="13"/>
      <c r="D522" s="13"/>
      <c r="E522" s="22"/>
      <c r="F522" s="52"/>
      <c r="G522" s="13"/>
      <c r="H522" s="13"/>
      <c r="I522" s="13"/>
      <c r="J522" s="13"/>
      <c r="K522" s="22"/>
      <c r="L522" s="13"/>
      <c r="M522" s="13"/>
      <c r="N522" s="22"/>
    </row>
    <row r="523" spans="1:14" ht="13.5">
      <c r="A523" s="13"/>
      <c r="B523" s="13"/>
      <c r="C523" s="13"/>
      <c r="D523" s="13"/>
      <c r="E523" s="22"/>
      <c r="F523" s="52"/>
      <c r="G523" s="13"/>
      <c r="H523" s="13"/>
      <c r="I523" s="13"/>
      <c r="J523" s="13"/>
      <c r="K523" s="22"/>
      <c r="L523" s="13"/>
      <c r="M523" s="13"/>
      <c r="N523" s="22"/>
    </row>
    <row r="524" spans="1:14" ht="13.5">
      <c r="A524" s="13"/>
      <c r="B524" s="13"/>
      <c r="C524" s="13"/>
      <c r="D524" s="13"/>
      <c r="E524" s="22"/>
      <c r="F524" s="52"/>
      <c r="G524" s="13"/>
      <c r="H524" s="13"/>
      <c r="I524" s="13"/>
      <c r="J524" s="13"/>
      <c r="K524" s="22"/>
      <c r="L524" s="13"/>
      <c r="M524" s="13"/>
      <c r="N524" s="22"/>
    </row>
    <row r="525" spans="1:14" ht="13.5">
      <c r="A525" s="13"/>
      <c r="B525" s="13"/>
      <c r="C525" s="13"/>
      <c r="D525" s="13"/>
      <c r="E525" s="22"/>
      <c r="F525" s="52"/>
      <c r="G525" s="13"/>
      <c r="H525" s="13"/>
      <c r="I525" s="13"/>
      <c r="J525" s="13"/>
      <c r="K525" s="22"/>
      <c r="L525" s="13"/>
      <c r="M525" s="13"/>
      <c r="N525" s="22"/>
    </row>
    <row r="526" spans="1:14" ht="13.5">
      <c r="A526" s="13"/>
      <c r="B526" s="13"/>
      <c r="C526" s="13"/>
      <c r="D526" s="13"/>
      <c r="E526" s="22"/>
      <c r="F526" s="52"/>
      <c r="G526" s="13"/>
      <c r="H526" s="13"/>
      <c r="I526" s="13"/>
      <c r="J526" s="13"/>
      <c r="K526" s="22"/>
      <c r="L526" s="13"/>
      <c r="M526" s="13"/>
      <c r="N526" s="22"/>
    </row>
    <row r="527" spans="1:14" ht="13.5">
      <c r="A527" s="13"/>
      <c r="B527" s="13"/>
      <c r="C527" s="13"/>
      <c r="D527" s="13"/>
      <c r="E527" s="22"/>
      <c r="F527" s="52"/>
      <c r="G527" s="13"/>
      <c r="H527" s="13"/>
      <c r="I527" s="13"/>
      <c r="J527" s="13"/>
      <c r="K527" s="22"/>
      <c r="L527" s="13"/>
      <c r="M527" s="13"/>
      <c r="N527" s="22"/>
    </row>
    <row r="528" spans="1:14" ht="13.5">
      <c r="A528" s="13"/>
      <c r="B528" s="13"/>
      <c r="C528" s="13"/>
      <c r="D528" s="13"/>
      <c r="E528" s="22"/>
      <c r="F528" s="52"/>
      <c r="G528" s="13"/>
      <c r="H528" s="13"/>
      <c r="I528" s="13"/>
      <c r="J528" s="13"/>
      <c r="K528" s="22"/>
      <c r="L528" s="13"/>
      <c r="M528" s="13"/>
      <c r="N528" s="22"/>
    </row>
    <row r="529" spans="1:14" ht="13.5">
      <c r="A529" s="13"/>
      <c r="B529" s="13"/>
      <c r="C529" s="13"/>
      <c r="D529" s="13"/>
      <c r="E529" s="22"/>
      <c r="F529" s="52"/>
      <c r="G529" s="13"/>
      <c r="H529" s="13"/>
      <c r="I529" s="13"/>
      <c r="J529" s="13"/>
      <c r="K529" s="22"/>
      <c r="L529" s="13"/>
      <c r="M529" s="13"/>
      <c r="N529" s="22"/>
    </row>
    <row r="530" spans="1:14" ht="13.5">
      <c r="A530" s="13"/>
      <c r="B530" s="13"/>
      <c r="C530" s="13"/>
      <c r="D530" s="13"/>
      <c r="E530" s="22"/>
      <c r="F530" s="52"/>
      <c r="G530" s="13"/>
      <c r="H530" s="13"/>
      <c r="I530" s="13"/>
      <c r="J530" s="13"/>
      <c r="K530" s="22"/>
      <c r="L530" s="13"/>
      <c r="M530" s="13"/>
      <c r="N530" s="22"/>
    </row>
    <row r="531" spans="1:14" ht="13.5">
      <c r="A531" s="13"/>
      <c r="B531" s="13"/>
      <c r="C531" s="13"/>
      <c r="D531" s="13"/>
      <c r="E531" s="22"/>
      <c r="F531" s="52"/>
      <c r="G531" s="13"/>
      <c r="H531" s="13"/>
      <c r="I531" s="13"/>
      <c r="J531" s="13"/>
      <c r="K531" s="22"/>
      <c r="L531" s="13"/>
      <c r="M531" s="13"/>
      <c r="N531" s="22"/>
    </row>
    <row r="532" spans="1:14" ht="13.5">
      <c r="A532" s="13"/>
      <c r="B532" s="13"/>
      <c r="C532" s="13"/>
      <c r="D532" s="13"/>
      <c r="E532" s="22"/>
      <c r="F532" s="52"/>
      <c r="G532" s="13"/>
      <c r="H532" s="13"/>
      <c r="I532" s="13"/>
      <c r="J532" s="13"/>
      <c r="K532" s="22"/>
      <c r="L532" s="13"/>
      <c r="M532" s="13"/>
      <c r="N532" s="22"/>
    </row>
    <row r="533" spans="1:14" ht="13.5">
      <c r="A533" s="13"/>
      <c r="B533" s="13"/>
      <c r="C533" s="13"/>
      <c r="D533" s="13"/>
      <c r="E533" s="22"/>
      <c r="F533" s="52"/>
      <c r="G533" s="13"/>
      <c r="H533" s="13"/>
      <c r="I533" s="13"/>
      <c r="J533" s="13"/>
      <c r="K533" s="22"/>
      <c r="L533" s="13"/>
      <c r="M533" s="13"/>
      <c r="N533" s="22"/>
    </row>
    <row r="534" spans="1:14" ht="13.5">
      <c r="A534" s="13"/>
      <c r="B534" s="13"/>
      <c r="C534" s="13"/>
      <c r="D534" s="13"/>
      <c r="E534" s="22"/>
      <c r="F534" s="52"/>
      <c r="G534" s="13"/>
      <c r="H534" s="13"/>
      <c r="I534" s="13"/>
      <c r="J534" s="13"/>
      <c r="K534" s="22"/>
      <c r="L534" s="13"/>
      <c r="M534" s="13"/>
      <c r="N534" s="22"/>
    </row>
    <row r="535" spans="1:14" ht="13.5">
      <c r="A535" s="13"/>
      <c r="B535" s="13"/>
      <c r="C535" s="13"/>
      <c r="D535" s="13"/>
      <c r="E535" s="22"/>
      <c r="F535" s="52"/>
      <c r="G535" s="13"/>
      <c r="H535" s="13"/>
      <c r="I535" s="13"/>
      <c r="J535" s="13"/>
      <c r="K535" s="22"/>
      <c r="L535" s="13"/>
      <c r="M535" s="13"/>
      <c r="N535" s="22"/>
    </row>
    <row r="536" spans="1:14" ht="13.5">
      <c r="A536" s="13"/>
      <c r="B536" s="13"/>
      <c r="C536" s="13"/>
      <c r="D536" s="13"/>
      <c r="E536" s="22"/>
      <c r="F536" s="52"/>
      <c r="G536" s="13"/>
      <c r="H536" s="13"/>
      <c r="I536" s="13"/>
      <c r="J536" s="13"/>
      <c r="K536" s="22"/>
      <c r="L536" s="13"/>
      <c r="M536" s="13"/>
      <c r="N536" s="22"/>
    </row>
    <row r="537" spans="1:14" ht="13.5">
      <c r="A537" s="13"/>
      <c r="B537" s="13"/>
      <c r="C537" s="13"/>
      <c r="D537" s="13"/>
      <c r="E537" s="22"/>
      <c r="F537" s="52"/>
      <c r="G537" s="13"/>
      <c r="H537" s="13"/>
      <c r="I537" s="13"/>
      <c r="J537" s="13"/>
      <c r="K537" s="22"/>
      <c r="L537" s="13"/>
      <c r="M537" s="13"/>
      <c r="N537" s="22"/>
    </row>
    <row r="538" spans="1:14" ht="13.5">
      <c r="A538" s="13"/>
      <c r="B538" s="13"/>
      <c r="C538" s="13"/>
      <c r="D538" s="13"/>
      <c r="E538" s="22"/>
      <c r="F538" s="52"/>
      <c r="G538" s="13"/>
      <c r="H538" s="13"/>
      <c r="I538" s="13"/>
      <c r="J538" s="13"/>
      <c r="K538" s="22"/>
      <c r="L538" s="13"/>
      <c r="M538" s="13"/>
      <c r="N538" s="22"/>
    </row>
    <row r="539" spans="1:14" ht="13.5">
      <c r="A539" s="13"/>
      <c r="B539" s="13"/>
      <c r="C539" s="13"/>
      <c r="D539" s="13"/>
      <c r="E539" s="22"/>
      <c r="F539" s="52"/>
      <c r="G539" s="13"/>
      <c r="H539" s="13"/>
      <c r="I539" s="13"/>
      <c r="J539" s="13"/>
      <c r="K539" s="22"/>
      <c r="L539" s="13"/>
      <c r="M539" s="13"/>
      <c r="N539" s="22"/>
    </row>
    <row r="540" spans="1:14" ht="13.5">
      <c r="A540" s="13"/>
      <c r="B540" s="13"/>
      <c r="C540" s="13"/>
      <c r="D540" s="13"/>
      <c r="E540" s="22"/>
      <c r="F540" s="52"/>
      <c r="G540" s="13"/>
      <c r="H540" s="13"/>
      <c r="I540" s="13"/>
      <c r="J540" s="13"/>
      <c r="K540" s="22"/>
      <c r="L540" s="13"/>
      <c r="M540" s="13"/>
      <c r="N540" s="22"/>
    </row>
    <row r="541" spans="1:14" ht="13.5">
      <c r="A541" s="13"/>
      <c r="B541" s="13"/>
      <c r="C541" s="13"/>
      <c r="D541" s="13"/>
      <c r="E541" s="22"/>
      <c r="F541" s="52"/>
      <c r="G541" s="13"/>
      <c r="H541" s="13"/>
      <c r="I541" s="13"/>
      <c r="J541" s="13"/>
      <c r="K541" s="22"/>
      <c r="L541" s="13"/>
      <c r="M541" s="13"/>
      <c r="N541" s="22"/>
    </row>
    <row r="542" spans="1:14" ht="13.5">
      <c r="A542" s="13"/>
      <c r="B542" s="13"/>
      <c r="C542" s="13"/>
      <c r="D542" s="13"/>
      <c r="E542" s="22"/>
      <c r="F542" s="52"/>
      <c r="G542" s="13"/>
      <c r="H542" s="13"/>
      <c r="I542" s="13"/>
      <c r="J542" s="13"/>
      <c r="K542" s="22"/>
      <c r="L542" s="13"/>
      <c r="M542" s="13"/>
      <c r="N542" s="22"/>
    </row>
    <row r="543" spans="1:14" ht="13.5">
      <c r="A543" s="13"/>
      <c r="B543" s="13"/>
      <c r="C543" s="13"/>
      <c r="D543" s="13"/>
      <c r="E543" s="22"/>
      <c r="F543" s="52"/>
      <c r="G543" s="13"/>
      <c r="H543" s="13"/>
      <c r="I543" s="13"/>
      <c r="J543" s="13"/>
      <c r="K543" s="22"/>
      <c r="L543" s="13"/>
      <c r="M543" s="13"/>
      <c r="N543" s="22"/>
    </row>
    <row r="544" spans="1:14" ht="13.5">
      <c r="A544" s="13"/>
      <c r="B544" s="13"/>
      <c r="C544" s="13"/>
      <c r="D544" s="13"/>
      <c r="E544" s="22"/>
      <c r="F544" s="52"/>
      <c r="G544" s="13"/>
      <c r="H544" s="13"/>
      <c r="I544" s="13"/>
      <c r="J544" s="13"/>
      <c r="K544" s="22"/>
      <c r="L544" s="13"/>
      <c r="M544" s="13"/>
      <c r="N544" s="22"/>
    </row>
    <row r="545" spans="1:14" ht="13.5">
      <c r="A545" s="13"/>
      <c r="B545" s="13"/>
      <c r="C545" s="13"/>
      <c r="D545" s="13"/>
      <c r="E545" s="22"/>
      <c r="F545" s="52"/>
      <c r="G545" s="13"/>
      <c r="H545" s="13"/>
      <c r="I545" s="13"/>
      <c r="J545" s="13"/>
      <c r="K545" s="22"/>
      <c r="L545" s="13"/>
      <c r="M545" s="13"/>
      <c r="N545" s="22"/>
    </row>
    <row r="546" spans="1:14" ht="13.5">
      <c r="A546" s="13"/>
      <c r="B546" s="13"/>
      <c r="C546" s="13"/>
      <c r="D546" s="13"/>
      <c r="E546" s="22"/>
      <c r="F546" s="52"/>
      <c r="G546" s="13"/>
      <c r="H546" s="13"/>
      <c r="I546" s="13"/>
      <c r="J546" s="13"/>
      <c r="K546" s="22"/>
      <c r="L546" s="13"/>
      <c r="M546" s="13"/>
      <c r="N546" s="22"/>
    </row>
    <row r="547" spans="1:14" ht="13.5">
      <c r="A547" s="13"/>
      <c r="B547" s="13"/>
      <c r="C547" s="13"/>
      <c r="D547" s="13"/>
      <c r="E547" s="22"/>
      <c r="F547" s="52"/>
      <c r="G547" s="13"/>
      <c r="H547" s="13"/>
      <c r="I547" s="13"/>
      <c r="J547" s="13"/>
      <c r="K547" s="22"/>
      <c r="L547" s="13"/>
      <c r="M547" s="13"/>
      <c r="N547" s="22"/>
    </row>
    <row r="548" spans="1:14" ht="13.5">
      <c r="A548" s="13"/>
      <c r="B548" s="13"/>
      <c r="C548" s="13"/>
      <c r="D548" s="13"/>
      <c r="E548" s="22"/>
      <c r="F548" s="52"/>
      <c r="G548" s="13"/>
      <c r="H548" s="13"/>
      <c r="I548" s="13"/>
      <c r="J548" s="13"/>
      <c r="K548" s="22"/>
      <c r="L548" s="13"/>
      <c r="M548" s="13"/>
      <c r="N548" s="22"/>
    </row>
    <row r="549" spans="1:14" ht="13.5">
      <c r="A549" s="13"/>
      <c r="B549" s="13"/>
      <c r="C549" s="13"/>
      <c r="D549" s="13"/>
      <c r="E549" s="22"/>
      <c r="F549" s="52"/>
      <c r="G549" s="13"/>
      <c r="H549" s="13"/>
      <c r="I549" s="13"/>
      <c r="J549" s="13"/>
      <c r="K549" s="22"/>
      <c r="L549" s="13"/>
      <c r="M549" s="13"/>
      <c r="N549" s="22"/>
    </row>
    <row r="550" spans="1:14" ht="13.5">
      <c r="A550" s="13"/>
      <c r="B550" s="13"/>
      <c r="C550" s="13"/>
      <c r="D550" s="13"/>
      <c r="E550" s="22"/>
      <c r="F550" s="52"/>
      <c r="G550" s="13"/>
      <c r="H550" s="13"/>
      <c r="I550" s="13"/>
      <c r="J550" s="13"/>
      <c r="K550" s="22"/>
      <c r="L550" s="13"/>
      <c r="M550" s="13"/>
      <c r="N550" s="22"/>
    </row>
    <row r="551" spans="1:14" ht="13.5">
      <c r="A551" s="13"/>
      <c r="B551" s="13"/>
      <c r="C551" s="13"/>
      <c r="D551" s="13"/>
      <c r="E551" s="22"/>
      <c r="F551" s="52"/>
      <c r="G551" s="13"/>
      <c r="H551" s="13"/>
      <c r="I551" s="13"/>
      <c r="J551" s="13"/>
      <c r="K551" s="22"/>
      <c r="L551" s="13"/>
      <c r="M551" s="13"/>
      <c r="N551" s="22"/>
    </row>
    <row r="552" spans="1:14" ht="13.5">
      <c r="A552" s="13"/>
      <c r="B552" s="13"/>
      <c r="C552" s="13"/>
      <c r="D552" s="13"/>
      <c r="E552" s="22"/>
      <c r="F552" s="52"/>
      <c r="G552" s="13"/>
      <c r="H552" s="13"/>
      <c r="I552" s="13"/>
      <c r="J552" s="13"/>
      <c r="K552" s="22"/>
      <c r="L552" s="13"/>
      <c r="M552" s="13"/>
      <c r="N552" s="22"/>
    </row>
    <row r="553" spans="1:14" ht="13.5">
      <c r="A553" s="13"/>
      <c r="B553" s="13"/>
      <c r="C553" s="13"/>
      <c r="D553" s="13"/>
      <c r="E553" s="22"/>
      <c r="F553" s="52"/>
      <c r="G553" s="13"/>
      <c r="H553" s="13"/>
      <c r="I553" s="13"/>
      <c r="J553" s="13"/>
      <c r="K553" s="22"/>
      <c r="L553" s="13"/>
      <c r="M553" s="13"/>
      <c r="N553" s="22"/>
    </row>
    <row r="554" spans="1:14" ht="13.5">
      <c r="A554" s="13"/>
      <c r="B554" s="13"/>
      <c r="C554" s="13"/>
      <c r="D554" s="13"/>
      <c r="E554" s="22"/>
      <c r="F554" s="52"/>
      <c r="G554" s="13"/>
      <c r="H554" s="13"/>
      <c r="I554" s="13"/>
      <c r="J554" s="13"/>
      <c r="K554" s="22"/>
      <c r="L554" s="13"/>
      <c r="M554" s="13"/>
      <c r="N554" s="22"/>
    </row>
    <row r="555" spans="1:14" ht="13.5">
      <c r="A555" s="13"/>
      <c r="B555" s="13"/>
      <c r="C555" s="13"/>
      <c r="D555" s="13"/>
      <c r="E555" s="22"/>
      <c r="F555" s="52"/>
      <c r="G555" s="13"/>
      <c r="H555" s="13"/>
      <c r="I555" s="13"/>
      <c r="J555" s="13"/>
      <c r="K555" s="22"/>
      <c r="L555" s="13"/>
      <c r="M555" s="13"/>
      <c r="N555" s="22"/>
    </row>
    <row r="556" spans="1:14" ht="13.5">
      <c r="A556" s="13"/>
      <c r="B556" s="13"/>
      <c r="C556" s="13"/>
      <c r="D556" s="13"/>
      <c r="E556" s="22"/>
      <c r="F556" s="52"/>
      <c r="G556" s="13"/>
      <c r="H556" s="13"/>
      <c r="I556" s="13"/>
      <c r="J556" s="13"/>
      <c r="K556" s="22"/>
      <c r="L556" s="13"/>
      <c r="M556" s="13"/>
      <c r="N556" s="22"/>
    </row>
    <row r="557" spans="1:14" ht="13.5">
      <c r="A557" s="13"/>
      <c r="B557" s="13"/>
      <c r="C557" s="13"/>
      <c r="D557" s="13"/>
      <c r="E557" s="22"/>
      <c r="F557" s="52"/>
      <c r="G557" s="13"/>
      <c r="H557" s="13"/>
      <c r="I557" s="13"/>
      <c r="J557" s="13"/>
      <c r="K557" s="22"/>
      <c r="L557" s="13"/>
      <c r="M557" s="13"/>
      <c r="N557" s="22"/>
    </row>
    <row r="558" spans="1:14" ht="13.5">
      <c r="A558" s="13"/>
      <c r="B558" s="13"/>
      <c r="C558" s="13"/>
      <c r="D558" s="13"/>
      <c r="E558" s="22"/>
      <c r="F558" s="52"/>
      <c r="G558" s="13"/>
      <c r="H558" s="13"/>
      <c r="I558" s="13"/>
      <c r="J558" s="13"/>
      <c r="K558" s="22"/>
      <c r="L558" s="13"/>
      <c r="M558" s="13"/>
      <c r="N558" s="22"/>
    </row>
    <row r="559" spans="1:14" ht="13.5">
      <c r="A559" s="13"/>
      <c r="B559" s="13"/>
      <c r="C559" s="13"/>
      <c r="D559" s="13"/>
      <c r="E559" s="22"/>
      <c r="F559" s="52"/>
      <c r="G559" s="13"/>
      <c r="H559" s="13"/>
      <c r="I559" s="13"/>
      <c r="J559" s="13"/>
      <c r="K559" s="22"/>
      <c r="L559" s="13"/>
      <c r="M559" s="13"/>
      <c r="N559" s="22"/>
    </row>
    <row r="560" spans="1:14" ht="13.5">
      <c r="A560" s="13"/>
      <c r="B560" s="13"/>
      <c r="C560" s="13"/>
      <c r="D560" s="13"/>
      <c r="E560" s="22"/>
      <c r="F560" s="52"/>
      <c r="G560" s="13"/>
      <c r="H560" s="13"/>
      <c r="I560" s="13"/>
      <c r="J560" s="13"/>
      <c r="K560" s="22"/>
      <c r="L560" s="13"/>
      <c r="M560" s="13"/>
      <c r="N560" s="22"/>
    </row>
    <row r="561" spans="1:14" ht="13.5">
      <c r="A561" s="13"/>
      <c r="B561" s="13"/>
      <c r="C561" s="13"/>
      <c r="D561" s="13"/>
      <c r="E561" s="22"/>
      <c r="F561" s="52"/>
      <c r="G561" s="13"/>
      <c r="H561" s="13"/>
      <c r="I561" s="13"/>
      <c r="J561" s="13"/>
      <c r="K561" s="22"/>
      <c r="L561" s="13"/>
      <c r="M561" s="13"/>
      <c r="N561" s="22"/>
    </row>
    <row r="562" spans="1:14" ht="13.5">
      <c r="A562" s="13"/>
      <c r="B562" s="13"/>
      <c r="C562" s="13"/>
      <c r="D562" s="13"/>
      <c r="E562" s="22"/>
      <c r="F562" s="52"/>
      <c r="G562" s="13"/>
      <c r="H562" s="13"/>
      <c r="I562" s="13"/>
      <c r="J562" s="13"/>
      <c r="K562" s="22"/>
      <c r="L562" s="13"/>
      <c r="M562" s="13"/>
      <c r="N562" s="22"/>
    </row>
    <row r="563" spans="1:14" ht="13.5">
      <c r="A563" s="13"/>
      <c r="B563" s="13"/>
      <c r="C563" s="13"/>
      <c r="D563" s="13"/>
      <c r="E563" s="22"/>
      <c r="F563" s="52"/>
      <c r="G563" s="13"/>
      <c r="H563" s="13"/>
      <c r="I563" s="13"/>
      <c r="J563" s="13"/>
      <c r="K563" s="22"/>
      <c r="L563" s="13"/>
      <c r="M563" s="13"/>
      <c r="N563" s="22"/>
    </row>
    <row r="564" spans="1:14" ht="13.5">
      <c r="A564" s="13"/>
      <c r="B564" s="13"/>
      <c r="C564" s="13"/>
      <c r="D564" s="13"/>
      <c r="E564" s="22"/>
      <c r="F564" s="52"/>
      <c r="G564" s="13"/>
      <c r="H564" s="13"/>
      <c r="I564" s="13"/>
      <c r="J564" s="13"/>
      <c r="K564" s="22"/>
      <c r="L564" s="13"/>
      <c r="M564" s="13"/>
      <c r="N564" s="22"/>
    </row>
    <row r="565" spans="1:14" ht="13.5">
      <c r="A565" s="13"/>
      <c r="B565" s="13"/>
      <c r="C565" s="13"/>
      <c r="D565" s="13"/>
      <c r="E565" s="22"/>
      <c r="F565" s="52"/>
      <c r="G565" s="13"/>
      <c r="H565" s="13"/>
      <c r="I565" s="13"/>
      <c r="J565" s="13"/>
      <c r="K565" s="22"/>
      <c r="L565" s="13"/>
      <c r="M565" s="13"/>
      <c r="N565" s="22"/>
    </row>
    <row r="566" spans="1:14" ht="13.5">
      <c r="A566" s="13"/>
      <c r="B566" s="13"/>
      <c r="C566" s="13"/>
      <c r="D566" s="13"/>
      <c r="E566" s="22"/>
      <c r="F566" s="52"/>
      <c r="G566" s="13"/>
      <c r="H566" s="13"/>
      <c r="I566" s="13"/>
      <c r="J566" s="13"/>
      <c r="K566" s="22"/>
      <c r="L566" s="13"/>
      <c r="M566" s="13"/>
      <c r="N566" s="22"/>
    </row>
    <row r="567" spans="1:14" ht="13.5">
      <c r="A567" s="13"/>
      <c r="B567" s="13"/>
      <c r="C567" s="13"/>
      <c r="D567" s="13"/>
      <c r="E567" s="22"/>
      <c r="F567" s="52"/>
      <c r="G567" s="13"/>
      <c r="H567" s="13"/>
      <c r="I567" s="13"/>
      <c r="J567" s="13"/>
      <c r="K567" s="22"/>
      <c r="L567" s="13"/>
      <c r="M567" s="13"/>
      <c r="N567" s="22"/>
    </row>
    <row r="568" spans="1:14" ht="13.5">
      <c r="A568" s="13"/>
      <c r="B568" s="13"/>
      <c r="C568" s="13"/>
      <c r="D568" s="13"/>
      <c r="E568" s="22"/>
      <c r="F568" s="52"/>
      <c r="G568" s="13"/>
      <c r="H568" s="13"/>
      <c r="I568" s="13"/>
      <c r="J568" s="13"/>
      <c r="K568" s="22"/>
      <c r="L568" s="13"/>
      <c r="M568" s="13"/>
      <c r="N568" s="22"/>
    </row>
    <row r="569" spans="1:14" ht="13.5">
      <c r="A569" s="13"/>
      <c r="B569" s="13"/>
      <c r="C569" s="13"/>
      <c r="D569" s="13"/>
      <c r="E569" s="22"/>
      <c r="F569" s="52"/>
      <c r="G569" s="13"/>
      <c r="H569" s="13"/>
      <c r="I569" s="13"/>
      <c r="J569" s="13"/>
      <c r="K569" s="22"/>
      <c r="L569" s="13"/>
      <c r="M569" s="13"/>
      <c r="N569" s="22"/>
    </row>
    <row r="570" spans="1:14" ht="13.5">
      <c r="A570" s="13"/>
      <c r="B570" s="13"/>
      <c r="C570" s="13"/>
      <c r="D570" s="13"/>
      <c r="E570" s="22"/>
      <c r="F570" s="52"/>
      <c r="G570" s="13"/>
      <c r="H570" s="13"/>
      <c r="I570" s="13"/>
      <c r="J570" s="13"/>
      <c r="K570" s="22"/>
      <c r="L570" s="13"/>
      <c r="M570" s="13"/>
      <c r="N570" s="22"/>
    </row>
    <row r="571" spans="1:14" ht="13.5">
      <c r="A571" s="13"/>
      <c r="B571" s="13"/>
      <c r="C571" s="13"/>
      <c r="D571" s="13"/>
      <c r="E571" s="22"/>
      <c r="F571" s="52"/>
      <c r="G571" s="13"/>
      <c r="H571" s="13"/>
      <c r="I571" s="13"/>
      <c r="J571" s="13"/>
      <c r="K571" s="22"/>
      <c r="L571" s="13"/>
      <c r="M571" s="13"/>
      <c r="N571" s="22"/>
    </row>
    <row r="572" spans="1:14" ht="13.5">
      <c r="A572" s="13"/>
      <c r="B572" s="13"/>
      <c r="C572" s="13"/>
      <c r="D572" s="13"/>
      <c r="E572" s="22"/>
      <c r="F572" s="52"/>
      <c r="G572" s="13"/>
      <c r="H572" s="13"/>
      <c r="I572" s="13"/>
      <c r="J572" s="13"/>
      <c r="K572" s="22"/>
      <c r="L572" s="13"/>
      <c r="M572" s="13"/>
      <c r="N572" s="22"/>
    </row>
    <row r="573" spans="1:14" ht="13.5">
      <c r="A573" s="13"/>
      <c r="B573" s="13"/>
      <c r="C573" s="13"/>
      <c r="D573" s="13"/>
      <c r="E573" s="22"/>
      <c r="F573" s="52"/>
      <c r="G573" s="13"/>
      <c r="H573" s="13"/>
      <c r="I573" s="13"/>
      <c r="J573" s="13"/>
      <c r="K573" s="22"/>
      <c r="L573" s="13"/>
      <c r="M573" s="13"/>
      <c r="N573" s="22"/>
    </row>
    <row r="574" spans="1:14" ht="13.5">
      <c r="A574" s="13"/>
      <c r="B574" s="13"/>
      <c r="C574" s="13"/>
      <c r="D574" s="13"/>
      <c r="E574" s="22"/>
      <c r="F574" s="52"/>
      <c r="G574" s="13"/>
      <c r="H574" s="13"/>
      <c r="I574" s="13"/>
      <c r="J574" s="13"/>
      <c r="K574" s="22"/>
      <c r="L574" s="13"/>
      <c r="M574" s="13"/>
      <c r="N574" s="22"/>
    </row>
    <row r="575" spans="1:14" ht="13.5">
      <c r="A575" s="13"/>
      <c r="B575" s="13"/>
      <c r="C575" s="13"/>
      <c r="D575" s="13"/>
      <c r="E575" s="22"/>
      <c r="F575" s="52"/>
      <c r="G575" s="13"/>
      <c r="H575" s="13"/>
      <c r="I575" s="13"/>
      <c r="J575" s="13"/>
      <c r="K575" s="22"/>
      <c r="L575" s="13"/>
      <c r="M575" s="13"/>
      <c r="N575" s="22"/>
    </row>
    <row r="576" spans="1:14" ht="13.5">
      <c r="A576" s="13"/>
      <c r="B576" s="13"/>
      <c r="C576" s="13"/>
      <c r="D576" s="13"/>
      <c r="E576" s="22"/>
      <c r="F576" s="52"/>
      <c r="G576" s="13"/>
      <c r="H576" s="13"/>
      <c r="I576" s="13"/>
      <c r="J576" s="13"/>
      <c r="K576" s="22"/>
      <c r="L576" s="13"/>
      <c r="M576" s="13"/>
      <c r="N576" s="22"/>
    </row>
    <row r="577" spans="1:14" ht="13.5">
      <c r="A577" s="13"/>
      <c r="B577" s="13"/>
      <c r="C577" s="13"/>
      <c r="D577" s="13"/>
      <c r="E577" s="22"/>
      <c r="F577" s="52"/>
      <c r="G577" s="13"/>
      <c r="H577" s="13"/>
      <c r="I577" s="13"/>
      <c r="J577" s="13"/>
      <c r="K577" s="22"/>
      <c r="L577" s="13"/>
      <c r="M577" s="13"/>
      <c r="N577" s="22"/>
    </row>
    <row r="578" spans="1:14" ht="13.5">
      <c r="A578" s="13"/>
      <c r="B578" s="13"/>
      <c r="C578" s="13"/>
      <c r="D578" s="13"/>
      <c r="E578" s="22"/>
      <c r="F578" s="52"/>
      <c r="G578" s="13"/>
      <c r="H578" s="13"/>
      <c r="I578" s="13"/>
      <c r="J578" s="13"/>
      <c r="K578" s="22"/>
      <c r="L578" s="13"/>
      <c r="M578" s="13"/>
      <c r="N578" s="22"/>
    </row>
    <row r="579" spans="1:14" ht="13.5">
      <c r="A579" s="13"/>
      <c r="B579" s="13"/>
      <c r="C579" s="13"/>
      <c r="D579" s="13"/>
      <c r="E579" s="22"/>
      <c r="F579" s="52"/>
      <c r="G579" s="13"/>
      <c r="H579" s="13"/>
      <c r="I579" s="13"/>
      <c r="J579" s="13"/>
      <c r="K579" s="22"/>
      <c r="L579" s="13"/>
      <c r="M579" s="13"/>
      <c r="N579" s="22"/>
    </row>
    <row r="580" spans="1:14" ht="13.5">
      <c r="A580" s="13"/>
      <c r="B580" s="13"/>
      <c r="C580" s="13"/>
      <c r="D580" s="13"/>
      <c r="E580" s="22"/>
      <c r="F580" s="52"/>
      <c r="G580" s="13"/>
      <c r="H580" s="13"/>
      <c r="I580" s="13"/>
      <c r="J580" s="13"/>
      <c r="K580" s="22"/>
      <c r="L580" s="13"/>
      <c r="M580" s="13"/>
      <c r="N580" s="22"/>
    </row>
    <row r="581" spans="1:14" ht="13.5">
      <c r="A581" s="13"/>
      <c r="B581" s="13"/>
      <c r="C581" s="13"/>
      <c r="D581" s="13"/>
      <c r="E581" s="22"/>
      <c r="F581" s="52"/>
      <c r="G581" s="13"/>
      <c r="H581" s="13"/>
      <c r="I581" s="13"/>
      <c r="J581" s="13"/>
      <c r="K581" s="22"/>
      <c r="L581" s="13"/>
      <c r="M581" s="13"/>
      <c r="N581" s="22"/>
    </row>
    <row r="582" spans="1:14" ht="13.5">
      <c r="A582" s="13"/>
      <c r="B582" s="13"/>
      <c r="C582" s="13"/>
      <c r="D582" s="13"/>
      <c r="E582" s="22"/>
      <c r="F582" s="52"/>
      <c r="G582" s="13"/>
      <c r="H582" s="13"/>
      <c r="I582" s="13"/>
      <c r="J582" s="13"/>
      <c r="K582" s="22"/>
      <c r="L582" s="13"/>
      <c r="M582" s="13"/>
      <c r="N582" s="22"/>
    </row>
    <row r="583" spans="1:14" ht="13.5">
      <c r="A583" s="13"/>
      <c r="B583" s="13"/>
      <c r="C583" s="13"/>
      <c r="D583" s="13"/>
      <c r="E583" s="22"/>
      <c r="F583" s="52"/>
      <c r="G583" s="13"/>
      <c r="H583" s="13"/>
      <c r="I583" s="13"/>
      <c r="J583" s="13"/>
      <c r="K583" s="22"/>
      <c r="L583" s="13"/>
      <c r="M583" s="13"/>
      <c r="N583" s="22"/>
    </row>
    <row r="584" spans="1:14" ht="13.5">
      <c r="A584" s="13"/>
      <c r="B584" s="13"/>
      <c r="C584" s="13"/>
      <c r="D584" s="13"/>
      <c r="E584" s="22"/>
      <c r="F584" s="52"/>
      <c r="G584" s="13"/>
      <c r="H584" s="13"/>
      <c r="I584" s="13"/>
      <c r="J584" s="13"/>
      <c r="K584" s="22"/>
      <c r="L584" s="13"/>
      <c r="M584" s="13"/>
      <c r="N584" s="22"/>
    </row>
    <row r="585" spans="1:14" ht="13.5">
      <c r="A585" s="13"/>
      <c r="B585" s="13"/>
      <c r="C585" s="13"/>
      <c r="D585" s="13"/>
      <c r="E585" s="22"/>
      <c r="F585" s="52"/>
      <c r="G585" s="13"/>
      <c r="H585" s="13"/>
      <c r="I585" s="13"/>
      <c r="J585" s="13"/>
      <c r="K585" s="22"/>
      <c r="L585" s="13"/>
      <c r="M585" s="13"/>
      <c r="N585" s="22"/>
    </row>
    <row r="586" spans="1:14" ht="13.5">
      <c r="A586" s="13"/>
      <c r="B586" s="13"/>
      <c r="C586" s="13"/>
      <c r="D586" s="13"/>
      <c r="E586" s="22"/>
      <c r="F586" s="52"/>
      <c r="G586" s="13"/>
      <c r="H586" s="13"/>
      <c r="I586" s="13"/>
      <c r="J586" s="13"/>
      <c r="K586" s="22"/>
      <c r="L586" s="13"/>
      <c r="M586" s="13"/>
      <c r="N586" s="22"/>
    </row>
    <row r="587" spans="1:14" ht="13.5">
      <c r="A587" s="13"/>
      <c r="B587" s="13"/>
      <c r="C587" s="13"/>
      <c r="D587" s="13"/>
      <c r="E587" s="22"/>
      <c r="F587" s="52"/>
      <c r="G587" s="13"/>
      <c r="H587" s="13"/>
      <c r="I587" s="13"/>
      <c r="J587" s="13"/>
      <c r="K587" s="22"/>
      <c r="L587" s="13"/>
      <c r="M587" s="13"/>
      <c r="N587" s="22"/>
    </row>
    <row r="588" spans="1:14" ht="13.5">
      <c r="A588" s="13"/>
      <c r="B588" s="13"/>
      <c r="C588" s="13"/>
      <c r="D588" s="13"/>
      <c r="E588" s="22"/>
      <c r="F588" s="52"/>
      <c r="G588" s="13"/>
      <c r="H588" s="13"/>
      <c r="I588" s="13"/>
      <c r="J588" s="13"/>
      <c r="K588" s="22"/>
      <c r="L588" s="13"/>
      <c r="M588" s="13"/>
      <c r="N588" s="22"/>
    </row>
    <row r="589" spans="1:14" ht="13.5">
      <c r="A589" s="13"/>
      <c r="B589" s="13"/>
      <c r="C589" s="13"/>
      <c r="D589" s="13"/>
      <c r="E589" s="22"/>
      <c r="F589" s="52"/>
      <c r="G589" s="13"/>
      <c r="H589" s="13"/>
      <c r="I589" s="13"/>
      <c r="J589" s="13"/>
      <c r="K589" s="22"/>
      <c r="L589" s="13"/>
      <c r="M589" s="13"/>
      <c r="N589" s="22"/>
    </row>
    <row r="590" spans="1:14" ht="13.5">
      <c r="A590" s="13"/>
      <c r="B590" s="13"/>
      <c r="C590" s="13"/>
      <c r="D590" s="13"/>
      <c r="E590" s="22"/>
      <c r="F590" s="52"/>
      <c r="G590" s="13"/>
      <c r="H590" s="13"/>
      <c r="I590" s="13"/>
      <c r="J590" s="13"/>
      <c r="K590" s="22"/>
      <c r="L590" s="13"/>
      <c r="M590" s="13"/>
      <c r="N590" s="22"/>
    </row>
    <row r="591" spans="1:14" ht="13.5">
      <c r="A591" s="13"/>
      <c r="B591" s="13"/>
      <c r="C591" s="13"/>
      <c r="D591" s="13"/>
      <c r="E591" s="22"/>
      <c r="F591" s="52"/>
      <c r="G591" s="13"/>
      <c r="H591" s="13"/>
      <c r="I591" s="13"/>
      <c r="J591" s="13"/>
      <c r="K591" s="22"/>
      <c r="L591" s="13"/>
      <c r="M591" s="13"/>
      <c r="N591" s="22"/>
    </row>
    <row r="592" spans="1:14" ht="13.5">
      <c r="A592" s="13"/>
      <c r="B592" s="13"/>
      <c r="C592" s="13"/>
      <c r="D592" s="13"/>
      <c r="E592" s="22"/>
      <c r="F592" s="52"/>
      <c r="G592" s="13"/>
      <c r="H592" s="13"/>
      <c r="I592" s="13"/>
      <c r="J592" s="13"/>
      <c r="K592" s="22"/>
      <c r="L592" s="13"/>
      <c r="M592" s="13"/>
      <c r="N592" s="22"/>
    </row>
    <row r="593" spans="1:14" ht="13.5">
      <c r="A593" s="13"/>
      <c r="B593" s="13"/>
      <c r="C593" s="13"/>
      <c r="D593" s="13"/>
      <c r="E593" s="22"/>
      <c r="F593" s="52"/>
      <c r="G593" s="13"/>
      <c r="H593" s="13"/>
      <c r="I593" s="13"/>
      <c r="J593" s="13"/>
      <c r="K593" s="22"/>
      <c r="L593" s="13"/>
      <c r="M593" s="13"/>
      <c r="N593" s="22"/>
    </row>
    <row r="594" spans="1:14" ht="13.5">
      <c r="A594" s="13"/>
      <c r="B594" s="13"/>
      <c r="C594" s="13"/>
      <c r="D594" s="13"/>
      <c r="E594" s="22"/>
      <c r="F594" s="52"/>
      <c r="G594" s="13"/>
      <c r="H594" s="13"/>
      <c r="I594" s="13"/>
      <c r="J594" s="13"/>
      <c r="K594" s="22"/>
      <c r="L594" s="13"/>
      <c r="M594" s="13"/>
      <c r="N594" s="22"/>
    </row>
    <row r="595" spans="1:14" ht="13.5">
      <c r="A595" s="13"/>
      <c r="B595" s="13"/>
      <c r="C595" s="13"/>
      <c r="D595" s="13"/>
      <c r="E595" s="22"/>
      <c r="F595" s="52"/>
      <c r="G595" s="13"/>
      <c r="H595" s="13"/>
      <c r="I595" s="13"/>
      <c r="J595" s="13"/>
      <c r="K595" s="22"/>
      <c r="L595" s="13"/>
      <c r="M595" s="13"/>
      <c r="N595" s="22"/>
    </row>
    <row r="596" spans="1:14" ht="13.5">
      <c r="A596" s="13"/>
      <c r="B596" s="13"/>
      <c r="C596" s="13"/>
      <c r="D596" s="13"/>
      <c r="E596" s="22"/>
      <c r="F596" s="52"/>
      <c r="G596" s="13"/>
      <c r="H596" s="13"/>
      <c r="I596" s="13"/>
      <c r="J596" s="13"/>
      <c r="K596" s="22"/>
      <c r="L596" s="13"/>
      <c r="M596" s="13"/>
      <c r="N596" s="22"/>
    </row>
    <row r="597" spans="1:14" ht="13.5">
      <c r="A597" s="13"/>
      <c r="B597" s="13"/>
      <c r="C597" s="13"/>
      <c r="D597" s="13"/>
      <c r="E597" s="22"/>
      <c r="F597" s="52"/>
      <c r="G597" s="13"/>
      <c r="H597" s="13"/>
      <c r="I597" s="13"/>
      <c r="J597" s="13"/>
      <c r="K597" s="22"/>
      <c r="L597" s="13"/>
      <c r="M597" s="13"/>
      <c r="N597" s="22"/>
    </row>
    <row r="598" spans="1:14" ht="13.5">
      <c r="A598" s="13"/>
      <c r="B598" s="13"/>
      <c r="C598" s="13"/>
      <c r="D598" s="13"/>
      <c r="E598" s="22"/>
      <c r="F598" s="52"/>
      <c r="G598" s="13"/>
      <c r="H598" s="13"/>
      <c r="I598" s="13"/>
      <c r="J598" s="13"/>
      <c r="K598" s="22"/>
      <c r="L598" s="13"/>
      <c r="M598" s="13"/>
      <c r="N598" s="22"/>
    </row>
    <row r="599" spans="1:14" ht="13.5">
      <c r="A599" s="13"/>
      <c r="B599" s="13"/>
      <c r="C599" s="13"/>
      <c r="D599" s="13"/>
      <c r="E599" s="22"/>
      <c r="F599" s="52"/>
      <c r="G599" s="13"/>
      <c r="H599" s="13"/>
      <c r="I599" s="13"/>
      <c r="J599" s="13"/>
      <c r="K599" s="22"/>
      <c r="L599" s="13"/>
      <c r="M599" s="13"/>
      <c r="N599" s="22"/>
    </row>
    <row r="600" spans="1:14" ht="13.5">
      <c r="A600" s="13"/>
      <c r="B600" s="13"/>
      <c r="C600" s="13"/>
      <c r="D600" s="13"/>
      <c r="E600" s="22"/>
      <c r="F600" s="52"/>
      <c r="G600" s="13"/>
      <c r="H600" s="13"/>
      <c r="I600" s="13"/>
      <c r="J600" s="13"/>
      <c r="K600" s="22"/>
      <c r="L600" s="13"/>
      <c r="M600" s="13"/>
      <c r="N600" s="22"/>
    </row>
    <row r="601" spans="1:14" ht="13.5">
      <c r="A601" s="13"/>
      <c r="B601" s="13"/>
      <c r="C601" s="13"/>
      <c r="D601" s="13"/>
      <c r="E601" s="22"/>
      <c r="F601" s="52"/>
      <c r="G601" s="13"/>
      <c r="H601" s="13"/>
      <c r="I601" s="13"/>
      <c r="J601" s="13"/>
      <c r="K601" s="22"/>
      <c r="L601" s="13"/>
      <c r="M601" s="13"/>
      <c r="N601" s="22"/>
    </row>
    <row r="602" spans="1:14" ht="13.5">
      <c r="A602" s="13"/>
      <c r="B602" s="13"/>
      <c r="C602" s="13"/>
      <c r="D602" s="13"/>
      <c r="E602" s="22"/>
      <c r="F602" s="52"/>
      <c r="G602" s="13"/>
      <c r="H602" s="13"/>
      <c r="I602" s="13"/>
      <c r="J602" s="13"/>
      <c r="K602" s="22"/>
      <c r="L602" s="13"/>
      <c r="M602" s="13"/>
      <c r="N602" s="22"/>
    </row>
    <row r="603" spans="1:14" ht="13.5">
      <c r="A603" s="13"/>
      <c r="B603" s="13"/>
      <c r="C603" s="13"/>
      <c r="D603" s="13"/>
      <c r="E603" s="22"/>
      <c r="F603" s="52"/>
      <c r="G603" s="13"/>
      <c r="H603" s="13"/>
      <c r="I603" s="13"/>
      <c r="J603" s="13"/>
      <c r="K603" s="22"/>
      <c r="L603" s="13"/>
      <c r="M603" s="13"/>
      <c r="N603" s="22"/>
    </row>
    <row r="604" spans="1:14" ht="13.5">
      <c r="A604" s="13"/>
      <c r="B604" s="13"/>
      <c r="C604" s="13"/>
      <c r="D604" s="13"/>
      <c r="E604" s="22"/>
      <c r="F604" s="52"/>
      <c r="G604" s="13"/>
      <c r="H604" s="13"/>
      <c r="I604" s="13"/>
      <c r="J604" s="13"/>
      <c r="K604" s="22"/>
      <c r="L604" s="13"/>
      <c r="M604" s="13"/>
      <c r="N604" s="22"/>
    </row>
    <row r="605" spans="1:14" ht="13.5">
      <c r="A605" s="13"/>
      <c r="B605" s="13"/>
      <c r="C605" s="13"/>
      <c r="D605" s="13"/>
      <c r="E605" s="22"/>
      <c r="F605" s="52"/>
      <c r="G605" s="13"/>
      <c r="H605" s="13"/>
      <c r="I605" s="13"/>
      <c r="J605" s="13"/>
      <c r="K605" s="22"/>
      <c r="L605" s="13"/>
      <c r="M605" s="13"/>
      <c r="N605" s="22"/>
    </row>
    <row r="606" spans="1:14" ht="13.5">
      <c r="A606" s="13"/>
      <c r="B606" s="13"/>
      <c r="C606" s="13"/>
      <c r="D606" s="13"/>
      <c r="E606" s="22"/>
      <c r="F606" s="52"/>
      <c r="G606" s="13"/>
      <c r="H606" s="13"/>
      <c r="I606" s="13"/>
      <c r="J606" s="13"/>
      <c r="K606" s="22"/>
      <c r="L606" s="13"/>
      <c r="M606" s="13"/>
      <c r="N606" s="22"/>
    </row>
    <row r="607" spans="1:14" ht="13.5">
      <c r="A607" s="13"/>
      <c r="B607" s="13"/>
      <c r="C607" s="13"/>
      <c r="D607" s="13"/>
      <c r="E607" s="22"/>
      <c r="F607" s="52"/>
      <c r="G607" s="13"/>
      <c r="H607" s="13"/>
      <c r="I607" s="13"/>
      <c r="J607" s="13"/>
      <c r="K607" s="22"/>
      <c r="L607" s="13"/>
      <c r="M607" s="13"/>
      <c r="N607" s="22"/>
    </row>
    <row r="608" spans="1:14" ht="13.5">
      <c r="A608" s="13"/>
      <c r="B608" s="13"/>
      <c r="C608" s="13"/>
      <c r="D608" s="13"/>
      <c r="E608" s="22"/>
      <c r="F608" s="52"/>
      <c r="G608" s="13"/>
      <c r="H608" s="13"/>
      <c r="I608" s="13"/>
      <c r="J608" s="13"/>
      <c r="K608" s="22"/>
      <c r="L608" s="13"/>
      <c r="M608" s="13"/>
      <c r="N608" s="22"/>
    </row>
    <row r="609" spans="1:14" ht="13.5">
      <c r="A609" s="13"/>
      <c r="B609" s="13"/>
      <c r="C609" s="13"/>
      <c r="D609" s="13"/>
      <c r="E609" s="22"/>
      <c r="F609" s="52"/>
      <c r="G609" s="13"/>
      <c r="H609" s="13"/>
      <c r="I609" s="13"/>
      <c r="J609" s="13"/>
      <c r="K609" s="22"/>
      <c r="L609" s="13"/>
      <c r="M609" s="13"/>
      <c r="N609" s="22"/>
    </row>
    <row r="610" spans="1:14" ht="13.5">
      <c r="A610" s="13"/>
      <c r="B610" s="13"/>
      <c r="C610" s="13"/>
      <c r="D610" s="13"/>
      <c r="E610" s="22"/>
      <c r="F610" s="52"/>
      <c r="G610" s="13"/>
      <c r="H610" s="13"/>
      <c r="I610" s="13"/>
      <c r="J610" s="13"/>
      <c r="K610" s="22"/>
      <c r="L610" s="13"/>
      <c r="M610" s="13"/>
      <c r="N610" s="22"/>
    </row>
    <row r="611" spans="1:14" ht="13.5">
      <c r="A611" s="13"/>
      <c r="B611" s="13"/>
      <c r="C611" s="13"/>
      <c r="D611" s="13"/>
      <c r="E611" s="22"/>
      <c r="F611" s="52"/>
      <c r="G611" s="13"/>
      <c r="H611" s="13"/>
      <c r="I611" s="13"/>
      <c r="J611" s="13"/>
      <c r="K611" s="22"/>
      <c r="L611" s="13"/>
      <c r="M611" s="13"/>
      <c r="N611" s="22"/>
    </row>
    <row r="612" spans="1:14" ht="13.5">
      <c r="A612" s="13"/>
      <c r="B612" s="13"/>
      <c r="C612" s="13"/>
      <c r="D612" s="13"/>
      <c r="E612" s="22"/>
      <c r="F612" s="52"/>
      <c r="G612" s="13"/>
      <c r="H612" s="13"/>
      <c r="I612" s="13"/>
      <c r="J612" s="13"/>
      <c r="K612" s="22"/>
      <c r="L612" s="13"/>
      <c r="M612" s="13"/>
      <c r="N612" s="22"/>
    </row>
    <row r="613" spans="1:14" ht="13.5">
      <c r="A613" s="13"/>
      <c r="B613" s="13"/>
      <c r="C613" s="13"/>
      <c r="D613" s="13"/>
      <c r="E613" s="22"/>
      <c r="F613" s="52"/>
      <c r="G613" s="13"/>
      <c r="H613" s="13"/>
      <c r="I613" s="13"/>
      <c r="J613" s="13"/>
      <c r="K613" s="22"/>
      <c r="L613" s="13"/>
      <c r="M613" s="13"/>
      <c r="N613" s="22"/>
    </row>
    <row r="614" spans="1:14" ht="13.5">
      <c r="A614" s="13"/>
      <c r="B614" s="13"/>
      <c r="C614" s="13"/>
      <c r="D614" s="13"/>
      <c r="E614" s="22"/>
      <c r="F614" s="52"/>
      <c r="G614" s="13"/>
      <c r="H614" s="13"/>
      <c r="I614" s="13"/>
      <c r="J614" s="13"/>
      <c r="K614" s="22"/>
      <c r="L614" s="13"/>
      <c r="M614" s="13"/>
      <c r="N614" s="22"/>
    </row>
    <row r="615" spans="1:14" ht="13.5">
      <c r="A615" s="13"/>
      <c r="B615" s="13"/>
      <c r="C615" s="13"/>
      <c r="D615" s="13"/>
      <c r="E615" s="22"/>
      <c r="F615" s="52"/>
      <c r="G615" s="13"/>
      <c r="H615" s="13"/>
      <c r="I615" s="13"/>
      <c r="J615" s="13"/>
      <c r="K615" s="22"/>
      <c r="L615" s="13"/>
      <c r="M615" s="13"/>
      <c r="N615" s="22"/>
    </row>
    <row r="616" spans="1:14" ht="13.5">
      <c r="A616" s="13"/>
      <c r="B616" s="13"/>
      <c r="C616" s="13"/>
      <c r="D616" s="13"/>
      <c r="E616" s="22"/>
      <c r="F616" s="52"/>
      <c r="G616" s="13"/>
      <c r="H616" s="13"/>
      <c r="I616" s="13"/>
      <c r="J616" s="13"/>
      <c r="K616" s="22"/>
      <c r="L616" s="13"/>
      <c r="M616" s="13"/>
      <c r="N616" s="22"/>
    </row>
    <row r="617" spans="1:14" ht="13.5">
      <c r="A617" s="13"/>
      <c r="B617" s="13"/>
      <c r="C617" s="13"/>
      <c r="D617" s="13"/>
      <c r="E617" s="22"/>
      <c r="F617" s="52"/>
      <c r="G617" s="13"/>
      <c r="H617" s="13"/>
      <c r="I617" s="13"/>
      <c r="J617" s="13"/>
      <c r="K617" s="22"/>
      <c r="L617" s="13"/>
      <c r="M617" s="13"/>
      <c r="N617" s="22"/>
    </row>
    <row r="618" spans="1:14" ht="13.5">
      <c r="A618" s="13"/>
      <c r="B618" s="13"/>
      <c r="C618" s="13"/>
      <c r="D618" s="13"/>
      <c r="E618" s="22"/>
      <c r="F618" s="52"/>
      <c r="G618" s="13"/>
      <c r="H618" s="13"/>
      <c r="I618" s="13"/>
      <c r="J618" s="13"/>
      <c r="K618" s="22"/>
      <c r="L618" s="13"/>
      <c r="M618" s="13"/>
      <c r="N618" s="22"/>
    </row>
    <row r="619" spans="1:14" ht="13.5">
      <c r="A619" s="13"/>
      <c r="B619" s="13"/>
      <c r="C619" s="13"/>
      <c r="D619" s="13"/>
      <c r="E619" s="22"/>
      <c r="F619" s="52"/>
      <c r="G619" s="13"/>
      <c r="H619" s="13"/>
      <c r="I619" s="13"/>
      <c r="J619" s="13"/>
      <c r="K619" s="22"/>
      <c r="L619" s="13"/>
      <c r="M619" s="13"/>
      <c r="N619" s="22"/>
    </row>
    <row r="620" spans="1:14" ht="13.5">
      <c r="A620" s="13"/>
      <c r="B620" s="13"/>
      <c r="C620" s="13"/>
      <c r="D620" s="13"/>
      <c r="E620" s="22"/>
      <c r="F620" s="52"/>
      <c r="G620" s="13"/>
      <c r="H620" s="13"/>
      <c r="I620" s="13"/>
      <c r="J620" s="13"/>
      <c r="K620" s="22"/>
      <c r="L620" s="13"/>
      <c r="M620" s="13"/>
      <c r="N620" s="22"/>
    </row>
    <row r="621" spans="1:14" ht="13.5">
      <c r="A621" s="13"/>
      <c r="B621" s="13"/>
      <c r="C621" s="13"/>
      <c r="D621" s="13"/>
      <c r="E621" s="22"/>
      <c r="F621" s="52"/>
      <c r="G621" s="13"/>
      <c r="H621" s="13"/>
      <c r="I621" s="13"/>
      <c r="J621" s="13"/>
      <c r="K621" s="22"/>
      <c r="L621" s="13"/>
      <c r="M621" s="13"/>
      <c r="N621" s="22"/>
    </row>
    <row r="622" spans="1:14" ht="13.5">
      <c r="A622" s="13"/>
      <c r="B622" s="13"/>
      <c r="C622" s="13"/>
      <c r="D622" s="13"/>
      <c r="E622" s="22"/>
      <c r="F622" s="52"/>
      <c r="G622" s="13"/>
      <c r="H622" s="13"/>
      <c r="I622" s="13"/>
      <c r="J622" s="13"/>
      <c r="K622" s="22"/>
      <c r="L622" s="13"/>
      <c r="M622" s="13"/>
      <c r="N622" s="22"/>
    </row>
    <row r="623" spans="1:14" ht="13.5">
      <c r="A623" s="13"/>
      <c r="B623" s="13"/>
      <c r="C623" s="13"/>
      <c r="D623" s="13"/>
      <c r="E623" s="22"/>
      <c r="F623" s="52"/>
      <c r="G623" s="13"/>
      <c r="H623" s="13"/>
      <c r="I623" s="13"/>
      <c r="J623" s="13"/>
      <c r="K623" s="22"/>
      <c r="L623" s="13"/>
      <c r="M623" s="13"/>
      <c r="N623" s="22"/>
    </row>
    <row r="624" spans="1:14" ht="13.5">
      <c r="A624" s="13"/>
      <c r="B624" s="13"/>
      <c r="C624" s="13"/>
      <c r="D624" s="13"/>
      <c r="E624" s="22"/>
      <c r="F624" s="52"/>
      <c r="G624" s="13"/>
      <c r="H624" s="13"/>
      <c r="I624" s="13"/>
      <c r="J624" s="13"/>
      <c r="K624" s="22"/>
      <c r="L624" s="13"/>
      <c r="M624" s="13"/>
      <c r="N624" s="22"/>
    </row>
    <row r="625" spans="1:14" ht="13.5">
      <c r="A625" s="13"/>
      <c r="B625" s="13"/>
      <c r="C625" s="13"/>
      <c r="D625" s="13"/>
      <c r="E625" s="22"/>
      <c r="F625" s="52"/>
      <c r="G625" s="13"/>
      <c r="H625" s="13"/>
      <c r="I625" s="13"/>
      <c r="J625" s="13"/>
      <c r="K625" s="22"/>
      <c r="L625" s="13"/>
      <c r="M625" s="13"/>
      <c r="N625" s="22"/>
    </row>
    <row r="626" spans="1:14" ht="13.5">
      <c r="A626" s="13"/>
      <c r="B626" s="13"/>
      <c r="C626" s="13"/>
      <c r="D626" s="13"/>
      <c r="E626" s="22"/>
      <c r="F626" s="52"/>
      <c r="G626" s="13"/>
      <c r="H626" s="13"/>
      <c r="I626" s="13"/>
      <c r="J626" s="13"/>
      <c r="K626" s="22"/>
      <c r="L626" s="13"/>
      <c r="M626" s="13"/>
      <c r="N626" s="22"/>
    </row>
    <row r="627" spans="1:14" ht="13.5">
      <c r="A627" s="13"/>
      <c r="B627" s="13"/>
      <c r="C627" s="13"/>
      <c r="D627" s="13"/>
      <c r="E627" s="22"/>
      <c r="F627" s="52"/>
      <c r="G627" s="13"/>
      <c r="H627" s="13"/>
      <c r="I627" s="13"/>
      <c r="J627" s="13"/>
      <c r="K627" s="22"/>
      <c r="L627" s="13"/>
      <c r="M627" s="13"/>
      <c r="N627" s="22"/>
    </row>
    <row r="628" spans="1:14" ht="13.5">
      <c r="A628" s="13"/>
      <c r="B628" s="13"/>
      <c r="C628" s="13"/>
      <c r="D628" s="13"/>
      <c r="E628" s="22"/>
      <c r="F628" s="52"/>
      <c r="G628" s="13"/>
      <c r="H628" s="13"/>
      <c r="I628" s="13"/>
      <c r="J628" s="13"/>
      <c r="K628" s="22"/>
      <c r="L628" s="13"/>
      <c r="M628" s="13"/>
      <c r="N628" s="22"/>
    </row>
    <row r="629" spans="1:14" ht="13.5">
      <c r="A629" s="13"/>
      <c r="B629" s="13"/>
      <c r="C629" s="13"/>
      <c r="D629" s="13"/>
      <c r="E629" s="22"/>
      <c r="F629" s="52"/>
      <c r="G629" s="13"/>
      <c r="H629" s="13"/>
      <c r="I629" s="13"/>
      <c r="J629" s="13"/>
      <c r="K629" s="22"/>
      <c r="L629" s="13"/>
      <c r="M629" s="13"/>
      <c r="N629" s="22"/>
    </row>
    <row r="630" spans="1:14" ht="13.5">
      <c r="A630" s="13"/>
      <c r="B630" s="13"/>
      <c r="C630" s="13"/>
      <c r="D630" s="13"/>
      <c r="E630" s="22"/>
      <c r="F630" s="52"/>
      <c r="G630" s="13"/>
      <c r="H630" s="13"/>
      <c r="I630" s="13"/>
      <c r="J630" s="13"/>
      <c r="K630" s="22"/>
      <c r="L630" s="13"/>
      <c r="M630" s="13"/>
      <c r="N630" s="22"/>
    </row>
    <row r="631" spans="1:14" ht="13.5">
      <c r="A631" s="13"/>
      <c r="B631" s="13"/>
      <c r="C631" s="13"/>
      <c r="D631" s="13"/>
      <c r="E631" s="22"/>
      <c r="F631" s="52"/>
      <c r="G631" s="13"/>
      <c r="H631" s="13"/>
      <c r="I631" s="13"/>
      <c r="J631" s="13"/>
      <c r="K631" s="22"/>
      <c r="L631" s="13"/>
      <c r="M631" s="13"/>
      <c r="N631" s="22"/>
    </row>
    <row r="632" spans="1:14" ht="13.5">
      <c r="A632" s="13"/>
      <c r="B632" s="13"/>
      <c r="C632" s="13"/>
      <c r="D632" s="13"/>
      <c r="E632" s="22"/>
      <c r="F632" s="52"/>
      <c r="G632" s="13"/>
      <c r="H632" s="13"/>
      <c r="I632" s="13"/>
      <c r="J632" s="13"/>
      <c r="K632" s="22"/>
      <c r="L632" s="13"/>
      <c r="M632" s="13"/>
      <c r="N632" s="22"/>
    </row>
    <row r="633" spans="1:14" ht="13.5">
      <c r="A633" s="13"/>
      <c r="B633" s="13"/>
      <c r="C633" s="13"/>
      <c r="D633" s="13"/>
      <c r="E633" s="22"/>
      <c r="F633" s="52"/>
      <c r="G633" s="13"/>
      <c r="H633" s="13"/>
      <c r="I633" s="13"/>
      <c r="J633" s="13"/>
      <c r="K633" s="22"/>
      <c r="L633" s="13"/>
      <c r="M633" s="13"/>
      <c r="N633" s="22"/>
    </row>
    <row r="634" spans="1:14" ht="13.5">
      <c r="A634" s="13"/>
      <c r="B634" s="13"/>
      <c r="C634" s="13"/>
      <c r="D634" s="13"/>
      <c r="E634" s="22"/>
      <c r="F634" s="52"/>
      <c r="G634" s="13"/>
      <c r="H634" s="13"/>
      <c r="I634" s="13"/>
      <c r="J634" s="13"/>
      <c r="K634" s="22"/>
      <c r="L634" s="13"/>
      <c r="M634" s="13"/>
      <c r="N634" s="22"/>
    </row>
    <row r="635" spans="1:14" ht="13.5">
      <c r="A635" s="13"/>
      <c r="B635" s="13"/>
      <c r="C635" s="13"/>
      <c r="D635" s="13"/>
      <c r="E635" s="22"/>
      <c r="F635" s="52"/>
      <c r="G635" s="13"/>
      <c r="H635" s="13"/>
      <c r="I635" s="13"/>
      <c r="J635" s="13"/>
      <c r="K635" s="22"/>
      <c r="L635" s="13"/>
      <c r="M635" s="13"/>
      <c r="N635" s="22"/>
    </row>
    <row r="636" spans="1:14" ht="13.5">
      <c r="A636" s="13"/>
      <c r="B636" s="13"/>
      <c r="C636" s="13"/>
      <c r="D636" s="13"/>
      <c r="E636" s="22"/>
      <c r="F636" s="52"/>
      <c r="G636" s="13"/>
      <c r="H636" s="13"/>
      <c r="I636" s="13"/>
      <c r="J636" s="13"/>
      <c r="K636" s="22"/>
      <c r="L636" s="13"/>
      <c r="M636" s="13"/>
      <c r="N636" s="22"/>
    </row>
    <row r="637" spans="1:14" ht="13.5">
      <c r="A637" s="13"/>
      <c r="B637" s="13"/>
      <c r="C637" s="13"/>
      <c r="D637" s="13"/>
      <c r="E637" s="22"/>
      <c r="F637" s="52"/>
      <c r="G637" s="13"/>
      <c r="H637" s="13"/>
      <c r="I637" s="13"/>
      <c r="J637" s="13"/>
      <c r="K637" s="22"/>
      <c r="L637" s="13"/>
      <c r="M637" s="13"/>
      <c r="N637" s="22"/>
    </row>
    <row r="638" spans="1:14" ht="13.5">
      <c r="A638" s="13"/>
      <c r="B638" s="13"/>
      <c r="C638" s="13"/>
      <c r="D638" s="13"/>
      <c r="E638" s="22"/>
      <c r="F638" s="52"/>
      <c r="G638" s="13"/>
      <c r="H638" s="13"/>
      <c r="I638" s="13"/>
      <c r="J638" s="13"/>
      <c r="K638" s="22"/>
      <c r="L638" s="13"/>
      <c r="M638" s="13"/>
      <c r="N638" s="22"/>
    </row>
    <row r="639" spans="1:14" ht="13.5">
      <c r="A639" s="13"/>
      <c r="B639" s="13"/>
      <c r="C639" s="13"/>
      <c r="D639" s="13"/>
      <c r="E639" s="22"/>
      <c r="F639" s="52"/>
      <c r="G639" s="13"/>
      <c r="H639" s="13"/>
      <c r="I639" s="13"/>
      <c r="J639" s="13"/>
      <c r="K639" s="22"/>
      <c r="L639" s="13"/>
      <c r="M639" s="13"/>
      <c r="N639" s="22"/>
    </row>
    <row r="640" spans="1:14" ht="13.5">
      <c r="A640" s="13"/>
      <c r="B640" s="13"/>
      <c r="C640" s="13"/>
      <c r="D640" s="13"/>
      <c r="E640" s="22"/>
      <c r="F640" s="52"/>
      <c r="G640" s="13"/>
      <c r="H640" s="13"/>
      <c r="I640" s="13"/>
      <c r="J640" s="13"/>
      <c r="K640" s="22"/>
      <c r="L640" s="13"/>
      <c r="M640" s="13"/>
      <c r="N640" s="22"/>
    </row>
    <row r="641" spans="1:14" ht="13.5">
      <c r="A641" s="13"/>
      <c r="B641" s="13"/>
      <c r="C641" s="13"/>
      <c r="D641" s="13"/>
      <c r="E641" s="22"/>
      <c r="F641" s="52"/>
      <c r="G641" s="13"/>
      <c r="H641" s="13"/>
      <c r="I641" s="13"/>
      <c r="J641" s="13"/>
      <c r="K641" s="22"/>
      <c r="L641" s="13"/>
      <c r="M641" s="13"/>
      <c r="N641" s="22"/>
    </row>
    <row r="642" spans="1:14" ht="13.5">
      <c r="A642" s="13"/>
      <c r="B642" s="13"/>
      <c r="C642" s="13"/>
      <c r="D642" s="13"/>
      <c r="E642" s="22"/>
      <c r="F642" s="52"/>
      <c r="G642" s="13"/>
      <c r="H642" s="13"/>
      <c r="I642" s="13"/>
      <c r="J642" s="13"/>
      <c r="K642" s="22"/>
      <c r="L642" s="13"/>
      <c r="M642" s="13"/>
      <c r="N642" s="22"/>
    </row>
    <row r="643" spans="1:14" ht="13.5">
      <c r="A643" s="13"/>
      <c r="B643" s="13"/>
      <c r="C643" s="13"/>
      <c r="D643" s="13"/>
      <c r="E643" s="22"/>
      <c r="F643" s="52"/>
      <c r="G643" s="13"/>
      <c r="H643" s="13"/>
      <c r="I643" s="13"/>
      <c r="J643" s="13"/>
      <c r="K643" s="22"/>
      <c r="L643" s="13"/>
      <c r="M643" s="13"/>
      <c r="N643" s="22"/>
    </row>
    <row r="644" spans="1:14" ht="13.5">
      <c r="A644" s="13"/>
      <c r="B644" s="13"/>
      <c r="C644" s="13"/>
      <c r="D644" s="13"/>
      <c r="E644" s="22"/>
      <c r="F644" s="52"/>
      <c r="G644" s="13"/>
      <c r="H644" s="13"/>
      <c r="I644" s="13"/>
      <c r="J644" s="13"/>
      <c r="K644" s="22"/>
      <c r="L644" s="13"/>
      <c r="M644" s="13"/>
      <c r="N644" s="22"/>
    </row>
    <row r="645" spans="1:14" ht="13.5">
      <c r="A645" s="13"/>
      <c r="B645" s="13"/>
      <c r="C645" s="13"/>
      <c r="D645" s="13"/>
      <c r="E645" s="22"/>
      <c r="F645" s="52"/>
      <c r="G645" s="13"/>
      <c r="H645" s="13"/>
      <c r="I645" s="13"/>
      <c r="J645" s="13"/>
      <c r="K645" s="22"/>
      <c r="L645" s="13"/>
      <c r="M645" s="13"/>
      <c r="N645" s="22"/>
    </row>
    <row r="646" spans="1:14" ht="13.5">
      <c r="A646" s="13"/>
      <c r="B646" s="13"/>
      <c r="C646" s="13"/>
      <c r="D646" s="13"/>
      <c r="E646" s="22"/>
      <c r="F646" s="52"/>
      <c r="G646" s="13"/>
      <c r="H646" s="13"/>
      <c r="I646" s="13"/>
      <c r="J646" s="13"/>
      <c r="K646" s="22"/>
      <c r="L646" s="13"/>
      <c r="M646" s="13"/>
      <c r="N646" s="22"/>
    </row>
    <row r="647" spans="1:14" ht="13.5">
      <c r="A647" s="13"/>
      <c r="B647" s="13"/>
      <c r="C647" s="13"/>
      <c r="D647" s="13"/>
      <c r="E647" s="22"/>
      <c r="F647" s="52"/>
      <c r="G647" s="13"/>
      <c r="H647" s="13"/>
      <c r="I647" s="13"/>
      <c r="J647" s="13"/>
      <c r="K647" s="22"/>
      <c r="L647" s="13"/>
      <c r="M647" s="13"/>
      <c r="N647" s="22"/>
    </row>
    <row r="648" spans="1:14" ht="13.5">
      <c r="A648" s="13"/>
      <c r="B648" s="13"/>
      <c r="C648" s="13"/>
      <c r="D648" s="13"/>
      <c r="E648" s="22"/>
      <c r="F648" s="52"/>
      <c r="G648" s="13"/>
      <c r="H648" s="13"/>
      <c r="I648" s="13"/>
      <c r="J648" s="13"/>
      <c r="K648" s="22"/>
      <c r="L648" s="13"/>
      <c r="M648" s="13"/>
      <c r="N648" s="22"/>
    </row>
    <row r="649" spans="1:14" ht="13.5">
      <c r="A649" s="13"/>
      <c r="B649" s="13"/>
      <c r="C649" s="13"/>
      <c r="D649" s="13"/>
      <c r="E649" s="22"/>
      <c r="F649" s="52"/>
      <c r="G649" s="13"/>
      <c r="H649" s="13"/>
      <c r="I649" s="13"/>
      <c r="J649" s="13"/>
      <c r="K649" s="22"/>
      <c r="L649" s="13"/>
      <c r="M649" s="13"/>
      <c r="N649" s="22"/>
    </row>
    <row r="650" spans="1:14" ht="13.5">
      <c r="A650" s="13"/>
      <c r="B650" s="13"/>
      <c r="C650" s="13"/>
      <c r="D650" s="13"/>
      <c r="E650" s="22"/>
      <c r="F650" s="52"/>
      <c r="G650" s="13"/>
      <c r="H650" s="13"/>
      <c r="I650" s="13"/>
      <c r="J650" s="13"/>
      <c r="K650" s="22"/>
      <c r="L650" s="13"/>
      <c r="M650" s="13"/>
      <c r="N650" s="22"/>
    </row>
    <row r="651" spans="1:14" ht="13.5">
      <c r="A651" s="13"/>
      <c r="B651" s="13"/>
      <c r="C651" s="13"/>
      <c r="D651" s="13"/>
      <c r="E651" s="22"/>
      <c r="F651" s="52"/>
      <c r="G651" s="13"/>
      <c r="H651" s="13"/>
      <c r="I651" s="13"/>
      <c r="J651" s="13"/>
      <c r="K651" s="22"/>
      <c r="L651" s="13"/>
      <c r="M651" s="13"/>
      <c r="N651" s="22"/>
    </row>
    <row r="652" spans="1:14" ht="13.5">
      <c r="A652" s="13"/>
      <c r="B652" s="13"/>
      <c r="C652" s="13"/>
      <c r="D652" s="13"/>
      <c r="E652" s="22"/>
      <c r="F652" s="52"/>
      <c r="G652" s="13"/>
      <c r="H652" s="13"/>
      <c r="I652" s="13"/>
      <c r="J652" s="13"/>
      <c r="K652" s="22"/>
      <c r="L652" s="13"/>
      <c r="M652" s="13"/>
      <c r="N652" s="22"/>
    </row>
    <row r="653" spans="1:14" ht="13.5">
      <c r="A653" s="13"/>
      <c r="B653" s="13"/>
      <c r="C653" s="13"/>
      <c r="D653" s="13"/>
      <c r="E653" s="22"/>
      <c r="F653" s="52"/>
      <c r="G653" s="13"/>
      <c r="H653" s="13"/>
      <c r="I653" s="13"/>
      <c r="J653" s="13"/>
      <c r="K653" s="22"/>
      <c r="L653" s="13"/>
      <c r="M653" s="13"/>
      <c r="N653" s="22"/>
    </row>
    <row r="654" spans="1:14" ht="13.5">
      <c r="A654" s="13"/>
      <c r="B654" s="13"/>
      <c r="C654" s="13"/>
      <c r="D654" s="13"/>
      <c r="E654" s="22"/>
      <c r="F654" s="52"/>
      <c r="G654" s="13"/>
      <c r="H654" s="13"/>
      <c r="I654" s="13"/>
      <c r="J654" s="13"/>
      <c r="K654" s="22"/>
      <c r="L654" s="13"/>
      <c r="M654" s="13"/>
      <c r="N654" s="22"/>
    </row>
    <row r="655" spans="1:14" ht="13.5">
      <c r="A655" s="13"/>
      <c r="B655" s="13"/>
      <c r="C655" s="13"/>
      <c r="D655" s="13"/>
      <c r="E655" s="22"/>
      <c r="F655" s="52"/>
      <c r="G655" s="13"/>
      <c r="H655" s="13"/>
      <c r="I655" s="13"/>
      <c r="J655" s="13"/>
      <c r="K655" s="22"/>
      <c r="L655" s="13"/>
      <c r="M655" s="13"/>
      <c r="N655" s="22"/>
    </row>
    <row r="656" spans="1:14" ht="13.5">
      <c r="A656" s="13"/>
      <c r="B656" s="13"/>
      <c r="C656" s="13"/>
      <c r="D656" s="13"/>
      <c r="E656" s="22"/>
      <c r="F656" s="52"/>
      <c r="G656" s="13"/>
      <c r="H656" s="13"/>
      <c r="I656" s="13"/>
      <c r="J656" s="13"/>
      <c r="K656" s="22"/>
      <c r="L656" s="13"/>
      <c r="M656" s="13"/>
      <c r="N656" s="22"/>
    </row>
    <row r="657" spans="1:14" ht="13.5">
      <c r="A657" s="13"/>
      <c r="B657" s="13"/>
      <c r="C657" s="13"/>
      <c r="D657" s="13"/>
      <c r="E657" s="22"/>
      <c r="F657" s="52"/>
      <c r="G657" s="13"/>
      <c r="H657" s="13"/>
      <c r="I657" s="13"/>
      <c r="J657" s="13"/>
      <c r="K657" s="22"/>
      <c r="L657" s="13"/>
      <c r="M657" s="13"/>
      <c r="N657" s="22"/>
    </row>
    <row r="658" spans="1:14" ht="13.5">
      <c r="A658" s="13"/>
      <c r="B658" s="13"/>
      <c r="C658" s="13"/>
      <c r="D658" s="13"/>
      <c r="E658" s="22"/>
      <c r="F658" s="52"/>
      <c r="G658" s="13"/>
      <c r="H658" s="13"/>
      <c r="I658" s="13"/>
      <c r="J658" s="13"/>
      <c r="K658" s="22"/>
      <c r="L658" s="13"/>
      <c r="M658" s="13"/>
      <c r="N658" s="22"/>
    </row>
    <row r="659" spans="1:14" ht="13.5">
      <c r="A659" s="13"/>
      <c r="B659" s="13"/>
      <c r="C659" s="13"/>
      <c r="D659" s="13"/>
      <c r="E659" s="22"/>
      <c r="F659" s="52"/>
      <c r="G659" s="13"/>
      <c r="H659" s="13"/>
      <c r="I659" s="13"/>
      <c r="J659" s="13"/>
      <c r="K659" s="22"/>
      <c r="L659" s="13"/>
      <c r="M659" s="13"/>
      <c r="N659" s="22"/>
    </row>
    <row r="660" spans="1:14" ht="13.5">
      <c r="A660" s="13"/>
      <c r="B660" s="13"/>
      <c r="C660" s="13"/>
      <c r="D660" s="13"/>
      <c r="E660" s="22"/>
      <c r="F660" s="52"/>
      <c r="G660" s="13"/>
      <c r="H660" s="13"/>
      <c r="I660" s="13"/>
      <c r="J660" s="13"/>
      <c r="K660" s="22"/>
      <c r="L660" s="13"/>
      <c r="M660" s="13"/>
      <c r="N660" s="22"/>
    </row>
    <row r="661" spans="1:14" ht="13.5">
      <c r="A661" s="13"/>
      <c r="B661" s="13"/>
      <c r="C661" s="13"/>
      <c r="D661" s="13"/>
      <c r="E661" s="22"/>
      <c r="F661" s="52"/>
      <c r="G661" s="13"/>
      <c r="H661" s="13"/>
      <c r="I661" s="13"/>
      <c r="J661" s="13"/>
      <c r="K661" s="22"/>
      <c r="L661" s="13"/>
      <c r="M661" s="13"/>
      <c r="N661" s="22"/>
    </row>
    <row r="662" spans="1:14" ht="13.5">
      <c r="A662" s="13"/>
      <c r="B662" s="13"/>
      <c r="C662" s="13"/>
      <c r="D662" s="13"/>
      <c r="E662" s="22"/>
      <c r="F662" s="52"/>
      <c r="G662" s="13"/>
      <c r="H662" s="13"/>
      <c r="I662" s="13"/>
      <c r="J662" s="13"/>
      <c r="K662" s="22"/>
      <c r="L662" s="13"/>
      <c r="M662" s="13"/>
      <c r="N662" s="22"/>
    </row>
    <row r="663" spans="1:14" ht="13.5">
      <c r="A663" s="13"/>
      <c r="B663" s="13"/>
      <c r="C663" s="13"/>
      <c r="D663" s="13"/>
      <c r="E663" s="22"/>
      <c r="F663" s="52"/>
      <c r="G663" s="13"/>
      <c r="H663" s="13"/>
      <c r="I663" s="13"/>
      <c r="J663" s="13"/>
      <c r="K663" s="22"/>
      <c r="L663" s="13"/>
      <c r="M663" s="13"/>
      <c r="N663" s="22"/>
    </row>
    <row r="664" spans="1:14" ht="13.5">
      <c r="A664" s="13"/>
      <c r="B664" s="13"/>
      <c r="C664" s="13"/>
      <c r="D664" s="13"/>
      <c r="E664" s="22"/>
      <c r="F664" s="52"/>
      <c r="G664" s="13"/>
      <c r="H664" s="13"/>
      <c r="I664" s="13"/>
      <c r="J664" s="13"/>
      <c r="K664" s="22"/>
      <c r="L664" s="13"/>
      <c r="M664" s="13"/>
      <c r="N664" s="22"/>
    </row>
    <row r="665" spans="1:14" ht="13.5">
      <c r="A665" s="13"/>
      <c r="B665" s="13"/>
      <c r="C665" s="13"/>
      <c r="D665" s="13"/>
      <c r="E665" s="22"/>
      <c r="F665" s="52"/>
      <c r="G665" s="13"/>
      <c r="H665" s="13"/>
      <c r="I665" s="13"/>
      <c r="J665" s="13"/>
      <c r="K665" s="22"/>
      <c r="L665" s="13"/>
      <c r="M665" s="13"/>
      <c r="N665" s="22"/>
    </row>
    <row r="666" spans="1:14" ht="13.5">
      <c r="A666" s="13"/>
      <c r="B666" s="13"/>
      <c r="C666" s="13"/>
      <c r="D666" s="13"/>
      <c r="E666" s="22"/>
      <c r="F666" s="52"/>
      <c r="G666" s="13"/>
      <c r="H666" s="13"/>
      <c r="I666" s="13"/>
      <c r="J666" s="13"/>
      <c r="K666" s="22"/>
      <c r="L666" s="13"/>
      <c r="M666" s="13"/>
      <c r="N666" s="22"/>
    </row>
    <row r="667" spans="1:14" ht="13.5">
      <c r="A667" s="13"/>
      <c r="B667" s="13"/>
      <c r="C667" s="13"/>
      <c r="D667" s="13"/>
      <c r="E667" s="22"/>
      <c r="F667" s="52"/>
      <c r="G667" s="13"/>
      <c r="H667" s="13"/>
      <c r="I667" s="13"/>
      <c r="J667" s="13"/>
      <c r="K667" s="22"/>
      <c r="L667" s="13"/>
      <c r="M667" s="13"/>
      <c r="N667" s="22"/>
    </row>
    <row r="668" spans="1:14" ht="13.5">
      <c r="A668" s="13"/>
      <c r="B668" s="13"/>
      <c r="C668" s="13"/>
      <c r="D668" s="13"/>
      <c r="E668" s="22"/>
      <c r="F668" s="52"/>
      <c r="G668" s="13"/>
      <c r="H668" s="13"/>
      <c r="I668" s="13"/>
      <c r="J668" s="13"/>
      <c r="K668" s="22"/>
      <c r="L668" s="13"/>
      <c r="M668" s="13"/>
      <c r="N668" s="22"/>
    </row>
    <row r="669" spans="1:14" ht="13.5">
      <c r="A669" s="13"/>
      <c r="B669" s="13"/>
      <c r="C669" s="13"/>
      <c r="D669" s="13"/>
      <c r="E669" s="22"/>
      <c r="F669" s="52"/>
      <c r="G669" s="13"/>
      <c r="H669" s="13"/>
      <c r="I669" s="13"/>
      <c r="J669" s="13"/>
      <c r="K669" s="22"/>
      <c r="L669" s="13"/>
      <c r="M669" s="13"/>
      <c r="N669" s="22"/>
    </row>
    <row r="670" spans="1:14" ht="13.5">
      <c r="A670" s="13"/>
      <c r="B670" s="13"/>
      <c r="C670" s="13"/>
      <c r="D670" s="13"/>
      <c r="E670" s="22"/>
      <c r="F670" s="52"/>
      <c r="G670" s="13"/>
      <c r="H670" s="13"/>
      <c r="I670" s="13"/>
      <c r="J670" s="13"/>
      <c r="K670" s="22"/>
      <c r="L670" s="13"/>
      <c r="M670" s="13"/>
      <c r="N670" s="22"/>
    </row>
    <row r="671" spans="1:14" ht="13.5">
      <c r="A671" s="13"/>
      <c r="B671" s="13"/>
      <c r="C671" s="13"/>
      <c r="D671" s="13"/>
      <c r="E671" s="22"/>
      <c r="F671" s="52"/>
      <c r="G671" s="13"/>
      <c r="H671" s="13"/>
      <c r="I671" s="13"/>
      <c r="J671" s="13"/>
      <c r="K671" s="22"/>
      <c r="L671" s="13"/>
      <c r="M671" s="13"/>
      <c r="N671" s="22"/>
    </row>
    <row r="672" spans="1:14" ht="13.5">
      <c r="A672" s="13"/>
      <c r="B672" s="13"/>
      <c r="C672" s="13"/>
      <c r="D672" s="13"/>
      <c r="E672" s="22"/>
      <c r="F672" s="52"/>
      <c r="G672" s="13"/>
      <c r="H672" s="13"/>
      <c r="I672" s="13"/>
      <c r="J672" s="13"/>
      <c r="K672" s="22"/>
      <c r="L672" s="13"/>
      <c r="M672" s="13"/>
      <c r="N672" s="22"/>
    </row>
    <row r="673" spans="1:14" ht="13.5">
      <c r="A673" s="13"/>
      <c r="B673" s="13"/>
      <c r="C673" s="13"/>
      <c r="D673" s="13"/>
      <c r="E673" s="22"/>
      <c r="F673" s="52"/>
      <c r="G673" s="13"/>
      <c r="H673" s="13"/>
      <c r="I673" s="13"/>
      <c r="J673" s="13"/>
      <c r="K673" s="22"/>
      <c r="L673" s="13"/>
      <c r="M673" s="13"/>
      <c r="N673" s="22"/>
    </row>
    <row r="674" spans="1:14" ht="13.5">
      <c r="A674" s="13"/>
      <c r="B674" s="13"/>
      <c r="C674" s="13"/>
      <c r="D674" s="13"/>
      <c r="E674" s="22"/>
      <c r="F674" s="52"/>
      <c r="G674" s="13"/>
      <c r="H674" s="13"/>
      <c r="I674" s="13"/>
      <c r="J674" s="13"/>
      <c r="K674" s="22"/>
      <c r="L674" s="13"/>
      <c r="M674" s="13"/>
      <c r="N674" s="22"/>
    </row>
    <row r="675" spans="1:14" ht="13.5">
      <c r="A675" s="13"/>
      <c r="B675" s="13"/>
      <c r="C675" s="13"/>
      <c r="D675" s="13"/>
      <c r="E675" s="22"/>
      <c r="F675" s="52"/>
      <c r="G675" s="13"/>
      <c r="H675" s="13"/>
      <c r="I675" s="13"/>
      <c r="J675" s="13"/>
      <c r="K675" s="22"/>
      <c r="L675" s="13"/>
      <c r="M675" s="13"/>
      <c r="N675" s="22"/>
    </row>
    <row r="676" spans="1:14" ht="13.5">
      <c r="A676" s="13"/>
      <c r="B676" s="13"/>
      <c r="C676" s="13"/>
      <c r="D676" s="13"/>
      <c r="E676" s="22"/>
      <c r="F676" s="52"/>
      <c r="G676" s="13"/>
      <c r="H676" s="13"/>
      <c r="I676" s="13"/>
      <c r="J676" s="13"/>
      <c r="K676" s="22"/>
      <c r="L676" s="13"/>
      <c r="M676" s="13"/>
      <c r="N676" s="22"/>
    </row>
    <row r="677" spans="1:14" ht="13.5">
      <c r="A677" s="13"/>
      <c r="B677" s="13"/>
      <c r="C677" s="13"/>
      <c r="D677" s="13"/>
      <c r="E677" s="22"/>
      <c r="F677" s="52"/>
      <c r="G677" s="13"/>
      <c r="H677" s="13"/>
      <c r="I677" s="13"/>
      <c r="J677" s="13"/>
      <c r="K677" s="22"/>
      <c r="L677" s="13"/>
      <c r="M677" s="13"/>
      <c r="N677" s="22"/>
    </row>
    <row r="678" spans="1:14" ht="13.5">
      <c r="A678" s="13"/>
      <c r="B678" s="13"/>
      <c r="C678" s="13"/>
      <c r="D678" s="13"/>
      <c r="E678" s="22"/>
      <c r="F678" s="52"/>
      <c r="G678" s="13"/>
      <c r="H678" s="13"/>
      <c r="I678" s="13"/>
      <c r="J678" s="13"/>
      <c r="K678" s="22"/>
      <c r="L678" s="13"/>
      <c r="M678" s="13"/>
      <c r="N678" s="22"/>
    </row>
    <row r="679" spans="1:14" ht="13.5">
      <c r="A679" s="13"/>
      <c r="B679" s="13"/>
      <c r="C679" s="13"/>
      <c r="D679" s="13"/>
      <c r="E679" s="22"/>
      <c r="F679" s="52"/>
      <c r="G679" s="13"/>
      <c r="H679" s="13"/>
      <c r="I679" s="13"/>
      <c r="J679" s="13"/>
      <c r="K679" s="22"/>
      <c r="L679" s="13"/>
      <c r="M679" s="13"/>
      <c r="N679" s="22"/>
    </row>
    <row r="680" spans="1:14" ht="13.5">
      <c r="A680" s="13"/>
      <c r="B680" s="13"/>
      <c r="C680" s="13"/>
      <c r="D680" s="13"/>
      <c r="E680" s="22"/>
      <c r="F680" s="52"/>
      <c r="G680" s="13"/>
      <c r="H680" s="13"/>
      <c r="I680" s="13"/>
      <c r="J680" s="13"/>
      <c r="K680" s="22"/>
      <c r="L680" s="13"/>
      <c r="M680" s="13"/>
      <c r="N680" s="22"/>
    </row>
    <row r="681" spans="1:14" ht="13.5">
      <c r="A681" s="13"/>
      <c r="B681" s="13"/>
      <c r="C681" s="13"/>
      <c r="D681" s="13"/>
      <c r="E681" s="22"/>
      <c r="F681" s="52"/>
      <c r="G681" s="13"/>
      <c r="H681" s="13"/>
      <c r="I681" s="13"/>
      <c r="J681" s="13"/>
      <c r="K681" s="22"/>
      <c r="L681" s="13"/>
      <c r="M681" s="13"/>
      <c r="N681" s="22"/>
    </row>
    <row r="682" spans="1:14" ht="13.5">
      <c r="A682" s="13"/>
      <c r="B682" s="13"/>
      <c r="C682" s="13"/>
      <c r="D682" s="13"/>
      <c r="E682" s="22"/>
      <c r="F682" s="52"/>
      <c r="G682" s="13"/>
      <c r="H682" s="13"/>
      <c r="I682" s="13"/>
      <c r="J682" s="13"/>
      <c r="K682" s="22"/>
      <c r="L682" s="13"/>
      <c r="M682" s="13"/>
      <c r="N682" s="22"/>
    </row>
    <row r="683" spans="1:14" ht="13.5">
      <c r="A683" s="13"/>
      <c r="B683" s="13"/>
      <c r="C683" s="13"/>
      <c r="D683" s="13"/>
      <c r="E683" s="22"/>
      <c r="F683" s="52"/>
      <c r="G683" s="13"/>
      <c r="H683" s="13"/>
      <c r="I683" s="13"/>
      <c r="J683" s="13"/>
      <c r="K683" s="22"/>
      <c r="L683" s="13"/>
      <c r="M683" s="13"/>
      <c r="N683" s="22"/>
    </row>
    <row r="684" spans="1:14" ht="13.5">
      <c r="A684" s="13"/>
      <c r="B684" s="13"/>
      <c r="C684" s="13"/>
      <c r="D684" s="13"/>
      <c r="E684" s="22"/>
      <c r="F684" s="52"/>
      <c r="G684" s="13"/>
      <c r="H684" s="13"/>
      <c r="I684" s="13"/>
      <c r="J684" s="13"/>
      <c r="K684" s="22"/>
      <c r="L684" s="13"/>
      <c r="M684" s="13"/>
      <c r="N684" s="22"/>
    </row>
    <row r="685" spans="1:14" ht="13.5">
      <c r="A685" s="13"/>
      <c r="B685" s="13"/>
      <c r="C685" s="13"/>
      <c r="D685" s="13"/>
      <c r="E685" s="22"/>
      <c r="F685" s="52"/>
      <c r="G685" s="13"/>
      <c r="H685" s="13"/>
      <c r="I685" s="13"/>
      <c r="J685" s="13"/>
      <c r="K685" s="22"/>
      <c r="L685" s="13"/>
      <c r="M685" s="13"/>
      <c r="N685" s="22"/>
    </row>
    <row r="686" spans="1:14" ht="13.5">
      <c r="A686" s="13"/>
      <c r="B686" s="13"/>
      <c r="C686" s="13"/>
      <c r="D686" s="13"/>
      <c r="E686" s="22"/>
      <c r="F686" s="52"/>
      <c r="G686" s="13"/>
      <c r="H686" s="13"/>
      <c r="I686" s="13"/>
      <c r="J686" s="13"/>
      <c r="K686" s="22"/>
      <c r="L686" s="13"/>
      <c r="M686" s="13"/>
      <c r="N686" s="22"/>
    </row>
    <row r="687" spans="1:14" ht="13.5">
      <c r="A687" s="13"/>
      <c r="B687" s="13"/>
      <c r="C687" s="13"/>
      <c r="D687" s="13"/>
      <c r="E687" s="22"/>
      <c r="F687" s="52"/>
      <c r="G687" s="13"/>
      <c r="H687" s="13"/>
      <c r="I687" s="13"/>
      <c r="J687" s="13"/>
      <c r="K687" s="22"/>
      <c r="L687" s="13"/>
      <c r="M687" s="13"/>
      <c r="N687" s="22"/>
    </row>
    <row r="688" spans="1:14" ht="13.5">
      <c r="A688" s="13"/>
      <c r="B688" s="13"/>
      <c r="C688" s="13"/>
      <c r="D688" s="13"/>
      <c r="E688" s="22"/>
      <c r="F688" s="52"/>
      <c r="G688" s="13"/>
      <c r="H688" s="13"/>
      <c r="I688" s="13"/>
      <c r="J688" s="13"/>
      <c r="K688" s="22"/>
      <c r="L688" s="13"/>
      <c r="M688" s="13"/>
      <c r="N688" s="22"/>
    </row>
    <row r="689" spans="1:14" ht="13.5">
      <c r="A689" s="13"/>
      <c r="B689" s="13"/>
      <c r="C689" s="13"/>
      <c r="D689" s="13"/>
      <c r="E689" s="22"/>
      <c r="F689" s="52"/>
      <c r="G689" s="13"/>
      <c r="H689" s="13"/>
      <c r="I689" s="13"/>
      <c r="J689" s="13"/>
      <c r="K689" s="22"/>
      <c r="L689" s="13"/>
      <c r="M689" s="13"/>
      <c r="N689" s="22"/>
    </row>
    <row r="690" spans="1:14" ht="13.5">
      <c r="A690" s="13"/>
      <c r="B690" s="13"/>
      <c r="C690" s="13"/>
      <c r="D690" s="13"/>
      <c r="E690" s="22"/>
      <c r="F690" s="52"/>
      <c r="G690" s="13"/>
      <c r="H690" s="13"/>
      <c r="I690" s="13"/>
      <c r="J690" s="13"/>
      <c r="K690" s="22"/>
      <c r="L690" s="13"/>
      <c r="M690" s="13"/>
      <c r="N690" s="22"/>
    </row>
    <row r="691" spans="1:14" ht="13.5">
      <c r="A691" s="13"/>
      <c r="B691" s="13"/>
      <c r="C691" s="13"/>
      <c r="D691" s="13"/>
      <c r="E691" s="22"/>
      <c r="F691" s="52"/>
      <c r="G691" s="13"/>
      <c r="H691" s="13"/>
      <c r="I691" s="13"/>
      <c r="J691" s="13"/>
      <c r="K691" s="22"/>
      <c r="L691" s="13"/>
      <c r="M691" s="13"/>
      <c r="N691" s="22"/>
    </row>
    <row r="692" spans="1:14" ht="13.5">
      <c r="A692" s="13"/>
      <c r="B692" s="13"/>
      <c r="C692" s="13"/>
      <c r="D692" s="13"/>
      <c r="E692" s="22"/>
      <c r="F692" s="52"/>
      <c r="G692" s="13"/>
      <c r="H692" s="13"/>
      <c r="I692" s="13"/>
      <c r="J692" s="13"/>
      <c r="K692" s="22"/>
      <c r="L692" s="13"/>
      <c r="M692" s="13"/>
      <c r="N692" s="22"/>
    </row>
    <row r="693" spans="1:14" ht="13.5">
      <c r="A693" s="13"/>
      <c r="B693" s="13"/>
      <c r="C693" s="13"/>
      <c r="D693" s="13"/>
      <c r="E693" s="22"/>
      <c r="F693" s="52"/>
      <c r="G693" s="13"/>
      <c r="H693" s="13"/>
      <c r="I693" s="13"/>
      <c r="J693" s="13"/>
      <c r="K693" s="22"/>
      <c r="L693" s="13"/>
      <c r="M693" s="13"/>
      <c r="N693" s="22"/>
    </row>
    <row r="694" spans="1:14" ht="13.5">
      <c r="A694" s="13"/>
      <c r="B694" s="13"/>
      <c r="C694" s="13"/>
      <c r="D694" s="13"/>
      <c r="E694" s="22"/>
      <c r="F694" s="52"/>
      <c r="G694" s="13"/>
      <c r="H694" s="13"/>
      <c r="I694" s="13"/>
      <c r="J694" s="13"/>
      <c r="K694" s="22"/>
      <c r="L694" s="13"/>
      <c r="M694" s="13"/>
      <c r="N694" s="22"/>
    </row>
    <row r="695" spans="1:14" ht="13.5">
      <c r="A695" s="13"/>
      <c r="B695" s="13"/>
      <c r="C695" s="13"/>
      <c r="D695" s="13"/>
      <c r="E695" s="22"/>
      <c r="F695" s="52"/>
      <c r="G695" s="13"/>
      <c r="H695" s="13"/>
      <c r="I695" s="13"/>
      <c r="J695" s="13"/>
      <c r="K695" s="22"/>
      <c r="L695" s="13"/>
      <c r="M695" s="13"/>
      <c r="N695" s="22"/>
    </row>
    <row r="696" spans="1:14" ht="13.5">
      <c r="A696" s="13"/>
      <c r="B696" s="13"/>
      <c r="C696" s="13"/>
      <c r="D696" s="13"/>
      <c r="E696" s="22"/>
      <c r="F696" s="52"/>
      <c r="G696" s="13"/>
      <c r="H696" s="13"/>
      <c r="I696" s="13"/>
      <c r="J696" s="13"/>
      <c r="K696" s="22"/>
      <c r="L696" s="13"/>
      <c r="M696" s="13"/>
      <c r="N696" s="22"/>
    </row>
    <row r="697" spans="1:14" ht="13.5">
      <c r="A697" s="13"/>
      <c r="B697" s="13"/>
      <c r="C697" s="13"/>
      <c r="D697" s="13"/>
      <c r="E697" s="22"/>
      <c r="F697" s="52"/>
      <c r="G697" s="13"/>
      <c r="H697" s="13"/>
      <c r="I697" s="13"/>
      <c r="J697" s="13"/>
      <c r="K697" s="22"/>
      <c r="L697" s="13"/>
      <c r="M697" s="13"/>
      <c r="N697" s="22"/>
    </row>
    <row r="698" spans="1:14" ht="13.5">
      <c r="A698" s="13"/>
      <c r="B698" s="13"/>
      <c r="C698" s="13"/>
      <c r="D698" s="13"/>
      <c r="E698" s="22"/>
      <c r="F698" s="52"/>
      <c r="G698" s="13"/>
      <c r="H698" s="13"/>
      <c r="I698" s="13"/>
      <c r="J698" s="13"/>
      <c r="K698" s="22"/>
      <c r="L698" s="13"/>
      <c r="M698" s="13"/>
      <c r="N698" s="22"/>
    </row>
    <row r="699" spans="1:14" ht="13.5">
      <c r="A699" s="13"/>
      <c r="B699" s="13"/>
      <c r="C699" s="13"/>
      <c r="D699" s="13"/>
      <c r="E699" s="22"/>
      <c r="F699" s="52"/>
      <c r="G699" s="13"/>
      <c r="H699" s="13"/>
      <c r="I699" s="13"/>
      <c r="J699" s="13"/>
      <c r="K699" s="22"/>
      <c r="L699" s="13"/>
      <c r="M699" s="13"/>
      <c r="N699" s="22"/>
    </row>
    <row r="700" spans="1:14" ht="13.5">
      <c r="A700" s="13"/>
      <c r="B700" s="13"/>
      <c r="C700" s="13"/>
      <c r="D700" s="13"/>
      <c r="E700" s="22"/>
      <c r="F700" s="52"/>
      <c r="G700" s="13"/>
      <c r="H700" s="13"/>
      <c r="I700" s="13"/>
      <c r="J700" s="13"/>
      <c r="K700" s="22"/>
      <c r="L700" s="13"/>
      <c r="M700" s="13"/>
      <c r="N700" s="22"/>
    </row>
    <row r="701" spans="1:14" ht="13.5">
      <c r="A701" s="13"/>
      <c r="B701" s="13"/>
      <c r="C701" s="13"/>
      <c r="D701" s="13"/>
      <c r="E701" s="22"/>
      <c r="F701" s="52"/>
      <c r="G701" s="13"/>
      <c r="H701" s="13"/>
      <c r="I701" s="13"/>
      <c r="J701" s="13"/>
      <c r="K701" s="22"/>
      <c r="L701" s="13"/>
      <c r="M701" s="13"/>
      <c r="N701" s="22"/>
    </row>
    <row r="702" spans="1:14" ht="13.5">
      <c r="A702" s="13"/>
      <c r="B702" s="13"/>
      <c r="C702" s="13"/>
      <c r="D702" s="13"/>
      <c r="E702" s="22"/>
      <c r="F702" s="52"/>
      <c r="G702" s="13"/>
      <c r="H702" s="13"/>
      <c r="I702" s="13"/>
      <c r="J702" s="13"/>
      <c r="K702" s="22"/>
      <c r="L702" s="13"/>
      <c r="M702" s="13"/>
      <c r="N702" s="22"/>
    </row>
    <row r="703" spans="1:14" ht="13.5">
      <c r="A703" s="13"/>
      <c r="B703" s="13"/>
      <c r="C703" s="13"/>
      <c r="D703" s="13"/>
      <c r="E703" s="22"/>
      <c r="F703" s="52"/>
      <c r="G703" s="13"/>
      <c r="H703" s="13"/>
      <c r="I703" s="13"/>
      <c r="J703" s="13"/>
      <c r="K703" s="22"/>
      <c r="L703" s="13"/>
      <c r="M703" s="13"/>
      <c r="N703" s="22"/>
    </row>
    <row r="704" spans="1:14" ht="13.5">
      <c r="A704" s="13"/>
      <c r="B704" s="13"/>
      <c r="C704" s="13"/>
      <c r="D704" s="13"/>
      <c r="E704" s="22"/>
      <c r="F704" s="52"/>
      <c r="G704" s="13"/>
      <c r="H704" s="13"/>
      <c r="I704" s="13"/>
      <c r="J704" s="13"/>
      <c r="K704" s="22"/>
      <c r="L704" s="13"/>
      <c r="M704" s="13"/>
      <c r="N704" s="22"/>
    </row>
    <row r="705" spans="1:14" ht="13.5">
      <c r="A705" s="13"/>
      <c r="B705" s="13"/>
      <c r="C705" s="13"/>
      <c r="D705" s="13"/>
      <c r="E705" s="22"/>
      <c r="F705" s="52"/>
      <c r="G705" s="13"/>
      <c r="H705" s="13"/>
      <c r="I705" s="13"/>
      <c r="J705" s="13"/>
      <c r="K705" s="22"/>
      <c r="L705" s="13"/>
      <c r="M705" s="13"/>
      <c r="N705" s="22"/>
    </row>
    <row r="706" spans="1:14" ht="13.5">
      <c r="A706" s="13"/>
      <c r="B706" s="13"/>
      <c r="C706" s="13"/>
      <c r="D706" s="13"/>
      <c r="E706" s="22"/>
      <c r="F706" s="52"/>
      <c r="G706" s="13"/>
      <c r="H706" s="13"/>
      <c r="I706" s="13"/>
      <c r="J706" s="13"/>
      <c r="K706" s="22"/>
      <c r="L706" s="13"/>
      <c r="M706" s="13"/>
      <c r="N706" s="22"/>
    </row>
    <row r="707" spans="1:14" ht="13.5">
      <c r="A707" s="13"/>
      <c r="B707" s="13"/>
      <c r="C707" s="13"/>
      <c r="D707" s="13"/>
      <c r="E707" s="22"/>
      <c r="F707" s="52"/>
      <c r="G707" s="13"/>
      <c r="H707" s="13"/>
      <c r="I707" s="13"/>
      <c r="J707" s="13"/>
      <c r="K707" s="22"/>
      <c r="L707" s="13"/>
      <c r="M707" s="13"/>
      <c r="N707" s="22"/>
    </row>
    <row r="708" spans="1:14" ht="13.5">
      <c r="A708" s="13"/>
      <c r="B708" s="13"/>
      <c r="C708" s="13"/>
      <c r="D708" s="13"/>
      <c r="E708" s="22"/>
      <c r="F708" s="52"/>
      <c r="G708" s="13"/>
      <c r="H708" s="13"/>
      <c r="I708" s="13"/>
      <c r="J708" s="13"/>
      <c r="K708" s="22"/>
      <c r="L708" s="13"/>
      <c r="M708" s="13"/>
      <c r="N708" s="22"/>
    </row>
    <row r="709" spans="1:14" ht="13.5">
      <c r="A709" s="13"/>
      <c r="B709" s="13"/>
      <c r="C709" s="13"/>
      <c r="D709" s="13"/>
      <c r="E709" s="22"/>
      <c r="F709" s="52"/>
      <c r="G709" s="13"/>
      <c r="H709" s="13"/>
      <c r="I709" s="13"/>
      <c r="J709" s="13"/>
      <c r="K709" s="22"/>
      <c r="L709" s="13"/>
      <c r="M709" s="13"/>
      <c r="N709" s="22"/>
    </row>
    <row r="710" spans="1:14" ht="13.5">
      <c r="A710" s="13"/>
      <c r="B710" s="13"/>
      <c r="C710" s="13"/>
      <c r="D710" s="13"/>
      <c r="E710" s="22"/>
      <c r="F710" s="52"/>
      <c r="G710" s="13"/>
      <c r="H710" s="13"/>
      <c r="I710" s="13"/>
      <c r="J710" s="13"/>
      <c r="K710" s="22"/>
      <c r="L710" s="13"/>
      <c r="M710" s="13"/>
      <c r="N710" s="22"/>
    </row>
    <row r="711" spans="1:14" ht="13.5">
      <c r="A711" s="13"/>
      <c r="B711" s="13"/>
      <c r="C711" s="13"/>
      <c r="D711" s="13"/>
      <c r="E711" s="22"/>
      <c r="F711" s="52"/>
      <c r="G711" s="13"/>
      <c r="H711" s="13"/>
      <c r="I711" s="13"/>
      <c r="J711" s="13"/>
      <c r="K711" s="22"/>
      <c r="L711" s="13"/>
      <c r="M711" s="13"/>
      <c r="N711" s="22"/>
    </row>
    <row r="712" spans="1:14" ht="13.5">
      <c r="A712" s="13"/>
      <c r="B712" s="13"/>
      <c r="C712" s="13"/>
      <c r="D712" s="13"/>
      <c r="E712" s="22"/>
      <c r="F712" s="52"/>
      <c r="G712" s="13"/>
      <c r="H712" s="13"/>
      <c r="I712" s="13"/>
      <c r="J712" s="13"/>
      <c r="K712" s="22"/>
      <c r="L712" s="13"/>
      <c r="M712" s="13"/>
      <c r="N712" s="22"/>
    </row>
    <row r="713" spans="1:14" ht="13.5">
      <c r="A713" s="13"/>
      <c r="B713" s="13"/>
      <c r="C713" s="13"/>
      <c r="D713" s="13"/>
      <c r="E713" s="22"/>
      <c r="F713" s="52"/>
      <c r="G713" s="13"/>
      <c r="H713" s="13"/>
      <c r="I713" s="13"/>
      <c r="J713" s="13"/>
      <c r="K713" s="22"/>
      <c r="L713" s="13"/>
      <c r="M713" s="13"/>
      <c r="N713" s="22"/>
    </row>
    <row r="714" spans="1:14" ht="13.5">
      <c r="A714" s="13"/>
      <c r="B714" s="13"/>
      <c r="C714" s="13"/>
      <c r="D714" s="13"/>
      <c r="E714" s="22"/>
      <c r="F714" s="52"/>
      <c r="G714" s="13"/>
      <c r="H714" s="13"/>
      <c r="I714" s="13"/>
      <c r="J714" s="13"/>
      <c r="K714" s="22"/>
      <c r="L714" s="13"/>
      <c r="M714" s="13"/>
      <c r="N714" s="22"/>
    </row>
    <row r="715" spans="1:14" ht="13.5">
      <c r="A715" s="13"/>
      <c r="B715" s="13"/>
      <c r="C715" s="13"/>
      <c r="D715" s="13"/>
      <c r="E715" s="22"/>
      <c r="F715" s="52"/>
      <c r="G715" s="13"/>
      <c r="H715" s="13"/>
      <c r="I715" s="13"/>
      <c r="J715" s="13"/>
      <c r="K715" s="22"/>
      <c r="L715" s="13"/>
      <c r="M715" s="13"/>
      <c r="N715" s="22"/>
    </row>
    <row r="716" spans="1:14" ht="13.5">
      <c r="A716" s="13"/>
      <c r="B716" s="13"/>
      <c r="C716" s="13"/>
      <c r="D716" s="13"/>
      <c r="E716" s="22"/>
      <c r="F716" s="52"/>
      <c r="G716" s="13"/>
      <c r="H716" s="13"/>
      <c r="I716" s="13"/>
      <c r="J716" s="13"/>
      <c r="K716" s="22"/>
      <c r="L716" s="13"/>
      <c r="M716" s="13"/>
      <c r="N716" s="22"/>
    </row>
    <row r="717" spans="1:14" ht="13.5">
      <c r="A717" s="13"/>
      <c r="B717" s="13"/>
      <c r="C717" s="13"/>
      <c r="D717" s="13"/>
      <c r="E717" s="22"/>
      <c r="F717" s="52"/>
      <c r="G717" s="13"/>
      <c r="H717" s="13"/>
      <c r="I717" s="13"/>
      <c r="J717" s="13"/>
      <c r="K717" s="22"/>
      <c r="L717" s="13"/>
      <c r="M717" s="13"/>
      <c r="N717" s="22"/>
    </row>
    <row r="718" spans="1:14" ht="13.5">
      <c r="A718" s="13"/>
      <c r="B718" s="13"/>
      <c r="C718" s="13"/>
      <c r="D718" s="13"/>
      <c r="E718" s="22"/>
      <c r="F718" s="52"/>
      <c r="G718" s="13"/>
      <c r="H718" s="13"/>
      <c r="I718" s="13"/>
      <c r="J718" s="13"/>
      <c r="K718" s="22"/>
      <c r="L718" s="13"/>
      <c r="M718" s="13"/>
      <c r="N718" s="22"/>
    </row>
    <row r="719" spans="1:14" ht="13.5">
      <c r="A719" s="13"/>
      <c r="B719" s="13"/>
      <c r="C719" s="13"/>
      <c r="D719" s="13"/>
      <c r="E719" s="22"/>
      <c r="F719" s="52"/>
      <c r="G719" s="13"/>
      <c r="H719" s="13"/>
      <c r="I719" s="13"/>
      <c r="J719" s="13"/>
      <c r="K719" s="22"/>
      <c r="L719" s="13"/>
      <c r="M719" s="13"/>
      <c r="N719" s="22"/>
    </row>
    <row r="720" spans="1:14" ht="13.5">
      <c r="A720" s="13"/>
      <c r="B720" s="13"/>
      <c r="C720" s="13"/>
      <c r="D720" s="13"/>
      <c r="E720" s="22"/>
      <c r="F720" s="52"/>
      <c r="G720" s="13"/>
      <c r="H720" s="13"/>
      <c r="I720" s="13"/>
      <c r="J720" s="13"/>
      <c r="K720" s="22"/>
      <c r="L720" s="13"/>
      <c r="M720" s="13"/>
      <c r="N720" s="22"/>
    </row>
    <row r="721" spans="1:14" ht="13.5">
      <c r="A721" s="13"/>
      <c r="B721" s="13"/>
      <c r="C721" s="13"/>
      <c r="D721" s="13"/>
      <c r="E721" s="22"/>
      <c r="F721" s="52"/>
      <c r="G721" s="13"/>
      <c r="H721" s="13"/>
      <c r="I721" s="13"/>
      <c r="J721" s="13"/>
      <c r="K721" s="22"/>
      <c r="L721" s="13"/>
      <c r="M721" s="13"/>
      <c r="N721" s="22"/>
    </row>
    <row r="722" spans="1:14" ht="13.5">
      <c r="A722" s="13"/>
      <c r="B722" s="13"/>
      <c r="C722" s="13"/>
      <c r="D722" s="13"/>
      <c r="E722" s="22"/>
      <c r="F722" s="52"/>
      <c r="G722" s="13"/>
      <c r="H722" s="13"/>
      <c r="I722" s="13"/>
      <c r="J722" s="13"/>
      <c r="K722" s="22"/>
      <c r="L722" s="13"/>
      <c r="M722" s="13"/>
      <c r="N722" s="22"/>
    </row>
    <row r="723" spans="1:14" ht="13.5">
      <c r="A723" s="13"/>
      <c r="B723" s="13"/>
      <c r="C723" s="13"/>
      <c r="D723" s="13"/>
      <c r="E723" s="22"/>
      <c r="F723" s="52"/>
      <c r="G723" s="13"/>
      <c r="H723" s="13"/>
      <c r="I723" s="13"/>
      <c r="J723" s="13"/>
      <c r="K723" s="22"/>
      <c r="L723" s="13"/>
      <c r="M723" s="13"/>
      <c r="N723" s="22"/>
    </row>
    <row r="724" spans="1:14" ht="13.5">
      <c r="A724" s="13"/>
      <c r="B724" s="13"/>
      <c r="C724" s="13"/>
      <c r="D724" s="13"/>
      <c r="E724" s="22"/>
      <c r="F724" s="52"/>
      <c r="G724" s="13"/>
      <c r="H724" s="13"/>
      <c r="I724" s="13"/>
      <c r="J724" s="13"/>
      <c r="K724" s="22"/>
      <c r="L724" s="13"/>
      <c r="M724" s="13"/>
      <c r="N724" s="22"/>
    </row>
    <row r="725" spans="1:14" ht="13.5">
      <c r="A725" s="13"/>
      <c r="B725" s="13"/>
      <c r="C725" s="13"/>
      <c r="D725" s="13"/>
      <c r="E725" s="22"/>
      <c r="F725" s="52"/>
      <c r="G725" s="13"/>
      <c r="H725" s="13"/>
      <c r="I725" s="13"/>
      <c r="J725" s="13"/>
      <c r="K725" s="22"/>
      <c r="L725" s="13"/>
      <c r="M725" s="13"/>
      <c r="N725" s="22"/>
    </row>
    <row r="726" spans="1:14" ht="13.5">
      <c r="A726" s="13"/>
      <c r="B726" s="13"/>
      <c r="C726" s="13"/>
      <c r="D726" s="13"/>
      <c r="E726" s="22"/>
      <c r="F726" s="52"/>
      <c r="G726" s="13"/>
      <c r="H726" s="13"/>
      <c r="I726" s="13"/>
      <c r="J726" s="13"/>
      <c r="K726" s="22"/>
      <c r="L726" s="13"/>
      <c r="M726" s="13"/>
      <c r="N726" s="22"/>
    </row>
    <row r="727" spans="1:14" ht="13.5">
      <c r="A727" s="13"/>
      <c r="B727" s="13"/>
      <c r="C727" s="13"/>
      <c r="D727" s="13"/>
      <c r="E727" s="22"/>
      <c r="F727" s="52"/>
      <c r="G727" s="13"/>
      <c r="H727" s="13"/>
      <c r="I727" s="13"/>
      <c r="J727" s="13"/>
      <c r="K727" s="22"/>
      <c r="L727" s="13"/>
      <c r="M727" s="13"/>
      <c r="N727" s="22"/>
    </row>
    <row r="728" spans="1:14" ht="13.5">
      <c r="A728" s="13"/>
      <c r="B728" s="13"/>
      <c r="C728" s="13"/>
      <c r="D728" s="13"/>
      <c r="E728" s="22"/>
      <c r="F728" s="52"/>
      <c r="G728" s="13"/>
      <c r="H728" s="13"/>
      <c r="I728" s="13"/>
      <c r="J728" s="13"/>
      <c r="K728" s="22"/>
      <c r="L728" s="13"/>
      <c r="M728" s="13"/>
      <c r="N728" s="22"/>
    </row>
    <row r="729" spans="1:14" ht="13.5">
      <c r="A729" s="13"/>
      <c r="B729" s="13"/>
      <c r="C729" s="13"/>
      <c r="D729" s="13"/>
      <c r="E729" s="22"/>
      <c r="F729" s="52"/>
      <c r="G729" s="13"/>
      <c r="H729" s="13"/>
      <c r="I729" s="13"/>
      <c r="J729" s="13"/>
      <c r="K729" s="22"/>
      <c r="L729" s="13"/>
      <c r="M729" s="13"/>
      <c r="N729" s="22"/>
    </row>
    <row r="730" spans="1:14" ht="13.5">
      <c r="A730" s="13"/>
      <c r="B730" s="13"/>
      <c r="C730" s="13"/>
      <c r="D730" s="13"/>
      <c r="E730" s="22"/>
      <c r="F730" s="52"/>
      <c r="G730" s="13"/>
      <c r="H730" s="13"/>
      <c r="I730" s="13"/>
      <c r="J730" s="13"/>
      <c r="K730" s="22"/>
      <c r="L730" s="13"/>
      <c r="M730" s="13"/>
      <c r="N730" s="22"/>
    </row>
    <row r="731" spans="1:14" ht="13.5">
      <c r="A731" s="13"/>
      <c r="B731" s="13"/>
      <c r="C731" s="13"/>
      <c r="D731" s="13"/>
      <c r="E731" s="22"/>
      <c r="F731" s="52"/>
      <c r="G731" s="13"/>
      <c r="H731" s="13"/>
      <c r="I731" s="13"/>
      <c r="J731" s="13"/>
      <c r="K731" s="22"/>
      <c r="L731" s="13"/>
      <c r="M731" s="13"/>
      <c r="N731" s="22"/>
    </row>
    <row r="732" spans="1:14" ht="13.5">
      <c r="A732" s="13"/>
      <c r="B732" s="13"/>
      <c r="C732" s="13"/>
      <c r="D732" s="13"/>
      <c r="E732" s="22"/>
      <c r="F732" s="52"/>
      <c r="G732" s="13"/>
      <c r="H732" s="13"/>
      <c r="I732" s="13"/>
      <c r="J732" s="13"/>
      <c r="K732" s="22"/>
      <c r="L732" s="13"/>
      <c r="M732" s="13"/>
      <c r="N732" s="22"/>
    </row>
    <row r="733" spans="1:14" ht="13.5">
      <c r="A733" s="13"/>
      <c r="B733" s="13"/>
      <c r="C733" s="13"/>
      <c r="D733" s="13"/>
      <c r="E733" s="22"/>
      <c r="F733" s="52"/>
      <c r="G733" s="13"/>
      <c r="H733" s="13"/>
      <c r="I733" s="13"/>
      <c r="J733" s="13"/>
      <c r="K733" s="22"/>
      <c r="L733" s="13"/>
      <c r="M733" s="13"/>
      <c r="N733" s="22"/>
    </row>
    <row r="734" spans="1:14" ht="13.5">
      <c r="A734" s="13"/>
      <c r="B734" s="13"/>
      <c r="C734" s="13"/>
      <c r="D734" s="13"/>
      <c r="E734" s="22"/>
      <c r="F734" s="52"/>
      <c r="G734" s="13"/>
      <c r="H734" s="13"/>
      <c r="I734" s="13"/>
      <c r="J734" s="13"/>
      <c r="K734" s="22"/>
      <c r="L734" s="13"/>
      <c r="M734" s="13"/>
      <c r="N734" s="22"/>
    </row>
    <row r="735" spans="1:14" ht="13.5">
      <c r="A735" s="13"/>
      <c r="B735" s="13"/>
      <c r="C735" s="13"/>
      <c r="D735" s="13"/>
      <c r="E735" s="22"/>
      <c r="F735" s="52"/>
      <c r="G735" s="13"/>
      <c r="H735" s="13"/>
      <c r="I735" s="13"/>
      <c r="J735" s="13"/>
      <c r="K735" s="22"/>
      <c r="L735" s="13"/>
      <c r="M735" s="13"/>
      <c r="N735" s="22"/>
    </row>
    <row r="736" spans="1:14" ht="13.5">
      <c r="A736" s="13"/>
      <c r="B736" s="13"/>
      <c r="C736" s="13"/>
      <c r="D736" s="13"/>
      <c r="E736" s="22"/>
      <c r="F736" s="52"/>
      <c r="G736" s="13"/>
      <c r="H736" s="13"/>
      <c r="I736" s="13"/>
      <c r="J736" s="13"/>
      <c r="K736" s="22"/>
      <c r="L736" s="13"/>
      <c r="M736" s="13"/>
      <c r="N736" s="22"/>
    </row>
    <row r="737" spans="1:14" ht="13.5">
      <c r="A737" s="13"/>
      <c r="B737" s="13"/>
      <c r="C737" s="13"/>
      <c r="D737" s="13"/>
      <c r="E737" s="22"/>
      <c r="F737" s="52"/>
      <c r="G737" s="13"/>
      <c r="H737" s="13"/>
      <c r="I737" s="13"/>
      <c r="J737" s="13"/>
      <c r="K737" s="22"/>
      <c r="L737" s="13"/>
      <c r="M737" s="13"/>
      <c r="N737" s="22"/>
    </row>
    <row r="738" spans="1:14" ht="13.5">
      <c r="A738" s="13"/>
      <c r="B738" s="13"/>
      <c r="C738" s="13"/>
      <c r="D738" s="13"/>
      <c r="E738" s="22"/>
      <c r="F738" s="52"/>
      <c r="G738" s="13"/>
      <c r="H738" s="13"/>
      <c r="I738" s="13"/>
      <c r="J738" s="13"/>
      <c r="K738" s="22"/>
      <c r="L738" s="13"/>
      <c r="M738" s="13"/>
      <c r="N738" s="22"/>
    </row>
    <row r="739" spans="1:14" ht="13.5">
      <c r="A739" s="13"/>
      <c r="B739" s="13"/>
      <c r="C739" s="13"/>
      <c r="D739" s="13"/>
      <c r="E739" s="22"/>
      <c r="F739" s="52"/>
      <c r="G739" s="13"/>
      <c r="H739" s="13"/>
      <c r="I739" s="13"/>
      <c r="J739" s="13"/>
      <c r="K739" s="22"/>
      <c r="L739" s="13"/>
      <c r="M739" s="13"/>
      <c r="N739" s="22"/>
    </row>
    <row r="740" spans="1:14" ht="13.5">
      <c r="A740" s="13"/>
      <c r="B740" s="13"/>
      <c r="C740" s="13"/>
      <c r="D740" s="13"/>
      <c r="E740" s="22"/>
      <c r="F740" s="52"/>
      <c r="G740" s="13"/>
      <c r="H740" s="13"/>
      <c r="I740" s="13"/>
      <c r="J740" s="13"/>
      <c r="K740" s="22"/>
      <c r="L740" s="13"/>
      <c r="M740" s="13"/>
      <c r="N740" s="22"/>
    </row>
    <row r="741" spans="1:14" ht="13.5">
      <c r="A741" s="13"/>
      <c r="B741" s="13"/>
      <c r="C741" s="13"/>
      <c r="D741" s="13"/>
      <c r="E741" s="22"/>
      <c r="F741" s="52"/>
      <c r="G741" s="13"/>
      <c r="H741" s="13"/>
      <c r="I741" s="13"/>
      <c r="J741" s="13"/>
      <c r="K741" s="22"/>
      <c r="L741" s="13"/>
      <c r="M741" s="13"/>
      <c r="N741" s="22"/>
    </row>
    <row r="742" spans="1:14" ht="13.5">
      <c r="A742" s="13"/>
      <c r="B742" s="13"/>
      <c r="C742" s="13"/>
      <c r="D742" s="13"/>
      <c r="E742" s="22"/>
      <c r="F742" s="52"/>
      <c r="G742" s="13"/>
      <c r="H742" s="13"/>
      <c r="I742" s="13"/>
      <c r="J742" s="13"/>
      <c r="K742" s="22"/>
      <c r="L742" s="13"/>
      <c r="M742" s="13"/>
      <c r="N742" s="22"/>
    </row>
    <row r="743" spans="1:14" ht="13.5">
      <c r="A743" s="13"/>
      <c r="B743" s="13"/>
      <c r="C743" s="13"/>
      <c r="D743" s="13"/>
      <c r="E743" s="22"/>
      <c r="F743" s="52"/>
      <c r="G743" s="13"/>
      <c r="H743" s="13"/>
      <c r="I743" s="13"/>
      <c r="J743" s="13"/>
      <c r="K743" s="22"/>
      <c r="L743" s="13"/>
      <c r="M743" s="13"/>
      <c r="N743" s="22"/>
    </row>
    <row r="744" spans="1:14" ht="13.5">
      <c r="A744" s="13"/>
      <c r="B744" s="13"/>
      <c r="C744" s="13"/>
      <c r="D744" s="13"/>
      <c r="E744" s="22"/>
      <c r="F744" s="52"/>
      <c r="G744" s="13"/>
      <c r="H744" s="13"/>
      <c r="I744" s="13"/>
      <c r="J744" s="13"/>
      <c r="K744" s="22"/>
      <c r="L744" s="13"/>
      <c r="M744" s="13"/>
      <c r="N744" s="22"/>
    </row>
    <row r="745" spans="1:14" ht="13.5">
      <c r="A745" s="13"/>
      <c r="B745" s="13"/>
      <c r="C745" s="13"/>
      <c r="D745" s="13"/>
      <c r="E745" s="22"/>
      <c r="F745" s="52"/>
      <c r="G745" s="13"/>
      <c r="H745" s="13"/>
      <c r="I745" s="13"/>
      <c r="J745" s="13"/>
      <c r="K745" s="22"/>
      <c r="L745" s="13"/>
      <c r="M745" s="13"/>
      <c r="N745" s="22"/>
    </row>
    <row r="746" spans="1:14" ht="13.5">
      <c r="A746" s="13"/>
      <c r="B746" s="13"/>
      <c r="C746" s="13"/>
      <c r="D746" s="13"/>
      <c r="E746" s="22"/>
      <c r="F746" s="52"/>
      <c r="G746" s="13"/>
      <c r="H746" s="13"/>
      <c r="I746" s="13"/>
      <c r="J746" s="13"/>
      <c r="K746" s="22"/>
      <c r="L746" s="13"/>
      <c r="M746" s="13"/>
      <c r="N746" s="22"/>
    </row>
    <row r="747" spans="1:14" ht="13.5">
      <c r="A747" s="13"/>
      <c r="B747" s="13"/>
      <c r="C747" s="13"/>
      <c r="D747" s="13"/>
      <c r="E747" s="22"/>
      <c r="F747" s="52"/>
      <c r="G747" s="13"/>
      <c r="H747" s="13"/>
      <c r="I747" s="13"/>
      <c r="J747" s="13"/>
      <c r="K747" s="22"/>
      <c r="L747" s="13"/>
      <c r="M747" s="13"/>
      <c r="N747" s="22"/>
    </row>
    <row r="748" spans="1:14" ht="13.5">
      <c r="A748" s="13"/>
      <c r="B748" s="13"/>
      <c r="C748" s="13"/>
      <c r="D748" s="13"/>
      <c r="E748" s="22"/>
      <c r="F748" s="52"/>
      <c r="G748" s="13"/>
      <c r="H748" s="13"/>
      <c r="I748" s="13"/>
      <c r="J748" s="13"/>
      <c r="K748" s="22"/>
      <c r="L748" s="13"/>
      <c r="M748" s="13"/>
      <c r="N748" s="22"/>
    </row>
    <row r="749" spans="1:14" ht="13.5">
      <c r="A749" s="13"/>
      <c r="B749" s="13"/>
      <c r="C749" s="13"/>
      <c r="D749" s="13"/>
      <c r="E749" s="22"/>
      <c r="F749" s="52"/>
      <c r="G749" s="13"/>
      <c r="H749" s="13"/>
      <c r="I749" s="13"/>
      <c r="J749" s="13"/>
      <c r="K749" s="22"/>
      <c r="L749" s="13"/>
      <c r="M749" s="13"/>
      <c r="N749" s="22"/>
    </row>
    <row r="750" spans="1:14" ht="13.5">
      <c r="A750" s="13"/>
      <c r="B750" s="13"/>
      <c r="C750" s="13"/>
      <c r="D750" s="13"/>
      <c r="E750" s="22"/>
      <c r="F750" s="52"/>
      <c r="G750" s="13"/>
      <c r="H750" s="13"/>
      <c r="I750" s="13"/>
      <c r="J750" s="13"/>
      <c r="K750" s="22"/>
      <c r="L750" s="13"/>
      <c r="M750" s="13"/>
      <c r="N750" s="22"/>
    </row>
    <row r="751" spans="1:14" ht="13.5">
      <c r="A751" s="13"/>
      <c r="B751" s="13"/>
      <c r="C751" s="13"/>
      <c r="D751" s="13"/>
      <c r="E751" s="22"/>
      <c r="F751" s="52"/>
      <c r="G751" s="13"/>
      <c r="H751" s="13"/>
      <c r="I751" s="13"/>
      <c r="J751" s="13"/>
      <c r="K751" s="22"/>
      <c r="L751" s="13"/>
      <c r="M751" s="13"/>
      <c r="N751" s="22"/>
    </row>
    <row r="752" spans="1:14" ht="13.5">
      <c r="A752" s="13"/>
      <c r="B752" s="13"/>
      <c r="C752" s="13"/>
      <c r="D752" s="13"/>
      <c r="E752" s="22"/>
      <c r="F752" s="52"/>
      <c r="G752" s="13"/>
      <c r="H752" s="13"/>
      <c r="I752" s="13"/>
      <c r="J752" s="13"/>
      <c r="K752" s="22"/>
      <c r="L752" s="13"/>
      <c r="M752" s="13"/>
      <c r="N752" s="22"/>
    </row>
    <row r="753" spans="1:14" ht="13.5">
      <c r="A753" s="13"/>
      <c r="B753" s="13"/>
      <c r="C753" s="13"/>
      <c r="D753" s="13"/>
      <c r="E753" s="22"/>
      <c r="F753" s="52"/>
      <c r="G753" s="13"/>
      <c r="H753" s="13"/>
      <c r="I753" s="13"/>
      <c r="J753" s="13"/>
      <c r="K753" s="22"/>
      <c r="L753" s="13"/>
      <c r="M753" s="13"/>
      <c r="N753" s="22"/>
    </row>
    <row r="754" spans="1:14" ht="13.5">
      <c r="A754" s="13"/>
      <c r="B754" s="13"/>
      <c r="C754" s="13"/>
      <c r="D754" s="13"/>
      <c r="E754" s="22"/>
      <c r="F754" s="52"/>
      <c r="G754" s="13"/>
      <c r="H754" s="13"/>
      <c r="I754" s="13"/>
      <c r="J754" s="13"/>
      <c r="K754" s="22"/>
      <c r="L754" s="13"/>
      <c r="M754" s="13"/>
      <c r="N754" s="22"/>
    </row>
    <row r="755" spans="1:14" ht="13.5">
      <c r="A755" s="13"/>
      <c r="B755" s="13"/>
      <c r="C755" s="13"/>
      <c r="D755" s="13"/>
      <c r="E755" s="22"/>
      <c r="F755" s="52"/>
      <c r="G755" s="13"/>
      <c r="H755" s="13"/>
      <c r="I755" s="13"/>
      <c r="J755" s="13"/>
      <c r="K755" s="22"/>
      <c r="L755" s="13"/>
      <c r="M755" s="13"/>
      <c r="N755" s="22"/>
    </row>
    <row r="756" spans="1:14" ht="13.5">
      <c r="A756" s="13"/>
      <c r="B756" s="13"/>
      <c r="C756" s="13"/>
      <c r="D756" s="13"/>
      <c r="E756" s="22"/>
      <c r="F756" s="52"/>
      <c r="G756" s="13"/>
      <c r="H756" s="13"/>
      <c r="I756" s="13"/>
      <c r="J756" s="13"/>
      <c r="K756" s="22"/>
      <c r="L756" s="13"/>
      <c r="M756" s="13"/>
      <c r="N756" s="22"/>
    </row>
    <row r="757" spans="1:14" ht="13.5">
      <c r="A757" s="13"/>
      <c r="B757" s="13"/>
      <c r="C757" s="13"/>
      <c r="D757" s="13"/>
      <c r="E757" s="22"/>
      <c r="F757" s="52"/>
      <c r="G757" s="13"/>
      <c r="H757" s="13"/>
      <c r="I757" s="13"/>
      <c r="J757" s="13"/>
      <c r="K757" s="22"/>
      <c r="L757" s="13"/>
      <c r="M757" s="13"/>
      <c r="N757" s="22"/>
    </row>
    <row r="758" spans="1:14" ht="13.5">
      <c r="A758" s="13"/>
      <c r="B758" s="13"/>
      <c r="C758" s="13"/>
      <c r="D758" s="13"/>
      <c r="E758" s="22"/>
      <c r="F758" s="52"/>
      <c r="G758" s="13"/>
      <c r="H758" s="13"/>
      <c r="I758" s="13"/>
      <c r="J758" s="13"/>
      <c r="K758" s="22"/>
      <c r="L758" s="13"/>
      <c r="M758" s="13"/>
      <c r="N758" s="22"/>
    </row>
    <row r="759" spans="1:14" ht="13.5">
      <c r="A759" s="13"/>
      <c r="B759" s="13"/>
      <c r="C759" s="13"/>
      <c r="D759" s="13"/>
      <c r="E759" s="22"/>
      <c r="F759" s="52"/>
      <c r="G759" s="13"/>
      <c r="H759" s="13"/>
      <c r="I759" s="13"/>
      <c r="J759" s="13"/>
      <c r="K759" s="22"/>
      <c r="L759" s="13"/>
      <c r="M759" s="13"/>
      <c r="N759" s="22"/>
    </row>
    <row r="760" spans="1:14" ht="13.5">
      <c r="A760" s="13"/>
      <c r="B760" s="13"/>
      <c r="C760" s="13"/>
      <c r="D760" s="13"/>
      <c r="E760" s="22"/>
      <c r="F760" s="52"/>
      <c r="G760" s="13"/>
      <c r="H760" s="13"/>
      <c r="I760" s="13"/>
      <c r="J760" s="13"/>
      <c r="K760" s="22"/>
      <c r="L760" s="13"/>
      <c r="M760" s="13"/>
      <c r="N760" s="22"/>
    </row>
    <row r="761" spans="1:14" ht="13.5">
      <c r="A761" s="13"/>
      <c r="B761" s="13"/>
      <c r="C761" s="13"/>
      <c r="D761" s="13"/>
      <c r="E761" s="22"/>
      <c r="F761" s="52"/>
      <c r="G761" s="13"/>
      <c r="H761" s="13"/>
      <c r="I761" s="13"/>
      <c r="J761" s="13"/>
      <c r="K761" s="22"/>
      <c r="L761" s="13"/>
      <c r="M761" s="13"/>
      <c r="N761" s="22"/>
    </row>
    <row r="762" spans="1:14" ht="13.5">
      <c r="A762" s="13"/>
      <c r="B762" s="13"/>
      <c r="C762" s="13"/>
      <c r="D762" s="13"/>
      <c r="E762" s="22"/>
      <c r="F762" s="52"/>
      <c r="G762" s="13"/>
      <c r="H762" s="13"/>
      <c r="I762" s="13"/>
      <c r="J762" s="13"/>
      <c r="K762" s="22"/>
      <c r="L762" s="13"/>
      <c r="M762" s="13"/>
      <c r="N762" s="22"/>
    </row>
    <row r="763" spans="1:14" ht="13.5">
      <c r="A763" s="13"/>
      <c r="B763" s="13"/>
      <c r="C763" s="13"/>
      <c r="D763" s="13"/>
      <c r="E763" s="22"/>
      <c r="F763" s="52"/>
      <c r="G763" s="13"/>
      <c r="H763" s="13"/>
      <c r="I763" s="13"/>
      <c r="J763" s="13"/>
      <c r="K763" s="22"/>
      <c r="L763" s="13"/>
      <c r="M763" s="13"/>
      <c r="N763" s="22"/>
    </row>
    <row r="764" spans="1:14" ht="13.5">
      <c r="A764" s="13"/>
      <c r="B764" s="13"/>
      <c r="C764" s="13"/>
      <c r="D764" s="13"/>
      <c r="E764" s="22"/>
      <c r="F764" s="52"/>
      <c r="G764" s="13"/>
      <c r="H764" s="13"/>
      <c r="I764" s="13"/>
      <c r="J764" s="13"/>
      <c r="K764" s="22"/>
      <c r="L764" s="13"/>
      <c r="M764" s="13"/>
      <c r="N764" s="22"/>
    </row>
    <row r="765" spans="1:14" ht="13.5">
      <c r="A765" s="13"/>
      <c r="B765" s="13"/>
      <c r="C765" s="13"/>
      <c r="D765" s="13"/>
      <c r="E765" s="22"/>
      <c r="F765" s="52"/>
      <c r="G765" s="13"/>
      <c r="H765" s="13"/>
      <c r="I765" s="13"/>
      <c r="J765" s="13"/>
      <c r="K765" s="22"/>
      <c r="L765" s="13"/>
      <c r="M765" s="13"/>
      <c r="N765" s="22"/>
    </row>
    <row r="766" spans="1:14" ht="13.5">
      <c r="A766" s="13"/>
      <c r="B766" s="13"/>
      <c r="C766" s="13"/>
      <c r="D766" s="13"/>
      <c r="E766" s="22"/>
      <c r="F766" s="52"/>
      <c r="G766" s="13"/>
      <c r="H766" s="13"/>
      <c r="I766" s="13"/>
      <c r="J766" s="13"/>
      <c r="K766" s="22"/>
      <c r="L766" s="13"/>
      <c r="M766" s="13"/>
      <c r="N766" s="22"/>
    </row>
    <row r="767" spans="1:14" ht="13.5">
      <c r="A767" s="13"/>
      <c r="B767" s="13"/>
      <c r="C767" s="13"/>
      <c r="D767" s="13"/>
      <c r="E767" s="22"/>
      <c r="F767" s="52"/>
      <c r="G767" s="13"/>
      <c r="H767" s="13"/>
      <c r="I767" s="13"/>
      <c r="J767" s="13"/>
      <c r="K767" s="22"/>
      <c r="L767" s="13"/>
      <c r="M767" s="13"/>
      <c r="N767" s="22"/>
    </row>
    <row r="768" spans="1:14" ht="13.5">
      <c r="A768" s="13"/>
      <c r="B768" s="13"/>
      <c r="C768" s="13"/>
      <c r="D768" s="13"/>
      <c r="E768" s="22"/>
      <c r="F768" s="52"/>
      <c r="G768" s="13"/>
      <c r="H768" s="13"/>
      <c r="I768" s="13"/>
      <c r="J768" s="13"/>
      <c r="K768" s="22"/>
      <c r="L768" s="13"/>
      <c r="M768" s="13"/>
      <c r="N768" s="22"/>
    </row>
    <row r="769" spans="1:14" ht="13.5">
      <c r="A769" s="13"/>
      <c r="B769" s="13"/>
      <c r="C769" s="13"/>
      <c r="D769" s="13"/>
      <c r="E769" s="22"/>
      <c r="F769" s="52"/>
      <c r="G769" s="13"/>
      <c r="H769" s="13"/>
      <c r="I769" s="13"/>
      <c r="J769" s="13"/>
      <c r="K769" s="22"/>
      <c r="L769" s="13"/>
      <c r="M769" s="13"/>
      <c r="N769" s="22"/>
    </row>
    <row r="770" spans="1:14" ht="13.5">
      <c r="A770" s="13"/>
      <c r="B770" s="13"/>
      <c r="C770" s="13"/>
      <c r="D770" s="13"/>
      <c r="E770" s="22"/>
      <c r="F770" s="52"/>
      <c r="G770" s="13"/>
      <c r="H770" s="13"/>
      <c r="I770" s="13"/>
      <c r="J770" s="13"/>
      <c r="K770" s="22"/>
      <c r="L770" s="13"/>
      <c r="M770" s="13"/>
      <c r="N770" s="22"/>
    </row>
    <row r="771" spans="1:14" ht="13.5">
      <c r="A771" s="13"/>
      <c r="B771" s="13"/>
      <c r="C771" s="13"/>
      <c r="D771" s="13"/>
      <c r="E771" s="22"/>
      <c r="F771" s="52"/>
      <c r="G771" s="13"/>
      <c r="H771" s="13"/>
      <c r="I771" s="13"/>
      <c r="J771" s="13"/>
      <c r="K771" s="22"/>
      <c r="L771" s="13"/>
      <c r="M771" s="13"/>
      <c r="N771" s="22"/>
    </row>
    <row r="772" spans="1:14" ht="13.5">
      <c r="A772" s="13"/>
      <c r="B772" s="13"/>
      <c r="C772" s="13"/>
      <c r="D772" s="13"/>
      <c r="E772" s="22"/>
      <c r="F772" s="52"/>
      <c r="G772" s="13"/>
      <c r="H772" s="13"/>
      <c r="I772" s="13"/>
      <c r="J772" s="13"/>
      <c r="K772" s="22"/>
      <c r="L772" s="13"/>
      <c r="M772" s="13"/>
      <c r="N772" s="22"/>
    </row>
    <row r="773" spans="1:14" ht="13.5">
      <c r="A773" s="13"/>
      <c r="B773" s="13"/>
      <c r="C773" s="13"/>
      <c r="D773" s="13"/>
      <c r="E773" s="22"/>
      <c r="F773" s="52"/>
      <c r="G773" s="13"/>
      <c r="H773" s="13"/>
      <c r="I773" s="13"/>
      <c r="J773" s="13"/>
      <c r="K773" s="22"/>
      <c r="L773" s="13"/>
      <c r="M773" s="13"/>
      <c r="N773" s="22"/>
    </row>
    <row r="774" spans="1:14" ht="13.5">
      <c r="A774" s="13"/>
      <c r="B774" s="13"/>
      <c r="C774" s="13"/>
      <c r="D774" s="13"/>
      <c r="E774" s="22"/>
      <c r="F774" s="52"/>
      <c r="G774" s="13"/>
      <c r="H774" s="13"/>
      <c r="I774" s="13"/>
      <c r="J774" s="13"/>
      <c r="K774" s="22"/>
      <c r="L774" s="13"/>
      <c r="M774" s="13"/>
      <c r="N774" s="22"/>
    </row>
    <row r="775" spans="1:14" ht="13.5">
      <c r="A775" s="13"/>
      <c r="B775" s="13"/>
      <c r="C775" s="13"/>
      <c r="D775" s="13"/>
      <c r="E775" s="22"/>
      <c r="F775" s="52"/>
      <c r="G775" s="13"/>
      <c r="H775" s="13"/>
      <c r="I775" s="13"/>
      <c r="J775" s="13"/>
      <c r="K775" s="22"/>
      <c r="L775" s="13"/>
      <c r="M775" s="13"/>
      <c r="N775" s="22"/>
    </row>
    <row r="776" spans="1:14" ht="13.5">
      <c r="A776" s="13"/>
      <c r="B776" s="13"/>
      <c r="C776" s="13"/>
      <c r="D776" s="13"/>
      <c r="E776" s="22"/>
      <c r="F776" s="52"/>
      <c r="G776" s="13"/>
      <c r="H776" s="13"/>
      <c r="I776" s="13"/>
      <c r="J776" s="13"/>
      <c r="K776" s="22"/>
      <c r="L776" s="13"/>
      <c r="M776" s="13"/>
      <c r="N776" s="22"/>
    </row>
    <row r="777" spans="1:14" ht="13.5">
      <c r="A777" s="13"/>
      <c r="B777" s="13"/>
      <c r="C777" s="13"/>
      <c r="D777" s="13"/>
      <c r="E777" s="22"/>
      <c r="F777" s="52"/>
      <c r="G777" s="13"/>
      <c r="H777" s="13"/>
      <c r="I777" s="13"/>
      <c r="J777" s="13"/>
      <c r="K777" s="22"/>
      <c r="L777" s="13"/>
      <c r="M777" s="13"/>
      <c r="N777" s="22"/>
    </row>
    <row r="778" spans="1:14" ht="13.5">
      <c r="A778" s="13"/>
      <c r="B778" s="13"/>
      <c r="C778" s="13"/>
      <c r="D778" s="13"/>
      <c r="E778" s="22"/>
      <c r="F778" s="52"/>
      <c r="G778" s="13"/>
      <c r="H778" s="13"/>
      <c r="I778" s="13"/>
      <c r="J778" s="13"/>
      <c r="K778" s="22"/>
      <c r="L778" s="13"/>
      <c r="M778" s="13"/>
      <c r="N778" s="22"/>
    </row>
    <row r="779" spans="1:14" ht="13.5">
      <c r="A779" s="13"/>
      <c r="B779" s="13"/>
      <c r="C779" s="13"/>
      <c r="D779" s="13"/>
      <c r="E779" s="22"/>
      <c r="F779" s="52"/>
      <c r="G779" s="13"/>
      <c r="H779" s="13"/>
      <c r="I779" s="13"/>
      <c r="J779" s="13"/>
      <c r="K779" s="22"/>
      <c r="L779" s="13"/>
      <c r="M779" s="13"/>
      <c r="N779" s="22"/>
    </row>
    <row r="780" spans="1:14" ht="13.5">
      <c r="A780" s="13"/>
      <c r="B780" s="13"/>
      <c r="C780" s="13"/>
      <c r="D780" s="13"/>
      <c r="E780" s="22"/>
      <c r="F780" s="52"/>
      <c r="G780" s="13"/>
      <c r="H780" s="13"/>
      <c r="I780" s="13"/>
      <c r="J780" s="13"/>
      <c r="K780" s="22"/>
      <c r="L780" s="13"/>
      <c r="M780" s="13"/>
      <c r="N780" s="22"/>
    </row>
    <row r="781" spans="1:14" ht="13.5">
      <c r="A781" s="13"/>
      <c r="B781" s="13"/>
      <c r="C781" s="13"/>
      <c r="D781" s="13"/>
      <c r="E781" s="22"/>
      <c r="F781" s="52"/>
      <c r="G781" s="13"/>
      <c r="H781" s="13"/>
      <c r="I781" s="13"/>
      <c r="J781" s="13"/>
      <c r="K781" s="22"/>
      <c r="L781" s="13"/>
      <c r="M781" s="13"/>
      <c r="N781" s="22"/>
    </row>
    <row r="782" spans="1:14" ht="13.5">
      <c r="A782" s="13"/>
      <c r="B782" s="13"/>
      <c r="C782" s="13"/>
      <c r="D782" s="13"/>
      <c r="E782" s="22"/>
      <c r="F782" s="52"/>
      <c r="G782" s="13"/>
      <c r="H782" s="13"/>
      <c r="I782" s="13"/>
      <c r="J782" s="13"/>
      <c r="K782" s="22"/>
      <c r="L782" s="13"/>
      <c r="M782" s="13"/>
      <c r="N782" s="22"/>
    </row>
    <row r="783" spans="1:14" ht="13.5">
      <c r="A783" s="13"/>
      <c r="B783" s="13"/>
      <c r="C783" s="13"/>
      <c r="D783" s="13"/>
      <c r="E783" s="22"/>
      <c r="F783" s="52"/>
      <c r="G783" s="13"/>
      <c r="H783" s="13"/>
      <c r="I783" s="13"/>
      <c r="J783" s="13"/>
      <c r="K783" s="22"/>
      <c r="L783" s="13"/>
      <c r="M783" s="13"/>
      <c r="N783" s="22"/>
    </row>
    <row r="784" spans="1:14" ht="13.5">
      <c r="A784" s="13"/>
      <c r="B784" s="13"/>
      <c r="C784" s="13"/>
      <c r="D784" s="13"/>
      <c r="E784" s="22"/>
      <c r="F784" s="52"/>
      <c r="G784" s="13"/>
      <c r="H784" s="13"/>
      <c r="I784" s="13"/>
      <c r="J784" s="13"/>
      <c r="K784" s="22"/>
      <c r="L784" s="13"/>
      <c r="M784" s="13"/>
      <c r="N784" s="22"/>
    </row>
    <row r="785" spans="1:14" ht="13.5">
      <c r="A785" s="13"/>
      <c r="B785" s="13"/>
      <c r="C785" s="13"/>
      <c r="D785" s="13"/>
      <c r="E785" s="22"/>
      <c r="F785" s="52"/>
      <c r="G785" s="13"/>
      <c r="H785" s="13"/>
      <c r="I785" s="13"/>
      <c r="J785" s="13"/>
      <c r="K785" s="22"/>
      <c r="L785" s="13"/>
      <c r="M785" s="13"/>
      <c r="N785" s="22"/>
    </row>
    <row r="786" spans="1:14" ht="13.5">
      <c r="A786" s="13"/>
      <c r="B786" s="13"/>
      <c r="C786" s="13"/>
      <c r="D786" s="13"/>
      <c r="E786" s="22"/>
      <c r="F786" s="52"/>
      <c r="G786" s="13"/>
      <c r="H786" s="13"/>
      <c r="I786" s="13"/>
      <c r="J786" s="13"/>
      <c r="K786" s="22"/>
      <c r="L786" s="13"/>
      <c r="M786" s="13"/>
      <c r="N786" s="22"/>
    </row>
    <row r="787" spans="1:14" ht="13.5">
      <c r="A787" s="13"/>
      <c r="B787" s="13"/>
      <c r="C787" s="13"/>
      <c r="D787" s="13"/>
      <c r="E787" s="22"/>
      <c r="F787" s="52"/>
      <c r="G787" s="13"/>
      <c r="H787" s="13"/>
      <c r="I787" s="13"/>
      <c r="J787" s="13"/>
      <c r="K787" s="22"/>
      <c r="L787" s="13"/>
      <c r="M787" s="13"/>
      <c r="N787" s="22"/>
    </row>
    <row r="788" spans="1:14" ht="13.5">
      <c r="A788" s="13"/>
      <c r="B788" s="13"/>
      <c r="C788" s="13"/>
      <c r="D788" s="13"/>
      <c r="E788" s="22"/>
      <c r="F788" s="52"/>
      <c r="G788" s="13"/>
      <c r="H788" s="13"/>
      <c r="I788" s="13"/>
      <c r="J788" s="13"/>
      <c r="K788" s="22"/>
      <c r="L788" s="13"/>
      <c r="M788" s="13"/>
      <c r="N788" s="22"/>
    </row>
    <row r="789" spans="1:14" ht="13.5">
      <c r="A789" s="13"/>
      <c r="B789" s="13"/>
      <c r="C789" s="13"/>
      <c r="D789" s="13"/>
      <c r="E789" s="22"/>
      <c r="F789" s="52"/>
      <c r="G789" s="13"/>
      <c r="H789" s="13"/>
      <c r="I789" s="13"/>
      <c r="J789" s="13"/>
      <c r="K789" s="22"/>
      <c r="L789" s="13"/>
      <c r="M789" s="13"/>
      <c r="N789" s="22"/>
    </row>
    <row r="790" spans="1:14" ht="13.5">
      <c r="A790" s="13"/>
      <c r="B790" s="13"/>
      <c r="C790" s="13"/>
      <c r="D790" s="13"/>
      <c r="E790" s="22"/>
      <c r="F790" s="52"/>
      <c r="G790" s="13"/>
      <c r="H790" s="13"/>
      <c r="I790" s="13"/>
      <c r="J790" s="13"/>
      <c r="K790" s="22"/>
      <c r="L790" s="13"/>
      <c r="M790" s="13"/>
      <c r="N790" s="22"/>
    </row>
    <row r="791" spans="1:14" ht="13.5">
      <c r="A791" s="13"/>
      <c r="B791" s="13"/>
      <c r="C791" s="13"/>
      <c r="D791" s="13"/>
      <c r="E791" s="22"/>
      <c r="F791" s="52"/>
      <c r="G791" s="13"/>
      <c r="H791" s="13"/>
      <c r="I791" s="13"/>
      <c r="J791" s="13"/>
      <c r="K791" s="22"/>
      <c r="L791" s="13"/>
      <c r="M791" s="13"/>
      <c r="N791" s="22"/>
    </row>
    <row r="792" spans="1:14" ht="13.5">
      <c r="A792" s="13"/>
      <c r="B792" s="13"/>
      <c r="C792" s="13"/>
      <c r="D792" s="13"/>
      <c r="E792" s="22"/>
      <c r="F792" s="52"/>
      <c r="G792" s="13"/>
      <c r="H792" s="13"/>
      <c r="I792" s="13"/>
      <c r="J792" s="13"/>
      <c r="K792" s="22"/>
      <c r="L792" s="13"/>
      <c r="M792" s="13"/>
      <c r="N792" s="22"/>
    </row>
    <row r="793" spans="1:14" ht="13.5">
      <c r="A793" s="13"/>
      <c r="B793" s="13"/>
      <c r="C793" s="13"/>
      <c r="D793" s="13"/>
      <c r="E793" s="22"/>
      <c r="F793" s="52"/>
      <c r="G793" s="13"/>
      <c r="H793" s="13"/>
      <c r="I793" s="13"/>
      <c r="J793" s="13"/>
      <c r="K793" s="22"/>
      <c r="L793" s="13"/>
      <c r="M793" s="13"/>
      <c r="N793" s="22"/>
    </row>
    <row r="794" spans="1:14" ht="13.5">
      <c r="A794" s="13"/>
      <c r="B794" s="13"/>
      <c r="C794" s="13"/>
      <c r="D794" s="13"/>
      <c r="E794" s="22"/>
      <c r="F794" s="52"/>
      <c r="G794" s="13"/>
      <c r="H794" s="13"/>
      <c r="I794" s="13"/>
      <c r="J794" s="13"/>
      <c r="K794" s="22"/>
      <c r="L794" s="13"/>
      <c r="M794" s="13"/>
      <c r="N794" s="22"/>
    </row>
    <row r="795" spans="1:14" ht="13.5">
      <c r="A795" s="13"/>
      <c r="B795" s="13"/>
      <c r="C795" s="13"/>
      <c r="D795" s="13"/>
      <c r="E795" s="22"/>
      <c r="F795" s="52"/>
      <c r="G795" s="13"/>
      <c r="H795" s="13"/>
      <c r="I795" s="13"/>
      <c r="J795" s="13"/>
      <c r="K795" s="22"/>
      <c r="L795" s="13"/>
      <c r="M795" s="13"/>
      <c r="N795" s="22"/>
    </row>
    <row r="796" spans="1:14" ht="13.5">
      <c r="A796" s="13"/>
      <c r="B796" s="13"/>
      <c r="C796" s="13"/>
      <c r="D796" s="13"/>
      <c r="E796" s="22"/>
      <c r="F796" s="52"/>
      <c r="G796" s="13"/>
      <c r="H796" s="13"/>
      <c r="I796" s="13"/>
      <c r="J796" s="13"/>
      <c r="K796" s="22"/>
      <c r="L796" s="13"/>
      <c r="M796" s="13"/>
      <c r="N796" s="22"/>
    </row>
    <row r="797" spans="1:14" ht="13.5">
      <c r="A797" s="13"/>
      <c r="B797" s="13"/>
      <c r="C797" s="13"/>
      <c r="D797" s="13"/>
      <c r="E797" s="22"/>
      <c r="F797" s="52"/>
      <c r="G797" s="13"/>
      <c r="H797" s="13"/>
      <c r="I797" s="13"/>
      <c r="J797" s="13"/>
      <c r="K797" s="22"/>
      <c r="L797" s="13"/>
      <c r="M797" s="13"/>
      <c r="N797" s="22"/>
    </row>
    <row r="798" spans="1:14" ht="13.5">
      <c r="A798" s="13"/>
      <c r="B798" s="13"/>
      <c r="C798" s="13"/>
      <c r="D798" s="13"/>
      <c r="E798" s="22"/>
      <c r="F798" s="52"/>
      <c r="G798" s="13"/>
      <c r="H798" s="13"/>
      <c r="I798" s="13"/>
      <c r="J798" s="13"/>
      <c r="K798" s="22"/>
      <c r="L798" s="13"/>
      <c r="M798" s="13"/>
      <c r="N798" s="22"/>
    </row>
    <row r="799" spans="1:14" ht="13.5">
      <c r="A799" s="13"/>
      <c r="B799" s="13"/>
      <c r="C799" s="13"/>
      <c r="D799" s="13"/>
      <c r="E799" s="22"/>
      <c r="F799" s="52"/>
      <c r="G799" s="13"/>
      <c r="H799" s="13"/>
      <c r="I799" s="13"/>
      <c r="J799" s="13"/>
      <c r="K799" s="22"/>
      <c r="L799" s="13"/>
      <c r="M799" s="13"/>
      <c r="N799" s="22"/>
    </row>
    <row r="800" spans="1:14" ht="13.5">
      <c r="A800" s="13"/>
      <c r="B800" s="13"/>
      <c r="C800" s="13"/>
      <c r="D800" s="13"/>
      <c r="E800" s="22"/>
      <c r="F800" s="52"/>
      <c r="G800" s="13"/>
      <c r="H800" s="13"/>
      <c r="I800" s="13"/>
      <c r="J800" s="13"/>
      <c r="K800" s="22"/>
      <c r="L800" s="13"/>
      <c r="M800" s="13"/>
      <c r="N800" s="22"/>
    </row>
    <row r="801" spans="1:14" ht="13.5">
      <c r="A801" s="13"/>
      <c r="B801" s="13"/>
      <c r="C801" s="13"/>
      <c r="D801" s="13"/>
      <c r="E801" s="22"/>
      <c r="F801" s="52"/>
      <c r="G801" s="13"/>
      <c r="H801" s="13"/>
      <c r="I801" s="13"/>
      <c r="J801" s="13"/>
      <c r="K801" s="22"/>
      <c r="L801" s="13"/>
      <c r="M801" s="13"/>
      <c r="N801" s="22"/>
    </row>
    <row r="802" spans="1:14" ht="13.5">
      <c r="A802" s="13"/>
      <c r="B802" s="13"/>
      <c r="C802" s="13"/>
      <c r="D802" s="13"/>
      <c r="E802" s="22"/>
      <c r="F802" s="52"/>
      <c r="G802" s="13"/>
      <c r="H802" s="13"/>
      <c r="I802" s="13"/>
      <c r="J802" s="13"/>
      <c r="K802" s="22"/>
      <c r="L802" s="13"/>
      <c r="M802" s="13"/>
      <c r="N802" s="22"/>
    </row>
    <row r="803" spans="1:14" ht="13.5">
      <c r="A803" s="13"/>
      <c r="B803" s="13"/>
      <c r="C803" s="13"/>
      <c r="D803" s="13"/>
      <c r="E803" s="22"/>
      <c r="F803" s="52"/>
      <c r="G803" s="13"/>
      <c r="H803" s="13"/>
      <c r="I803" s="13"/>
      <c r="J803" s="13"/>
      <c r="K803" s="22"/>
      <c r="L803" s="13"/>
      <c r="M803" s="13"/>
      <c r="N803" s="22"/>
    </row>
    <row r="804" spans="1:14" ht="13.5">
      <c r="A804" s="13"/>
      <c r="B804" s="13"/>
      <c r="C804" s="13"/>
      <c r="D804" s="13"/>
      <c r="E804" s="22"/>
      <c r="F804" s="52"/>
      <c r="G804" s="13"/>
      <c r="H804" s="13"/>
      <c r="I804" s="13"/>
      <c r="J804" s="13"/>
      <c r="K804" s="22"/>
      <c r="L804" s="13"/>
      <c r="M804" s="13"/>
      <c r="N804" s="22"/>
    </row>
    <row r="805" spans="1:14" ht="13.5">
      <c r="A805" s="13"/>
      <c r="B805" s="13"/>
      <c r="C805" s="13"/>
      <c r="D805" s="13"/>
      <c r="E805" s="22"/>
      <c r="F805" s="52"/>
      <c r="G805" s="13"/>
      <c r="H805" s="13"/>
      <c r="I805" s="13"/>
      <c r="J805" s="13"/>
      <c r="K805" s="22"/>
      <c r="L805" s="13"/>
      <c r="M805" s="13"/>
      <c r="N805" s="22"/>
    </row>
    <row r="806" spans="1:14" ht="13.5">
      <c r="A806" s="13"/>
      <c r="B806" s="13"/>
      <c r="C806" s="13"/>
      <c r="D806" s="13"/>
      <c r="E806" s="22"/>
      <c r="F806" s="52"/>
      <c r="G806" s="13"/>
      <c r="H806" s="13"/>
      <c r="I806" s="13"/>
      <c r="J806" s="13"/>
      <c r="K806" s="22"/>
      <c r="L806" s="13"/>
      <c r="M806" s="13"/>
      <c r="N806" s="22"/>
    </row>
    <row r="807" spans="1:14" ht="13.5">
      <c r="A807" s="13"/>
      <c r="B807" s="13"/>
      <c r="C807" s="13"/>
      <c r="D807" s="13"/>
      <c r="E807" s="22"/>
      <c r="F807" s="52"/>
      <c r="G807" s="13"/>
      <c r="H807" s="13"/>
      <c r="I807" s="13"/>
      <c r="J807" s="13"/>
      <c r="K807" s="22"/>
      <c r="L807" s="13"/>
      <c r="M807" s="13"/>
      <c r="N807" s="22"/>
    </row>
    <row r="808" spans="1:14" ht="13.5">
      <c r="A808" s="13"/>
      <c r="B808" s="13"/>
      <c r="C808" s="13"/>
      <c r="D808" s="13"/>
      <c r="E808" s="22"/>
      <c r="F808" s="52"/>
      <c r="G808" s="13"/>
      <c r="H808" s="13"/>
      <c r="I808" s="13"/>
      <c r="J808" s="13"/>
      <c r="K808" s="22"/>
      <c r="L808" s="13"/>
      <c r="M808" s="13"/>
      <c r="N808" s="22"/>
    </row>
    <row r="809" spans="1:14" ht="13.5">
      <c r="A809" s="13"/>
      <c r="B809" s="13"/>
      <c r="C809" s="13"/>
      <c r="D809" s="13"/>
      <c r="E809" s="22"/>
      <c r="F809" s="52"/>
      <c r="G809" s="13"/>
      <c r="H809" s="13"/>
      <c r="I809" s="13"/>
      <c r="J809" s="13"/>
      <c r="K809" s="22"/>
      <c r="L809" s="13"/>
      <c r="M809" s="13"/>
      <c r="N809" s="22"/>
    </row>
    <row r="810" spans="1:14" ht="13.5">
      <c r="A810" s="13"/>
      <c r="B810" s="13"/>
      <c r="C810" s="13"/>
      <c r="D810" s="13"/>
      <c r="E810" s="22"/>
      <c r="F810" s="52"/>
      <c r="G810" s="13"/>
      <c r="H810" s="13"/>
      <c r="I810" s="13"/>
      <c r="J810" s="13"/>
      <c r="K810" s="22"/>
      <c r="L810" s="13"/>
      <c r="M810" s="13"/>
      <c r="N810" s="22"/>
    </row>
    <row r="811" spans="1:14" ht="13.5">
      <c r="A811" s="13"/>
      <c r="B811" s="13"/>
      <c r="C811" s="13"/>
      <c r="D811" s="13"/>
      <c r="E811" s="22"/>
      <c r="F811" s="52"/>
      <c r="G811" s="13"/>
      <c r="H811" s="13"/>
      <c r="I811" s="13"/>
      <c r="J811" s="13"/>
      <c r="K811" s="22"/>
      <c r="L811" s="13"/>
      <c r="M811" s="13"/>
      <c r="N811" s="22"/>
    </row>
    <row r="812" spans="1:14" ht="13.5">
      <c r="A812" s="13"/>
      <c r="B812" s="13"/>
      <c r="C812" s="13"/>
      <c r="D812" s="13"/>
      <c r="E812" s="22"/>
      <c r="F812" s="52"/>
      <c r="G812" s="13"/>
      <c r="H812" s="13"/>
      <c r="I812" s="13"/>
      <c r="J812" s="13"/>
      <c r="K812" s="22"/>
      <c r="L812" s="13"/>
      <c r="M812" s="13"/>
      <c r="N812" s="22"/>
    </row>
    <row r="813" spans="1:14" ht="13.5">
      <c r="A813" s="13"/>
      <c r="B813" s="13"/>
      <c r="C813" s="13"/>
      <c r="D813" s="13"/>
      <c r="E813" s="22"/>
      <c r="F813" s="52"/>
      <c r="G813" s="13"/>
      <c r="H813" s="13"/>
      <c r="I813" s="13"/>
      <c r="J813" s="13"/>
      <c r="K813" s="22"/>
      <c r="L813" s="13"/>
      <c r="M813" s="13"/>
      <c r="N813" s="22"/>
    </row>
    <row r="814" spans="1:14" ht="13.5">
      <c r="A814" s="13"/>
      <c r="B814" s="13"/>
      <c r="C814" s="13"/>
      <c r="D814" s="13"/>
      <c r="E814" s="22"/>
      <c r="F814" s="52"/>
      <c r="G814" s="13"/>
      <c r="H814" s="13"/>
      <c r="I814" s="13"/>
      <c r="J814" s="13"/>
      <c r="K814" s="22"/>
      <c r="L814" s="13"/>
      <c r="M814" s="13"/>
      <c r="N814" s="22"/>
    </row>
    <row r="815" spans="1:14" ht="13.5">
      <c r="A815" s="13"/>
      <c r="B815" s="13"/>
      <c r="C815" s="13"/>
      <c r="D815" s="13"/>
      <c r="E815" s="22"/>
      <c r="F815" s="52"/>
      <c r="G815" s="13"/>
      <c r="H815" s="13"/>
      <c r="I815" s="13"/>
      <c r="J815" s="13"/>
      <c r="K815" s="22"/>
      <c r="L815" s="13"/>
      <c r="M815" s="13"/>
      <c r="N815" s="22"/>
    </row>
    <row r="816" spans="1:14" ht="13.5">
      <c r="A816" s="13"/>
      <c r="B816" s="13"/>
      <c r="C816" s="13"/>
      <c r="D816" s="13"/>
      <c r="E816" s="22"/>
      <c r="F816" s="52"/>
      <c r="G816" s="13"/>
      <c r="H816" s="13"/>
      <c r="I816" s="13"/>
      <c r="J816" s="13"/>
      <c r="K816" s="22"/>
      <c r="L816" s="13"/>
      <c r="M816" s="13"/>
      <c r="N816" s="22"/>
    </row>
    <row r="817" spans="1:14" ht="13.5">
      <c r="A817" s="13"/>
      <c r="B817" s="13"/>
      <c r="C817" s="13"/>
      <c r="D817" s="13"/>
      <c r="E817" s="22"/>
      <c r="F817" s="52"/>
      <c r="G817" s="13"/>
      <c r="H817" s="13"/>
      <c r="I817" s="13"/>
      <c r="J817" s="13"/>
      <c r="K817" s="22"/>
      <c r="L817" s="13"/>
      <c r="M817" s="13"/>
      <c r="N817" s="22"/>
    </row>
    <row r="818" spans="1:14" ht="13.5">
      <c r="A818" s="13"/>
      <c r="B818" s="13"/>
      <c r="C818" s="13"/>
      <c r="D818" s="13"/>
      <c r="E818" s="22"/>
      <c r="F818" s="52"/>
      <c r="G818" s="13"/>
      <c r="H818" s="13"/>
      <c r="I818" s="13"/>
      <c r="J818" s="13"/>
      <c r="K818" s="22"/>
      <c r="L818" s="13"/>
      <c r="M818" s="13"/>
      <c r="N818" s="22"/>
    </row>
    <row r="819" spans="1:14" ht="13.5">
      <c r="A819" s="13"/>
      <c r="B819" s="13"/>
      <c r="C819" s="13"/>
      <c r="D819" s="13"/>
      <c r="E819" s="22"/>
      <c r="F819" s="52"/>
      <c r="G819" s="13"/>
      <c r="H819" s="13"/>
      <c r="I819" s="13"/>
      <c r="J819" s="13"/>
      <c r="K819" s="22"/>
      <c r="L819" s="13"/>
      <c r="M819" s="13"/>
      <c r="N819" s="22"/>
    </row>
    <row r="820" spans="1:14" ht="13.5">
      <c r="A820" s="13"/>
      <c r="B820" s="13"/>
      <c r="C820" s="13"/>
      <c r="D820" s="13"/>
      <c r="E820" s="22"/>
      <c r="F820" s="52"/>
      <c r="G820" s="13"/>
      <c r="H820" s="13"/>
      <c r="I820" s="13"/>
      <c r="J820" s="13"/>
      <c r="K820" s="22"/>
      <c r="L820" s="13"/>
      <c r="M820" s="13"/>
      <c r="N820" s="22"/>
    </row>
    <row r="821" spans="1:14" ht="13.5">
      <c r="A821" s="13"/>
      <c r="B821" s="13"/>
      <c r="C821" s="13"/>
      <c r="D821" s="13"/>
      <c r="E821" s="22"/>
      <c r="F821" s="52"/>
      <c r="G821" s="13"/>
      <c r="H821" s="13"/>
      <c r="I821" s="13"/>
      <c r="J821" s="13"/>
      <c r="K821" s="22"/>
      <c r="L821" s="13"/>
      <c r="M821" s="13"/>
      <c r="N821" s="22"/>
    </row>
    <row r="822" spans="1:14" ht="13.5">
      <c r="A822" s="13"/>
      <c r="B822" s="13"/>
      <c r="C822" s="13"/>
      <c r="D822" s="13"/>
      <c r="E822" s="22"/>
      <c r="F822" s="52"/>
      <c r="G822" s="13"/>
      <c r="H822" s="13"/>
      <c r="I822" s="13"/>
      <c r="J822" s="13"/>
      <c r="K822" s="22"/>
      <c r="L822" s="13"/>
      <c r="M822" s="13"/>
      <c r="N822" s="22"/>
    </row>
    <row r="823" spans="1:14" ht="13.5">
      <c r="A823" s="13"/>
      <c r="B823" s="13"/>
      <c r="C823" s="13"/>
      <c r="D823" s="13"/>
      <c r="E823" s="22"/>
      <c r="F823" s="52"/>
      <c r="G823" s="13"/>
      <c r="H823" s="13"/>
      <c r="I823" s="13"/>
      <c r="J823" s="13"/>
      <c r="K823" s="22"/>
      <c r="L823" s="13"/>
      <c r="M823" s="13"/>
      <c r="N823" s="22"/>
    </row>
    <row r="824" spans="1:14" ht="13.5">
      <c r="A824" s="13"/>
      <c r="B824" s="13"/>
      <c r="C824" s="13"/>
      <c r="D824" s="13"/>
      <c r="E824" s="22"/>
      <c r="F824" s="52"/>
      <c r="G824" s="13"/>
      <c r="H824" s="13"/>
      <c r="I824" s="13"/>
      <c r="J824" s="13"/>
      <c r="K824" s="22"/>
      <c r="L824" s="13"/>
      <c r="M824" s="13"/>
      <c r="N824" s="22"/>
    </row>
    <row r="825" spans="1:14" ht="13.5">
      <c r="A825" s="13"/>
      <c r="B825" s="13"/>
      <c r="C825" s="13"/>
      <c r="D825" s="13"/>
      <c r="E825" s="22"/>
      <c r="F825" s="52"/>
      <c r="G825" s="13"/>
      <c r="H825" s="13"/>
      <c r="I825" s="13"/>
      <c r="J825" s="13"/>
      <c r="K825" s="22"/>
      <c r="L825" s="13"/>
      <c r="M825" s="13"/>
      <c r="N825" s="22"/>
    </row>
    <row r="826" spans="1:14" ht="13.5">
      <c r="A826" s="13"/>
      <c r="B826" s="13"/>
      <c r="C826" s="13"/>
      <c r="D826" s="13"/>
      <c r="E826" s="22"/>
      <c r="F826" s="52"/>
      <c r="G826" s="13"/>
      <c r="H826" s="13"/>
      <c r="I826" s="13"/>
      <c r="J826" s="13"/>
      <c r="K826" s="22"/>
      <c r="L826" s="13"/>
      <c r="M826" s="13"/>
      <c r="N826" s="22"/>
    </row>
    <row r="827" spans="1:14" ht="13.5">
      <c r="A827" s="13"/>
      <c r="B827" s="13"/>
      <c r="C827" s="13"/>
      <c r="D827" s="13"/>
      <c r="E827" s="22"/>
      <c r="F827" s="52"/>
      <c r="G827" s="13"/>
      <c r="H827" s="13"/>
      <c r="I827" s="13"/>
      <c r="J827" s="13"/>
      <c r="K827" s="22"/>
      <c r="L827" s="13"/>
      <c r="M827" s="13"/>
      <c r="N827" s="22"/>
    </row>
    <row r="828" spans="1:14" ht="13.5">
      <c r="A828" s="13"/>
      <c r="B828" s="13"/>
      <c r="C828" s="13"/>
      <c r="D828" s="13"/>
      <c r="E828" s="22"/>
      <c r="F828" s="52"/>
      <c r="G828" s="13"/>
      <c r="H828" s="13"/>
      <c r="I828" s="13"/>
      <c r="J828" s="13"/>
      <c r="K828" s="22"/>
      <c r="L828" s="13"/>
      <c r="M828" s="13"/>
      <c r="N828" s="22"/>
    </row>
    <row r="829" spans="1:14" ht="13.5">
      <c r="A829" s="13"/>
      <c r="B829" s="13"/>
      <c r="C829" s="13"/>
      <c r="D829" s="13"/>
      <c r="E829" s="22"/>
      <c r="F829" s="52"/>
      <c r="G829" s="13"/>
      <c r="H829" s="13"/>
      <c r="I829" s="13"/>
      <c r="J829" s="13"/>
      <c r="K829" s="22"/>
      <c r="L829" s="13"/>
      <c r="M829" s="13"/>
      <c r="N829" s="22"/>
    </row>
    <row r="830" spans="1:14" ht="13.5">
      <c r="A830" s="13"/>
      <c r="B830" s="13"/>
      <c r="C830" s="13"/>
      <c r="D830" s="13"/>
      <c r="E830" s="22"/>
      <c r="F830" s="52"/>
      <c r="G830" s="13"/>
      <c r="H830" s="13"/>
      <c r="I830" s="13"/>
      <c r="J830" s="13"/>
      <c r="K830" s="22"/>
      <c r="L830" s="13"/>
      <c r="M830" s="13"/>
      <c r="N830" s="22"/>
    </row>
    <row r="831" spans="1:14" ht="13.5">
      <c r="A831" s="13"/>
      <c r="B831" s="13"/>
      <c r="C831" s="13"/>
      <c r="D831" s="13"/>
      <c r="E831" s="22"/>
      <c r="F831" s="52"/>
      <c r="G831" s="13"/>
      <c r="H831" s="13"/>
      <c r="I831" s="13"/>
      <c r="J831" s="13"/>
      <c r="K831" s="22"/>
      <c r="L831" s="13"/>
      <c r="M831" s="13"/>
      <c r="N831" s="22"/>
    </row>
    <row r="832" spans="1:14" ht="13.5">
      <c r="A832" s="13"/>
      <c r="B832" s="13"/>
      <c r="C832" s="13"/>
      <c r="D832" s="13"/>
      <c r="E832" s="22"/>
      <c r="F832" s="52"/>
      <c r="G832" s="13"/>
      <c r="H832" s="13"/>
      <c r="I832" s="13"/>
      <c r="J832" s="13"/>
      <c r="K832" s="22"/>
      <c r="L832" s="13"/>
      <c r="M832" s="13"/>
      <c r="N832" s="22"/>
    </row>
    <row r="833" spans="1:14" ht="13.5">
      <c r="A833" s="13"/>
      <c r="B833" s="13"/>
      <c r="C833" s="13"/>
      <c r="D833" s="13"/>
      <c r="E833" s="22"/>
      <c r="F833" s="52"/>
      <c r="G833" s="13"/>
      <c r="H833" s="13"/>
      <c r="I833" s="13"/>
      <c r="J833" s="13"/>
      <c r="K833" s="22"/>
      <c r="L833" s="13"/>
      <c r="M833" s="13"/>
      <c r="N833" s="22"/>
    </row>
    <row r="834" spans="1:14" ht="13.5">
      <c r="A834" s="13"/>
      <c r="B834" s="13"/>
      <c r="C834" s="13"/>
      <c r="D834" s="13"/>
      <c r="E834" s="22"/>
      <c r="F834" s="52"/>
      <c r="G834" s="13"/>
      <c r="H834" s="13"/>
      <c r="I834" s="13"/>
      <c r="J834" s="13"/>
      <c r="K834" s="22"/>
      <c r="L834" s="13"/>
      <c r="M834" s="13"/>
      <c r="N834" s="22"/>
    </row>
    <row r="835" spans="1:14" ht="13.5">
      <c r="A835" s="13"/>
      <c r="B835" s="13"/>
      <c r="C835" s="13"/>
      <c r="D835" s="13"/>
      <c r="E835" s="22"/>
      <c r="F835" s="52"/>
      <c r="G835" s="13"/>
      <c r="H835" s="13"/>
      <c r="I835" s="13"/>
      <c r="J835" s="13"/>
      <c r="K835" s="22"/>
      <c r="L835" s="13"/>
      <c r="M835" s="13"/>
      <c r="N835" s="22"/>
    </row>
    <row r="836" spans="1:14" ht="13.5">
      <c r="A836" s="13"/>
      <c r="B836" s="13"/>
      <c r="C836" s="13"/>
      <c r="D836" s="13"/>
      <c r="E836" s="22"/>
      <c r="F836" s="52"/>
      <c r="G836" s="13"/>
      <c r="H836" s="13"/>
      <c r="I836" s="13"/>
      <c r="J836" s="13"/>
      <c r="K836" s="22"/>
      <c r="L836" s="13"/>
      <c r="M836" s="13"/>
      <c r="N836" s="22"/>
    </row>
    <row r="837" spans="1:14" ht="13.5">
      <c r="A837" s="13"/>
      <c r="B837" s="13"/>
      <c r="C837" s="13"/>
      <c r="D837" s="13"/>
      <c r="E837" s="22"/>
      <c r="F837" s="52"/>
      <c r="G837" s="13"/>
      <c r="H837" s="13"/>
      <c r="I837" s="13"/>
      <c r="J837" s="13"/>
      <c r="K837" s="22"/>
      <c r="L837" s="13"/>
      <c r="M837" s="13"/>
      <c r="N837" s="22"/>
    </row>
    <row r="838" spans="1:14" ht="13.5">
      <c r="A838" s="13"/>
      <c r="B838" s="13"/>
      <c r="C838" s="13"/>
      <c r="D838" s="13"/>
      <c r="E838" s="22"/>
      <c r="F838" s="52"/>
      <c r="G838" s="13"/>
      <c r="H838" s="13"/>
      <c r="I838" s="13"/>
      <c r="J838" s="13"/>
      <c r="K838" s="22"/>
      <c r="L838" s="13"/>
      <c r="M838" s="13"/>
      <c r="N838" s="22"/>
    </row>
    <row r="839" spans="1:14" ht="13.5">
      <c r="A839" s="13"/>
      <c r="B839" s="13"/>
      <c r="C839" s="13"/>
      <c r="D839" s="13"/>
      <c r="E839" s="22"/>
      <c r="F839" s="52"/>
      <c r="G839" s="13"/>
      <c r="H839" s="13"/>
      <c r="I839" s="13"/>
      <c r="J839" s="13"/>
      <c r="K839" s="22"/>
      <c r="L839" s="13"/>
      <c r="M839" s="13"/>
      <c r="N839" s="22"/>
    </row>
    <row r="840" spans="1:14" ht="13.5">
      <c r="A840" s="13"/>
      <c r="B840" s="13"/>
      <c r="C840" s="13"/>
      <c r="D840" s="13"/>
      <c r="E840" s="22"/>
      <c r="F840" s="52"/>
      <c r="G840" s="13"/>
      <c r="H840" s="13"/>
      <c r="I840" s="13"/>
      <c r="J840" s="13"/>
      <c r="K840" s="22"/>
      <c r="L840" s="13"/>
      <c r="M840" s="13"/>
      <c r="N840" s="22"/>
    </row>
    <row r="841" spans="1:14" ht="13.5">
      <c r="A841" s="13"/>
      <c r="B841" s="13"/>
      <c r="C841" s="13"/>
      <c r="D841" s="13"/>
      <c r="E841" s="22"/>
      <c r="F841" s="52"/>
      <c r="G841" s="13"/>
      <c r="H841" s="13"/>
      <c r="I841" s="13"/>
      <c r="J841" s="13"/>
      <c r="K841" s="22"/>
      <c r="L841" s="13"/>
      <c r="M841" s="13"/>
      <c r="N841" s="22"/>
    </row>
    <row r="842" spans="1:14" ht="13.5">
      <c r="A842" s="13"/>
      <c r="B842" s="13"/>
      <c r="C842" s="13"/>
      <c r="D842" s="13"/>
      <c r="E842" s="22"/>
      <c r="F842" s="52"/>
      <c r="G842" s="13"/>
      <c r="H842" s="13"/>
      <c r="I842" s="13"/>
      <c r="J842" s="13"/>
      <c r="K842" s="22"/>
      <c r="L842" s="13"/>
      <c r="M842" s="13"/>
      <c r="N842" s="22"/>
    </row>
    <row r="843" spans="1:14" ht="13.5">
      <c r="A843" s="13"/>
      <c r="B843" s="13"/>
      <c r="C843" s="13"/>
      <c r="D843" s="13"/>
      <c r="E843" s="22"/>
      <c r="F843" s="52"/>
      <c r="G843" s="13"/>
      <c r="H843" s="13"/>
      <c r="I843" s="13"/>
      <c r="J843" s="13"/>
      <c r="K843" s="22"/>
      <c r="L843" s="13"/>
      <c r="M843" s="13"/>
      <c r="N843" s="22"/>
    </row>
    <row r="844" spans="1:14" ht="13.5">
      <c r="A844" s="13"/>
      <c r="B844" s="13"/>
      <c r="C844" s="13"/>
      <c r="D844" s="13"/>
      <c r="E844" s="22"/>
      <c r="F844" s="52"/>
      <c r="G844" s="13"/>
      <c r="H844" s="13"/>
      <c r="I844" s="13"/>
      <c r="J844" s="13"/>
      <c r="K844" s="22"/>
      <c r="L844" s="13"/>
      <c r="M844" s="13"/>
      <c r="N844" s="22"/>
    </row>
    <row r="845" spans="1:14" ht="13.5">
      <c r="A845" s="13"/>
      <c r="B845" s="13"/>
      <c r="C845" s="13"/>
      <c r="D845" s="13"/>
      <c r="E845" s="22"/>
      <c r="F845" s="52"/>
      <c r="G845" s="13"/>
      <c r="H845" s="13"/>
      <c r="I845" s="13"/>
      <c r="J845" s="13"/>
      <c r="K845" s="22"/>
      <c r="L845" s="13"/>
      <c r="M845" s="13"/>
      <c r="N845" s="22"/>
    </row>
    <row r="846" spans="1:14" ht="13.5">
      <c r="A846" s="13"/>
      <c r="B846" s="13"/>
      <c r="C846" s="13"/>
      <c r="D846" s="13"/>
      <c r="E846" s="22"/>
      <c r="F846" s="52"/>
      <c r="G846" s="13"/>
      <c r="H846" s="13"/>
      <c r="I846" s="13"/>
      <c r="J846" s="13"/>
      <c r="K846" s="22"/>
      <c r="L846" s="13"/>
      <c r="M846" s="13"/>
      <c r="N846" s="22"/>
    </row>
    <row r="847" spans="1:14" ht="13.5">
      <c r="A847" s="13"/>
      <c r="B847" s="13"/>
      <c r="C847" s="13"/>
      <c r="D847" s="13"/>
      <c r="E847" s="22"/>
      <c r="F847" s="52"/>
      <c r="G847" s="13"/>
      <c r="H847" s="13"/>
      <c r="I847" s="13"/>
      <c r="J847" s="13"/>
      <c r="K847" s="22"/>
      <c r="L847" s="13"/>
      <c r="M847" s="13"/>
      <c r="N847" s="22"/>
    </row>
    <row r="848" spans="1:14" ht="13.5">
      <c r="A848" s="13"/>
      <c r="B848" s="13"/>
      <c r="C848" s="13"/>
      <c r="D848" s="13"/>
      <c r="E848" s="22"/>
      <c r="F848" s="52"/>
      <c r="G848" s="13"/>
      <c r="H848" s="13"/>
      <c r="I848" s="13"/>
      <c r="J848" s="13"/>
      <c r="K848" s="22"/>
      <c r="L848" s="13"/>
      <c r="M848" s="13"/>
      <c r="N848" s="22"/>
    </row>
    <row r="849" spans="1:14" ht="13.5">
      <c r="A849" s="13"/>
      <c r="B849" s="13"/>
      <c r="C849" s="13"/>
      <c r="D849" s="13"/>
      <c r="E849" s="22"/>
      <c r="F849" s="52"/>
      <c r="G849" s="13"/>
      <c r="H849" s="13"/>
      <c r="I849" s="13"/>
      <c r="J849" s="13"/>
      <c r="K849" s="22"/>
      <c r="L849" s="13"/>
      <c r="M849" s="13"/>
      <c r="N849" s="22"/>
    </row>
    <row r="850" spans="1:14" ht="13.5">
      <c r="A850" s="13"/>
      <c r="B850" s="13"/>
      <c r="C850" s="13"/>
      <c r="D850" s="13"/>
      <c r="E850" s="22"/>
      <c r="F850" s="52"/>
      <c r="G850" s="13"/>
      <c r="H850" s="13"/>
      <c r="I850" s="13"/>
      <c r="J850" s="13"/>
      <c r="K850" s="22"/>
      <c r="L850" s="13"/>
      <c r="M850" s="13"/>
      <c r="N850" s="22"/>
    </row>
    <row r="851" spans="1:14" ht="13.5">
      <c r="A851" s="13"/>
      <c r="B851" s="13"/>
      <c r="C851" s="13"/>
      <c r="D851" s="13"/>
      <c r="E851" s="22"/>
      <c r="F851" s="52"/>
      <c r="G851" s="13"/>
      <c r="H851" s="13"/>
      <c r="I851" s="13"/>
      <c r="J851" s="13"/>
      <c r="K851" s="22"/>
      <c r="L851" s="13"/>
      <c r="M851" s="13"/>
      <c r="N851" s="22"/>
    </row>
    <row r="852" spans="1:14" ht="13.5">
      <c r="A852" s="13"/>
      <c r="B852" s="13"/>
      <c r="C852" s="13"/>
      <c r="D852" s="13"/>
      <c r="E852" s="22"/>
      <c r="F852" s="52"/>
      <c r="G852" s="13"/>
      <c r="H852" s="13"/>
      <c r="I852" s="13"/>
      <c r="J852" s="13"/>
      <c r="K852" s="22"/>
      <c r="L852" s="13"/>
      <c r="M852" s="13"/>
      <c r="N852" s="22"/>
    </row>
    <row r="853" spans="1:14" ht="13.5">
      <c r="A853" s="13"/>
      <c r="B853" s="13"/>
      <c r="C853" s="13"/>
      <c r="D853" s="13"/>
      <c r="E853" s="22"/>
      <c r="F853" s="52"/>
      <c r="G853" s="13"/>
      <c r="H853" s="13"/>
      <c r="I853" s="13"/>
      <c r="J853" s="13"/>
      <c r="K853" s="22"/>
      <c r="L853" s="13"/>
      <c r="M853" s="13"/>
      <c r="N853" s="22"/>
    </row>
    <row r="854" spans="1:14" ht="13.5">
      <c r="A854" s="13"/>
      <c r="B854" s="13"/>
      <c r="C854" s="13"/>
      <c r="D854" s="13"/>
      <c r="E854" s="22"/>
      <c r="F854" s="52"/>
      <c r="G854" s="13"/>
      <c r="H854" s="13"/>
      <c r="I854" s="13"/>
      <c r="J854" s="13"/>
      <c r="K854" s="22"/>
      <c r="L854" s="13"/>
      <c r="M854" s="13"/>
      <c r="N854" s="22"/>
    </row>
    <row r="855" spans="1:14" ht="13.5">
      <c r="A855" s="13"/>
      <c r="B855" s="13"/>
      <c r="C855" s="13"/>
      <c r="D855" s="13"/>
      <c r="E855" s="22"/>
      <c r="F855" s="52"/>
      <c r="G855" s="13"/>
      <c r="H855" s="13"/>
      <c r="I855" s="13"/>
      <c r="J855" s="13"/>
      <c r="K855" s="22"/>
      <c r="L855" s="13"/>
      <c r="M855" s="13"/>
      <c r="N855" s="22"/>
    </row>
    <row r="856" spans="1:14" ht="13.5">
      <c r="A856" s="13"/>
      <c r="B856" s="13"/>
      <c r="C856" s="13"/>
      <c r="D856" s="13"/>
      <c r="E856" s="22"/>
      <c r="F856" s="52"/>
      <c r="G856" s="13"/>
      <c r="H856" s="13"/>
      <c r="I856" s="13"/>
      <c r="J856" s="13"/>
      <c r="K856" s="22"/>
      <c r="L856" s="13"/>
      <c r="M856" s="13"/>
      <c r="N856" s="22"/>
    </row>
    <row r="857" spans="1:14" ht="13.5">
      <c r="A857" s="13"/>
      <c r="B857" s="13"/>
      <c r="C857" s="13"/>
      <c r="D857" s="13"/>
      <c r="E857" s="22"/>
      <c r="F857" s="52"/>
      <c r="G857" s="13"/>
      <c r="H857" s="13"/>
      <c r="I857" s="13"/>
      <c r="J857" s="13"/>
      <c r="K857" s="22"/>
      <c r="L857" s="13"/>
      <c r="M857" s="13"/>
      <c r="N857" s="22"/>
    </row>
    <row r="858" spans="1:14" ht="13.5">
      <c r="A858" s="13"/>
      <c r="B858" s="13"/>
      <c r="C858" s="13"/>
      <c r="D858" s="13"/>
      <c r="E858" s="22"/>
      <c r="F858" s="52"/>
      <c r="G858" s="13"/>
      <c r="H858" s="13"/>
      <c r="I858" s="13"/>
      <c r="J858" s="13"/>
      <c r="K858" s="22"/>
      <c r="L858" s="13"/>
      <c r="M858" s="13"/>
      <c r="N858" s="22"/>
    </row>
    <row r="859" spans="1:14" ht="13.5">
      <c r="A859" s="13"/>
      <c r="B859" s="13"/>
      <c r="C859" s="13"/>
      <c r="D859" s="13"/>
      <c r="E859" s="22"/>
      <c r="F859" s="52"/>
      <c r="G859" s="13"/>
      <c r="H859" s="13"/>
      <c r="I859" s="13"/>
      <c r="J859" s="13"/>
      <c r="K859" s="22"/>
      <c r="L859" s="13"/>
      <c r="M859" s="13"/>
      <c r="N859" s="22"/>
    </row>
    <row r="860" spans="1:14" ht="13.5">
      <c r="A860" s="13"/>
      <c r="B860" s="13"/>
      <c r="C860" s="13"/>
      <c r="D860" s="13"/>
      <c r="E860" s="22"/>
      <c r="F860" s="52"/>
      <c r="G860" s="13"/>
      <c r="H860" s="13"/>
      <c r="I860" s="13"/>
      <c r="J860" s="13"/>
      <c r="K860" s="22"/>
      <c r="L860" s="13"/>
      <c r="M860" s="13"/>
      <c r="N860" s="22"/>
    </row>
    <row r="861" spans="1:14" ht="13.5">
      <c r="A861" s="13"/>
      <c r="B861" s="13"/>
      <c r="C861" s="13"/>
      <c r="D861" s="13"/>
      <c r="E861" s="22"/>
      <c r="F861" s="52"/>
      <c r="G861" s="13"/>
      <c r="H861" s="13"/>
      <c r="I861" s="13"/>
      <c r="J861" s="13"/>
      <c r="K861" s="22"/>
      <c r="L861" s="13"/>
      <c r="M861" s="13"/>
      <c r="N861" s="22"/>
    </row>
    <row r="862" spans="1:14" ht="13.5">
      <c r="A862" s="13"/>
      <c r="B862" s="13"/>
      <c r="C862" s="13"/>
      <c r="D862" s="13"/>
      <c r="E862" s="22"/>
      <c r="F862" s="52"/>
      <c r="G862" s="13"/>
      <c r="H862" s="13"/>
      <c r="I862" s="13"/>
      <c r="J862" s="13"/>
      <c r="K862" s="22"/>
      <c r="L862" s="13"/>
      <c r="M862" s="13"/>
      <c r="N862" s="22"/>
    </row>
    <row r="863" spans="1:14" ht="13.5">
      <c r="A863" s="13"/>
      <c r="B863" s="13"/>
      <c r="C863" s="13"/>
      <c r="D863" s="13"/>
      <c r="E863" s="22"/>
      <c r="F863" s="52"/>
      <c r="G863" s="13"/>
      <c r="H863" s="13"/>
      <c r="I863" s="13"/>
      <c r="J863" s="13"/>
      <c r="K863" s="22"/>
      <c r="L863" s="13"/>
      <c r="M863" s="13"/>
      <c r="N863" s="22"/>
    </row>
    <row r="864" spans="1:14" ht="13.5">
      <c r="A864" s="13"/>
      <c r="B864" s="13"/>
      <c r="C864" s="13"/>
      <c r="D864" s="13"/>
      <c r="E864" s="22"/>
      <c r="F864" s="52"/>
      <c r="G864" s="13"/>
      <c r="H864" s="13"/>
      <c r="I864" s="13"/>
      <c r="J864" s="13"/>
      <c r="K864" s="22"/>
      <c r="L864" s="13"/>
      <c r="M864" s="13"/>
      <c r="N864" s="22"/>
    </row>
    <row r="865" spans="1:14" ht="13.5">
      <c r="A865" s="13"/>
      <c r="B865" s="13"/>
      <c r="C865" s="13"/>
      <c r="D865" s="13"/>
      <c r="E865" s="22"/>
      <c r="F865" s="52"/>
      <c r="G865" s="13"/>
      <c r="H865" s="13"/>
      <c r="I865" s="13"/>
      <c r="J865" s="13"/>
      <c r="K865" s="22"/>
      <c r="L865" s="13"/>
      <c r="M865" s="13"/>
      <c r="N865" s="22"/>
    </row>
    <row r="866" spans="1:14" ht="13.5">
      <c r="A866" s="13"/>
      <c r="B866" s="13"/>
      <c r="C866" s="13"/>
      <c r="D866" s="13"/>
      <c r="E866" s="22"/>
      <c r="F866" s="52"/>
      <c r="G866" s="13"/>
      <c r="H866" s="13"/>
      <c r="I866" s="13"/>
      <c r="J866" s="13"/>
      <c r="K866" s="22"/>
      <c r="L866" s="13"/>
      <c r="M866" s="13"/>
      <c r="N866" s="22"/>
    </row>
    <row r="867" spans="1:14" ht="13.5">
      <c r="A867" s="13"/>
      <c r="B867" s="13"/>
      <c r="C867" s="13"/>
      <c r="D867" s="13"/>
      <c r="E867" s="22"/>
      <c r="F867" s="52"/>
      <c r="G867" s="13"/>
      <c r="H867" s="13"/>
      <c r="I867" s="13"/>
      <c r="J867" s="13"/>
      <c r="K867" s="22"/>
      <c r="L867" s="13"/>
      <c r="M867" s="13"/>
      <c r="N867" s="22"/>
    </row>
    <row r="868" spans="1:14" ht="13.5">
      <c r="A868" s="13"/>
      <c r="B868" s="13"/>
      <c r="C868" s="13"/>
      <c r="D868" s="13"/>
      <c r="E868" s="22"/>
      <c r="F868" s="52"/>
      <c r="G868" s="13"/>
      <c r="H868" s="13"/>
      <c r="I868" s="13"/>
      <c r="J868" s="13"/>
      <c r="K868" s="22"/>
      <c r="L868" s="13"/>
      <c r="M868" s="13"/>
      <c r="N868" s="22"/>
    </row>
    <row r="869" spans="1:14" ht="13.5">
      <c r="A869" s="13"/>
      <c r="B869" s="13"/>
      <c r="C869" s="13"/>
      <c r="D869" s="13"/>
      <c r="E869" s="22"/>
      <c r="F869" s="52"/>
      <c r="G869" s="13"/>
      <c r="H869" s="13"/>
      <c r="I869" s="13"/>
      <c r="J869" s="13"/>
      <c r="K869" s="22"/>
      <c r="L869" s="13"/>
      <c r="M869" s="13"/>
      <c r="N869" s="22"/>
    </row>
    <row r="870" spans="1:14" ht="13.5">
      <c r="A870" s="13"/>
      <c r="B870" s="13"/>
      <c r="C870" s="13"/>
      <c r="D870" s="13"/>
      <c r="E870" s="22"/>
      <c r="F870" s="52"/>
      <c r="G870" s="13"/>
      <c r="H870" s="13"/>
      <c r="I870" s="13"/>
      <c r="J870" s="13"/>
      <c r="K870" s="22"/>
      <c r="L870" s="13"/>
      <c r="M870" s="13"/>
      <c r="N870" s="22"/>
    </row>
    <row r="871" spans="1:14" ht="13.5">
      <c r="A871" s="13"/>
      <c r="B871" s="13"/>
      <c r="C871" s="13"/>
      <c r="D871" s="13"/>
      <c r="E871" s="22"/>
      <c r="F871" s="52"/>
      <c r="G871" s="13"/>
      <c r="H871" s="13"/>
      <c r="I871" s="13"/>
      <c r="J871" s="13"/>
      <c r="K871" s="22"/>
      <c r="L871" s="13"/>
      <c r="M871" s="13"/>
      <c r="N871" s="22"/>
    </row>
    <row r="872" spans="1:14" ht="13.5">
      <c r="A872" s="13"/>
      <c r="B872" s="13"/>
      <c r="C872" s="13"/>
      <c r="D872" s="13"/>
      <c r="E872" s="22"/>
      <c r="F872" s="52"/>
      <c r="G872" s="13"/>
      <c r="H872" s="13"/>
      <c r="I872" s="13"/>
      <c r="J872" s="13"/>
      <c r="K872" s="22"/>
      <c r="L872" s="13"/>
      <c r="M872" s="13"/>
      <c r="N872" s="22"/>
    </row>
    <row r="873" spans="1:14" ht="13.5">
      <c r="A873" s="13"/>
      <c r="B873" s="13"/>
      <c r="C873" s="13"/>
      <c r="D873" s="13"/>
      <c r="E873" s="22"/>
      <c r="F873" s="52"/>
      <c r="G873" s="13"/>
      <c r="H873" s="13"/>
      <c r="I873" s="13"/>
      <c r="J873" s="13"/>
      <c r="K873" s="22"/>
      <c r="L873" s="13"/>
      <c r="M873" s="13"/>
      <c r="N873" s="22"/>
    </row>
    <row r="874" spans="1:14" ht="13.5">
      <c r="A874" s="13"/>
      <c r="B874" s="13"/>
      <c r="C874" s="13"/>
      <c r="D874" s="13"/>
      <c r="E874" s="22"/>
      <c r="F874" s="52"/>
      <c r="G874" s="13"/>
      <c r="H874" s="13"/>
      <c r="I874" s="13"/>
      <c r="J874" s="13"/>
      <c r="K874" s="22"/>
      <c r="L874" s="13"/>
      <c r="M874" s="13"/>
      <c r="N874" s="22"/>
    </row>
    <row r="875" spans="1:14" ht="13.5">
      <c r="A875" s="13"/>
      <c r="B875" s="13"/>
      <c r="C875" s="13"/>
      <c r="D875" s="13"/>
      <c r="E875" s="22"/>
      <c r="F875" s="52"/>
      <c r="G875" s="13"/>
      <c r="H875" s="13"/>
      <c r="I875" s="13"/>
      <c r="J875" s="13"/>
      <c r="K875" s="22"/>
      <c r="L875" s="13"/>
      <c r="M875" s="13"/>
      <c r="N875" s="22"/>
    </row>
    <row r="876" spans="1:14" ht="13.5">
      <c r="A876" s="13"/>
      <c r="B876" s="13"/>
      <c r="C876" s="13"/>
      <c r="D876" s="13"/>
      <c r="E876" s="22"/>
      <c r="F876" s="52"/>
      <c r="G876" s="13"/>
      <c r="H876" s="13"/>
      <c r="I876" s="13"/>
      <c r="J876" s="13"/>
      <c r="K876" s="22"/>
      <c r="L876" s="13"/>
      <c r="M876" s="13"/>
      <c r="N876" s="22"/>
    </row>
    <row r="877" spans="1:14" ht="13.5">
      <c r="A877" s="13"/>
      <c r="B877" s="13"/>
      <c r="C877" s="13"/>
      <c r="D877" s="13"/>
      <c r="E877" s="22"/>
      <c r="F877" s="52"/>
      <c r="G877" s="13"/>
      <c r="H877" s="13"/>
      <c r="I877" s="13"/>
      <c r="J877" s="13"/>
      <c r="K877" s="22"/>
      <c r="L877" s="13"/>
      <c r="M877" s="13"/>
      <c r="N877" s="22"/>
    </row>
    <row r="878" spans="1:14" ht="13.5">
      <c r="A878" s="13"/>
      <c r="B878" s="13"/>
      <c r="C878" s="13"/>
      <c r="D878" s="13"/>
      <c r="E878" s="22"/>
      <c r="F878" s="52"/>
      <c r="G878" s="13"/>
      <c r="H878" s="13"/>
      <c r="I878" s="13"/>
      <c r="J878" s="13"/>
      <c r="K878" s="22"/>
      <c r="L878" s="13"/>
      <c r="M878" s="13"/>
      <c r="N878" s="22"/>
    </row>
    <row r="879" spans="1:14" ht="13.5">
      <c r="A879" s="13"/>
      <c r="B879" s="13"/>
      <c r="C879" s="13"/>
      <c r="D879" s="13"/>
      <c r="E879" s="22"/>
      <c r="F879" s="52"/>
      <c r="G879" s="13"/>
      <c r="H879" s="13"/>
      <c r="I879" s="13"/>
      <c r="J879" s="13"/>
      <c r="K879" s="22"/>
      <c r="L879" s="13"/>
      <c r="M879" s="13"/>
      <c r="N879" s="22"/>
    </row>
    <row r="880" spans="1:14" ht="13.5">
      <c r="A880" s="13"/>
      <c r="B880" s="13"/>
      <c r="C880" s="13"/>
      <c r="D880" s="13"/>
      <c r="E880" s="22"/>
      <c r="F880" s="52"/>
      <c r="G880" s="13"/>
      <c r="H880" s="13"/>
      <c r="I880" s="13"/>
      <c r="J880" s="13"/>
      <c r="K880" s="22"/>
      <c r="L880" s="13"/>
      <c r="M880" s="13"/>
      <c r="N880" s="22"/>
    </row>
    <row r="881" spans="1:14" ht="13.5">
      <c r="A881" s="13"/>
      <c r="B881" s="13"/>
      <c r="C881" s="13"/>
      <c r="D881" s="13"/>
      <c r="E881" s="22"/>
      <c r="F881" s="52"/>
      <c r="G881" s="13"/>
      <c r="H881" s="13"/>
      <c r="I881" s="13"/>
      <c r="J881" s="13"/>
      <c r="K881" s="22"/>
      <c r="L881" s="13"/>
      <c r="M881" s="13"/>
      <c r="N881" s="22"/>
    </row>
    <row r="882" spans="1:14" ht="13.5">
      <c r="A882" s="13"/>
      <c r="B882" s="13"/>
      <c r="C882" s="13"/>
      <c r="D882" s="13"/>
      <c r="E882" s="22"/>
      <c r="F882" s="52"/>
      <c r="G882" s="13"/>
      <c r="H882" s="13"/>
      <c r="I882" s="13"/>
      <c r="J882" s="13"/>
      <c r="K882" s="22"/>
      <c r="L882" s="13"/>
      <c r="M882" s="13"/>
      <c r="N882" s="22"/>
    </row>
    <row r="883" spans="1:14" ht="13.5">
      <c r="A883" s="13"/>
      <c r="B883" s="13"/>
      <c r="C883" s="13"/>
      <c r="D883" s="13"/>
      <c r="E883" s="22"/>
      <c r="F883" s="52"/>
      <c r="G883" s="13"/>
      <c r="H883" s="13"/>
      <c r="I883" s="13"/>
      <c r="J883" s="13"/>
      <c r="K883" s="22"/>
      <c r="L883" s="13"/>
      <c r="M883" s="13"/>
      <c r="N883" s="22"/>
    </row>
    <row r="884" spans="1:14" ht="13.5">
      <c r="A884" s="13"/>
      <c r="B884" s="13"/>
      <c r="C884" s="13"/>
      <c r="D884" s="13"/>
      <c r="E884" s="22"/>
      <c r="F884" s="52"/>
      <c r="G884" s="13"/>
      <c r="H884" s="13"/>
      <c r="I884" s="13"/>
      <c r="J884" s="13"/>
      <c r="K884" s="22"/>
      <c r="L884" s="13"/>
      <c r="M884" s="13"/>
      <c r="N884" s="22"/>
    </row>
    <row r="885" spans="1:14" ht="13.5">
      <c r="A885" s="13"/>
      <c r="B885" s="13"/>
      <c r="C885" s="13"/>
      <c r="D885" s="13"/>
      <c r="E885" s="22"/>
      <c r="F885" s="52"/>
      <c r="G885" s="13"/>
      <c r="H885" s="13"/>
      <c r="I885" s="13"/>
      <c r="J885" s="13"/>
      <c r="K885" s="22"/>
      <c r="L885" s="13"/>
      <c r="M885" s="13"/>
      <c r="N885" s="22"/>
    </row>
    <row r="886" spans="1:14" ht="13.5">
      <c r="A886" s="13"/>
      <c r="B886" s="13"/>
      <c r="C886" s="13"/>
      <c r="D886" s="13"/>
      <c r="E886" s="22"/>
      <c r="F886" s="52"/>
      <c r="G886" s="13"/>
      <c r="H886" s="13"/>
      <c r="I886" s="13"/>
      <c r="J886" s="13"/>
      <c r="K886" s="22"/>
      <c r="L886" s="13"/>
      <c r="M886" s="13"/>
      <c r="N886" s="22"/>
    </row>
    <row r="887" spans="1:14" ht="13.5">
      <c r="A887" s="13"/>
      <c r="B887" s="13"/>
      <c r="C887" s="13"/>
      <c r="D887" s="13"/>
      <c r="E887" s="22"/>
      <c r="F887" s="52"/>
      <c r="G887" s="13"/>
      <c r="H887" s="13"/>
      <c r="I887" s="13"/>
      <c r="J887" s="13"/>
      <c r="K887" s="22"/>
      <c r="L887" s="13"/>
      <c r="M887" s="13"/>
      <c r="N887" s="22"/>
    </row>
    <row r="888" spans="1:14" ht="13.5">
      <c r="A888" s="13"/>
      <c r="B888" s="13"/>
      <c r="C888" s="13"/>
      <c r="D888" s="13"/>
      <c r="E888" s="22"/>
      <c r="F888" s="52"/>
      <c r="G888" s="13"/>
      <c r="H888" s="13"/>
      <c r="I888" s="13"/>
      <c r="J888" s="13"/>
      <c r="K888" s="22"/>
      <c r="L888" s="13"/>
      <c r="M888" s="13"/>
      <c r="N888" s="22"/>
    </row>
    <row r="889" spans="1:14" ht="13.5">
      <c r="A889" s="13"/>
      <c r="B889" s="13"/>
      <c r="C889" s="13"/>
      <c r="D889" s="13"/>
      <c r="E889" s="22"/>
      <c r="F889" s="52"/>
      <c r="G889" s="13"/>
      <c r="H889" s="13"/>
      <c r="I889" s="13"/>
      <c r="J889" s="13"/>
      <c r="K889" s="22"/>
      <c r="L889" s="13"/>
      <c r="M889" s="13"/>
      <c r="N889" s="22"/>
    </row>
    <row r="890" spans="1:14" ht="13.5">
      <c r="A890" s="13"/>
      <c r="B890" s="13"/>
      <c r="C890" s="13"/>
      <c r="D890" s="13"/>
      <c r="E890" s="22"/>
      <c r="F890" s="52"/>
      <c r="G890" s="13"/>
      <c r="H890" s="13"/>
      <c r="I890" s="13"/>
      <c r="J890" s="13"/>
      <c r="K890" s="22"/>
      <c r="L890" s="13"/>
      <c r="M890" s="13"/>
      <c r="N890" s="22"/>
    </row>
    <row r="891" spans="1:14" ht="13.5">
      <c r="A891" s="13"/>
      <c r="B891" s="13"/>
      <c r="C891" s="13"/>
      <c r="D891" s="13"/>
      <c r="E891" s="22"/>
      <c r="F891" s="52"/>
      <c r="G891" s="13"/>
      <c r="H891" s="13"/>
      <c r="I891" s="13"/>
      <c r="J891" s="13"/>
      <c r="K891" s="22"/>
      <c r="L891" s="13"/>
      <c r="M891" s="13"/>
      <c r="N891" s="22"/>
    </row>
    <row r="892" spans="1:14" ht="13.5">
      <c r="A892" s="13"/>
      <c r="B892" s="13"/>
      <c r="C892" s="13"/>
      <c r="D892" s="13"/>
      <c r="E892" s="22"/>
      <c r="F892" s="52"/>
      <c r="G892" s="13"/>
      <c r="H892" s="13"/>
      <c r="I892" s="13"/>
      <c r="J892" s="13"/>
      <c r="K892" s="22"/>
      <c r="L892" s="13"/>
      <c r="M892" s="13"/>
      <c r="N892" s="22"/>
    </row>
    <row r="893" spans="1:14" ht="13.5">
      <c r="A893" s="13"/>
      <c r="B893" s="13"/>
      <c r="C893" s="13"/>
      <c r="D893" s="13"/>
      <c r="E893" s="22"/>
      <c r="F893" s="52"/>
      <c r="G893" s="13"/>
      <c r="H893" s="13"/>
      <c r="I893" s="13"/>
      <c r="J893" s="13"/>
      <c r="K893" s="22"/>
      <c r="L893" s="13"/>
      <c r="M893" s="13"/>
      <c r="N893" s="22"/>
    </row>
    <row r="894" spans="1:14" ht="13.5">
      <c r="A894" s="13"/>
      <c r="B894" s="13"/>
      <c r="C894" s="13"/>
      <c r="D894" s="13"/>
      <c r="E894" s="22"/>
      <c r="F894" s="52"/>
      <c r="G894" s="13"/>
      <c r="H894" s="13"/>
      <c r="I894" s="13"/>
      <c r="J894" s="13"/>
      <c r="K894" s="22"/>
      <c r="L894" s="13"/>
      <c r="M894" s="13"/>
      <c r="N894" s="22"/>
    </row>
    <row r="895" spans="1:14" ht="13.5">
      <c r="A895" s="13"/>
      <c r="B895" s="13"/>
      <c r="C895" s="13"/>
      <c r="D895" s="13"/>
      <c r="E895" s="22"/>
      <c r="F895" s="52"/>
      <c r="G895" s="13"/>
      <c r="H895" s="13"/>
      <c r="I895" s="13"/>
      <c r="J895" s="13"/>
      <c r="K895" s="22"/>
      <c r="L895" s="13"/>
      <c r="M895" s="13"/>
      <c r="N895" s="22"/>
    </row>
    <row r="896" spans="1:14" ht="13.5">
      <c r="A896" s="13"/>
      <c r="B896" s="13"/>
      <c r="C896" s="13"/>
      <c r="D896" s="13"/>
      <c r="E896" s="22"/>
      <c r="F896" s="52"/>
      <c r="G896" s="13"/>
      <c r="H896" s="13"/>
      <c r="I896" s="13"/>
      <c r="J896" s="13"/>
      <c r="K896" s="22"/>
      <c r="L896" s="13"/>
      <c r="M896" s="13"/>
      <c r="N896" s="22"/>
    </row>
    <row r="897" spans="1:14" ht="13.5">
      <c r="A897" s="13"/>
      <c r="B897" s="13"/>
      <c r="C897" s="13"/>
      <c r="D897" s="13"/>
      <c r="E897" s="22"/>
      <c r="F897" s="52"/>
      <c r="G897" s="13"/>
      <c r="H897" s="13"/>
      <c r="I897" s="13"/>
      <c r="J897" s="13"/>
      <c r="K897" s="22"/>
      <c r="L897" s="13"/>
      <c r="M897" s="13"/>
      <c r="N897" s="22"/>
    </row>
    <row r="898" spans="1:14" ht="13.5">
      <c r="A898" s="13"/>
      <c r="B898" s="13"/>
      <c r="C898" s="13"/>
      <c r="D898" s="13"/>
      <c r="E898" s="22"/>
      <c r="F898" s="52"/>
      <c r="G898" s="13"/>
      <c r="H898" s="13"/>
      <c r="I898" s="13"/>
      <c r="J898" s="13"/>
      <c r="K898" s="22"/>
      <c r="L898" s="13"/>
      <c r="M898" s="13"/>
      <c r="N898" s="22"/>
    </row>
    <row r="899" spans="1:14" ht="13.5">
      <c r="A899" s="13"/>
      <c r="B899" s="13"/>
      <c r="C899" s="13"/>
      <c r="D899" s="13"/>
      <c r="E899" s="22"/>
      <c r="F899" s="52"/>
      <c r="G899" s="13"/>
      <c r="H899" s="13"/>
      <c r="I899" s="13"/>
      <c r="J899" s="13"/>
      <c r="K899" s="22"/>
      <c r="L899" s="13"/>
      <c r="M899" s="13"/>
      <c r="N899" s="22"/>
    </row>
    <row r="900" spans="1:14" ht="13.5">
      <c r="A900" s="13"/>
      <c r="B900" s="13"/>
      <c r="C900" s="13"/>
      <c r="D900" s="13"/>
      <c r="E900" s="22"/>
      <c r="F900" s="52"/>
      <c r="G900" s="13"/>
      <c r="H900" s="13"/>
      <c r="I900" s="13"/>
      <c r="J900" s="13"/>
      <c r="K900" s="22"/>
      <c r="L900" s="13"/>
      <c r="M900" s="13"/>
      <c r="N900" s="22"/>
    </row>
    <row r="901" spans="1:14" ht="13.5">
      <c r="A901" s="13"/>
      <c r="B901" s="13"/>
      <c r="C901" s="13"/>
      <c r="D901" s="13"/>
      <c r="E901" s="22"/>
      <c r="F901" s="52"/>
      <c r="G901" s="13"/>
      <c r="H901" s="13"/>
      <c r="I901" s="13"/>
      <c r="J901" s="13"/>
      <c r="K901" s="22"/>
      <c r="L901" s="13"/>
      <c r="M901" s="13"/>
      <c r="N901" s="22"/>
    </row>
    <row r="902" spans="1:14" ht="13.5">
      <c r="A902" s="13"/>
      <c r="B902" s="13"/>
      <c r="C902" s="13"/>
      <c r="D902" s="13"/>
      <c r="E902" s="22"/>
      <c r="F902" s="52"/>
      <c r="G902" s="13"/>
      <c r="H902" s="13"/>
      <c r="I902" s="13"/>
      <c r="J902" s="13"/>
      <c r="K902" s="22"/>
      <c r="L902" s="13"/>
      <c r="M902" s="13"/>
      <c r="N902" s="22"/>
    </row>
    <row r="903" spans="1:14" ht="13.5">
      <c r="A903" s="13"/>
      <c r="B903" s="13"/>
      <c r="C903" s="13"/>
      <c r="D903" s="13"/>
      <c r="E903" s="22"/>
      <c r="F903" s="52"/>
      <c r="G903" s="13"/>
      <c r="H903" s="13"/>
      <c r="I903" s="13"/>
      <c r="J903" s="13"/>
      <c r="K903" s="22"/>
      <c r="L903" s="13"/>
      <c r="M903" s="13"/>
      <c r="N903" s="22"/>
    </row>
    <row r="904" spans="1:14" ht="13.5">
      <c r="A904" s="13"/>
      <c r="B904" s="13"/>
      <c r="C904" s="13"/>
      <c r="D904" s="13"/>
      <c r="E904" s="22"/>
      <c r="F904" s="52"/>
      <c r="G904" s="13"/>
      <c r="H904" s="13"/>
      <c r="I904" s="13"/>
      <c r="J904" s="13"/>
      <c r="K904" s="22"/>
      <c r="L904" s="13"/>
      <c r="M904" s="13"/>
      <c r="N904" s="22"/>
    </row>
    <row r="905" spans="1:14" ht="13.5">
      <c r="A905" s="13"/>
      <c r="B905" s="13"/>
      <c r="C905" s="13"/>
      <c r="D905" s="13"/>
      <c r="E905" s="22"/>
      <c r="F905" s="52"/>
      <c r="G905" s="13"/>
      <c r="H905" s="13"/>
      <c r="I905" s="13"/>
      <c r="J905" s="13"/>
      <c r="K905" s="22"/>
      <c r="L905" s="13"/>
      <c r="M905" s="13"/>
      <c r="N905" s="22"/>
    </row>
    <row r="906" spans="1:14" ht="13.5">
      <c r="A906" s="13"/>
      <c r="B906" s="13"/>
      <c r="C906" s="13"/>
      <c r="D906" s="13"/>
      <c r="E906" s="22"/>
      <c r="F906" s="52"/>
      <c r="G906" s="13"/>
      <c r="H906" s="13"/>
      <c r="I906" s="13"/>
      <c r="J906" s="13"/>
      <c r="K906" s="22"/>
      <c r="L906" s="13"/>
      <c r="M906" s="13"/>
      <c r="N906" s="22"/>
    </row>
    <row r="907" spans="1:14" ht="13.5">
      <c r="A907" s="13"/>
      <c r="B907" s="13"/>
      <c r="C907" s="13"/>
      <c r="D907" s="13"/>
      <c r="E907" s="22"/>
      <c r="F907" s="52"/>
      <c r="G907" s="13"/>
      <c r="H907" s="13"/>
      <c r="I907" s="13"/>
      <c r="J907" s="13"/>
      <c r="K907" s="22"/>
      <c r="L907" s="13"/>
      <c r="M907" s="13"/>
      <c r="N907" s="22"/>
    </row>
    <row r="908" spans="1:14" ht="13.5">
      <c r="A908" s="13"/>
      <c r="B908" s="13"/>
      <c r="C908" s="13"/>
      <c r="D908" s="13"/>
      <c r="E908" s="22"/>
      <c r="F908" s="52"/>
      <c r="G908" s="13"/>
      <c r="H908" s="13"/>
      <c r="I908" s="13"/>
      <c r="J908" s="13"/>
      <c r="K908" s="22"/>
      <c r="L908" s="13"/>
      <c r="M908" s="13"/>
      <c r="N908" s="22"/>
    </row>
    <row r="909" spans="1:14" ht="13.5">
      <c r="A909" s="13"/>
      <c r="B909" s="13"/>
      <c r="C909" s="13"/>
      <c r="D909" s="13"/>
      <c r="E909" s="22"/>
      <c r="F909" s="52"/>
      <c r="G909" s="13"/>
      <c r="H909" s="13"/>
      <c r="I909" s="13"/>
      <c r="J909" s="13"/>
      <c r="K909" s="22"/>
      <c r="L909" s="13"/>
      <c r="M909" s="13"/>
      <c r="N909" s="22"/>
    </row>
    <row r="910" spans="1:14" ht="13.5">
      <c r="A910" s="13"/>
      <c r="B910" s="13"/>
      <c r="C910" s="13"/>
      <c r="D910" s="13"/>
      <c r="E910" s="22"/>
      <c r="F910" s="52"/>
      <c r="G910" s="13"/>
      <c r="H910" s="13"/>
      <c r="I910" s="13"/>
      <c r="J910" s="13"/>
      <c r="K910" s="22"/>
      <c r="L910" s="13"/>
      <c r="M910" s="13"/>
      <c r="N910" s="22"/>
    </row>
    <row r="911" spans="1:14" ht="13.5">
      <c r="A911" s="13"/>
      <c r="B911" s="13"/>
      <c r="C911" s="13"/>
      <c r="D911" s="13"/>
      <c r="E911" s="22"/>
      <c r="F911" s="52"/>
      <c r="G911" s="13"/>
      <c r="H911" s="13"/>
      <c r="I911" s="13"/>
      <c r="J911" s="13"/>
      <c r="K911" s="22"/>
      <c r="L911" s="13"/>
      <c r="M911" s="13"/>
      <c r="N911" s="22"/>
    </row>
    <row r="912" spans="1:14" ht="13.5">
      <c r="A912" s="13"/>
      <c r="B912" s="13"/>
      <c r="C912" s="13"/>
      <c r="D912" s="13"/>
      <c r="E912" s="22"/>
      <c r="F912" s="52"/>
      <c r="G912" s="13"/>
      <c r="H912" s="13"/>
      <c r="I912" s="13"/>
      <c r="J912" s="13"/>
      <c r="K912" s="22"/>
      <c r="L912" s="13"/>
      <c r="M912" s="13"/>
      <c r="N912" s="22"/>
    </row>
    <row r="913" spans="1:14" ht="13.5">
      <c r="A913" s="13"/>
      <c r="B913" s="13"/>
      <c r="C913" s="13"/>
      <c r="D913" s="13"/>
      <c r="E913" s="22"/>
      <c r="F913" s="52"/>
      <c r="G913" s="13"/>
      <c r="H913" s="13"/>
      <c r="I913" s="13"/>
      <c r="J913" s="13"/>
      <c r="K913" s="22"/>
      <c r="L913" s="13"/>
      <c r="M913" s="13"/>
      <c r="N913" s="22"/>
    </row>
    <row r="914" spans="1:14" ht="13.5">
      <c r="A914" s="13"/>
      <c r="B914" s="13"/>
      <c r="C914" s="13"/>
      <c r="D914" s="13"/>
      <c r="E914" s="22"/>
      <c r="F914" s="52"/>
      <c r="G914" s="13"/>
      <c r="H914" s="13"/>
      <c r="I914" s="13"/>
      <c r="J914" s="13"/>
      <c r="K914" s="22"/>
      <c r="L914" s="13"/>
      <c r="M914" s="13"/>
      <c r="N914" s="22"/>
    </row>
    <row r="915" spans="1:14" ht="13.5">
      <c r="A915" s="13"/>
      <c r="B915" s="13"/>
      <c r="C915" s="13"/>
      <c r="D915" s="13"/>
      <c r="E915" s="22"/>
      <c r="F915" s="52"/>
      <c r="G915" s="13"/>
      <c r="H915" s="13"/>
      <c r="I915" s="13"/>
      <c r="J915" s="13"/>
      <c r="K915" s="22"/>
      <c r="L915" s="13"/>
      <c r="M915" s="13"/>
      <c r="N915" s="22"/>
    </row>
    <row r="916" spans="1:14" ht="13.5">
      <c r="A916" s="13"/>
      <c r="B916" s="13"/>
      <c r="C916" s="13"/>
      <c r="D916" s="13"/>
      <c r="E916" s="22"/>
      <c r="F916" s="52"/>
      <c r="G916" s="13"/>
      <c r="H916" s="13"/>
      <c r="I916" s="13"/>
      <c r="J916" s="13"/>
      <c r="K916" s="22"/>
      <c r="L916" s="13"/>
      <c r="M916" s="13"/>
      <c r="N916" s="22"/>
    </row>
    <row r="917" spans="1:14" ht="13.5">
      <c r="A917" s="13"/>
      <c r="B917" s="13"/>
      <c r="C917" s="13"/>
      <c r="D917" s="13"/>
      <c r="E917" s="22"/>
      <c r="F917" s="52"/>
      <c r="G917" s="13"/>
      <c r="H917" s="13"/>
      <c r="I917" s="13"/>
      <c r="J917" s="13"/>
      <c r="K917" s="22"/>
      <c r="L917" s="13"/>
      <c r="M917" s="13"/>
      <c r="N917" s="22"/>
    </row>
    <row r="918" spans="1:14" ht="13.5">
      <c r="A918" s="13"/>
      <c r="B918" s="13"/>
      <c r="C918" s="13"/>
      <c r="D918" s="13"/>
      <c r="E918" s="22"/>
      <c r="F918" s="52"/>
      <c r="G918" s="13"/>
      <c r="H918" s="13"/>
      <c r="I918" s="13"/>
      <c r="J918" s="13"/>
      <c r="K918" s="22"/>
      <c r="L918" s="13"/>
      <c r="M918" s="13"/>
      <c r="N918" s="22"/>
    </row>
    <row r="919" spans="1:14" ht="13.5">
      <c r="A919" s="13"/>
      <c r="B919" s="13"/>
      <c r="C919" s="13"/>
      <c r="D919" s="13"/>
      <c r="E919" s="22"/>
      <c r="F919" s="52"/>
      <c r="G919" s="13"/>
      <c r="H919" s="13"/>
      <c r="I919" s="13"/>
      <c r="J919" s="13"/>
      <c r="K919" s="22"/>
      <c r="L919" s="13"/>
      <c r="M919" s="13"/>
      <c r="N919" s="22"/>
    </row>
    <row r="920" spans="1:14" ht="13.5">
      <c r="A920" s="13"/>
      <c r="B920" s="13"/>
      <c r="C920" s="13"/>
      <c r="D920" s="13"/>
      <c r="E920" s="22"/>
      <c r="F920" s="52"/>
      <c r="G920" s="13"/>
      <c r="H920" s="13"/>
      <c r="I920" s="13"/>
      <c r="J920" s="13"/>
      <c r="K920" s="22"/>
      <c r="L920" s="13"/>
      <c r="M920" s="13"/>
      <c r="N920" s="22"/>
    </row>
    <row r="921" spans="1:14" ht="13.5">
      <c r="A921" s="13"/>
      <c r="B921" s="13"/>
      <c r="C921" s="13"/>
      <c r="D921" s="13"/>
      <c r="E921" s="22"/>
      <c r="F921" s="52"/>
      <c r="G921" s="13"/>
      <c r="H921" s="13"/>
      <c r="I921" s="13"/>
      <c r="J921" s="13"/>
      <c r="K921" s="22"/>
      <c r="L921" s="13"/>
      <c r="M921" s="13"/>
      <c r="N921" s="22"/>
    </row>
    <row r="922" spans="1:14" ht="13.5">
      <c r="A922" s="13"/>
      <c r="B922" s="13"/>
      <c r="C922" s="13"/>
      <c r="D922" s="13"/>
      <c r="E922" s="22"/>
      <c r="F922" s="52"/>
      <c r="G922" s="13"/>
      <c r="H922" s="13"/>
      <c r="I922" s="13"/>
      <c r="J922" s="13"/>
      <c r="K922" s="22"/>
      <c r="L922" s="13"/>
      <c r="M922" s="13"/>
      <c r="N922" s="22"/>
    </row>
    <row r="923" spans="1:14" ht="13.5">
      <c r="A923" s="13"/>
      <c r="B923" s="13"/>
      <c r="C923" s="13"/>
      <c r="D923" s="13"/>
      <c r="E923" s="22"/>
      <c r="F923" s="52"/>
      <c r="G923" s="13"/>
      <c r="H923" s="13"/>
      <c r="I923" s="13"/>
      <c r="J923" s="13"/>
      <c r="K923" s="22"/>
      <c r="L923" s="13"/>
      <c r="M923" s="13"/>
      <c r="N923" s="22"/>
    </row>
    <row r="924" spans="1:14" ht="13.5">
      <c r="A924" s="13"/>
      <c r="B924" s="13"/>
      <c r="C924" s="13"/>
      <c r="D924" s="13"/>
      <c r="E924" s="22"/>
      <c r="F924" s="52"/>
      <c r="G924" s="13"/>
      <c r="H924" s="13"/>
      <c r="I924" s="13"/>
      <c r="J924" s="13"/>
      <c r="K924" s="22"/>
      <c r="L924" s="13"/>
      <c r="M924" s="13"/>
      <c r="N924" s="22"/>
    </row>
    <row r="925" spans="1:14" ht="13.5">
      <c r="A925" s="13"/>
      <c r="B925" s="13"/>
      <c r="C925" s="13"/>
      <c r="D925" s="13"/>
      <c r="E925" s="22"/>
      <c r="F925" s="52"/>
      <c r="G925" s="13"/>
      <c r="H925" s="13"/>
      <c r="I925" s="13"/>
      <c r="J925" s="13"/>
      <c r="K925" s="22"/>
      <c r="L925" s="13"/>
      <c r="M925" s="13"/>
      <c r="N925" s="22"/>
    </row>
    <row r="926" spans="1:14" ht="13.5">
      <c r="A926" s="13"/>
      <c r="B926" s="13"/>
      <c r="C926" s="13"/>
      <c r="D926" s="13"/>
      <c r="E926" s="22"/>
      <c r="F926" s="52"/>
      <c r="G926" s="13"/>
      <c r="H926" s="13"/>
      <c r="I926" s="13"/>
      <c r="J926" s="13"/>
      <c r="K926" s="22"/>
      <c r="L926" s="13"/>
      <c r="M926" s="13"/>
      <c r="N926" s="22"/>
    </row>
    <row r="927" spans="1:14" ht="13.5">
      <c r="A927" s="13"/>
      <c r="B927" s="13"/>
      <c r="C927" s="13"/>
      <c r="D927" s="13"/>
      <c r="E927" s="22"/>
      <c r="F927" s="52"/>
      <c r="G927" s="13"/>
      <c r="H927" s="13"/>
      <c r="I927" s="13"/>
      <c r="J927" s="13"/>
      <c r="K927" s="22"/>
      <c r="L927" s="13"/>
      <c r="M927" s="13"/>
      <c r="N927" s="22"/>
    </row>
    <row r="928" spans="1:14" ht="13.5">
      <c r="A928" s="13"/>
      <c r="B928" s="13"/>
      <c r="C928" s="13"/>
      <c r="D928" s="13"/>
      <c r="E928" s="22"/>
      <c r="F928" s="52"/>
      <c r="G928" s="13"/>
      <c r="H928" s="13"/>
      <c r="I928" s="13"/>
      <c r="J928" s="13"/>
      <c r="K928" s="22"/>
      <c r="L928" s="13"/>
      <c r="M928" s="13"/>
      <c r="N928" s="22"/>
    </row>
    <row r="929" spans="1:14" ht="13.5">
      <c r="A929" s="13"/>
      <c r="B929" s="13"/>
      <c r="C929" s="13"/>
      <c r="D929" s="13"/>
      <c r="E929" s="22"/>
      <c r="F929" s="52"/>
      <c r="G929" s="13"/>
      <c r="H929" s="13"/>
      <c r="I929" s="13"/>
      <c r="J929" s="13"/>
      <c r="K929" s="22"/>
      <c r="L929" s="13"/>
      <c r="M929" s="13"/>
      <c r="N929" s="22"/>
    </row>
    <row r="930" spans="1:14" ht="13.5">
      <c r="A930" s="13"/>
      <c r="B930" s="13"/>
      <c r="C930" s="13"/>
      <c r="D930" s="13"/>
      <c r="E930" s="22"/>
      <c r="F930" s="52"/>
      <c r="G930" s="13"/>
      <c r="H930" s="13"/>
      <c r="I930" s="13"/>
      <c r="J930" s="13"/>
      <c r="K930" s="22"/>
      <c r="L930" s="13"/>
      <c r="M930" s="13"/>
      <c r="N930" s="22"/>
    </row>
    <row r="931" spans="1:14" ht="13.5">
      <c r="A931" s="13"/>
      <c r="B931" s="13"/>
      <c r="C931" s="13"/>
      <c r="D931" s="13"/>
      <c r="E931" s="22"/>
      <c r="F931" s="52"/>
      <c r="G931" s="13"/>
      <c r="H931" s="13"/>
      <c r="I931" s="13"/>
      <c r="J931" s="13"/>
      <c r="K931" s="22"/>
      <c r="L931" s="13"/>
      <c r="M931" s="13"/>
      <c r="N931" s="22"/>
    </row>
    <row r="932" spans="1:14" ht="13.5">
      <c r="A932" s="13"/>
      <c r="B932" s="13"/>
      <c r="C932" s="13"/>
      <c r="D932" s="13"/>
      <c r="E932" s="22"/>
      <c r="F932" s="52"/>
      <c r="G932" s="13"/>
      <c r="H932" s="13"/>
      <c r="I932" s="13"/>
      <c r="J932" s="13"/>
      <c r="K932" s="22"/>
      <c r="L932" s="13"/>
      <c r="M932" s="13"/>
      <c r="N932" s="22"/>
    </row>
    <row r="933" spans="1:14" ht="13.5">
      <c r="A933" s="13"/>
      <c r="B933" s="13"/>
      <c r="C933" s="13"/>
      <c r="D933" s="13"/>
      <c r="E933" s="22"/>
      <c r="F933" s="52"/>
      <c r="G933" s="13"/>
      <c r="H933" s="13"/>
      <c r="I933" s="13"/>
      <c r="J933" s="13"/>
      <c r="K933" s="22"/>
      <c r="L933" s="13"/>
      <c r="M933" s="13"/>
      <c r="N933" s="22"/>
    </row>
    <row r="934" spans="1:14" ht="13.5">
      <c r="A934" s="13"/>
      <c r="B934" s="13"/>
      <c r="C934" s="13"/>
      <c r="D934" s="13"/>
      <c r="E934" s="22"/>
      <c r="F934" s="52"/>
      <c r="G934" s="13"/>
      <c r="H934" s="13"/>
      <c r="I934" s="13"/>
      <c r="J934" s="13"/>
      <c r="K934" s="22"/>
      <c r="L934" s="13"/>
      <c r="M934" s="13"/>
      <c r="N934" s="22"/>
    </row>
    <row r="935" spans="1:14" ht="13.5">
      <c r="A935" s="13"/>
      <c r="B935" s="13"/>
      <c r="C935" s="13"/>
      <c r="D935" s="13"/>
      <c r="E935" s="22"/>
      <c r="F935" s="52"/>
      <c r="G935" s="13"/>
      <c r="H935" s="13"/>
      <c r="I935" s="13"/>
      <c r="J935" s="13"/>
      <c r="K935" s="22"/>
      <c r="L935" s="13"/>
      <c r="M935" s="13"/>
      <c r="N935" s="22"/>
    </row>
    <row r="936" spans="1:14" ht="13.5">
      <c r="A936" s="13"/>
      <c r="B936" s="13"/>
      <c r="C936" s="13"/>
      <c r="D936" s="13"/>
      <c r="E936" s="22"/>
      <c r="F936" s="52"/>
      <c r="G936" s="13"/>
      <c r="H936" s="13"/>
      <c r="I936" s="13"/>
      <c r="J936" s="13"/>
      <c r="K936" s="22"/>
      <c r="L936" s="13"/>
      <c r="M936" s="13"/>
      <c r="N936" s="22"/>
    </row>
    <row r="937" spans="1:14" ht="13.5">
      <c r="A937" s="13"/>
      <c r="B937" s="13"/>
      <c r="C937" s="13"/>
      <c r="D937" s="13"/>
      <c r="E937" s="22"/>
      <c r="F937" s="52"/>
      <c r="G937" s="13"/>
      <c r="H937" s="13"/>
      <c r="I937" s="13"/>
      <c r="J937" s="13"/>
      <c r="K937" s="22"/>
      <c r="L937" s="13"/>
      <c r="M937" s="13"/>
      <c r="N937" s="22"/>
    </row>
    <row r="938" spans="1:14" ht="13.5">
      <c r="A938" s="13"/>
      <c r="B938" s="13"/>
      <c r="C938" s="13"/>
      <c r="D938" s="13"/>
      <c r="E938" s="22"/>
      <c r="F938" s="52"/>
      <c r="G938" s="13"/>
      <c r="H938" s="13"/>
      <c r="I938" s="13"/>
      <c r="J938" s="13"/>
      <c r="K938" s="22"/>
      <c r="L938" s="13"/>
      <c r="M938" s="13"/>
      <c r="N938" s="22"/>
    </row>
    <row r="939" spans="1:14" ht="13.5">
      <c r="A939" s="13"/>
      <c r="B939" s="13"/>
      <c r="C939" s="13"/>
      <c r="D939" s="13"/>
      <c r="E939" s="22"/>
      <c r="F939" s="52"/>
      <c r="G939" s="13"/>
      <c r="H939" s="13"/>
      <c r="I939" s="13"/>
      <c r="J939" s="13"/>
      <c r="K939" s="22"/>
      <c r="L939" s="13"/>
      <c r="M939" s="13"/>
      <c r="N939" s="22"/>
    </row>
    <row r="940" spans="1:14" ht="13.5">
      <c r="A940" s="13"/>
      <c r="B940" s="13"/>
      <c r="C940" s="13"/>
      <c r="D940" s="13"/>
      <c r="E940" s="22"/>
      <c r="F940" s="52"/>
      <c r="G940" s="13"/>
      <c r="H940" s="13"/>
      <c r="I940" s="13"/>
      <c r="J940" s="13"/>
      <c r="K940" s="22"/>
      <c r="L940" s="13"/>
      <c r="M940" s="13"/>
      <c r="N940" s="22"/>
    </row>
    <row r="941" spans="1:14" ht="13.5">
      <c r="A941" s="13"/>
      <c r="B941" s="13"/>
      <c r="C941" s="13"/>
      <c r="D941" s="13"/>
      <c r="E941" s="22"/>
      <c r="F941" s="52"/>
      <c r="G941" s="13"/>
      <c r="H941" s="13"/>
      <c r="I941" s="13"/>
      <c r="J941" s="13"/>
      <c r="K941" s="22"/>
      <c r="L941" s="13"/>
      <c r="M941" s="13"/>
      <c r="N941" s="22"/>
    </row>
    <row r="942" spans="1:14" ht="13.5">
      <c r="A942" s="13"/>
      <c r="B942" s="13"/>
      <c r="C942" s="13"/>
      <c r="D942" s="13"/>
      <c r="E942" s="22"/>
      <c r="F942" s="52"/>
      <c r="G942" s="13"/>
      <c r="H942" s="13"/>
      <c r="I942" s="13"/>
      <c r="J942" s="13"/>
      <c r="K942" s="22"/>
      <c r="L942" s="13"/>
      <c r="M942" s="13"/>
      <c r="N942" s="22"/>
    </row>
    <row r="943" spans="1:14" ht="13.5">
      <c r="A943" s="13"/>
      <c r="B943" s="13"/>
      <c r="C943" s="13"/>
      <c r="D943" s="13"/>
      <c r="E943" s="22"/>
      <c r="F943" s="52"/>
      <c r="G943" s="13"/>
      <c r="H943" s="13"/>
      <c r="I943" s="13"/>
      <c r="J943" s="13"/>
      <c r="K943" s="22"/>
      <c r="L943" s="13"/>
      <c r="M943" s="13"/>
      <c r="N943" s="22"/>
    </row>
    <row r="944" spans="1:14" ht="13.5">
      <c r="A944" s="13"/>
      <c r="B944" s="13"/>
      <c r="C944" s="13"/>
      <c r="D944" s="13"/>
      <c r="E944" s="22"/>
      <c r="F944" s="52"/>
      <c r="G944" s="13"/>
      <c r="H944" s="13"/>
      <c r="I944" s="13"/>
      <c r="J944" s="13"/>
      <c r="K944" s="22"/>
      <c r="L944" s="13"/>
      <c r="M944" s="13"/>
      <c r="N944" s="22"/>
    </row>
    <row r="945" spans="1:14" ht="13.5">
      <c r="A945" s="13"/>
      <c r="B945" s="13"/>
      <c r="C945" s="13"/>
      <c r="D945" s="13"/>
      <c r="E945" s="22"/>
      <c r="F945" s="52"/>
      <c r="G945" s="13"/>
      <c r="H945" s="13"/>
      <c r="I945" s="13"/>
      <c r="J945" s="13"/>
      <c r="K945" s="22"/>
      <c r="L945" s="13"/>
      <c r="M945" s="13"/>
      <c r="N945" s="22"/>
    </row>
    <row r="946" spans="1:14" ht="13.5">
      <c r="A946" s="13"/>
      <c r="B946" s="13"/>
      <c r="C946" s="13"/>
      <c r="D946" s="13"/>
      <c r="E946" s="22"/>
      <c r="F946" s="52"/>
      <c r="G946" s="13"/>
      <c r="H946" s="13"/>
      <c r="I946" s="13"/>
      <c r="J946" s="13"/>
      <c r="K946" s="22"/>
      <c r="L946" s="13"/>
      <c r="M946" s="13"/>
      <c r="N946" s="22"/>
    </row>
    <row r="947" spans="1:14" ht="13.5">
      <c r="A947" s="13"/>
      <c r="B947" s="13"/>
      <c r="C947" s="13"/>
      <c r="D947" s="13"/>
      <c r="E947" s="22"/>
      <c r="F947" s="52"/>
      <c r="G947" s="13"/>
      <c r="H947" s="13"/>
      <c r="I947" s="13"/>
      <c r="J947" s="13"/>
      <c r="K947" s="22"/>
      <c r="L947" s="13"/>
      <c r="M947" s="13"/>
      <c r="N947" s="22"/>
    </row>
    <row r="948" spans="1:14" ht="13.5">
      <c r="A948" s="13"/>
      <c r="B948" s="13"/>
      <c r="C948" s="13"/>
      <c r="D948" s="13"/>
      <c r="E948" s="22"/>
      <c r="F948" s="52"/>
      <c r="G948" s="13"/>
      <c r="H948" s="13"/>
      <c r="I948" s="13"/>
      <c r="J948" s="13"/>
      <c r="K948" s="22"/>
      <c r="L948" s="13"/>
      <c r="M948" s="13"/>
      <c r="N948" s="22"/>
    </row>
    <row r="949" spans="1:14" ht="13.5">
      <c r="A949" s="13"/>
      <c r="B949" s="13"/>
      <c r="C949" s="13"/>
      <c r="D949" s="13"/>
      <c r="E949" s="22"/>
      <c r="F949" s="52"/>
      <c r="G949" s="13"/>
      <c r="H949" s="13"/>
      <c r="I949" s="13"/>
      <c r="J949" s="13"/>
      <c r="K949" s="22"/>
      <c r="L949" s="13"/>
      <c r="M949" s="13"/>
      <c r="N949" s="22"/>
    </row>
    <row r="950" spans="1:14" ht="13.5">
      <c r="A950" s="13"/>
      <c r="B950" s="13"/>
      <c r="C950" s="13"/>
      <c r="D950" s="13"/>
      <c r="E950" s="22"/>
      <c r="F950" s="52"/>
      <c r="G950" s="13"/>
      <c r="H950" s="13"/>
      <c r="I950" s="13"/>
      <c r="J950" s="13"/>
      <c r="K950" s="22"/>
      <c r="L950" s="13"/>
      <c r="M950" s="13"/>
      <c r="N950" s="22"/>
    </row>
    <row r="951" spans="1:14" ht="13.5">
      <c r="A951" s="13"/>
      <c r="B951" s="13"/>
      <c r="C951" s="13"/>
      <c r="D951" s="13"/>
      <c r="E951" s="22"/>
      <c r="F951" s="52"/>
      <c r="G951" s="13"/>
      <c r="H951" s="13"/>
      <c r="I951" s="13"/>
      <c r="J951" s="13"/>
      <c r="K951" s="22"/>
      <c r="L951" s="13"/>
      <c r="M951" s="13"/>
      <c r="N951" s="22"/>
    </row>
    <row r="952" spans="1:14" ht="13.5">
      <c r="A952" s="13"/>
      <c r="B952" s="13"/>
      <c r="C952" s="13"/>
      <c r="D952" s="13"/>
      <c r="E952" s="22"/>
      <c r="F952" s="52"/>
      <c r="G952" s="13"/>
      <c r="H952" s="13"/>
      <c r="I952" s="13"/>
      <c r="J952" s="13"/>
      <c r="K952" s="22"/>
      <c r="L952" s="13"/>
      <c r="M952" s="13"/>
      <c r="N952" s="22"/>
    </row>
    <row r="953" spans="1:14" ht="13.5">
      <c r="A953" s="13"/>
      <c r="B953" s="13"/>
      <c r="C953" s="13"/>
      <c r="D953" s="13"/>
      <c r="E953" s="22"/>
      <c r="F953" s="52"/>
      <c r="G953" s="13"/>
      <c r="H953" s="13"/>
      <c r="I953" s="13"/>
      <c r="J953" s="13"/>
      <c r="K953" s="22"/>
      <c r="L953" s="13"/>
      <c r="M953" s="13"/>
      <c r="N953" s="22"/>
    </row>
    <row r="954" spans="1:14" ht="13.5">
      <c r="A954" s="13"/>
      <c r="B954" s="13"/>
      <c r="C954" s="13"/>
      <c r="D954" s="13"/>
      <c r="E954" s="22"/>
      <c r="F954" s="52"/>
      <c r="G954" s="13"/>
      <c r="H954" s="13"/>
      <c r="I954" s="13"/>
      <c r="J954" s="13"/>
      <c r="K954" s="22"/>
      <c r="L954" s="13"/>
      <c r="M954" s="13"/>
      <c r="N954" s="22"/>
    </row>
    <row r="955" spans="1:14" ht="13.5">
      <c r="A955" s="13"/>
      <c r="B955" s="13"/>
      <c r="C955" s="13"/>
      <c r="D955" s="13"/>
      <c r="E955" s="22"/>
      <c r="F955" s="52"/>
      <c r="G955" s="13"/>
      <c r="H955" s="13"/>
      <c r="I955" s="13"/>
      <c r="J955" s="13"/>
      <c r="K955" s="22"/>
      <c r="L955" s="13"/>
      <c r="M955" s="13"/>
      <c r="N955" s="22"/>
    </row>
    <row r="956" spans="1:14" ht="13.5">
      <c r="A956" s="13"/>
      <c r="B956" s="13"/>
      <c r="C956" s="13"/>
      <c r="D956" s="13"/>
      <c r="E956" s="22"/>
      <c r="F956" s="52"/>
      <c r="G956" s="13"/>
      <c r="H956" s="13"/>
      <c r="I956" s="13"/>
      <c r="J956" s="13"/>
      <c r="K956" s="22"/>
      <c r="L956" s="13"/>
      <c r="M956" s="13"/>
      <c r="N956" s="22"/>
    </row>
    <row r="957" spans="1:14" ht="13.5">
      <c r="A957" s="13"/>
      <c r="B957" s="13"/>
      <c r="C957" s="13"/>
      <c r="D957" s="13"/>
      <c r="E957" s="22"/>
      <c r="F957" s="52"/>
      <c r="G957" s="13"/>
      <c r="H957" s="13"/>
      <c r="I957" s="13"/>
      <c r="J957" s="13"/>
      <c r="K957" s="22"/>
      <c r="L957" s="13"/>
      <c r="M957" s="13"/>
      <c r="N957" s="22"/>
    </row>
    <row r="958" spans="1:14" ht="13.5">
      <c r="A958" s="13"/>
      <c r="B958" s="13"/>
      <c r="C958" s="13"/>
      <c r="D958" s="13"/>
      <c r="E958" s="22"/>
      <c r="F958" s="52"/>
      <c r="G958" s="13"/>
      <c r="H958" s="13"/>
      <c r="I958" s="13"/>
      <c r="J958" s="13"/>
      <c r="K958" s="22"/>
      <c r="L958" s="13"/>
      <c r="M958" s="13"/>
      <c r="N958" s="22"/>
    </row>
    <row r="959" spans="1:14" ht="13.5">
      <c r="A959" s="13"/>
      <c r="B959" s="13"/>
      <c r="C959" s="13"/>
      <c r="D959" s="13"/>
      <c r="E959" s="22"/>
      <c r="F959" s="52"/>
      <c r="G959" s="13"/>
      <c r="H959" s="13"/>
      <c r="I959" s="13"/>
      <c r="J959" s="13"/>
      <c r="K959" s="22"/>
      <c r="L959" s="13"/>
      <c r="M959" s="13"/>
      <c r="N959" s="22"/>
    </row>
    <row r="960" spans="1:14" ht="13.5">
      <c r="A960" s="13"/>
      <c r="B960" s="13"/>
      <c r="C960" s="13"/>
      <c r="D960" s="13"/>
      <c r="E960" s="22"/>
      <c r="F960" s="52"/>
      <c r="G960" s="13"/>
      <c r="H960" s="13"/>
      <c r="I960" s="13"/>
      <c r="J960" s="13"/>
      <c r="K960" s="22"/>
      <c r="L960" s="13"/>
      <c r="M960" s="13"/>
      <c r="N960" s="22"/>
    </row>
    <row r="961" spans="1:14" ht="13.5">
      <c r="A961" s="13"/>
      <c r="B961" s="13"/>
      <c r="C961" s="13"/>
      <c r="D961" s="13"/>
      <c r="E961" s="22"/>
      <c r="F961" s="52"/>
      <c r="G961" s="13"/>
      <c r="H961" s="13"/>
      <c r="I961" s="13"/>
      <c r="J961" s="13"/>
      <c r="K961" s="22"/>
      <c r="L961" s="13"/>
      <c r="M961" s="13"/>
      <c r="N961" s="22"/>
    </row>
    <row r="962" spans="1:14" ht="13.5">
      <c r="A962" s="13"/>
      <c r="B962" s="13"/>
      <c r="C962" s="13"/>
      <c r="D962" s="13"/>
      <c r="E962" s="22"/>
      <c r="F962" s="52"/>
      <c r="G962" s="13"/>
      <c r="H962" s="13"/>
      <c r="I962" s="13"/>
      <c r="J962" s="13"/>
      <c r="K962" s="22"/>
      <c r="L962" s="13"/>
      <c r="M962" s="13"/>
      <c r="N962" s="22"/>
    </row>
    <row r="963" spans="1:14" ht="13.5">
      <c r="A963" s="13"/>
      <c r="B963" s="13"/>
      <c r="C963" s="13"/>
      <c r="D963" s="13"/>
      <c r="E963" s="22"/>
      <c r="F963" s="52"/>
      <c r="G963" s="13"/>
      <c r="H963" s="13"/>
      <c r="I963" s="13"/>
      <c r="J963" s="13"/>
      <c r="K963" s="22"/>
      <c r="L963" s="13"/>
      <c r="M963" s="13"/>
      <c r="N963" s="22"/>
    </row>
    <row r="964" spans="1:14" ht="13.5">
      <c r="A964" s="13"/>
      <c r="B964" s="13"/>
      <c r="C964" s="13"/>
      <c r="D964" s="13"/>
      <c r="E964" s="22"/>
      <c r="F964" s="52"/>
      <c r="G964" s="13"/>
      <c r="H964" s="13"/>
      <c r="I964" s="13"/>
      <c r="J964" s="13"/>
      <c r="K964" s="22"/>
      <c r="L964" s="13"/>
      <c r="M964" s="13"/>
      <c r="N964" s="22"/>
    </row>
    <row r="965" spans="1:14" ht="13.5">
      <c r="A965" s="13"/>
      <c r="B965" s="13"/>
      <c r="C965" s="13"/>
      <c r="D965" s="13"/>
      <c r="E965" s="22"/>
      <c r="F965" s="52"/>
      <c r="G965" s="13"/>
      <c r="H965" s="13"/>
      <c r="I965" s="13"/>
      <c r="J965" s="13"/>
      <c r="K965" s="22"/>
      <c r="L965" s="13"/>
      <c r="M965" s="13"/>
      <c r="N965" s="22"/>
    </row>
    <row r="966" spans="1:14" ht="13.5">
      <c r="A966" s="13"/>
      <c r="B966" s="13"/>
      <c r="C966" s="13"/>
      <c r="D966" s="13"/>
      <c r="E966" s="22"/>
      <c r="F966" s="52"/>
      <c r="G966" s="13"/>
      <c r="H966" s="13"/>
      <c r="I966" s="13"/>
      <c r="J966" s="13"/>
      <c r="K966" s="22"/>
      <c r="L966" s="13"/>
      <c r="M966" s="13"/>
      <c r="N966" s="22"/>
    </row>
    <row r="967" spans="1:14" ht="13.5">
      <c r="A967" s="13"/>
      <c r="B967" s="13"/>
      <c r="C967" s="13"/>
      <c r="D967" s="13"/>
      <c r="E967" s="22"/>
      <c r="F967" s="52"/>
      <c r="G967" s="13"/>
      <c r="H967" s="13"/>
      <c r="I967" s="13"/>
      <c r="J967" s="13"/>
      <c r="K967" s="22"/>
      <c r="L967" s="13"/>
      <c r="M967" s="13"/>
      <c r="N967" s="22"/>
    </row>
    <row r="968" spans="1:14" ht="13.5">
      <c r="A968" s="13"/>
      <c r="B968" s="13"/>
      <c r="C968" s="13"/>
      <c r="D968" s="13"/>
      <c r="E968" s="22"/>
      <c r="F968" s="52"/>
      <c r="G968" s="13"/>
      <c r="H968" s="13"/>
      <c r="I968" s="13"/>
      <c r="J968" s="13"/>
      <c r="K968" s="22"/>
      <c r="L968" s="13"/>
      <c r="M968" s="13"/>
      <c r="N968" s="22"/>
    </row>
    <row r="969" spans="1:14" ht="13.5">
      <c r="A969" s="13"/>
      <c r="B969" s="13"/>
      <c r="C969" s="13"/>
      <c r="D969" s="13"/>
      <c r="E969" s="22"/>
      <c r="F969" s="52"/>
      <c r="G969" s="13"/>
      <c r="H969" s="13"/>
      <c r="I969" s="13"/>
      <c r="J969" s="13"/>
      <c r="K969" s="22"/>
      <c r="L969" s="13"/>
      <c r="M969" s="13"/>
      <c r="N969" s="22"/>
    </row>
    <row r="970" spans="1:14" ht="13.5">
      <c r="A970" s="13"/>
      <c r="B970" s="13"/>
      <c r="C970" s="13"/>
      <c r="D970" s="13"/>
      <c r="E970" s="22"/>
      <c r="F970" s="52"/>
      <c r="G970" s="13"/>
      <c r="H970" s="13"/>
      <c r="I970" s="13"/>
      <c r="J970" s="13"/>
      <c r="K970" s="22"/>
      <c r="L970" s="13"/>
      <c r="M970" s="13"/>
      <c r="N970" s="22"/>
    </row>
    <row r="971" spans="1:14" ht="13.5">
      <c r="A971" s="13"/>
      <c r="B971" s="13"/>
      <c r="C971" s="13"/>
      <c r="D971" s="13"/>
      <c r="E971" s="22"/>
      <c r="F971" s="52"/>
      <c r="G971" s="13"/>
      <c r="H971" s="13"/>
      <c r="I971" s="13"/>
      <c r="J971" s="13"/>
      <c r="K971" s="22"/>
      <c r="L971" s="13"/>
      <c r="M971" s="13"/>
      <c r="N971" s="22"/>
    </row>
    <row r="972" spans="1:14" ht="13.5">
      <c r="A972" s="13"/>
      <c r="B972" s="13"/>
      <c r="C972" s="13"/>
      <c r="D972" s="13"/>
      <c r="E972" s="22"/>
      <c r="F972" s="52"/>
      <c r="G972" s="13"/>
      <c r="H972" s="13"/>
      <c r="I972" s="13"/>
      <c r="J972" s="13"/>
      <c r="K972" s="22"/>
      <c r="L972" s="13"/>
      <c r="M972" s="13"/>
      <c r="N972" s="22"/>
    </row>
    <row r="973" spans="1:14" ht="13.5">
      <c r="A973" s="13"/>
      <c r="B973" s="13"/>
      <c r="C973" s="13"/>
      <c r="D973" s="13"/>
      <c r="E973" s="22"/>
      <c r="F973" s="52"/>
      <c r="G973" s="13"/>
      <c r="H973" s="13"/>
      <c r="I973" s="13"/>
      <c r="J973" s="13"/>
      <c r="K973" s="22"/>
      <c r="L973" s="13"/>
      <c r="M973" s="13"/>
      <c r="N973" s="22"/>
    </row>
    <row r="974" spans="1:14" ht="13.5">
      <c r="A974" s="13"/>
      <c r="B974" s="13"/>
      <c r="C974" s="13"/>
      <c r="D974" s="13"/>
      <c r="E974" s="22"/>
      <c r="F974" s="52"/>
      <c r="G974" s="13"/>
      <c r="H974" s="13"/>
      <c r="I974" s="13"/>
      <c r="J974" s="13"/>
      <c r="K974" s="22"/>
      <c r="L974" s="13"/>
      <c r="M974" s="13"/>
      <c r="N974" s="22"/>
    </row>
    <row r="975" spans="1:14" ht="13.5">
      <c r="A975" s="13"/>
      <c r="B975" s="13"/>
      <c r="C975" s="13"/>
      <c r="D975" s="13"/>
      <c r="E975" s="22"/>
      <c r="F975" s="52"/>
      <c r="G975" s="13"/>
      <c r="H975" s="13"/>
      <c r="I975" s="13"/>
      <c r="J975" s="13"/>
      <c r="K975" s="22"/>
      <c r="L975" s="13"/>
      <c r="M975" s="13"/>
      <c r="N975" s="22"/>
    </row>
    <row r="976" spans="1:14" ht="13.5">
      <c r="A976" s="13"/>
      <c r="B976" s="13"/>
      <c r="C976" s="13"/>
      <c r="D976" s="13"/>
      <c r="E976" s="22"/>
      <c r="F976" s="52"/>
      <c r="G976" s="13"/>
      <c r="H976" s="13"/>
      <c r="I976" s="13"/>
      <c r="J976" s="13"/>
      <c r="K976" s="22"/>
      <c r="L976" s="13"/>
      <c r="M976" s="13"/>
      <c r="N976" s="22"/>
    </row>
    <row r="977" spans="1:14" ht="13.5">
      <c r="A977" s="13"/>
      <c r="B977" s="13"/>
      <c r="C977" s="13"/>
      <c r="D977" s="13"/>
      <c r="E977" s="22"/>
      <c r="F977" s="52"/>
      <c r="G977" s="13"/>
      <c r="H977" s="13"/>
      <c r="I977" s="13"/>
      <c r="J977" s="13"/>
      <c r="K977" s="22"/>
      <c r="L977" s="13"/>
      <c r="M977" s="13"/>
      <c r="N977" s="22"/>
    </row>
    <row r="978" spans="1:14" ht="13.5">
      <c r="A978" s="13"/>
      <c r="B978" s="13"/>
      <c r="C978" s="13"/>
      <c r="D978" s="13"/>
      <c r="E978" s="22"/>
      <c r="F978" s="52"/>
      <c r="G978" s="13"/>
      <c r="H978" s="13"/>
      <c r="I978" s="13"/>
      <c r="J978" s="13"/>
      <c r="K978" s="22"/>
      <c r="L978" s="13"/>
      <c r="M978" s="13"/>
      <c r="N978" s="22"/>
    </row>
    <row r="979" spans="1:14" ht="13.5">
      <c r="A979" s="13"/>
      <c r="B979" s="13"/>
      <c r="C979" s="13"/>
      <c r="D979" s="13"/>
      <c r="E979" s="22"/>
      <c r="F979" s="52"/>
      <c r="G979" s="13"/>
      <c r="H979" s="13"/>
      <c r="I979" s="13"/>
      <c r="J979" s="13"/>
      <c r="K979" s="22"/>
      <c r="L979" s="13"/>
      <c r="M979" s="13"/>
      <c r="N979" s="22"/>
    </row>
    <row r="980" spans="1:14" ht="13.5">
      <c r="A980" s="13"/>
      <c r="B980" s="13"/>
      <c r="C980" s="13"/>
      <c r="D980" s="13"/>
      <c r="E980" s="22"/>
      <c r="F980" s="52"/>
      <c r="G980" s="13"/>
      <c r="H980" s="13"/>
      <c r="I980" s="13"/>
      <c r="J980" s="13"/>
      <c r="K980" s="22"/>
      <c r="L980" s="13"/>
      <c r="M980" s="13"/>
      <c r="N980" s="22"/>
    </row>
    <row r="981" spans="1:14" ht="13.5">
      <c r="A981" s="13"/>
      <c r="B981" s="13"/>
      <c r="C981" s="13"/>
      <c r="D981" s="13"/>
      <c r="E981" s="22"/>
      <c r="F981" s="52"/>
      <c r="G981" s="13"/>
      <c r="H981" s="13"/>
      <c r="I981" s="13"/>
      <c r="J981" s="13"/>
      <c r="K981" s="22"/>
      <c r="L981" s="13"/>
      <c r="M981" s="13"/>
      <c r="N981" s="22"/>
    </row>
    <row r="982" spans="1:14" ht="13.5">
      <c r="A982" s="13"/>
      <c r="B982" s="13"/>
      <c r="C982" s="13"/>
      <c r="D982" s="13"/>
      <c r="E982" s="22"/>
      <c r="F982" s="52"/>
      <c r="G982" s="13"/>
      <c r="H982" s="13"/>
      <c r="I982" s="13"/>
      <c r="J982" s="13"/>
      <c r="K982" s="22"/>
      <c r="L982" s="13"/>
      <c r="M982" s="13"/>
      <c r="N982" s="22"/>
    </row>
    <row r="983" spans="1:14" ht="13.5">
      <c r="A983" s="13"/>
      <c r="B983" s="13"/>
      <c r="C983" s="13"/>
      <c r="D983" s="13"/>
      <c r="E983" s="22"/>
      <c r="F983" s="52"/>
      <c r="G983" s="13"/>
      <c r="H983" s="13"/>
      <c r="I983" s="13"/>
      <c r="J983" s="13"/>
      <c r="K983" s="22"/>
      <c r="L983" s="13"/>
      <c r="M983" s="13"/>
      <c r="N983" s="22"/>
    </row>
    <row r="984" spans="1:14" ht="13.5">
      <c r="A984" s="13"/>
      <c r="B984" s="13"/>
      <c r="C984" s="13"/>
      <c r="D984" s="13"/>
      <c r="E984" s="22"/>
      <c r="F984" s="52"/>
      <c r="G984" s="13"/>
      <c r="H984" s="13"/>
      <c r="I984" s="13"/>
      <c r="J984" s="13"/>
      <c r="K984" s="22"/>
      <c r="L984" s="13"/>
      <c r="M984" s="13"/>
      <c r="N984" s="22"/>
    </row>
    <row r="985" spans="1:14" ht="13.5">
      <c r="A985" s="13"/>
      <c r="B985" s="13"/>
      <c r="C985" s="13"/>
      <c r="D985" s="13"/>
      <c r="E985" s="22"/>
      <c r="F985" s="52"/>
      <c r="G985" s="13"/>
      <c r="H985" s="13"/>
      <c r="I985" s="13"/>
      <c r="J985" s="13"/>
      <c r="K985" s="22"/>
      <c r="L985" s="13"/>
      <c r="M985" s="13"/>
      <c r="N985" s="22"/>
    </row>
    <row r="986" spans="1:14" ht="13.5">
      <c r="A986" s="13"/>
      <c r="B986" s="13"/>
      <c r="C986" s="13"/>
      <c r="D986" s="13"/>
      <c r="E986" s="22"/>
      <c r="F986" s="52"/>
      <c r="G986" s="13"/>
      <c r="H986" s="13"/>
      <c r="I986" s="13"/>
      <c r="J986" s="13"/>
      <c r="K986" s="22"/>
      <c r="L986" s="13"/>
      <c r="M986" s="13"/>
      <c r="N986" s="22"/>
    </row>
    <row r="987" spans="1:14" ht="13.5">
      <c r="A987" s="13"/>
      <c r="B987" s="13"/>
      <c r="C987" s="13"/>
      <c r="D987" s="13"/>
      <c r="E987" s="22"/>
      <c r="F987" s="52"/>
      <c r="G987" s="13"/>
      <c r="H987" s="13"/>
      <c r="I987" s="13"/>
      <c r="J987" s="13"/>
      <c r="K987" s="22"/>
      <c r="L987" s="13"/>
      <c r="M987" s="13"/>
      <c r="N987" s="22"/>
    </row>
    <row r="988" spans="1:14" ht="13.5">
      <c r="A988" s="13"/>
      <c r="B988" s="13"/>
      <c r="C988" s="13"/>
      <c r="D988" s="13"/>
      <c r="E988" s="22"/>
      <c r="F988" s="52"/>
      <c r="G988" s="13"/>
      <c r="H988" s="13"/>
      <c r="I988" s="13"/>
      <c r="J988" s="13"/>
      <c r="K988" s="22"/>
      <c r="L988" s="13"/>
      <c r="M988" s="13"/>
      <c r="N988" s="22"/>
    </row>
    <row r="989" spans="1:14" ht="13.5">
      <c r="A989" s="13"/>
      <c r="B989" s="13"/>
      <c r="C989" s="13"/>
      <c r="D989" s="13"/>
      <c r="E989" s="22"/>
      <c r="F989" s="52"/>
      <c r="G989" s="13"/>
      <c r="H989" s="13"/>
      <c r="I989" s="13"/>
      <c r="J989" s="13"/>
      <c r="K989" s="22"/>
      <c r="L989" s="13"/>
      <c r="M989" s="13"/>
      <c r="N989" s="22"/>
    </row>
    <row r="990" spans="1:14" ht="13.5">
      <c r="A990" s="13"/>
      <c r="B990" s="13"/>
      <c r="C990" s="13"/>
      <c r="D990" s="13"/>
      <c r="E990" s="22"/>
      <c r="F990" s="52"/>
      <c r="G990" s="13"/>
      <c r="H990" s="13"/>
      <c r="I990" s="13"/>
      <c r="J990" s="13"/>
      <c r="K990" s="22"/>
      <c r="L990" s="13"/>
      <c r="M990" s="13"/>
      <c r="N990" s="22"/>
    </row>
    <row r="991" spans="1:14" ht="13.5">
      <c r="A991" s="13"/>
      <c r="B991" s="13"/>
      <c r="C991" s="13"/>
      <c r="D991" s="13"/>
      <c r="E991" s="22"/>
      <c r="F991" s="52"/>
      <c r="G991" s="13"/>
      <c r="H991" s="13"/>
      <c r="I991" s="13"/>
      <c r="J991" s="13"/>
      <c r="K991" s="22"/>
      <c r="L991" s="13"/>
      <c r="M991" s="13"/>
      <c r="N991" s="22"/>
    </row>
    <row r="992" spans="1:14" ht="13.5">
      <c r="A992" s="13"/>
      <c r="B992" s="13"/>
      <c r="C992" s="13"/>
      <c r="D992" s="13"/>
      <c r="E992" s="22"/>
      <c r="F992" s="52"/>
      <c r="G992" s="13"/>
      <c r="H992" s="13"/>
      <c r="I992" s="13"/>
      <c r="J992" s="13"/>
      <c r="K992" s="22"/>
      <c r="L992" s="13"/>
      <c r="M992" s="13"/>
      <c r="N992" s="22"/>
    </row>
    <row r="993" spans="1:14" ht="13.5">
      <c r="A993" s="13"/>
      <c r="B993" s="13"/>
      <c r="C993" s="13"/>
      <c r="D993" s="13"/>
      <c r="E993" s="22"/>
      <c r="F993" s="52"/>
      <c r="G993" s="13"/>
      <c r="H993" s="13"/>
      <c r="I993" s="13"/>
      <c r="J993" s="13"/>
      <c r="K993" s="22"/>
      <c r="L993" s="13"/>
      <c r="M993" s="13"/>
      <c r="N993" s="22"/>
    </row>
    <row r="994" spans="1:14" ht="13.5">
      <c r="A994" s="13"/>
      <c r="B994" s="13"/>
      <c r="C994" s="13"/>
      <c r="D994" s="13"/>
      <c r="E994" s="22"/>
      <c r="F994" s="52"/>
      <c r="G994" s="13"/>
      <c r="H994" s="13"/>
      <c r="I994" s="13"/>
      <c r="J994" s="13"/>
      <c r="K994" s="22"/>
      <c r="L994" s="13"/>
      <c r="M994" s="13"/>
      <c r="N994" s="22"/>
    </row>
    <row r="995" spans="1:14" ht="13.5">
      <c r="A995" s="13"/>
      <c r="B995" s="13"/>
      <c r="C995" s="13"/>
      <c r="D995" s="13"/>
      <c r="E995" s="22"/>
      <c r="F995" s="52"/>
      <c r="G995" s="13"/>
      <c r="H995" s="13"/>
      <c r="I995" s="13"/>
      <c r="J995" s="13"/>
      <c r="K995" s="22"/>
      <c r="L995" s="13"/>
      <c r="M995" s="13"/>
      <c r="N995" s="22"/>
    </row>
    <row r="996" spans="1:14" ht="13.5">
      <c r="A996" s="13"/>
      <c r="B996" s="13"/>
      <c r="C996" s="13"/>
      <c r="D996" s="13"/>
      <c r="E996" s="22"/>
      <c r="F996" s="52"/>
      <c r="G996" s="13"/>
      <c r="H996" s="13"/>
      <c r="I996" s="13"/>
      <c r="J996" s="13"/>
      <c r="K996" s="22"/>
      <c r="L996" s="13"/>
      <c r="M996" s="13"/>
      <c r="N996" s="22"/>
    </row>
    <row r="997" spans="1:14" ht="13.5">
      <c r="A997" s="13"/>
      <c r="B997" s="13"/>
      <c r="C997" s="13"/>
      <c r="D997" s="13"/>
      <c r="E997" s="22"/>
      <c r="F997" s="52"/>
      <c r="G997" s="13"/>
      <c r="H997" s="13"/>
      <c r="I997" s="13"/>
      <c r="J997" s="13"/>
      <c r="K997" s="22"/>
      <c r="L997" s="13"/>
      <c r="M997" s="13"/>
      <c r="N997" s="22"/>
    </row>
    <row r="998" spans="1:14" ht="13.5">
      <c r="A998" s="13"/>
      <c r="B998" s="13"/>
      <c r="C998" s="13"/>
      <c r="D998" s="13"/>
      <c r="E998" s="22"/>
      <c r="F998" s="52"/>
      <c r="G998" s="13"/>
      <c r="H998" s="13"/>
      <c r="I998" s="13"/>
      <c r="J998" s="13"/>
      <c r="K998" s="22"/>
      <c r="L998" s="13"/>
      <c r="M998" s="13"/>
      <c r="N998" s="22"/>
    </row>
    <row r="999" spans="1:14" ht="13.5">
      <c r="A999" s="13"/>
      <c r="B999" s="13"/>
      <c r="C999" s="13"/>
      <c r="D999" s="13"/>
      <c r="E999" s="22"/>
      <c r="F999" s="52"/>
      <c r="G999" s="13"/>
      <c r="H999" s="13"/>
      <c r="I999" s="13"/>
      <c r="J999" s="13"/>
      <c r="K999" s="22"/>
      <c r="L999" s="13"/>
      <c r="M999" s="13"/>
      <c r="N999" s="22"/>
    </row>
    <row r="1000" spans="1:14" ht="13.5">
      <c r="A1000" s="13"/>
      <c r="B1000" s="13"/>
      <c r="C1000" s="13"/>
      <c r="D1000" s="13"/>
      <c r="E1000" s="22"/>
      <c r="F1000" s="52"/>
      <c r="G1000" s="13"/>
      <c r="H1000" s="13"/>
      <c r="I1000" s="13"/>
      <c r="J1000" s="13"/>
      <c r="K1000" s="22"/>
      <c r="L1000" s="13"/>
      <c r="M1000" s="13"/>
      <c r="N1000" s="22"/>
    </row>
    <row r="1001" spans="1:14" ht="13.5">
      <c r="A1001" s="13"/>
      <c r="B1001" s="13"/>
      <c r="C1001" s="13"/>
      <c r="D1001" s="13"/>
      <c r="E1001" s="22"/>
      <c r="F1001" s="52"/>
      <c r="G1001" s="13"/>
      <c r="H1001" s="13"/>
      <c r="I1001" s="13"/>
      <c r="J1001" s="13"/>
      <c r="K1001" s="22"/>
      <c r="L1001" s="13"/>
      <c r="M1001" s="13"/>
      <c r="N1001" s="22"/>
    </row>
    <row r="1002" spans="1:14" ht="13.5">
      <c r="A1002" s="13"/>
      <c r="B1002" s="13"/>
      <c r="C1002" s="13"/>
      <c r="D1002" s="13"/>
      <c r="E1002" s="22"/>
      <c r="F1002" s="52"/>
      <c r="G1002" s="13"/>
      <c r="H1002" s="13"/>
      <c r="I1002" s="13"/>
      <c r="J1002" s="13"/>
      <c r="K1002" s="22"/>
      <c r="L1002" s="13"/>
      <c r="M1002" s="13"/>
      <c r="N1002" s="22"/>
    </row>
    <row r="1003" spans="1:14" ht="13.5">
      <c r="A1003" s="13"/>
      <c r="B1003" s="13"/>
      <c r="C1003" s="13"/>
      <c r="D1003" s="13"/>
      <c r="E1003" s="22"/>
      <c r="F1003" s="52"/>
      <c r="G1003" s="13"/>
      <c r="H1003" s="13"/>
      <c r="I1003" s="13"/>
      <c r="J1003" s="13"/>
      <c r="K1003" s="22"/>
      <c r="L1003" s="13"/>
      <c r="M1003" s="13"/>
      <c r="N1003" s="22"/>
    </row>
    <row r="1004" spans="1:14" ht="13.5">
      <c r="A1004" s="13"/>
      <c r="B1004" s="13"/>
      <c r="C1004" s="13"/>
      <c r="D1004" s="13"/>
      <c r="E1004" s="22"/>
      <c r="F1004" s="52"/>
      <c r="G1004" s="13"/>
      <c r="H1004" s="13"/>
      <c r="I1004" s="13"/>
      <c r="J1004" s="13"/>
      <c r="K1004" s="22"/>
      <c r="L1004" s="13"/>
      <c r="M1004" s="13"/>
      <c r="N1004" s="22"/>
    </row>
    <row r="1005" spans="1:14" ht="13.5">
      <c r="A1005" s="13"/>
      <c r="B1005" s="13"/>
      <c r="C1005" s="13"/>
      <c r="D1005" s="13"/>
      <c r="E1005" s="22"/>
      <c r="F1005" s="52"/>
      <c r="G1005" s="13"/>
      <c r="H1005" s="13"/>
      <c r="I1005" s="13"/>
      <c r="J1005" s="13"/>
      <c r="K1005" s="22"/>
      <c r="L1005" s="13"/>
      <c r="M1005" s="13"/>
      <c r="N1005" s="22"/>
    </row>
    <row r="1006" spans="1:14" ht="13.5">
      <c r="A1006" s="13"/>
      <c r="B1006" s="13"/>
      <c r="C1006" s="13"/>
      <c r="D1006" s="13"/>
      <c r="E1006" s="22"/>
      <c r="F1006" s="52"/>
      <c r="G1006" s="13"/>
      <c r="H1006" s="13"/>
      <c r="I1006" s="13"/>
      <c r="J1006" s="13"/>
      <c r="K1006" s="22"/>
      <c r="L1006" s="13"/>
      <c r="M1006" s="13"/>
      <c r="N1006" s="22"/>
    </row>
    <row r="1007" spans="1:14" ht="13.5">
      <c r="A1007" s="13"/>
      <c r="B1007" s="13"/>
      <c r="C1007" s="13"/>
      <c r="D1007" s="13"/>
      <c r="E1007" s="22"/>
      <c r="F1007" s="52"/>
      <c r="G1007" s="13"/>
      <c r="H1007" s="13"/>
      <c r="I1007" s="13"/>
      <c r="J1007" s="13"/>
      <c r="K1007" s="22"/>
      <c r="L1007" s="13"/>
      <c r="M1007" s="13"/>
      <c r="N1007" s="22"/>
    </row>
    <row r="1008" spans="1:14" ht="13.5">
      <c r="A1008" s="13"/>
      <c r="B1008" s="13"/>
      <c r="C1008" s="13"/>
      <c r="D1008" s="13"/>
      <c r="E1008" s="22"/>
      <c r="F1008" s="52"/>
      <c r="G1008" s="13"/>
      <c r="H1008" s="13"/>
      <c r="I1008" s="13"/>
      <c r="J1008" s="13"/>
      <c r="K1008" s="22"/>
      <c r="L1008" s="13"/>
      <c r="M1008" s="13"/>
      <c r="N1008" s="22"/>
    </row>
    <row r="1009" spans="1:14" ht="13.5">
      <c r="A1009" s="13"/>
      <c r="B1009" s="13"/>
      <c r="C1009" s="13"/>
      <c r="D1009" s="13"/>
      <c r="E1009" s="22"/>
      <c r="F1009" s="52"/>
      <c r="G1009" s="13"/>
      <c r="H1009" s="13"/>
      <c r="I1009" s="13"/>
      <c r="J1009" s="13"/>
      <c r="K1009" s="22"/>
      <c r="L1009" s="13"/>
      <c r="M1009" s="13"/>
      <c r="N1009" s="22"/>
    </row>
    <row r="1010" spans="1:14" ht="13.5">
      <c r="A1010" s="13"/>
      <c r="B1010" s="13"/>
      <c r="C1010" s="13"/>
      <c r="D1010" s="13"/>
      <c r="E1010" s="22"/>
      <c r="F1010" s="52"/>
      <c r="G1010" s="13"/>
      <c r="H1010" s="13"/>
      <c r="I1010" s="13"/>
      <c r="J1010" s="13"/>
      <c r="K1010" s="22"/>
      <c r="L1010" s="13"/>
      <c r="M1010" s="13"/>
      <c r="N1010" s="22"/>
    </row>
    <row r="1011" spans="1:14" ht="13.5">
      <c r="A1011" s="13"/>
      <c r="B1011" s="13"/>
      <c r="C1011" s="13"/>
      <c r="D1011" s="13"/>
      <c r="E1011" s="22"/>
      <c r="F1011" s="52"/>
      <c r="G1011" s="13"/>
      <c r="H1011" s="13"/>
      <c r="I1011" s="13"/>
      <c r="J1011" s="13"/>
      <c r="K1011" s="22"/>
      <c r="L1011" s="13"/>
      <c r="M1011" s="13"/>
      <c r="N1011" s="22"/>
    </row>
    <row r="1012" spans="1:14" ht="13.5">
      <c r="A1012" s="13"/>
      <c r="B1012" s="13"/>
      <c r="C1012" s="13"/>
      <c r="D1012" s="13"/>
      <c r="E1012" s="22"/>
      <c r="F1012" s="52"/>
      <c r="G1012" s="13"/>
      <c r="H1012" s="13"/>
      <c r="I1012" s="13"/>
      <c r="J1012" s="13"/>
      <c r="K1012" s="22"/>
      <c r="L1012" s="13"/>
      <c r="M1012" s="13"/>
      <c r="N1012" s="22"/>
    </row>
    <row r="1013" spans="1:14" ht="13.5">
      <c r="A1013" s="13"/>
      <c r="B1013" s="13"/>
      <c r="C1013" s="13"/>
      <c r="D1013" s="13"/>
      <c r="E1013" s="22"/>
      <c r="F1013" s="52"/>
      <c r="G1013" s="13"/>
      <c r="H1013" s="13"/>
      <c r="I1013" s="13"/>
      <c r="J1013" s="13"/>
      <c r="K1013" s="22"/>
      <c r="L1013" s="13"/>
      <c r="M1013" s="13"/>
      <c r="N1013" s="22"/>
    </row>
    <row r="1014" spans="1:14" ht="13.5">
      <c r="A1014" s="13"/>
      <c r="B1014" s="13"/>
      <c r="C1014" s="13"/>
      <c r="D1014" s="13"/>
      <c r="E1014" s="22"/>
      <c r="F1014" s="52"/>
      <c r="G1014" s="13"/>
      <c r="H1014" s="13"/>
      <c r="I1014" s="13"/>
      <c r="J1014" s="13"/>
      <c r="K1014" s="22"/>
      <c r="L1014" s="13"/>
      <c r="M1014" s="13"/>
      <c r="N1014" s="22"/>
    </row>
    <row r="1015" spans="1:14" ht="13.5">
      <c r="A1015" s="13"/>
      <c r="B1015" s="13"/>
      <c r="C1015" s="13"/>
      <c r="D1015" s="13"/>
      <c r="E1015" s="22"/>
      <c r="F1015" s="52"/>
      <c r="G1015" s="13"/>
      <c r="H1015" s="13"/>
      <c r="I1015" s="13"/>
      <c r="J1015" s="13"/>
      <c r="K1015" s="22"/>
      <c r="L1015" s="13"/>
      <c r="M1015" s="13"/>
      <c r="N1015" s="22"/>
    </row>
    <row r="1016" spans="1:14" ht="13.5">
      <c r="A1016" s="13"/>
      <c r="B1016" s="13"/>
      <c r="C1016" s="13"/>
      <c r="D1016" s="13"/>
      <c r="E1016" s="22"/>
      <c r="F1016" s="52"/>
      <c r="G1016" s="13"/>
      <c r="H1016" s="13"/>
      <c r="I1016" s="13"/>
      <c r="J1016" s="13"/>
      <c r="K1016" s="22"/>
      <c r="L1016" s="13"/>
      <c r="M1016" s="13"/>
      <c r="N1016" s="22"/>
    </row>
    <row r="1017" spans="1:14" ht="13.5">
      <c r="A1017" s="13"/>
      <c r="B1017" s="13"/>
      <c r="C1017" s="13"/>
      <c r="D1017" s="13"/>
      <c r="E1017" s="22"/>
      <c r="F1017" s="52"/>
      <c r="G1017" s="13"/>
      <c r="H1017" s="13"/>
      <c r="I1017" s="13"/>
      <c r="J1017" s="13"/>
      <c r="K1017" s="22"/>
      <c r="L1017" s="13"/>
      <c r="M1017" s="13"/>
      <c r="N1017" s="22"/>
    </row>
    <row r="1018" spans="1:14" ht="13.5">
      <c r="A1018" s="13"/>
      <c r="B1018" s="13"/>
      <c r="C1018" s="13"/>
      <c r="D1018" s="13"/>
      <c r="E1018" s="22"/>
      <c r="F1018" s="52"/>
      <c r="G1018" s="13"/>
      <c r="H1018" s="13"/>
      <c r="I1018" s="13"/>
      <c r="J1018" s="13"/>
      <c r="K1018" s="22"/>
      <c r="L1018" s="13"/>
      <c r="M1018" s="13"/>
      <c r="N1018" s="22"/>
    </row>
    <row r="1019" spans="1:14" ht="13.5">
      <c r="A1019" s="13"/>
      <c r="B1019" s="13"/>
      <c r="C1019" s="13"/>
      <c r="D1019" s="13"/>
      <c r="E1019" s="22"/>
      <c r="F1019" s="52"/>
      <c r="G1019" s="13"/>
      <c r="H1019" s="13"/>
      <c r="I1019" s="13"/>
      <c r="J1019" s="13"/>
      <c r="K1019" s="22"/>
      <c r="L1019" s="13"/>
      <c r="M1019" s="13"/>
      <c r="N1019" s="22"/>
    </row>
    <row r="1020" spans="1:14" ht="13.5">
      <c r="A1020" s="13"/>
      <c r="B1020" s="13"/>
      <c r="C1020" s="13"/>
      <c r="D1020" s="13"/>
      <c r="E1020" s="22"/>
      <c r="F1020" s="52"/>
      <c r="G1020" s="13"/>
      <c r="H1020" s="13"/>
      <c r="I1020" s="13"/>
      <c r="J1020" s="13"/>
      <c r="K1020" s="22"/>
      <c r="L1020" s="13"/>
      <c r="M1020" s="13"/>
      <c r="N1020" s="22"/>
    </row>
    <row r="1021" spans="1:14" ht="13.5">
      <c r="A1021" s="13"/>
      <c r="B1021" s="13"/>
      <c r="C1021" s="13"/>
      <c r="D1021" s="13"/>
      <c r="E1021" s="22"/>
      <c r="F1021" s="52"/>
      <c r="G1021" s="13"/>
      <c r="H1021" s="13"/>
      <c r="I1021" s="13"/>
      <c r="J1021" s="13"/>
      <c r="K1021" s="22"/>
      <c r="L1021" s="13"/>
      <c r="M1021" s="13"/>
      <c r="N1021" s="22"/>
    </row>
    <row r="1022" spans="1:14" ht="13.5">
      <c r="A1022" s="13"/>
      <c r="B1022" s="13"/>
      <c r="C1022" s="13"/>
      <c r="D1022" s="13"/>
      <c r="E1022" s="22"/>
      <c r="F1022" s="52"/>
      <c r="G1022" s="13"/>
      <c r="H1022" s="13"/>
      <c r="I1022" s="13"/>
      <c r="J1022" s="13"/>
      <c r="K1022" s="22"/>
      <c r="L1022" s="13"/>
      <c r="M1022" s="13"/>
      <c r="N1022" s="22"/>
    </row>
    <row r="1023" spans="1:14" ht="13.5">
      <c r="A1023" s="13"/>
      <c r="B1023" s="13"/>
      <c r="C1023" s="13"/>
      <c r="D1023" s="13"/>
      <c r="E1023" s="22"/>
      <c r="F1023" s="52"/>
      <c r="G1023" s="13"/>
      <c r="H1023" s="13"/>
      <c r="I1023" s="13"/>
      <c r="J1023" s="13"/>
      <c r="K1023" s="22"/>
      <c r="L1023" s="13"/>
      <c r="M1023" s="13"/>
      <c r="N1023" s="22"/>
    </row>
    <row r="1024" spans="1:14" ht="13.5">
      <c r="A1024" s="13"/>
      <c r="B1024" s="13"/>
      <c r="C1024" s="13"/>
      <c r="D1024" s="13"/>
      <c r="E1024" s="22"/>
      <c r="F1024" s="52"/>
      <c r="G1024" s="13"/>
      <c r="H1024" s="13"/>
      <c r="I1024" s="13"/>
      <c r="J1024" s="13"/>
      <c r="K1024" s="22"/>
      <c r="L1024" s="13"/>
      <c r="M1024" s="13"/>
      <c r="N1024" s="22"/>
    </row>
    <row r="1025" spans="1:14" ht="13.5">
      <c r="A1025" s="13"/>
      <c r="B1025" s="13"/>
      <c r="C1025" s="13"/>
      <c r="D1025" s="13"/>
      <c r="E1025" s="22"/>
      <c r="F1025" s="52"/>
      <c r="G1025" s="13"/>
      <c r="H1025" s="13"/>
      <c r="I1025" s="13"/>
      <c r="J1025" s="13"/>
      <c r="K1025" s="22"/>
      <c r="L1025" s="13"/>
      <c r="M1025" s="13"/>
      <c r="N1025" s="22"/>
    </row>
    <row r="1026" spans="1:14" ht="13.5">
      <c r="A1026" s="13"/>
      <c r="B1026" s="13"/>
      <c r="C1026" s="13"/>
      <c r="D1026" s="13"/>
      <c r="E1026" s="22"/>
      <c r="F1026" s="52"/>
      <c r="G1026" s="13"/>
      <c r="H1026" s="13"/>
      <c r="I1026" s="13"/>
      <c r="J1026" s="13"/>
      <c r="K1026" s="22"/>
      <c r="L1026" s="13"/>
      <c r="M1026" s="13"/>
      <c r="N1026" s="22"/>
    </row>
    <row r="1027" spans="1:14" ht="13.5">
      <c r="A1027" s="13"/>
      <c r="B1027" s="13"/>
      <c r="C1027" s="13"/>
      <c r="D1027" s="13"/>
      <c r="E1027" s="22"/>
      <c r="F1027" s="52"/>
      <c r="G1027" s="13"/>
      <c r="H1027" s="13"/>
      <c r="I1027" s="13"/>
      <c r="J1027" s="13"/>
      <c r="K1027" s="22"/>
      <c r="L1027" s="13"/>
      <c r="M1027" s="13"/>
      <c r="N1027" s="22"/>
    </row>
    <row r="1028" spans="1:14" ht="13.5">
      <c r="A1028" s="13"/>
      <c r="B1028" s="13"/>
      <c r="C1028" s="13"/>
      <c r="D1028" s="13"/>
      <c r="E1028" s="22"/>
      <c r="F1028" s="52"/>
      <c r="G1028" s="13"/>
      <c r="H1028" s="13"/>
      <c r="I1028" s="13"/>
      <c r="J1028" s="13"/>
      <c r="K1028" s="22"/>
      <c r="L1028" s="13"/>
      <c r="M1028" s="13"/>
      <c r="N1028" s="22"/>
    </row>
    <row r="1029" spans="1:14" ht="13.5">
      <c r="A1029" s="13"/>
      <c r="B1029" s="13"/>
      <c r="C1029" s="13"/>
      <c r="D1029" s="13"/>
      <c r="E1029" s="22"/>
      <c r="F1029" s="52"/>
      <c r="G1029" s="13"/>
      <c r="H1029" s="13"/>
      <c r="I1029" s="13"/>
      <c r="J1029" s="13"/>
      <c r="K1029" s="22"/>
      <c r="L1029" s="13"/>
      <c r="M1029" s="13"/>
      <c r="N1029" s="22"/>
    </row>
    <row r="1030" spans="1:14" ht="13.5">
      <c r="A1030" s="13"/>
      <c r="B1030" s="13"/>
      <c r="C1030" s="13"/>
      <c r="D1030" s="13"/>
      <c r="E1030" s="22"/>
      <c r="F1030" s="52"/>
      <c r="G1030" s="13"/>
      <c r="H1030" s="13"/>
      <c r="I1030" s="13"/>
      <c r="J1030" s="13"/>
      <c r="K1030" s="22"/>
      <c r="L1030" s="13"/>
      <c r="M1030" s="13"/>
      <c r="N1030" s="22"/>
    </row>
    <row r="1031" spans="1:14" ht="13.5">
      <c r="A1031" s="13"/>
      <c r="B1031" s="13"/>
      <c r="C1031" s="13"/>
      <c r="D1031" s="13"/>
      <c r="E1031" s="22"/>
      <c r="F1031" s="52"/>
      <c r="G1031" s="13"/>
      <c r="H1031" s="13"/>
      <c r="I1031" s="13"/>
      <c r="J1031" s="13"/>
      <c r="K1031" s="22"/>
      <c r="L1031" s="13"/>
      <c r="M1031" s="13"/>
      <c r="N1031" s="22"/>
    </row>
    <row r="1032" spans="1:14" ht="13.5">
      <c r="A1032" s="13"/>
      <c r="B1032" s="13"/>
      <c r="C1032" s="13"/>
      <c r="D1032" s="13"/>
      <c r="E1032" s="22"/>
      <c r="F1032" s="52"/>
      <c r="G1032" s="13"/>
      <c r="H1032" s="13"/>
      <c r="I1032" s="13"/>
      <c r="J1032" s="13"/>
      <c r="K1032" s="22"/>
      <c r="L1032" s="13"/>
      <c r="M1032" s="13"/>
      <c r="N1032" s="22"/>
    </row>
    <row r="1033" spans="1:14" ht="13.5">
      <c r="A1033" s="13"/>
      <c r="B1033" s="13"/>
      <c r="C1033" s="13"/>
      <c r="D1033" s="13"/>
      <c r="E1033" s="22"/>
      <c r="F1033" s="52"/>
      <c r="G1033" s="13"/>
      <c r="H1033" s="13"/>
      <c r="I1033" s="13"/>
      <c r="J1033" s="13"/>
      <c r="K1033" s="22"/>
      <c r="L1033" s="13"/>
      <c r="M1033" s="13"/>
      <c r="N1033" s="22"/>
    </row>
    <row r="1034" spans="1:14" ht="13.5">
      <c r="A1034" s="13"/>
      <c r="B1034" s="13"/>
      <c r="C1034" s="13"/>
      <c r="D1034" s="13"/>
      <c r="E1034" s="22"/>
      <c r="F1034" s="52"/>
      <c r="G1034" s="13"/>
      <c r="H1034" s="13"/>
      <c r="I1034" s="13"/>
      <c r="J1034" s="13"/>
      <c r="K1034" s="22"/>
      <c r="L1034" s="13"/>
      <c r="M1034" s="13"/>
      <c r="N1034" s="22"/>
    </row>
    <row r="1035" spans="1:14" ht="13.5">
      <c r="A1035" s="13"/>
      <c r="B1035" s="13"/>
      <c r="C1035" s="13"/>
      <c r="D1035" s="13"/>
      <c r="E1035" s="22"/>
      <c r="F1035" s="52"/>
      <c r="G1035" s="13"/>
      <c r="H1035" s="13"/>
      <c r="I1035" s="13"/>
      <c r="J1035" s="13"/>
      <c r="K1035" s="22"/>
      <c r="L1035" s="13"/>
      <c r="M1035" s="13"/>
      <c r="N1035" s="22"/>
    </row>
    <row r="1036" spans="1:14" ht="13.5">
      <c r="A1036" s="13"/>
      <c r="B1036" s="13"/>
      <c r="C1036" s="13"/>
      <c r="D1036" s="13"/>
      <c r="E1036" s="22"/>
      <c r="F1036" s="52"/>
      <c r="G1036" s="13"/>
      <c r="H1036" s="13"/>
      <c r="I1036" s="13"/>
      <c r="J1036" s="13"/>
      <c r="K1036" s="22"/>
      <c r="L1036" s="13"/>
      <c r="M1036" s="13"/>
      <c r="N1036" s="22"/>
    </row>
    <row r="1037" spans="1:14" ht="13.5">
      <c r="A1037" s="13"/>
      <c r="B1037" s="13"/>
      <c r="C1037" s="13"/>
      <c r="D1037" s="13"/>
      <c r="E1037" s="22"/>
      <c r="F1037" s="52"/>
      <c r="G1037" s="13"/>
      <c r="H1037" s="13"/>
      <c r="I1037" s="13"/>
      <c r="J1037" s="13"/>
      <c r="K1037" s="22"/>
      <c r="L1037" s="13"/>
      <c r="M1037" s="13"/>
      <c r="N1037" s="22"/>
    </row>
    <row r="1038" spans="1:14" ht="13.5">
      <c r="A1038" s="13"/>
      <c r="B1038" s="13"/>
      <c r="C1038" s="13"/>
      <c r="D1038" s="13"/>
      <c r="E1038" s="22"/>
      <c r="F1038" s="52"/>
      <c r="G1038" s="13"/>
      <c r="H1038" s="13"/>
      <c r="I1038" s="13"/>
      <c r="J1038" s="13"/>
      <c r="K1038" s="22"/>
      <c r="L1038" s="13"/>
      <c r="M1038" s="13"/>
      <c r="N1038" s="22"/>
    </row>
    <row r="1039" spans="1:14" ht="13.5">
      <c r="A1039" s="13"/>
      <c r="B1039" s="13"/>
      <c r="C1039" s="13"/>
      <c r="D1039" s="13"/>
      <c r="E1039" s="22"/>
      <c r="F1039" s="52"/>
      <c r="G1039" s="13"/>
      <c r="H1039" s="13"/>
      <c r="I1039" s="13"/>
      <c r="J1039" s="13"/>
      <c r="K1039" s="22"/>
      <c r="L1039" s="13"/>
      <c r="M1039" s="13"/>
      <c r="N1039" s="22"/>
    </row>
    <row r="1040" spans="1:14" ht="13.5">
      <c r="A1040" s="13"/>
      <c r="B1040" s="13"/>
      <c r="C1040" s="13"/>
      <c r="D1040" s="13"/>
      <c r="E1040" s="22"/>
      <c r="F1040" s="52"/>
      <c r="G1040" s="13"/>
      <c r="H1040" s="13"/>
      <c r="I1040" s="13"/>
      <c r="J1040" s="13"/>
      <c r="K1040" s="22"/>
      <c r="L1040" s="13"/>
      <c r="M1040" s="13"/>
      <c r="N1040" s="22"/>
    </row>
    <row r="1041" spans="1:14" ht="13.5">
      <c r="A1041" s="13"/>
      <c r="B1041" s="13"/>
      <c r="C1041" s="13"/>
      <c r="D1041" s="13"/>
      <c r="E1041" s="22"/>
      <c r="F1041" s="52"/>
      <c r="G1041" s="13"/>
      <c r="H1041" s="13"/>
      <c r="I1041" s="13"/>
      <c r="J1041" s="13"/>
      <c r="K1041" s="22"/>
      <c r="L1041" s="13"/>
      <c r="M1041" s="13"/>
      <c r="N1041" s="22"/>
    </row>
    <row r="1042" spans="1:14" ht="13.5">
      <c r="A1042" s="13"/>
      <c r="B1042" s="13"/>
      <c r="C1042" s="13"/>
      <c r="D1042" s="13"/>
      <c r="E1042" s="22"/>
      <c r="F1042" s="52"/>
      <c r="G1042" s="13"/>
      <c r="H1042" s="13"/>
      <c r="I1042" s="13"/>
      <c r="J1042" s="13"/>
      <c r="K1042" s="22"/>
      <c r="L1042" s="13"/>
      <c r="M1042" s="13"/>
      <c r="N1042" s="22"/>
    </row>
    <row r="1043" spans="1:14" ht="13.5">
      <c r="A1043" s="13"/>
      <c r="B1043" s="13"/>
      <c r="C1043" s="13"/>
      <c r="D1043" s="13"/>
      <c r="E1043" s="22"/>
      <c r="F1043" s="52"/>
      <c r="G1043" s="13"/>
      <c r="H1043" s="13"/>
      <c r="I1043" s="13"/>
      <c r="J1043" s="13"/>
      <c r="K1043" s="22"/>
      <c r="L1043" s="13"/>
      <c r="M1043" s="13"/>
      <c r="N1043" s="22"/>
    </row>
    <row r="1044" spans="1:14" ht="13.5">
      <c r="A1044" s="13"/>
      <c r="B1044" s="13"/>
      <c r="C1044" s="13"/>
      <c r="D1044" s="13"/>
      <c r="E1044" s="22"/>
      <c r="F1044" s="52"/>
      <c r="G1044" s="13"/>
      <c r="H1044" s="13"/>
      <c r="I1044" s="13"/>
      <c r="J1044" s="13"/>
      <c r="K1044" s="22"/>
      <c r="L1044" s="13"/>
      <c r="M1044" s="13"/>
      <c r="N1044" s="22"/>
    </row>
    <row r="1045" spans="1:14" ht="13.5">
      <c r="A1045" s="13"/>
      <c r="B1045" s="13"/>
      <c r="C1045" s="13"/>
      <c r="D1045" s="13"/>
      <c r="E1045" s="22"/>
      <c r="F1045" s="52"/>
      <c r="G1045" s="13"/>
      <c r="H1045" s="13"/>
      <c r="I1045" s="13"/>
      <c r="J1045" s="13"/>
      <c r="K1045" s="22"/>
      <c r="L1045" s="13"/>
      <c r="M1045" s="13"/>
      <c r="N1045" s="22"/>
    </row>
    <row r="1046" spans="1:14" ht="13.5">
      <c r="A1046" s="13"/>
      <c r="B1046" s="13"/>
      <c r="C1046" s="13"/>
      <c r="D1046" s="13"/>
      <c r="E1046" s="22"/>
      <c r="F1046" s="52"/>
      <c r="G1046" s="13"/>
      <c r="H1046" s="13"/>
      <c r="I1046" s="13"/>
      <c r="J1046" s="13"/>
      <c r="K1046" s="22"/>
      <c r="L1046" s="13"/>
      <c r="M1046" s="13"/>
      <c r="N1046" s="22"/>
    </row>
    <row r="1047" spans="1:14" ht="13.5">
      <c r="A1047" s="13"/>
      <c r="B1047" s="13"/>
      <c r="C1047" s="13"/>
      <c r="D1047" s="13"/>
      <c r="E1047" s="22"/>
      <c r="F1047" s="52"/>
      <c r="G1047" s="13"/>
      <c r="H1047" s="13"/>
      <c r="I1047" s="13"/>
      <c r="J1047" s="13"/>
      <c r="K1047" s="22"/>
      <c r="L1047" s="13"/>
      <c r="M1047" s="13"/>
      <c r="N1047" s="22"/>
    </row>
    <row r="1048" spans="1:14" ht="13.5">
      <c r="A1048" s="13"/>
      <c r="B1048" s="13"/>
      <c r="C1048" s="13"/>
      <c r="D1048" s="13"/>
      <c r="E1048" s="22"/>
      <c r="F1048" s="52"/>
      <c r="G1048" s="13"/>
      <c r="H1048" s="13"/>
      <c r="I1048" s="13"/>
      <c r="J1048" s="13"/>
      <c r="K1048" s="22"/>
      <c r="L1048" s="13"/>
      <c r="M1048" s="13"/>
      <c r="N1048" s="22"/>
    </row>
    <row r="1049" spans="1:14" ht="13.5">
      <c r="A1049" s="13"/>
      <c r="B1049" s="13"/>
      <c r="C1049" s="13"/>
      <c r="D1049" s="13"/>
      <c r="E1049" s="22"/>
      <c r="F1049" s="52"/>
      <c r="G1049" s="13"/>
      <c r="H1049" s="13"/>
      <c r="I1049" s="13"/>
      <c r="J1049" s="13"/>
      <c r="K1049" s="22"/>
      <c r="L1049" s="13"/>
      <c r="M1049" s="13"/>
      <c r="N1049" s="22"/>
    </row>
    <row r="1050" spans="1:14" ht="13.5">
      <c r="A1050" s="13"/>
      <c r="B1050" s="13"/>
      <c r="C1050" s="13"/>
      <c r="D1050" s="13"/>
      <c r="E1050" s="22"/>
      <c r="F1050" s="52"/>
      <c r="G1050" s="13"/>
      <c r="H1050" s="13"/>
      <c r="I1050" s="13"/>
      <c r="J1050" s="13"/>
      <c r="K1050" s="22"/>
      <c r="L1050" s="13"/>
      <c r="M1050" s="13"/>
      <c r="N1050" s="22"/>
    </row>
    <row r="1051" spans="1:14" ht="13.5">
      <c r="A1051" s="13"/>
      <c r="B1051" s="13"/>
      <c r="C1051" s="13"/>
      <c r="D1051" s="13"/>
      <c r="E1051" s="22"/>
      <c r="F1051" s="52"/>
      <c r="G1051" s="13"/>
      <c r="H1051" s="13"/>
      <c r="I1051" s="13"/>
      <c r="J1051" s="13"/>
      <c r="K1051" s="22"/>
      <c r="L1051" s="13"/>
      <c r="M1051" s="13"/>
      <c r="N1051" s="22"/>
    </row>
    <row r="1052" spans="1:14" ht="13.5">
      <c r="A1052" s="13"/>
      <c r="B1052" s="13"/>
      <c r="C1052" s="13"/>
      <c r="D1052" s="13"/>
      <c r="E1052" s="22"/>
      <c r="F1052" s="52"/>
      <c r="G1052" s="13"/>
      <c r="H1052" s="13"/>
      <c r="I1052" s="13"/>
      <c r="J1052" s="13"/>
      <c r="K1052" s="22"/>
      <c r="L1052" s="13"/>
      <c r="M1052" s="13"/>
      <c r="N1052" s="22"/>
    </row>
    <row r="1053" spans="1:14" ht="13.5">
      <c r="A1053" s="13"/>
      <c r="B1053" s="13"/>
      <c r="C1053" s="13"/>
      <c r="D1053" s="13"/>
      <c r="E1053" s="22"/>
      <c r="F1053" s="52"/>
      <c r="G1053" s="13"/>
      <c r="H1053" s="13"/>
      <c r="I1053" s="13"/>
      <c r="J1053" s="13"/>
      <c r="K1053" s="22"/>
      <c r="L1053" s="13"/>
      <c r="M1053" s="13"/>
      <c r="N1053" s="22"/>
    </row>
    <row r="1054" spans="1:14" ht="13.5">
      <c r="A1054" s="13"/>
      <c r="B1054" s="13"/>
      <c r="C1054" s="13"/>
      <c r="D1054" s="13"/>
      <c r="E1054" s="22"/>
      <c r="F1054" s="52"/>
      <c r="G1054" s="13"/>
      <c r="H1054" s="13"/>
      <c r="I1054" s="13"/>
      <c r="J1054" s="13"/>
      <c r="K1054" s="22"/>
      <c r="L1054" s="13"/>
      <c r="M1054" s="13"/>
      <c r="N1054" s="22"/>
    </row>
    <row r="1055" spans="1:14" ht="13.5">
      <c r="A1055" s="13"/>
      <c r="B1055" s="13"/>
      <c r="C1055" s="13"/>
      <c r="D1055" s="13"/>
      <c r="E1055" s="22"/>
      <c r="F1055" s="52"/>
      <c r="G1055" s="13"/>
      <c r="H1055" s="13"/>
      <c r="I1055" s="13"/>
      <c r="J1055" s="13"/>
      <c r="K1055" s="22"/>
      <c r="L1055" s="13"/>
      <c r="M1055" s="13"/>
      <c r="N1055" s="22"/>
    </row>
    <row r="1056" spans="1:14" ht="13.5">
      <c r="A1056" s="13"/>
      <c r="B1056" s="13"/>
      <c r="C1056" s="13"/>
      <c r="D1056" s="13"/>
      <c r="E1056" s="22"/>
      <c r="F1056" s="52"/>
      <c r="G1056" s="13"/>
      <c r="H1056" s="13"/>
      <c r="I1056" s="13"/>
      <c r="J1056" s="13"/>
      <c r="K1056" s="22"/>
      <c r="L1056" s="13"/>
      <c r="M1056" s="13"/>
      <c r="N1056" s="22"/>
    </row>
    <row r="1057" spans="1:14" ht="13.5">
      <c r="A1057" s="13"/>
      <c r="B1057" s="13"/>
      <c r="C1057" s="13"/>
      <c r="D1057" s="13"/>
      <c r="E1057" s="22"/>
      <c r="F1057" s="52"/>
      <c r="G1057" s="13"/>
      <c r="H1057" s="13"/>
      <c r="I1057" s="13"/>
      <c r="J1057" s="13"/>
      <c r="K1057" s="22"/>
      <c r="L1057" s="13"/>
      <c r="M1057" s="13"/>
      <c r="N1057" s="22"/>
    </row>
    <row r="1058" spans="1:14" ht="13.5">
      <c r="A1058" s="13"/>
      <c r="B1058" s="13"/>
      <c r="C1058" s="13"/>
      <c r="D1058" s="13"/>
      <c r="E1058" s="22"/>
      <c r="F1058" s="52"/>
      <c r="G1058" s="13"/>
      <c r="H1058" s="13"/>
      <c r="I1058" s="13"/>
      <c r="J1058" s="13"/>
      <c r="K1058" s="22"/>
      <c r="L1058" s="13"/>
      <c r="M1058" s="13"/>
      <c r="N1058" s="22"/>
    </row>
    <row r="1059" spans="1:14" ht="13.5">
      <c r="A1059" s="13"/>
      <c r="B1059" s="13"/>
      <c r="C1059" s="13"/>
      <c r="D1059" s="13"/>
      <c r="E1059" s="22"/>
      <c r="F1059" s="52"/>
      <c r="G1059" s="13"/>
      <c r="H1059" s="13"/>
      <c r="I1059" s="13"/>
      <c r="J1059" s="13"/>
      <c r="K1059" s="22"/>
      <c r="L1059" s="13"/>
      <c r="M1059" s="13"/>
      <c r="N1059" s="22"/>
    </row>
    <row r="1060" spans="1:14" ht="13.5">
      <c r="A1060" s="13"/>
      <c r="B1060" s="13"/>
      <c r="C1060" s="13"/>
      <c r="D1060" s="13"/>
      <c r="E1060" s="22"/>
      <c r="F1060" s="52"/>
      <c r="G1060" s="13"/>
      <c r="H1060" s="13"/>
      <c r="I1060" s="13"/>
      <c r="J1060" s="13"/>
      <c r="K1060" s="22"/>
      <c r="L1060" s="13"/>
      <c r="M1060" s="13"/>
      <c r="N1060" s="22"/>
    </row>
    <row r="1061" spans="1:14" ht="13.5">
      <c r="A1061" s="13"/>
      <c r="B1061" s="13"/>
      <c r="C1061" s="13"/>
      <c r="D1061" s="13"/>
      <c r="E1061" s="22"/>
      <c r="F1061" s="52"/>
      <c r="G1061" s="13"/>
      <c r="H1061" s="13"/>
      <c r="I1061" s="13"/>
      <c r="J1061" s="13"/>
      <c r="K1061" s="22"/>
      <c r="L1061" s="13"/>
      <c r="M1061" s="13"/>
      <c r="N1061" s="22"/>
    </row>
    <row r="1062" spans="1:14" ht="13.5">
      <c r="A1062" s="13"/>
      <c r="B1062" s="13"/>
      <c r="C1062" s="13"/>
      <c r="D1062" s="13"/>
      <c r="E1062" s="22"/>
      <c r="F1062" s="52"/>
      <c r="G1062" s="13"/>
      <c r="H1062" s="13"/>
      <c r="I1062" s="13"/>
      <c r="J1062" s="13"/>
      <c r="K1062" s="22"/>
      <c r="L1062" s="13"/>
      <c r="M1062" s="13"/>
      <c r="N1062" s="22"/>
    </row>
    <row r="1063" spans="1:14" ht="13.5">
      <c r="A1063" s="13"/>
      <c r="B1063" s="13"/>
      <c r="C1063" s="13"/>
      <c r="D1063" s="13"/>
      <c r="E1063" s="22"/>
      <c r="F1063" s="52"/>
      <c r="G1063" s="13"/>
      <c r="H1063" s="13"/>
      <c r="I1063" s="13"/>
      <c r="J1063" s="13"/>
      <c r="K1063" s="22"/>
      <c r="L1063" s="13"/>
      <c r="M1063" s="13"/>
      <c r="N1063" s="22"/>
    </row>
    <row r="1064" spans="1:14" ht="13.5">
      <c r="A1064" s="13"/>
      <c r="B1064" s="13"/>
      <c r="C1064" s="13"/>
      <c r="D1064" s="13"/>
      <c r="E1064" s="22"/>
      <c r="F1064" s="52"/>
      <c r="G1064" s="13"/>
      <c r="H1064" s="13"/>
      <c r="I1064" s="13"/>
      <c r="J1064" s="13"/>
      <c r="K1064" s="22"/>
      <c r="L1064" s="13"/>
      <c r="M1064" s="13"/>
      <c r="N1064" s="22"/>
    </row>
    <row r="1065" spans="1:14" ht="13.5">
      <c r="A1065" s="13"/>
      <c r="B1065" s="13"/>
      <c r="C1065" s="13"/>
      <c r="D1065" s="13"/>
      <c r="E1065" s="22"/>
      <c r="F1065" s="52"/>
      <c r="G1065" s="13"/>
      <c r="H1065" s="13"/>
      <c r="I1065" s="13"/>
      <c r="J1065" s="13"/>
      <c r="K1065" s="22"/>
      <c r="L1065" s="13"/>
      <c r="M1065" s="13"/>
      <c r="N1065" s="22"/>
    </row>
    <row r="1066" spans="1:14" ht="13.5">
      <c r="A1066" s="13"/>
      <c r="B1066" s="13"/>
      <c r="C1066" s="13"/>
      <c r="D1066" s="13"/>
      <c r="E1066" s="22"/>
      <c r="F1066" s="52"/>
      <c r="G1066" s="13"/>
      <c r="H1066" s="13"/>
      <c r="I1066" s="13"/>
      <c r="J1066" s="13"/>
      <c r="K1066" s="22"/>
      <c r="L1066" s="13"/>
      <c r="M1066" s="13"/>
      <c r="N1066" s="22"/>
    </row>
    <row r="1067" spans="1:14" ht="13.5">
      <c r="A1067" s="13"/>
      <c r="B1067" s="13"/>
      <c r="C1067" s="13"/>
      <c r="D1067" s="13"/>
      <c r="E1067" s="22"/>
      <c r="F1067" s="52"/>
      <c r="G1067" s="13"/>
      <c r="H1067" s="13"/>
      <c r="I1067" s="13"/>
      <c r="J1067" s="13"/>
      <c r="K1067" s="22"/>
      <c r="L1067" s="13"/>
      <c r="M1067" s="13"/>
      <c r="N1067" s="22"/>
    </row>
    <row r="1068" spans="1:14" ht="13.5">
      <c r="A1068" s="13"/>
      <c r="B1068" s="13"/>
      <c r="C1068" s="13"/>
      <c r="D1068" s="13"/>
      <c r="E1068" s="22"/>
      <c r="F1068" s="52"/>
      <c r="G1068" s="13"/>
      <c r="H1068" s="13"/>
      <c r="I1068" s="13"/>
      <c r="J1068" s="13"/>
      <c r="K1068" s="22"/>
      <c r="L1068" s="13"/>
      <c r="M1068" s="13"/>
      <c r="N1068" s="22"/>
    </row>
    <row r="1069" spans="1:14" ht="13.5">
      <c r="A1069" s="13"/>
      <c r="B1069" s="13"/>
      <c r="C1069" s="13"/>
      <c r="D1069" s="13"/>
      <c r="E1069" s="22"/>
      <c r="F1069" s="52"/>
      <c r="G1069" s="13"/>
      <c r="H1069" s="13"/>
      <c r="I1069" s="13"/>
      <c r="J1069" s="13"/>
      <c r="K1069" s="22"/>
      <c r="L1069" s="13"/>
      <c r="M1069" s="13"/>
      <c r="N1069" s="22"/>
    </row>
    <row r="1070" spans="1:14" ht="13.5">
      <c r="A1070" s="13"/>
      <c r="B1070" s="13"/>
      <c r="C1070" s="13"/>
      <c r="D1070" s="13"/>
      <c r="E1070" s="22"/>
      <c r="F1070" s="52"/>
      <c r="G1070" s="13"/>
      <c r="H1070" s="13"/>
      <c r="I1070" s="13"/>
      <c r="J1070" s="13"/>
      <c r="K1070" s="22"/>
      <c r="L1070" s="13"/>
      <c r="M1070" s="13"/>
      <c r="N1070" s="22"/>
    </row>
    <row r="1071" spans="1:14" ht="13.5">
      <c r="A1071" s="13"/>
      <c r="B1071" s="13"/>
      <c r="C1071" s="13"/>
      <c r="D1071" s="13"/>
      <c r="E1071" s="22"/>
      <c r="F1071" s="52"/>
      <c r="G1071" s="13"/>
      <c r="H1071" s="13"/>
      <c r="I1071" s="13"/>
      <c r="J1071" s="13"/>
      <c r="K1071" s="22"/>
      <c r="L1071" s="13"/>
      <c r="M1071" s="13"/>
      <c r="N1071" s="22"/>
    </row>
    <row r="1072" spans="1:14" ht="13.5">
      <c r="A1072" s="13"/>
      <c r="B1072" s="13"/>
      <c r="C1072" s="13"/>
      <c r="D1072" s="13"/>
      <c r="E1072" s="22"/>
      <c r="F1072" s="52"/>
      <c r="G1072" s="13"/>
      <c r="H1072" s="13"/>
      <c r="I1072" s="13"/>
      <c r="J1072" s="13"/>
      <c r="K1072" s="22"/>
      <c r="L1072" s="13"/>
      <c r="M1072" s="13"/>
      <c r="N1072" s="22"/>
    </row>
    <row r="1073" spans="1:14" ht="13.5">
      <c r="A1073" s="13"/>
      <c r="B1073" s="13"/>
      <c r="C1073" s="13"/>
      <c r="D1073" s="13"/>
      <c r="E1073" s="22"/>
      <c r="F1073" s="52"/>
      <c r="G1073" s="13"/>
      <c r="H1073" s="13"/>
      <c r="I1073" s="13"/>
      <c r="J1073" s="13"/>
      <c r="K1073" s="22"/>
      <c r="L1073" s="13"/>
      <c r="M1073" s="13"/>
      <c r="N1073" s="22"/>
    </row>
    <row r="1074" spans="1:14" ht="13.5">
      <c r="A1074" s="13"/>
      <c r="B1074" s="13"/>
      <c r="C1074" s="13"/>
      <c r="D1074" s="13"/>
      <c r="E1074" s="22"/>
      <c r="F1074" s="52"/>
      <c r="G1074" s="13"/>
      <c r="H1074" s="13"/>
      <c r="I1074" s="13"/>
      <c r="J1074" s="13"/>
      <c r="K1074" s="22"/>
      <c r="L1074" s="13"/>
      <c r="M1074" s="13"/>
      <c r="N1074" s="22"/>
    </row>
    <row r="1075" spans="1:14" ht="13.5">
      <c r="A1075" s="13"/>
      <c r="B1075" s="13"/>
      <c r="C1075" s="13"/>
      <c r="D1075" s="13"/>
      <c r="E1075" s="22"/>
      <c r="F1075" s="52"/>
      <c r="G1075" s="13"/>
      <c r="H1075" s="13"/>
      <c r="I1075" s="13"/>
      <c r="J1075" s="13"/>
      <c r="K1075" s="22"/>
      <c r="L1075" s="13"/>
      <c r="M1075" s="13"/>
      <c r="N1075" s="22"/>
    </row>
    <row r="1076" spans="1:14" ht="13.5">
      <c r="A1076" s="13"/>
      <c r="B1076" s="13"/>
      <c r="C1076" s="13"/>
      <c r="D1076" s="13"/>
      <c r="E1076" s="22"/>
      <c r="F1076" s="52"/>
      <c r="G1076" s="13"/>
      <c r="H1076" s="13"/>
      <c r="I1076" s="13"/>
      <c r="J1076" s="13"/>
      <c r="K1076" s="22"/>
      <c r="L1076" s="13"/>
      <c r="M1076" s="13"/>
      <c r="N1076" s="22"/>
    </row>
    <row r="1077" spans="1:14" ht="13.5">
      <c r="A1077" s="13"/>
      <c r="B1077" s="13"/>
      <c r="C1077" s="13"/>
      <c r="D1077" s="13"/>
      <c r="E1077" s="22"/>
      <c r="F1077" s="52"/>
      <c r="G1077" s="13"/>
      <c r="H1077" s="13"/>
      <c r="I1077" s="13"/>
      <c r="J1077" s="13"/>
      <c r="K1077" s="22"/>
      <c r="L1077" s="13"/>
      <c r="M1077" s="13"/>
      <c r="N1077" s="22"/>
    </row>
    <row r="1078" spans="1:14" ht="13.5">
      <c r="A1078" s="13"/>
      <c r="B1078" s="13"/>
      <c r="C1078" s="13"/>
      <c r="D1078" s="13"/>
      <c r="E1078" s="22"/>
      <c r="F1078" s="52"/>
      <c r="G1078" s="13"/>
      <c r="H1078" s="13"/>
      <c r="I1078" s="13"/>
      <c r="J1078" s="13"/>
      <c r="K1078" s="22"/>
      <c r="L1078" s="13"/>
      <c r="M1078" s="13"/>
      <c r="N1078" s="22"/>
    </row>
    <row r="1079" spans="1:14" ht="13.5">
      <c r="A1079" s="13"/>
      <c r="B1079" s="13"/>
      <c r="C1079" s="13"/>
      <c r="D1079" s="13"/>
      <c r="E1079" s="22"/>
      <c r="F1079" s="52"/>
      <c r="G1079" s="13"/>
      <c r="H1079" s="13"/>
      <c r="I1079" s="13"/>
      <c r="J1079" s="13"/>
      <c r="K1079" s="22"/>
      <c r="L1079" s="13"/>
      <c r="M1079" s="13"/>
      <c r="N1079" s="22"/>
    </row>
    <row r="1080" spans="1:14" ht="13.5">
      <c r="A1080" s="13"/>
      <c r="B1080" s="13"/>
      <c r="C1080" s="13"/>
      <c r="D1080" s="13"/>
      <c r="E1080" s="22"/>
      <c r="F1080" s="52"/>
      <c r="G1080" s="13"/>
      <c r="H1080" s="13"/>
      <c r="I1080" s="13"/>
      <c r="J1080" s="13"/>
      <c r="K1080" s="22"/>
      <c r="L1080" s="13"/>
      <c r="M1080" s="13"/>
      <c r="N1080" s="22"/>
    </row>
    <row r="1081" spans="1:14" ht="13.5">
      <c r="A1081" s="13"/>
      <c r="B1081" s="13"/>
      <c r="C1081" s="13"/>
      <c r="D1081" s="13"/>
      <c r="E1081" s="22"/>
      <c r="F1081" s="52"/>
      <c r="G1081" s="13"/>
      <c r="H1081" s="13"/>
      <c r="I1081" s="13"/>
      <c r="J1081" s="13"/>
      <c r="K1081" s="22"/>
      <c r="L1081" s="13"/>
      <c r="M1081" s="13"/>
      <c r="N1081" s="22"/>
    </row>
    <row r="1082" spans="1:14" ht="13.5">
      <c r="A1082" s="13"/>
      <c r="B1082" s="13"/>
      <c r="C1082" s="13"/>
      <c r="D1082" s="13"/>
      <c r="E1082" s="22"/>
      <c r="F1082" s="52"/>
      <c r="G1082" s="13"/>
      <c r="H1082" s="13"/>
      <c r="I1082" s="13"/>
      <c r="J1082" s="13"/>
      <c r="K1082" s="22"/>
      <c r="L1082" s="13"/>
      <c r="M1082" s="13"/>
      <c r="N1082" s="22"/>
    </row>
    <row r="1083" spans="1:14" ht="13.5">
      <c r="A1083" s="13"/>
      <c r="B1083" s="13"/>
      <c r="C1083" s="13"/>
      <c r="D1083" s="13"/>
      <c r="E1083" s="22"/>
      <c r="F1083" s="52"/>
      <c r="G1083" s="13"/>
      <c r="H1083" s="13"/>
      <c r="I1083" s="13"/>
      <c r="J1083" s="13"/>
      <c r="K1083" s="22"/>
      <c r="L1083" s="13"/>
      <c r="M1083" s="13"/>
      <c r="N1083" s="22"/>
    </row>
    <row r="1084" spans="1:14" ht="13.5">
      <c r="A1084" s="13"/>
      <c r="B1084" s="13"/>
      <c r="C1084" s="13"/>
      <c r="D1084" s="13"/>
      <c r="E1084" s="22"/>
      <c r="F1084" s="52"/>
      <c r="G1084" s="13"/>
      <c r="H1084" s="13"/>
      <c r="I1084" s="13"/>
      <c r="J1084" s="13"/>
      <c r="K1084" s="22"/>
      <c r="L1084" s="13"/>
      <c r="M1084" s="13"/>
      <c r="N1084" s="22"/>
    </row>
    <row r="1085" spans="1:14" ht="13.5">
      <c r="A1085" s="13"/>
      <c r="B1085" s="13"/>
      <c r="C1085" s="13"/>
      <c r="D1085" s="13"/>
      <c r="E1085" s="22"/>
      <c r="F1085" s="52"/>
      <c r="G1085" s="13"/>
      <c r="H1085" s="13"/>
      <c r="I1085" s="13"/>
      <c r="J1085" s="13"/>
      <c r="K1085" s="22"/>
      <c r="L1085" s="13"/>
      <c r="M1085" s="13"/>
      <c r="N1085" s="22"/>
    </row>
    <row r="1086" spans="1:14" ht="13.5">
      <c r="A1086" s="13"/>
      <c r="B1086" s="13"/>
      <c r="C1086" s="13"/>
      <c r="D1086" s="13"/>
      <c r="E1086" s="22"/>
      <c r="F1086" s="52"/>
      <c r="G1086" s="13"/>
      <c r="H1086" s="13"/>
      <c r="I1086" s="13"/>
      <c r="J1086" s="13"/>
      <c r="K1086" s="22"/>
      <c r="L1086" s="13"/>
      <c r="M1086" s="13"/>
      <c r="N1086" s="22"/>
    </row>
    <row r="1087" spans="1:14" ht="13.5">
      <c r="A1087" s="13"/>
      <c r="B1087" s="13"/>
      <c r="C1087" s="13"/>
      <c r="D1087" s="13"/>
      <c r="E1087" s="22"/>
      <c r="F1087" s="52"/>
      <c r="G1087" s="13"/>
      <c r="H1087" s="13"/>
      <c r="I1087" s="13"/>
      <c r="J1087" s="13"/>
      <c r="K1087" s="22"/>
      <c r="L1087" s="13"/>
      <c r="M1087" s="13"/>
      <c r="N1087" s="22"/>
    </row>
    <row r="1088" spans="1:14" ht="13.5">
      <c r="A1088" s="13"/>
      <c r="B1088" s="13"/>
      <c r="C1088" s="13"/>
      <c r="D1088" s="13"/>
      <c r="E1088" s="22"/>
      <c r="F1088" s="52"/>
      <c r="G1088" s="13"/>
      <c r="H1088" s="13"/>
      <c r="I1088" s="13"/>
      <c r="J1088" s="13"/>
      <c r="K1088" s="22"/>
      <c r="L1088" s="13"/>
      <c r="M1088" s="13"/>
      <c r="N1088" s="22"/>
    </row>
    <row r="1089" spans="1:14" ht="13.5">
      <c r="A1089" s="13"/>
      <c r="B1089" s="13"/>
      <c r="C1089" s="13"/>
      <c r="D1089" s="13"/>
      <c r="E1089" s="22"/>
      <c r="F1089" s="52"/>
      <c r="G1089" s="13"/>
      <c r="H1089" s="13"/>
      <c r="I1089" s="13"/>
      <c r="J1089" s="13"/>
      <c r="K1089" s="22"/>
      <c r="L1089" s="13"/>
      <c r="M1089" s="13"/>
      <c r="N1089" s="22"/>
    </row>
    <row r="1090" spans="1:14" ht="13.5">
      <c r="A1090" s="13"/>
      <c r="B1090" s="13"/>
      <c r="C1090" s="13"/>
      <c r="D1090" s="13"/>
      <c r="E1090" s="22"/>
      <c r="F1090" s="52"/>
      <c r="G1090" s="13"/>
      <c r="H1090" s="13"/>
      <c r="I1090" s="13"/>
      <c r="J1090" s="13"/>
      <c r="K1090" s="22"/>
      <c r="L1090" s="13"/>
      <c r="M1090" s="13"/>
      <c r="N1090" s="22"/>
    </row>
    <row r="1091" spans="1:14" ht="13.5">
      <c r="A1091" s="13"/>
      <c r="B1091" s="13"/>
      <c r="C1091" s="13"/>
      <c r="D1091" s="13"/>
      <c r="E1091" s="22"/>
      <c r="F1091" s="52"/>
      <c r="G1091" s="13"/>
      <c r="H1091" s="13"/>
      <c r="I1091" s="13"/>
      <c r="J1091" s="13"/>
      <c r="K1091" s="22"/>
      <c r="L1091" s="13"/>
      <c r="M1091" s="13"/>
      <c r="N1091" s="22"/>
    </row>
    <row r="1092" spans="1:14" ht="13.5">
      <c r="A1092" s="13"/>
      <c r="B1092" s="13"/>
      <c r="C1092" s="13"/>
      <c r="D1092" s="13"/>
      <c r="E1092" s="22"/>
      <c r="F1092" s="52"/>
      <c r="G1092" s="13"/>
      <c r="H1092" s="13"/>
      <c r="I1092" s="13"/>
      <c r="J1092" s="13"/>
      <c r="K1092" s="22"/>
      <c r="L1092" s="13"/>
      <c r="M1092" s="13"/>
      <c r="N1092" s="22"/>
    </row>
    <row r="1093" spans="1:14" ht="13.5">
      <c r="A1093" s="13"/>
      <c r="B1093" s="13"/>
      <c r="C1093" s="13"/>
      <c r="D1093" s="13"/>
      <c r="E1093" s="22"/>
      <c r="F1093" s="52"/>
      <c r="G1093" s="13"/>
      <c r="H1093" s="13"/>
      <c r="I1093" s="13"/>
      <c r="J1093" s="13"/>
      <c r="K1093" s="22"/>
      <c r="L1093" s="13"/>
      <c r="M1093" s="13"/>
      <c r="N1093" s="22"/>
    </row>
    <row r="1094" spans="1:14" ht="13.5">
      <c r="A1094" s="13"/>
      <c r="B1094" s="13"/>
      <c r="C1094" s="13"/>
      <c r="D1094" s="13"/>
      <c r="E1094" s="22"/>
      <c r="F1094" s="52"/>
      <c r="G1094" s="13"/>
      <c r="H1094" s="13"/>
      <c r="I1094" s="13"/>
      <c r="J1094" s="13"/>
      <c r="K1094" s="22"/>
      <c r="L1094" s="13"/>
      <c r="M1094" s="13"/>
      <c r="N1094" s="22"/>
    </row>
    <row r="1095" spans="1:14" ht="13.5">
      <c r="A1095" s="13"/>
      <c r="B1095" s="13"/>
      <c r="C1095" s="13"/>
      <c r="D1095" s="13"/>
      <c r="E1095" s="22"/>
      <c r="F1095" s="52"/>
      <c r="G1095" s="13"/>
      <c r="H1095" s="13"/>
      <c r="I1095" s="13"/>
      <c r="J1095" s="13"/>
      <c r="K1095" s="22"/>
      <c r="L1095" s="13"/>
      <c r="M1095" s="13"/>
      <c r="N1095" s="22"/>
    </row>
    <row r="1096" spans="1:14" ht="13.5">
      <c r="A1096" s="13"/>
      <c r="B1096" s="13"/>
      <c r="C1096" s="13"/>
      <c r="D1096" s="13"/>
      <c r="E1096" s="22"/>
      <c r="F1096" s="52"/>
      <c r="G1096" s="13"/>
      <c r="H1096" s="13"/>
      <c r="I1096" s="13"/>
      <c r="J1096" s="13"/>
      <c r="K1096" s="22"/>
      <c r="L1096" s="13"/>
      <c r="M1096" s="13"/>
      <c r="N1096" s="22"/>
    </row>
    <row r="1097" spans="1:14" ht="13.5">
      <c r="A1097" s="13"/>
      <c r="B1097" s="13"/>
      <c r="C1097" s="13"/>
      <c r="D1097" s="13"/>
      <c r="E1097" s="22"/>
      <c r="F1097" s="52"/>
      <c r="G1097" s="13"/>
      <c r="H1097" s="13"/>
      <c r="I1097" s="13"/>
      <c r="J1097" s="13"/>
      <c r="K1097" s="22"/>
      <c r="L1097" s="13"/>
      <c r="M1097" s="13"/>
      <c r="N1097" s="22"/>
    </row>
    <row r="1098" spans="1:14" ht="13.5">
      <c r="A1098" s="13"/>
      <c r="B1098" s="13"/>
      <c r="C1098" s="13"/>
      <c r="D1098" s="13"/>
      <c r="E1098" s="22"/>
      <c r="F1098" s="52"/>
      <c r="G1098" s="13"/>
      <c r="H1098" s="13"/>
      <c r="I1098" s="13"/>
      <c r="J1098" s="13"/>
      <c r="K1098" s="22"/>
      <c r="L1098" s="13"/>
      <c r="M1098" s="13"/>
      <c r="N1098" s="22"/>
    </row>
    <row r="1099" spans="1:14" ht="13.5">
      <c r="A1099" s="13"/>
      <c r="B1099" s="13"/>
      <c r="C1099" s="13"/>
      <c r="D1099" s="13"/>
      <c r="E1099" s="22"/>
      <c r="F1099" s="52"/>
      <c r="G1099" s="13"/>
      <c r="H1099" s="13"/>
      <c r="I1099" s="13"/>
      <c r="J1099" s="13"/>
      <c r="K1099" s="22"/>
      <c r="L1099" s="13"/>
      <c r="M1099" s="13"/>
      <c r="N1099" s="22"/>
    </row>
    <row r="1100" spans="1:14" ht="13.5">
      <c r="A1100" s="13"/>
      <c r="B1100" s="13"/>
      <c r="C1100" s="13"/>
      <c r="D1100" s="13"/>
      <c r="E1100" s="22"/>
      <c r="F1100" s="52"/>
      <c r="G1100" s="13"/>
      <c r="H1100" s="13"/>
      <c r="I1100" s="13"/>
      <c r="J1100" s="13"/>
      <c r="K1100" s="22"/>
      <c r="L1100" s="13"/>
      <c r="M1100" s="13"/>
      <c r="N1100" s="22"/>
    </row>
    <row r="1101" spans="1:14" ht="13.5">
      <c r="A1101" s="13"/>
      <c r="B1101" s="13"/>
      <c r="C1101" s="13"/>
      <c r="D1101" s="13"/>
      <c r="E1101" s="22"/>
      <c r="F1101" s="52"/>
      <c r="G1101" s="13"/>
      <c r="H1101" s="13"/>
      <c r="I1101" s="13"/>
      <c r="J1101" s="13"/>
      <c r="K1101" s="22"/>
      <c r="L1101" s="13"/>
      <c r="M1101" s="13"/>
      <c r="N1101" s="22"/>
    </row>
    <row r="1102" spans="1:14" ht="13.5">
      <c r="A1102" s="13"/>
      <c r="B1102" s="13"/>
      <c r="C1102" s="13"/>
      <c r="D1102" s="13"/>
      <c r="E1102" s="22"/>
      <c r="F1102" s="52"/>
      <c r="G1102" s="13"/>
      <c r="H1102" s="13"/>
      <c r="I1102" s="13"/>
      <c r="J1102" s="13"/>
      <c r="K1102" s="22"/>
      <c r="L1102" s="13"/>
      <c r="M1102" s="13"/>
      <c r="N1102" s="22"/>
    </row>
    <row r="1103" spans="1:14" ht="13.5">
      <c r="A1103" s="13"/>
      <c r="B1103" s="13"/>
      <c r="C1103" s="13"/>
      <c r="D1103" s="13"/>
      <c r="E1103" s="22"/>
      <c r="F1103" s="52"/>
      <c r="G1103" s="13"/>
      <c r="H1103" s="13"/>
      <c r="I1103" s="13"/>
      <c r="J1103" s="13"/>
      <c r="K1103" s="22"/>
      <c r="L1103" s="13"/>
      <c r="M1103" s="13"/>
      <c r="N1103" s="22"/>
    </row>
    <row r="1104" spans="1:14" ht="13.5">
      <c r="A1104" s="13"/>
      <c r="B1104" s="13"/>
      <c r="C1104" s="13"/>
      <c r="D1104" s="13"/>
      <c r="E1104" s="22"/>
      <c r="F1104" s="52"/>
      <c r="G1104" s="13"/>
      <c r="H1104" s="13"/>
      <c r="I1104" s="13"/>
      <c r="J1104" s="13"/>
      <c r="K1104" s="22"/>
      <c r="L1104" s="13"/>
      <c r="M1104" s="13"/>
      <c r="N1104" s="22"/>
    </row>
    <row r="1105" spans="1:14" ht="13.5">
      <c r="A1105" s="13"/>
      <c r="B1105" s="13"/>
      <c r="C1105" s="13"/>
      <c r="D1105" s="13"/>
      <c r="E1105" s="22"/>
      <c r="F1105" s="52"/>
      <c r="G1105" s="13"/>
      <c r="H1105" s="13"/>
      <c r="I1105" s="13"/>
      <c r="J1105" s="13"/>
      <c r="K1105" s="22"/>
      <c r="L1105" s="13"/>
      <c r="M1105" s="13"/>
      <c r="N1105" s="22"/>
    </row>
    <row r="1106" spans="1:14" ht="13.5">
      <c r="A1106" s="13"/>
      <c r="B1106" s="13"/>
      <c r="C1106" s="13"/>
      <c r="D1106" s="13"/>
      <c r="E1106" s="22"/>
      <c r="F1106" s="52"/>
      <c r="G1106" s="13"/>
      <c r="H1106" s="13"/>
      <c r="I1106" s="13"/>
      <c r="J1106" s="13"/>
      <c r="K1106" s="22"/>
      <c r="L1106" s="13"/>
      <c r="M1106" s="13"/>
      <c r="N1106" s="22"/>
    </row>
    <row r="1107" spans="1:14" ht="13.5">
      <c r="A1107" s="13"/>
      <c r="B1107" s="13"/>
      <c r="C1107" s="13"/>
      <c r="D1107" s="13"/>
      <c r="E1107" s="22"/>
      <c r="F1107" s="52"/>
      <c r="G1107" s="13"/>
      <c r="H1107" s="13"/>
      <c r="I1107" s="13"/>
      <c r="J1107" s="13"/>
      <c r="K1107" s="22"/>
      <c r="L1107" s="13"/>
      <c r="M1107" s="13"/>
      <c r="N1107" s="22"/>
    </row>
    <row r="1108" spans="1:14" ht="13.5">
      <c r="A1108" s="13"/>
      <c r="B1108" s="13"/>
      <c r="C1108" s="13"/>
      <c r="D1108" s="13"/>
      <c r="E1108" s="22"/>
      <c r="F1108" s="52"/>
      <c r="G1108" s="13"/>
      <c r="H1108" s="13"/>
      <c r="I1108" s="13"/>
      <c r="J1108" s="13"/>
      <c r="K1108" s="22"/>
      <c r="L1108" s="13"/>
      <c r="M1108" s="13"/>
      <c r="N1108" s="22"/>
    </row>
    <row r="1109" spans="1:14" ht="13.5">
      <c r="A1109" s="13"/>
      <c r="B1109" s="13"/>
      <c r="C1109" s="13"/>
      <c r="D1109" s="13"/>
      <c r="E1109" s="22"/>
      <c r="F1109" s="52"/>
      <c r="G1109" s="13"/>
      <c r="H1109" s="13"/>
      <c r="I1109" s="13"/>
      <c r="J1109" s="13"/>
      <c r="K1109" s="22"/>
      <c r="L1109" s="13"/>
      <c r="M1109" s="13"/>
      <c r="N1109" s="22"/>
    </row>
    <row r="1110" spans="1:14" ht="13.5">
      <c r="A1110" s="13"/>
      <c r="B1110" s="13"/>
      <c r="C1110" s="13"/>
      <c r="D1110" s="13"/>
      <c r="E1110" s="22"/>
      <c r="F1110" s="52"/>
      <c r="G1110" s="13"/>
      <c r="H1110" s="13"/>
      <c r="I1110" s="13"/>
      <c r="J1110" s="13"/>
      <c r="K1110" s="22"/>
      <c r="L1110" s="13"/>
      <c r="M1110" s="13"/>
      <c r="N1110" s="22"/>
    </row>
    <row r="1111" spans="1:14" ht="13.5">
      <c r="A1111" s="13"/>
      <c r="B1111" s="13"/>
      <c r="C1111" s="13"/>
      <c r="D1111" s="13"/>
      <c r="E1111" s="22"/>
      <c r="F1111" s="52"/>
      <c r="G1111" s="13"/>
      <c r="H1111" s="13"/>
      <c r="I1111" s="13"/>
      <c r="J1111" s="13"/>
      <c r="K1111" s="22"/>
      <c r="L1111" s="13"/>
      <c r="M1111" s="13"/>
      <c r="N1111" s="22"/>
    </row>
    <row r="1112" spans="1:14" ht="13.5">
      <c r="A1112" s="13"/>
      <c r="B1112" s="13"/>
      <c r="C1112" s="13"/>
      <c r="D1112" s="13"/>
      <c r="E1112" s="22"/>
      <c r="F1112" s="52"/>
      <c r="G1112" s="13"/>
      <c r="H1112" s="13"/>
      <c r="I1112" s="13"/>
      <c r="J1112" s="13"/>
      <c r="K1112" s="22"/>
      <c r="L1112" s="13"/>
      <c r="M1112" s="13"/>
      <c r="N1112" s="22"/>
    </row>
    <row r="1113" spans="1:14" ht="13.5">
      <c r="A1113" s="13"/>
      <c r="B1113" s="13"/>
      <c r="C1113" s="13"/>
      <c r="D1113" s="13"/>
      <c r="E1113" s="22"/>
      <c r="F1113" s="52"/>
      <c r="G1113" s="13"/>
      <c r="H1113" s="13"/>
      <c r="I1113" s="13"/>
      <c r="J1113" s="13"/>
      <c r="K1113" s="22"/>
      <c r="L1113" s="13"/>
      <c r="M1113" s="13"/>
      <c r="N1113" s="22"/>
    </row>
    <row r="1114" spans="1:14" ht="13.5">
      <c r="A1114" s="13"/>
      <c r="B1114" s="13"/>
      <c r="C1114" s="13"/>
      <c r="D1114" s="13"/>
      <c r="E1114" s="22"/>
      <c r="F1114" s="52"/>
      <c r="G1114" s="13"/>
      <c r="H1114" s="13"/>
      <c r="I1114" s="13"/>
      <c r="J1114" s="13"/>
      <c r="K1114" s="22"/>
      <c r="L1114" s="13"/>
      <c r="M1114" s="13"/>
      <c r="N1114" s="22"/>
    </row>
    <row r="1115" spans="1:14" ht="13.5">
      <c r="A1115" s="13"/>
      <c r="B1115" s="13"/>
      <c r="C1115" s="13"/>
      <c r="D1115" s="13"/>
      <c r="E1115" s="22"/>
      <c r="F1115" s="52"/>
      <c r="G1115" s="13"/>
      <c r="H1115" s="13"/>
      <c r="I1115" s="13"/>
      <c r="J1115" s="13"/>
      <c r="K1115" s="22"/>
      <c r="L1115" s="13"/>
      <c r="M1115" s="13"/>
      <c r="N1115" s="22"/>
    </row>
    <row r="1116" spans="1:14" ht="13.5">
      <c r="A1116" s="13"/>
      <c r="B1116" s="13"/>
      <c r="C1116" s="13"/>
      <c r="D1116" s="13"/>
      <c r="E1116" s="22"/>
      <c r="F1116" s="52"/>
      <c r="G1116" s="13"/>
      <c r="H1116" s="13"/>
      <c r="I1116" s="13"/>
      <c r="J1116" s="13"/>
      <c r="K1116" s="22"/>
      <c r="L1116" s="13"/>
      <c r="M1116" s="13"/>
      <c r="N1116" s="22"/>
    </row>
    <row r="1117" spans="1:14" ht="13.5">
      <c r="A1117" s="13"/>
      <c r="B1117" s="13"/>
      <c r="C1117" s="13"/>
      <c r="D1117" s="13"/>
      <c r="E1117" s="22"/>
      <c r="F1117" s="52"/>
      <c r="G1117" s="13"/>
      <c r="H1117" s="13"/>
      <c r="I1117" s="13"/>
      <c r="J1117" s="13"/>
      <c r="K1117" s="22"/>
      <c r="L1117" s="13"/>
      <c r="M1117" s="13"/>
      <c r="N1117" s="22"/>
    </row>
    <row r="1118" spans="1:14" ht="13.5">
      <c r="A1118" s="13"/>
      <c r="B1118" s="13"/>
      <c r="C1118" s="13"/>
      <c r="D1118" s="13"/>
      <c r="E1118" s="22"/>
      <c r="F1118" s="52"/>
      <c r="G1118" s="13"/>
      <c r="H1118" s="13"/>
      <c r="I1118" s="13"/>
      <c r="J1118" s="13"/>
      <c r="K1118" s="22"/>
      <c r="L1118" s="13"/>
      <c r="M1118" s="13"/>
      <c r="N1118" s="22"/>
    </row>
    <row r="1119" spans="1:14" ht="13.5">
      <c r="A1119" s="13"/>
      <c r="B1119" s="13"/>
      <c r="C1119" s="13"/>
      <c r="D1119" s="13"/>
      <c r="E1119" s="22"/>
      <c r="F1119" s="52"/>
      <c r="G1119" s="13"/>
      <c r="H1119" s="13"/>
      <c r="I1119" s="13"/>
      <c r="J1119" s="13"/>
      <c r="K1119" s="22"/>
      <c r="L1119" s="13"/>
      <c r="M1119" s="13"/>
      <c r="N1119" s="22"/>
    </row>
    <row r="1120" spans="1:14" ht="13.5">
      <c r="A1120" s="13"/>
      <c r="B1120" s="13"/>
      <c r="C1120" s="13"/>
      <c r="D1120" s="13"/>
      <c r="E1120" s="22"/>
      <c r="F1120" s="52"/>
      <c r="G1120" s="13"/>
      <c r="H1120" s="13"/>
      <c r="I1120" s="13"/>
      <c r="J1120" s="13"/>
      <c r="K1120" s="22"/>
      <c r="L1120" s="13"/>
      <c r="M1120" s="13"/>
      <c r="N1120" s="22"/>
    </row>
    <row r="1121" spans="1:14" ht="13.5">
      <c r="A1121" s="13"/>
      <c r="B1121" s="13"/>
      <c r="C1121" s="13"/>
      <c r="D1121" s="13"/>
      <c r="E1121" s="22"/>
      <c r="F1121" s="52"/>
      <c r="G1121" s="13"/>
      <c r="H1121" s="13"/>
      <c r="I1121" s="13"/>
      <c r="J1121" s="13"/>
      <c r="K1121" s="22"/>
      <c r="L1121" s="13"/>
      <c r="M1121" s="13"/>
      <c r="N1121" s="22"/>
    </row>
    <row r="1122" spans="1:14" ht="13.5">
      <c r="A1122" s="13"/>
      <c r="B1122" s="13"/>
      <c r="C1122" s="13"/>
      <c r="D1122" s="13"/>
      <c r="E1122" s="22"/>
      <c r="F1122" s="52"/>
      <c r="G1122" s="13"/>
      <c r="H1122" s="13"/>
      <c r="I1122" s="13"/>
      <c r="J1122" s="13"/>
      <c r="K1122" s="22"/>
      <c r="L1122" s="13"/>
      <c r="M1122" s="13"/>
      <c r="N1122" s="22"/>
    </row>
    <row r="1123" spans="1:14" ht="13.5">
      <c r="A1123" s="13"/>
      <c r="B1123" s="13"/>
      <c r="C1123" s="13"/>
      <c r="D1123" s="13"/>
      <c r="E1123" s="22"/>
      <c r="F1123" s="52"/>
      <c r="G1123" s="13"/>
      <c r="H1123" s="13"/>
      <c r="I1123" s="13"/>
      <c r="J1123" s="13"/>
      <c r="K1123" s="22"/>
      <c r="L1123" s="13"/>
      <c r="M1123" s="13"/>
      <c r="N1123" s="22"/>
    </row>
    <row r="1124" spans="1:14" ht="13.5">
      <c r="A1124" s="13"/>
      <c r="B1124" s="13"/>
      <c r="C1124" s="13"/>
      <c r="D1124" s="13"/>
      <c r="E1124" s="22"/>
      <c r="F1124" s="52"/>
      <c r="G1124" s="13"/>
      <c r="H1124" s="13"/>
      <c r="I1124" s="13"/>
      <c r="J1124" s="13"/>
      <c r="K1124" s="22"/>
      <c r="L1124" s="13"/>
      <c r="M1124" s="13"/>
      <c r="N1124" s="22"/>
    </row>
    <row r="1125" spans="1:14" ht="13.5">
      <c r="A1125" s="13"/>
      <c r="B1125" s="13"/>
      <c r="C1125" s="13"/>
      <c r="D1125" s="13"/>
      <c r="E1125" s="22"/>
      <c r="F1125" s="52"/>
      <c r="G1125" s="13"/>
      <c r="H1125" s="13"/>
      <c r="I1125" s="13"/>
      <c r="J1125" s="13"/>
      <c r="K1125" s="22"/>
      <c r="L1125" s="13"/>
      <c r="M1125" s="13"/>
      <c r="N1125" s="22"/>
    </row>
    <row r="1126" spans="1:14" ht="13.5">
      <c r="A1126" s="13"/>
      <c r="B1126" s="13"/>
      <c r="C1126" s="13"/>
      <c r="D1126" s="13"/>
      <c r="E1126" s="22"/>
      <c r="F1126" s="52"/>
      <c r="G1126" s="13"/>
      <c r="H1126" s="13"/>
      <c r="I1126" s="13"/>
      <c r="J1126" s="13"/>
      <c r="K1126" s="22"/>
      <c r="L1126" s="13"/>
      <c r="M1126" s="13"/>
      <c r="N1126" s="22"/>
    </row>
    <row r="1127" spans="1:14" ht="13.5">
      <c r="A1127" s="13"/>
      <c r="B1127" s="13"/>
      <c r="C1127" s="13"/>
      <c r="D1127" s="13"/>
      <c r="E1127" s="22"/>
      <c r="F1127" s="52"/>
      <c r="G1127" s="13"/>
      <c r="H1127" s="13"/>
      <c r="I1127" s="13"/>
      <c r="J1127" s="13"/>
      <c r="K1127" s="22"/>
      <c r="L1127" s="13"/>
      <c r="M1127" s="13"/>
      <c r="N1127" s="22"/>
    </row>
    <row r="1128" spans="1:14" ht="13.5">
      <c r="A1128" s="13"/>
      <c r="B1128" s="13"/>
      <c r="C1128" s="13"/>
      <c r="D1128" s="13"/>
      <c r="E1128" s="22"/>
      <c r="F1128" s="52"/>
      <c r="G1128" s="13"/>
      <c r="H1128" s="13"/>
      <c r="I1128" s="13"/>
      <c r="J1128" s="13"/>
      <c r="K1128" s="22"/>
      <c r="L1128" s="13"/>
      <c r="M1128" s="13"/>
      <c r="N1128" s="22"/>
    </row>
    <row r="1129" spans="1:14" ht="13.5">
      <c r="A1129" s="13"/>
      <c r="B1129" s="13"/>
      <c r="C1129" s="13"/>
      <c r="D1129" s="13"/>
      <c r="E1129" s="22"/>
      <c r="F1129" s="52"/>
      <c r="G1129" s="13"/>
      <c r="H1129" s="13"/>
      <c r="I1129" s="13"/>
      <c r="J1129" s="13"/>
      <c r="K1129" s="22"/>
      <c r="L1129" s="13"/>
      <c r="M1129" s="13"/>
      <c r="N1129" s="22"/>
    </row>
    <row r="1130" spans="1:14" ht="13.5">
      <c r="A1130" s="13"/>
      <c r="B1130" s="13"/>
      <c r="C1130" s="13"/>
      <c r="D1130" s="13"/>
      <c r="E1130" s="22"/>
      <c r="F1130" s="52"/>
      <c r="G1130" s="13"/>
      <c r="H1130" s="13"/>
      <c r="I1130" s="13"/>
      <c r="J1130" s="13"/>
      <c r="K1130" s="22"/>
      <c r="L1130" s="13"/>
      <c r="M1130" s="13"/>
      <c r="N1130" s="22"/>
    </row>
    <row r="1131" spans="1:14" ht="13.5">
      <c r="A1131" s="13"/>
      <c r="B1131" s="13"/>
      <c r="C1131" s="13"/>
      <c r="D1131" s="13"/>
      <c r="E1131" s="22"/>
      <c r="F1131" s="52"/>
      <c r="G1131" s="13"/>
      <c r="H1131" s="13"/>
      <c r="I1131" s="13"/>
      <c r="J1131" s="13"/>
      <c r="K1131" s="22"/>
      <c r="L1131" s="13"/>
      <c r="M1131" s="13"/>
      <c r="N1131" s="22"/>
    </row>
    <row r="1132" spans="1:14" ht="13.5">
      <c r="A1132" s="13"/>
      <c r="B1132" s="13"/>
      <c r="C1132" s="13"/>
      <c r="D1132" s="13"/>
      <c r="E1132" s="22"/>
      <c r="F1132" s="52"/>
      <c r="G1132" s="13"/>
      <c r="H1132" s="13"/>
      <c r="I1132" s="13"/>
      <c r="J1132" s="13"/>
      <c r="K1132" s="22"/>
      <c r="L1132" s="13"/>
      <c r="M1132" s="13"/>
      <c r="N1132" s="22"/>
    </row>
    <row r="1133" spans="1:14" ht="13.5">
      <c r="A1133" s="13"/>
      <c r="B1133" s="13"/>
      <c r="C1133" s="13"/>
      <c r="D1133" s="13"/>
      <c r="E1133" s="22"/>
      <c r="F1133" s="52"/>
      <c r="G1133" s="13"/>
      <c r="H1133" s="13"/>
      <c r="I1133" s="13"/>
      <c r="J1133" s="13"/>
      <c r="K1133" s="22"/>
      <c r="L1133" s="13"/>
      <c r="M1133" s="13"/>
      <c r="N1133" s="22"/>
    </row>
    <row r="1134" spans="1:14" ht="13.5">
      <c r="A1134" s="13"/>
      <c r="B1134" s="13"/>
      <c r="C1134" s="13"/>
      <c r="D1134" s="13"/>
      <c r="E1134" s="22"/>
      <c r="F1134" s="52"/>
      <c r="G1134" s="13"/>
      <c r="H1134" s="13"/>
      <c r="I1134" s="13"/>
      <c r="J1134" s="13"/>
      <c r="K1134" s="22"/>
      <c r="L1134" s="13"/>
      <c r="M1134" s="13"/>
      <c r="N1134" s="22"/>
    </row>
    <row r="1135" spans="1:14" ht="13.5">
      <c r="A1135" s="13"/>
      <c r="B1135" s="13"/>
      <c r="C1135" s="13"/>
      <c r="D1135" s="13"/>
      <c r="E1135" s="22"/>
      <c r="F1135" s="52"/>
      <c r="G1135" s="13"/>
      <c r="H1135" s="13"/>
      <c r="I1135" s="13"/>
      <c r="J1135" s="13"/>
      <c r="K1135" s="22"/>
      <c r="L1135" s="13"/>
      <c r="M1135" s="13"/>
      <c r="N1135" s="22"/>
    </row>
    <row r="1136" spans="1:14" ht="13.5">
      <c r="A1136" s="13"/>
      <c r="B1136" s="13"/>
      <c r="C1136" s="13"/>
      <c r="D1136" s="13"/>
      <c r="E1136" s="22"/>
      <c r="F1136" s="52"/>
      <c r="G1136" s="13"/>
      <c r="H1136" s="13"/>
      <c r="I1136" s="13"/>
      <c r="J1136" s="13"/>
      <c r="K1136" s="22"/>
      <c r="L1136" s="13"/>
      <c r="M1136" s="13"/>
      <c r="N1136" s="22"/>
    </row>
    <row r="1137" spans="1:14" ht="13.5">
      <c r="A1137" s="13"/>
      <c r="B1137" s="13"/>
      <c r="C1137" s="13"/>
      <c r="D1137" s="13"/>
      <c r="E1137" s="22"/>
      <c r="F1137" s="52"/>
      <c r="G1137" s="13"/>
      <c r="H1137" s="13"/>
      <c r="I1137" s="13"/>
      <c r="J1137" s="13"/>
      <c r="K1137" s="22"/>
      <c r="L1137" s="13"/>
      <c r="M1137" s="13"/>
      <c r="N1137" s="22"/>
    </row>
    <row r="1138" spans="1:14" ht="13.5">
      <c r="A1138" s="13"/>
      <c r="B1138" s="13"/>
      <c r="C1138" s="13"/>
      <c r="D1138" s="13"/>
      <c r="E1138" s="22"/>
      <c r="F1138" s="52"/>
      <c r="G1138" s="13"/>
      <c r="H1138" s="13"/>
      <c r="I1138" s="13"/>
      <c r="J1138" s="13"/>
      <c r="K1138" s="22"/>
      <c r="L1138" s="13"/>
      <c r="M1138" s="13"/>
      <c r="N1138" s="22"/>
    </row>
    <row r="1139" spans="1:14" ht="13.5">
      <c r="A1139" s="13"/>
      <c r="B1139" s="13"/>
      <c r="C1139" s="13"/>
      <c r="D1139" s="13"/>
      <c r="E1139" s="22"/>
      <c r="F1139" s="52"/>
      <c r="G1139" s="13"/>
      <c r="H1139" s="13"/>
      <c r="I1139" s="13"/>
      <c r="J1139" s="13"/>
      <c r="K1139" s="22"/>
      <c r="L1139" s="13"/>
      <c r="M1139" s="13"/>
      <c r="N1139" s="22"/>
    </row>
    <row r="1140" spans="1:14" ht="13.5">
      <c r="A1140" s="13"/>
      <c r="B1140" s="13"/>
      <c r="C1140" s="13"/>
      <c r="D1140" s="13"/>
      <c r="E1140" s="22"/>
      <c r="F1140" s="52"/>
      <c r="G1140" s="13"/>
      <c r="H1140" s="13"/>
      <c r="I1140" s="13"/>
      <c r="J1140" s="13"/>
      <c r="K1140" s="22"/>
      <c r="L1140" s="13"/>
      <c r="M1140" s="13"/>
      <c r="N1140" s="22"/>
    </row>
    <row r="1141" spans="1:14" ht="13.5">
      <c r="A1141" s="13"/>
      <c r="B1141" s="13"/>
      <c r="C1141" s="13"/>
      <c r="D1141" s="13"/>
      <c r="E1141" s="22"/>
      <c r="F1141" s="52"/>
      <c r="G1141" s="13"/>
      <c r="H1141" s="13"/>
      <c r="I1141" s="13"/>
      <c r="J1141" s="13"/>
      <c r="K1141" s="22"/>
      <c r="L1141" s="13"/>
      <c r="M1141" s="13"/>
      <c r="N1141" s="22"/>
    </row>
    <row r="1142" spans="1:14" ht="13.5">
      <c r="A1142" s="13"/>
      <c r="B1142" s="13"/>
      <c r="C1142" s="13"/>
      <c r="D1142" s="13"/>
      <c r="E1142" s="22"/>
      <c r="F1142" s="52"/>
      <c r="G1142" s="13"/>
      <c r="H1142" s="13"/>
      <c r="I1142" s="13"/>
      <c r="J1142" s="13"/>
      <c r="K1142" s="22"/>
      <c r="L1142" s="13"/>
      <c r="M1142" s="13"/>
      <c r="N1142" s="22"/>
    </row>
    <row r="1143" spans="1:14" ht="13.5">
      <c r="A1143" s="13"/>
      <c r="B1143" s="13"/>
      <c r="C1143" s="13"/>
      <c r="D1143" s="13"/>
      <c r="E1143" s="22"/>
      <c r="F1143" s="52"/>
      <c r="G1143" s="13"/>
      <c r="H1143" s="13"/>
      <c r="I1143" s="13"/>
      <c r="J1143" s="13"/>
      <c r="K1143" s="22"/>
      <c r="L1143" s="13"/>
      <c r="M1143" s="13"/>
      <c r="N1143" s="22"/>
    </row>
    <row r="1144" spans="1:14" ht="13.5">
      <c r="A1144" s="13"/>
      <c r="B1144" s="13"/>
      <c r="C1144" s="13"/>
      <c r="D1144" s="13"/>
      <c r="E1144" s="22"/>
      <c r="F1144" s="52"/>
      <c r="G1144" s="13"/>
      <c r="H1144" s="13"/>
      <c r="I1144" s="13"/>
      <c r="J1144" s="13"/>
      <c r="K1144" s="22"/>
      <c r="L1144" s="13"/>
      <c r="M1144" s="13"/>
      <c r="N1144" s="22"/>
    </row>
    <row r="1145" spans="1:14" ht="13.5">
      <c r="A1145" s="13"/>
      <c r="B1145" s="13"/>
      <c r="C1145" s="13"/>
      <c r="D1145" s="13"/>
      <c r="E1145" s="22"/>
      <c r="F1145" s="52"/>
      <c r="G1145" s="13"/>
      <c r="H1145" s="13"/>
      <c r="I1145" s="13"/>
      <c r="J1145" s="13"/>
      <c r="K1145" s="22"/>
      <c r="L1145" s="13"/>
      <c r="M1145" s="13"/>
      <c r="N1145" s="22"/>
    </row>
    <row r="1146" spans="1:14" ht="13.5">
      <c r="A1146" s="13"/>
      <c r="B1146" s="13"/>
      <c r="C1146" s="13"/>
      <c r="D1146" s="13"/>
      <c r="E1146" s="22"/>
      <c r="F1146" s="52"/>
      <c r="G1146" s="13"/>
      <c r="H1146" s="13"/>
      <c r="I1146" s="13"/>
      <c r="J1146" s="13"/>
      <c r="K1146" s="22"/>
      <c r="L1146" s="13"/>
      <c r="M1146" s="13"/>
      <c r="N1146" s="22"/>
    </row>
    <row r="1147" spans="1:14" ht="13.5">
      <c r="A1147" s="13"/>
      <c r="B1147" s="13"/>
      <c r="C1147" s="13"/>
      <c r="D1147" s="13"/>
      <c r="E1147" s="22"/>
      <c r="F1147" s="52"/>
      <c r="G1147" s="13"/>
      <c r="H1147" s="13"/>
      <c r="I1147" s="13"/>
      <c r="J1147" s="13"/>
      <c r="K1147" s="22"/>
      <c r="L1147" s="13"/>
      <c r="M1147" s="13"/>
      <c r="N1147" s="22"/>
    </row>
    <row r="1148" spans="1:14" ht="13.5">
      <c r="A1148" s="13"/>
      <c r="B1148" s="13"/>
      <c r="C1148" s="13"/>
      <c r="D1148" s="13"/>
      <c r="E1148" s="22"/>
      <c r="F1148" s="52"/>
      <c r="G1148" s="13"/>
      <c r="H1148" s="13"/>
      <c r="I1148" s="13"/>
      <c r="J1148" s="13"/>
      <c r="K1148" s="22"/>
      <c r="L1148" s="13"/>
      <c r="M1148" s="13"/>
      <c r="N1148" s="22"/>
    </row>
    <row r="1149" spans="1:14" ht="13.5">
      <c r="A1149" s="13"/>
      <c r="B1149" s="13"/>
      <c r="C1149" s="13"/>
      <c r="D1149" s="13"/>
      <c r="E1149" s="22"/>
      <c r="F1149" s="52"/>
      <c r="G1149" s="13"/>
      <c r="H1149" s="13"/>
      <c r="I1149" s="13"/>
      <c r="J1149" s="13"/>
      <c r="K1149" s="22"/>
      <c r="L1149" s="13"/>
      <c r="M1149" s="13"/>
      <c r="N1149" s="22"/>
    </row>
    <row r="1150" spans="1:14" ht="13.5">
      <c r="A1150" s="13"/>
      <c r="B1150" s="13"/>
      <c r="C1150" s="13"/>
      <c r="D1150" s="13"/>
      <c r="E1150" s="22"/>
      <c r="F1150" s="52"/>
      <c r="G1150" s="13"/>
      <c r="H1150" s="13"/>
      <c r="I1150" s="13"/>
      <c r="J1150" s="13"/>
      <c r="K1150" s="22"/>
      <c r="L1150" s="13"/>
      <c r="M1150" s="13"/>
      <c r="N1150" s="22"/>
    </row>
    <row r="1151" spans="1:14" ht="13.5">
      <c r="A1151" s="13"/>
      <c r="B1151" s="13"/>
      <c r="C1151" s="13"/>
      <c r="D1151" s="13"/>
      <c r="E1151" s="22"/>
      <c r="F1151" s="52"/>
      <c r="G1151" s="13"/>
      <c r="H1151" s="13"/>
      <c r="I1151" s="13"/>
      <c r="J1151" s="13"/>
      <c r="K1151" s="22"/>
      <c r="L1151" s="13"/>
      <c r="M1151" s="13"/>
      <c r="N1151" s="22"/>
    </row>
    <row r="1152" spans="1:14" ht="13.5">
      <c r="A1152" s="13"/>
      <c r="B1152" s="13"/>
      <c r="C1152" s="13"/>
      <c r="D1152" s="13"/>
      <c r="E1152" s="22"/>
      <c r="F1152" s="52"/>
      <c r="G1152" s="13"/>
      <c r="H1152" s="13"/>
      <c r="I1152" s="13"/>
      <c r="J1152" s="13"/>
      <c r="K1152" s="22"/>
      <c r="L1152" s="13"/>
      <c r="M1152" s="13"/>
      <c r="N1152" s="22"/>
    </row>
    <row r="1153" spans="1:14" ht="13.5">
      <c r="A1153" s="13"/>
      <c r="B1153" s="13"/>
      <c r="C1153" s="13"/>
      <c r="D1153" s="13"/>
      <c r="E1153" s="22"/>
      <c r="F1153" s="52"/>
      <c r="G1153" s="13"/>
      <c r="H1153" s="13"/>
      <c r="I1153" s="13"/>
      <c r="J1153" s="13"/>
      <c r="K1153" s="22"/>
      <c r="L1153" s="13"/>
      <c r="M1153" s="13"/>
      <c r="N1153" s="22"/>
    </row>
    <row r="1154" spans="1:14" ht="13.5">
      <c r="A1154" s="13"/>
      <c r="B1154" s="13"/>
      <c r="C1154" s="13"/>
      <c r="D1154" s="13"/>
      <c r="E1154" s="22"/>
      <c r="F1154" s="52"/>
      <c r="G1154" s="13"/>
      <c r="H1154" s="13"/>
      <c r="I1154" s="13"/>
      <c r="J1154" s="13"/>
      <c r="K1154" s="22"/>
      <c r="L1154" s="13"/>
      <c r="M1154" s="13"/>
      <c r="N1154" s="22"/>
    </row>
    <row r="1155" spans="1:14" ht="13.5">
      <c r="A1155" s="13"/>
      <c r="B1155" s="13"/>
      <c r="C1155" s="13"/>
      <c r="D1155" s="13"/>
      <c r="E1155" s="22"/>
      <c r="F1155" s="52"/>
      <c r="G1155" s="13"/>
      <c r="H1155" s="13"/>
      <c r="I1155" s="13"/>
      <c r="J1155" s="13"/>
      <c r="K1155" s="22"/>
      <c r="L1155" s="13"/>
      <c r="M1155" s="13"/>
      <c r="N1155" s="22"/>
    </row>
    <row r="1156" spans="1:14" ht="13.5">
      <c r="A1156" s="13"/>
      <c r="B1156" s="13"/>
      <c r="C1156" s="13"/>
      <c r="D1156" s="13"/>
      <c r="E1156" s="22"/>
      <c r="F1156" s="52"/>
      <c r="G1156" s="13"/>
      <c r="H1156" s="13"/>
      <c r="I1156" s="13"/>
      <c r="J1156" s="13"/>
      <c r="K1156" s="22"/>
      <c r="L1156" s="13"/>
      <c r="M1156" s="13"/>
      <c r="N1156" s="22"/>
    </row>
    <row r="1157" spans="1:14" ht="13.5">
      <c r="A1157" s="13"/>
      <c r="B1157" s="13"/>
      <c r="C1157" s="13"/>
      <c r="D1157" s="13"/>
      <c r="E1157" s="22"/>
      <c r="F1157" s="52"/>
      <c r="G1157" s="13"/>
      <c r="H1157" s="13"/>
      <c r="I1157" s="13"/>
      <c r="J1157" s="13"/>
      <c r="K1157" s="22"/>
      <c r="L1157" s="13"/>
      <c r="M1157" s="13"/>
      <c r="N1157" s="22"/>
    </row>
    <row r="1158" spans="1:14" ht="13.5">
      <c r="A1158" s="13"/>
      <c r="B1158" s="13"/>
      <c r="C1158" s="13"/>
      <c r="D1158" s="13"/>
      <c r="E1158" s="22"/>
      <c r="F1158" s="52"/>
      <c r="G1158" s="13"/>
      <c r="H1158" s="13"/>
      <c r="I1158" s="13"/>
      <c r="J1158" s="13"/>
      <c r="K1158" s="22"/>
      <c r="L1158" s="13"/>
      <c r="M1158" s="13"/>
      <c r="N1158" s="22"/>
    </row>
    <row r="1159" spans="1:14" ht="13.5">
      <c r="A1159" s="13"/>
      <c r="B1159" s="13"/>
      <c r="C1159" s="13"/>
      <c r="D1159" s="13"/>
      <c r="E1159" s="22"/>
      <c r="F1159" s="52"/>
      <c r="G1159" s="13"/>
      <c r="H1159" s="13"/>
      <c r="I1159" s="13"/>
      <c r="J1159" s="13"/>
      <c r="K1159" s="22"/>
      <c r="L1159" s="13"/>
      <c r="M1159" s="13"/>
      <c r="N1159" s="22"/>
    </row>
    <row r="1160" spans="1:14" ht="13.5">
      <c r="A1160" s="13"/>
      <c r="B1160" s="13"/>
      <c r="C1160" s="13"/>
      <c r="D1160" s="13"/>
      <c r="E1160" s="22"/>
      <c r="F1160" s="52"/>
      <c r="G1160" s="13"/>
      <c r="H1160" s="13"/>
      <c r="I1160" s="13"/>
      <c r="J1160" s="13"/>
      <c r="K1160" s="22"/>
      <c r="L1160" s="13"/>
      <c r="M1160" s="13"/>
      <c r="N1160" s="22"/>
    </row>
    <row r="1161" spans="1:14" ht="13.5">
      <c r="A1161" s="13"/>
      <c r="B1161" s="13"/>
      <c r="C1161" s="13"/>
      <c r="D1161" s="13"/>
      <c r="E1161" s="22"/>
      <c r="F1161" s="52"/>
      <c r="G1161" s="13"/>
      <c r="H1161" s="13"/>
      <c r="I1161" s="13"/>
      <c r="J1161" s="13"/>
      <c r="K1161" s="22"/>
      <c r="L1161" s="13"/>
      <c r="M1161" s="13"/>
      <c r="N1161" s="22"/>
    </row>
    <row r="1162" spans="1:14" ht="13.5">
      <c r="A1162" s="13"/>
      <c r="B1162" s="13"/>
      <c r="C1162" s="13"/>
      <c r="D1162" s="13"/>
      <c r="E1162" s="22"/>
      <c r="F1162" s="52"/>
      <c r="G1162" s="13"/>
      <c r="H1162" s="13"/>
      <c r="I1162" s="13"/>
      <c r="J1162" s="13"/>
      <c r="K1162" s="22"/>
      <c r="L1162" s="13"/>
      <c r="M1162" s="13"/>
      <c r="N1162" s="22"/>
    </row>
    <row r="1163" spans="1:14" ht="13.5">
      <c r="A1163" s="13"/>
      <c r="B1163" s="13"/>
      <c r="C1163" s="13"/>
      <c r="D1163" s="13"/>
      <c r="E1163" s="22"/>
      <c r="F1163" s="52"/>
      <c r="G1163" s="13"/>
      <c r="H1163" s="13"/>
      <c r="I1163" s="13"/>
      <c r="J1163" s="13"/>
      <c r="K1163" s="22"/>
      <c r="L1163" s="13"/>
      <c r="M1163" s="13"/>
      <c r="N1163" s="22"/>
    </row>
    <row r="1164" spans="1:14" ht="13.5">
      <c r="A1164" s="13"/>
      <c r="B1164" s="13"/>
      <c r="C1164" s="13"/>
      <c r="D1164" s="13"/>
      <c r="E1164" s="22"/>
      <c r="F1164" s="52"/>
      <c r="G1164" s="13"/>
      <c r="H1164" s="13"/>
      <c r="I1164" s="13"/>
      <c r="J1164" s="13"/>
      <c r="K1164" s="22"/>
      <c r="L1164" s="13"/>
      <c r="M1164" s="13"/>
      <c r="N1164" s="22"/>
    </row>
    <row r="1165" spans="1:14" ht="13.5">
      <c r="A1165" s="13"/>
      <c r="B1165" s="13"/>
      <c r="C1165" s="13"/>
      <c r="D1165" s="13"/>
      <c r="E1165" s="22"/>
      <c r="F1165" s="52"/>
      <c r="G1165" s="13"/>
      <c r="H1165" s="13"/>
      <c r="I1165" s="13"/>
      <c r="J1165" s="13"/>
      <c r="K1165" s="22"/>
      <c r="L1165" s="13"/>
      <c r="M1165" s="13"/>
      <c r="N1165" s="22"/>
    </row>
    <row r="1166" spans="1:14" ht="13.5">
      <c r="A1166" s="13"/>
      <c r="B1166" s="13"/>
      <c r="C1166" s="13"/>
      <c r="D1166" s="13"/>
      <c r="E1166" s="22"/>
      <c r="F1166" s="52"/>
      <c r="G1166" s="13"/>
      <c r="H1166" s="13"/>
      <c r="I1166" s="13"/>
      <c r="J1166" s="13"/>
      <c r="K1166" s="22"/>
      <c r="L1166" s="13"/>
      <c r="M1166" s="13"/>
      <c r="N1166" s="22"/>
    </row>
    <row r="1167" spans="1:14" ht="13.5">
      <c r="A1167" s="13"/>
      <c r="B1167" s="13"/>
      <c r="C1167" s="13"/>
      <c r="D1167" s="13"/>
      <c r="E1167" s="22"/>
      <c r="F1167" s="52"/>
      <c r="G1167" s="13"/>
      <c r="H1167" s="13"/>
      <c r="I1167" s="13"/>
      <c r="J1167" s="13"/>
      <c r="K1167" s="22"/>
      <c r="L1167" s="13"/>
      <c r="M1167" s="13"/>
      <c r="N1167" s="22"/>
    </row>
    <row r="1168" spans="1:14" ht="13.5">
      <c r="A1168" s="13"/>
      <c r="B1168" s="13"/>
      <c r="C1168" s="13"/>
      <c r="D1168" s="13"/>
      <c r="E1168" s="22"/>
      <c r="F1168" s="52"/>
      <c r="G1168" s="13"/>
      <c r="H1168" s="13"/>
      <c r="I1168" s="13"/>
      <c r="J1168" s="13"/>
      <c r="K1168" s="22"/>
      <c r="L1168" s="13"/>
      <c r="M1168" s="13"/>
      <c r="N1168" s="22"/>
    </row>
    <row r="1169" spans="1:14" ht="13.5">
      <c r="A1169" s="13"/>
      <c r="B1169" s="13"/>
      <c r="C1169" s="13"/>
      <c r="D1169" s="13"/>
      <c r="E1169" s="22"/>
      <c r="F1169" s="52"/>
      <c r="G1169" s="13"/>
      <c r="H1169" s="13"/>
      <c r="I1169" s="13"/>
      <c r="J1169" s="13"/>
      <c r="K1169" s="22"/>
      <c r="L1169" s="13"/>
      <c r="M1169" s="13"/>
      <c r="N1169" s="22"/>
    </row>
    <row r="1170" spans="1:14" ht="13.5">
      <c r="A1170" s="13"/>
      <c r="B1170" s="13"/>
      <c r="C1170" s="13"/>
      <c r="D1170" s="13"/>
      <c r="E1170" s="22"/>
      <c r="F1170" s="52"/>
      <c r="G1170" s="13"/>
      <c r="H1170" s="13"/>
      <c r="I1170" s="13"/>
      <c r="J1170" s="13"/>
      <c r="K1170" s="22"/>
      <c r="L1170" s="13"/>
      <c r="M1170" s="13"/>
      <c r="N1170" s="22"/>
    </row>
    <row r="1171" spans="1:14" ht="13.5">
      <c r="A1171" s="13"/>
      <c r="B1171" s="13"/>
      <c r="C1171" s="13"/>
      <c r="D1171" s="13"/>
      <c r="E1171" s="22"/>
      <c r="F1171" s="52"/>
      <c r="G1171" s="13"/>
      <c r="H1171" s="13"/>
      <c r="I1171" s="13"/>
      <c r="J1171" s="13"/>
      <c r="K1171" s="22"/>
      <c r="L1171" s="13"/>
      <c r="M1171" s="13"/>
      <c r="N1171" s="22"/>
    </row>
    <row r="1172" spans="1:14" ht="13.5">
      <c r="A1172" s="13"/>
      <c r="B1172" s="13"/>
      <c r="C1172" s="13"/>
      <c r="D1172" s="13"/>
      <c r="E1172" s="22"/>
      <c r="F1172" s="52"/>
      <c r="G1172" s="13"/>
      <c r="H1172" s="13"/>
      <c r="I1172" s="13"/>
      <c r="J1172" s="13"/>
      <c r="K1172" s="22"/>
      <c r="L1172" s="13"/>
      <c r="M1172" s="13"/>
      <c r="N1172" s="22"/>
    </row>
    <row r="1173" spans="1:14" ht="13.5">
      <c r="A1173" s="13"/>
      <c r="B1173" s="13"/>
      <c r="C1173" s="13"/>
      <c r="D1173" s="13"/>
      <c r="E1173" s="22"/>
      <c r="F1173" s="52"/>
      <c r="G1173" s="13"/>
      <c r="H1173" s="13"/>
      <c r="I1173" s="13"/>
      <c r="J1173" s="13"/>
      <c r="K1173" s="22"/>
      <c r="L1173" s="13"/>
      <c r="M1173" s="13"/>
      <c r="N1173" s="22"/>
    </row>
    <row r="1174" spans="1:14" ht="13.5">
      <c r="A1174" s="13"/>
      <c r="B1174" s="13"/>
      <c r="C1174" s="13"/>
      <c r="D1174" s="13"/>
      <c r="E1174" s="22"/>
      <c r="F1174" s="52"/>
      <c r="G1174" s="13"/>
      <c r="H1174" s="13"/>
      <c r="I1174" s="13"/>
      <c r="J1174" s="13"/>
      <c r="K1174" s="22"/>
      <c r="L1174" s="13"/>
      <c r="M1174" s="13"/>
      <c r="N1174" s="22"/>
    </row>
    <row r="1175" spans="1:14" ht="13.5">
      <c r="A1175" s="13"/>
      <c r="B1175" s="13"/>
      <c r="C1175" s="13"/>
      <c r="D1175" s="13"/>
      <c r="E1175" s="22"/>
      <c r="F1175" s="52"/>
      <c r="G1175" s="13"/>
      <c r="H1175" s="13"/>
      <c r="I1175" s="13"/>
      <c r="J1175" s="13"/>
      <c r="K1175" s="22"/>
      <c r="L1175" s="13"/>
      <c r="M1175" s="13"/>
      <c r="N1175" s="22"/>
    </row>
    <row r="1176" spans="1:14" ht="13.5">
      <c r="A1176" s="13"/>
      <c r="B1176" s="13"/>
      <c r="C1176" s="13"/>
      <c r="D1176" s="13"/>
      <c r="E1176" s="22"/>
      <c r="F1176" s="52"/>
      <c r="G1176" s="13"/>
      <c r="H1176" s="13"/>
      <c r="I1176" s="13"/>
      <c r="J1176" s="13"/>
      <c r="K1176" s="22"/>
      <c r="L1176" s="13"/>
      <c r="M1176" s="13"/>
      <c r="N1176" s="22"/>
    </row>
    <row r="1177" spans="1:14" ht="13.5">
      <c r="A1177" s="13"/>
      <c r="B1177" s="13"/>
      <c r="C1177" s="13"/>
      <c r="D1177" s="13"/>
      <c r="E1177" s="22"/>
      <c r="F1177" s="52"/>
      <c r="G1177" s="13"/>
      <c r="H1177" s="13"/>
      <c r="I1177" s="13"/>
      <c r="J1177" s="13"/>
      <c r="K1177" s="22"/>
      <c r="L1177" s="13"/>
      <c r="M1177" s="13"/>
      <c r="N1177" s="22"/>
    </row>
    <row r="1178" spans="1:14" ht="13.5">
      <c r="A1178" s="13"/>
      <c r="B1178" s="13"/>
      <c r="C1178" s="13"/>
      <c r="D1178" s="13"/>
      <c r="E1178" s="22"/>
      <c r="F1178" s="52"/>
      <c r="G1178" s="13"/>
      <c r="H1178" s="13"/>
      <c r="I1178" s="13"/>
      <c r="J1178" s="13"/>
      <c r="K1178" s="22"/>
      <c r="L1178" s="13"/>
      <c r="M1178" s="13"/>
      <c r="N1178" s="22"/>
    </row>
    <row r="1179" spans="1:14" ht="13.5">
      <c r="A1179" s="13"/>
      <c r="B1179" s="13"/>
      <c r="C1179" s="13"/>
      <c r="D1179" s="13"/>
      <c r="E1179" s="22"/>
      <c r="F1179" s="52"/>
      <c r="G1179" s="13"/>
      <c r="H1179" s="13"/>
      <c r="I1179" s="13"/>
      <c r="J1179" s="13"/>
      <c r="K1179" s="22"/>
      <c r="L1179" s="13"/>
      <c r="M1179" s="13"/>
      <c r="N1179" s="22"/>
    </row>
    <row r="1180" spans="1:14" ht="13.5">
      <c r="A1180" s="13"/>
      <c r="B1180" s="13"/>
      <c r="C1180" s="13"/>
      <c r="D1180" s="13"/>
      <c r="E1180" s="22"/>
      <c r="F1180" s="52"/>
      <c r="G1180" s="13"/>
      <c r="H1180" s="13"/>
      <c r="I1180" s="13"/>
      <c r="J1180" s="13"/>
      <c r="K1180" s="22"/>
      <c r="L1180" s="13"/>
      <c r="M1180" s="13"/>
      <c r="N1180" s="22"/>
    </row>
    <row r="1181" spans="1:14" ht="13.5">
      <c r="A1181" s="13"/>
      <c r="B1181" s="13"/>
      <c r="C1181" s="13"/>
      <c r="D1181" s="13"/>
      <c r="E1181" s="22"/>
      <c r="F1181" s="52"/>
      <c r="G1181" s="13"/>
      <c r="H1181" s="13"/>
      <c r="I1181" s="13"/>
      <c r="J1181" s="13"/>
      <c r="K1181" s="22"/>
      <c r="L1181" s="13"/>
      <c r="M1181" s="13"/>
      <c r="N1181" s="22"/>
    </row>
    <row r="1182" spans="1:14" ht="13.5">
      <c r="A1182" s="13"/>
      <c r="B1182" s="13"/>
      <c r="C1182" s="13"/>
      <c r="D1182" s="13"/>
      <c r="E1182" s="22"/>
      <c r="F1182" s="52"/>
      <c r="G1182" s="13"/>
      <c r="H1182" s="13"/>
      <c r="I1182" s="13"/>
      <c r="J1182" s="13"/>
      <c r="K1182" s="22"/>
      <c r="L1182" s="13"/>
      <c r="M1182" s="13"/>
      <c r="N1182" s="22"/>
    </row>
    <row r="1183" spans="1:14" ht="13.5">
      <c r="A1183" s="13"/>
      <c r="B1183" s="13"/>
      <c r="C1183" s="13"/>
      <c r="D1183" s="13"/>
      <c r="E1183" s="22"/>
      <c r="F1183" s="52"/>
      <c r="G1183" s="13"/>
      <c r="H1183" s="13"/>
      <c r="I1183" s="13"/>
      <c r="J1183" s="13"/>
      <c r="K1183" s="22"/>
      <c r="L1183" s="13"/>
      <c r="M1183" s="13"/>
      <c r="N1183" s="22"/>
    </row>
    <row r="1184" spans="1:14" ht="13.5">
      <c r="A1184" s="13"/>
      <c r="B1184" s="13"/>
      <c r="C1184" s="13"/>
      <c r="D1184" s="13"/>
      <c r="E1184" s="22"/>
      <c r="F1184" s="52"/>
      <c r="G1184" s="13"/>
      <c r="H1184" s="13"/>
      <c r="I1184" s="13"/>
      <c r="J1184" s="13"/>
      <c r="K1184" s="22"/>
      <c r="L1184" s="13"/>
      <c r="M1184" s="13"/>
      <c r="N1184" s="22"/>
    </row>
    <row r="1185" spans="1:14" ht="13.5">
      <c r="A1185" s="13"/>
      <c r="B1185" s="13"/>
      <c r="C1185" s="13"/>
      <c r="D1185" s="13"/>
      <c r="E1185" s="22"/>
      <c r="F1185" s="52"/>
      <c r="G1185" s="13"/>
      <c r="H1185" s="13"/>
      <c r="I1185" s="13"/>
      <c r="J1185" s="13"/>
      <c r="K1185" s="22"/>
      <c r="L1185" s="13"/>
      <c r="M1185" s="13"/>
      <c r="N1185" s="22"/>
    </row>
    <row r="1186" spans="1:14" ht="13.5">
      <c r="A1186" s="13"/>
      <c r="B1186" s="13"/>
      <c r="C1186" s="13"/>
      <c r="D1186" s="13"/>
      <c r="E1186" s="22"/>
      <c r="F1186" s="52"/>
      <c r="G1186" s="13"/>
      <c r="H1186" s="13"/>
      <c r="I1186" s="13"/>
      <c r="J1186" s="13"/>
      <c r="K1186" s="22"/>
      <c r="L1186" s="13"/>
      <c r="M1186" s="13"/>
      <c r="N1186" s="22"/>
    </row>
    <row r="1187" spans="1:14" ht="13.5">
      <c r="A1187" s="13"/>
      <c r="B1187" s="13"/>
      <c r="C1187" s="13"/>
      <c r="D1187" s="13"/>
      <c r="E1187" s="22"/>
      <c r="F1187" s="52"/>
      <c r="G1187" s="13"/>
      <c r="H1187" s="13"/>
      <c r="I1187" s="13"/>
      <c r="J1187" s="13"/>
      <c r="K1187" s="22"/>
      <c r="L1187" s="13"/>
      <c r="M1187" s="13"/>
      <c r="N1187" s="22"/>
    </row>
    <row r="1188" spans="1:14" ht="13.5">
      <c r="A1188" s="13"/>
      <c r="B1188" s="13"/>
      <c r="C1188" s="13"/>
      <c r="D1188" s="13"/>
      <c r="E1188" s="22"/>
      <c r="F1188" s="52"/>
      <c r="G1188" s="13"/>
      <c r="H1188" s="13"/>
      <c r="I1188" s="13"/>
      <c r="J1188" s="13"/>
      <c r="K1188" s="22"/>
      <c r="L1188" s="13"/>
      <c r="M1188" s="13"/>
      <c r="N1188" s="22"/>
    </row>
    <row r="1189" spans="1:14" ht="13.5">
      <c r="A1189" s="13"/>
      <c r="B1189" s="13"/>
      <c r="C1189" s="13"/>
      <c r="D1189" s="13"/>
      <c r="E1189" s="22"/>
      <c r="F1189" s="52"/>
      <c r="G1189" s="13"/>
      <c r="H1189" s="13"/>
      <c r="I1189" s="13"/>
      <c r="J1189" s="13"/>
      <c r="K1189" s="22"/>
      <c r="L1189" s="13"/>
      <c r="M1189" s="13"/>
      <c r="N1189" s="22"/>
    </row>
    <row r="1190" spans="1:14" ht="13.5">
      <c r="A1190" s="13"/>
      <c r="B1190" s="13"/>
      <c r="C1190" s="13"/>
      <c r="D1190" s="13"/>
      <c r="E1190" s="22"/>
      <c r="F1190" s="52"/>
      <c r="G1190" s="13"/>
      <c r="H1190" s="13"/>
      <c r="I1190" s="13"/>
      <c r="J1190" s="13"/>
      <c r="K1190" s="22"/>
      <c r="L1190" s="13"/>
      <c r="M1190" s="13"/>
      <c r="N1190" s="22"/>
    </row>
    <row r="1191" spans="1:14" ht="13.5">
      <c r="A1191" s="13"/>
      <c r="B1191" s="13"/>
      <c r="C1191" s="13"/>
      <c r="D1191" s="13"/>
      <c r="E1191" s="22"/>
      <c r="F1191" s="52"/>
      <c r="G1191" s="13"/>
      <c r="H1191" s="13"/>
      <c r="I1191" s="13"/>
      <c r="J1191" s="13"/>
      <c r="K1191" s="22"/>
      <c r="L1191" s="13"/>
      <c r="M1191" s="13"/>
      <c r="N1191" s="22"/>
    </row>
    <row r="1192" spans="1:14" ht="13.5">
      <c r="A1192" s="13"/>
      <c r="B1192" s="13"/>
      <c r="C1192" s="13"/>
      <c r="D1192" s="13"/>
      <c r="E1192" s="22"/>
      <c r="F1192" s="52"/>
      <c r="G1192" s="13"/>
      <c r="H1192" s="13"/>
      <c r="I1192" s="13"/>
      <c r="J1192" s="13"/>
      <c r="K1192" s="22"/>
      <c r="L1192" s="13"/>
      <c r="M1192" s="13"/>
      <c r="N1192" s="22"/>
    </row>
    <row r="1193" spans="1:14" ht="13.5">
      <c r="A1193" s="13"/>
      <c r="B1193" s="13"/>
      <c r="C1193" s="13"/>
      <c r="D1193" s="13"/>
      <c r="E1193" s="22"/>
      <c r="F1193" s="52"/>
      <c r="G1193" s="13"/>
      <c r="H1193" s="13"/>
      <c r="I1193" s="13"/>
      <c r="J1193" s="13"/>
      <c r="K1193" s="22"/>
      <c r="L1193" s="13"/>
      <c r="M1193" s="13"/>
      <c r="N1193" s="22"/>
    </row>
    <row r="1194" spans="1:14" ht="13.5">
      <c r="A1194" s="13"/>
      <c r="B1194" s="13"/>
      <c r="C1194" s="13"/>
      <c r="D1194" s="13"/>
      <c r="E1194" s="22"/>
      <c r="F1194" s="52"/>
      <c r="G1194" s="13"/>
      <c r="H1194" s="13"/>
      <c r="I1194" s="13"/>
      <c r="J1194" s="13"/>
      <c r="K1194" s="22"/>
      <c r="L1194" s="13"/>
      <c r="M1194" s="13"/>
      <c r="N1194" s="22"/>
    </row>
    <row r="1195" spans="1:14" ht="13.5">
      <c r="A1195" s="13"/>
      <c r="B1195" s="13"/>
      <c r="C1195" s="13"/>
      <c r="D1195" s="13"/>
      <c r="E1195" s="22"/>
      <c r="F1195" s="52"/>
      <c r="G1195" s="13"/>
      <c r="H1195" s="13"/>
      <c r="I1195" s="13"/>
      <c r="J1195" s="13"/>
      <c r="K1195" s="22"/>
      <c r="L1195" s="13"/>
      <c r="M1195" s="13"/>
      <c r="N1195" s="22"/>
    </row>
    <row r="1196" spans="1:14" ht="13.5">
      <c r="A1196" s="13"/>
      <c r="B1196" s="13"/>
      <c r="C1196" s="13"/>
      <c r="D1196" s="13"/>
      <c r="E1196" s="22"/>
      <c r="F1196" s="52"/>
      <c r="G1196" s="13"/>
      <c r="H1196" s="13"/>
      <c r="I1196" s="13"/>
      <c r="J1196" s="13"/>
      <c r="K1196" s="22"/>
      <c r="L1196" s="13"/>
      <c r="M1196" s="13"/>
      <c r="N1196" s="22"/>
    </row>
    <row r="1197" spans="1:14" ht="13.5">
      <c r="A1197" s="13"/>
      <c r="B1197" s="13"/>
      <c r="C1197" s="13"/>
      <c r="D1197" s="13"/>
      <c r="E1197" s="22"/>
      <c r="F1197" s="52"/>
      <c r="G1197" s="13"/>
      <c r="H1197" s="13"/>
      <c r="I1197" s="13"/>
      <c r="J1197" s="13"/>
      <c r="K1197" s="22"/>
      <c r="L1197" s="13"/>
      <c r="M1197" s="13"/>
      <c r="N1197" s="22"/>
    </row>
    <row r="1198" spans="1:14" ht="13.5">
      <c r="A1198" s="13"/>
      <c r="B1198" s="13"/>
      <c r="C1198" s="13"/>
      <c r="D1198" s="13"/>
      <c r="E1198" s="22"/>
      <c r="F1198" s="52"/>
      <c r="G1198" s="13"/>
      <c r="H1198" s="13"/>
      <c r="I1198" s="13"/>
      <c r="J1198" s="13"/>
      <c r="K1198" s="22"/>
      <c r="L1198" s="13"/>
      <c r="M1198" s="13"/>
      <c r="N1198" s="22"/>
    </row>
    <row r="1199" spans="1:14" ht="13.5">
      <c r="A1199" s="13"/>
      <c r="B1199" s="13"/>
      <c r="C1199" s="13"/>
      <c r="D1199" s="13"/>
      <c r="E1199" s="22"/>
      <c r="F1199" s="52"/>
      <c r="G1199" s="13"/>
      <c r="H1199" s="13"/>
      <c r="I1199" s="13"/>
      <c r="J1199" s="13"/>
      <c r="K1199" s="22"/>
      <c r="L1199" s="13"/>
      <c r="M1199" s="13"/>
      <c r="N1199" s="22"/>
    </row>
    <row r="1200" spans="1:14" ht="13.5">
      <c r="A1200" s="13"/>
      <c r="B1200" s="13"/>
      <c r="C1200" s="13"/>
      <c r="D1200" s="13"/>
      <c r="E1200" s="22"/>
      <c r="F1200" s="52"/>
      <c r="G1200" s="13"/>
      <c r="H1200" s="13"/>
      <c r="I1200" s="13"/>
      <c r="J1200" s="13"/>
      <c r="K1200" s="22"/>
      <c r="L1200" s="13"/>
      <c r="M1200" s="13"/>
      <c r="N1200" s="22"/>
    </row>
    <row r="1201" spans="1:14" ht="13.5">
      <c r="A1201" s="13"/>
      <c r="B1201" s="13"/>
      <c r="C1201" s="13"/>
      <c r="D1201" s="13"/>
      <c r="E1201" s="22"/>
      <c r="F1201" s="52"/>
      <c r="G1201" s="13"/>
      <c r="H1201" s="13"/>
      <c r="I1201" s="13"/>
      <c r="J1201" s="13"/>
      <c r="K1201" s="22"/>
      <c r="L1201" s="13"/>
      <c r="M1201" s="13"/>
      <c r="N1201" s="22"/>
    </row>
    <row r="1202" spans="1:14" ht="13.5">
      <c r="A1202" s="13"/>
      <c r="B1202" s="13"/>
      <c r="C1202" s="13"/>
      <c r="D1202" s="13"/>
      <c r="E1202" s="22"/>
      <c r="F1202" s="52"/>
      <c r="G1202" s="13"/>
      <c r="H1202" s="13"/>
      <c r="I1202" s="13"/>
      <c r="J1202" s="13"/>
      <c r="K1202" s="22"/>
      <c r="L1202" s="13"/>
      <c r="M1202" s="13"/>
      <c r="N1202" s="22"/>
    </row>
    <row r="1203" spans="1:14" ht="13.5">
      <c r="A1203" s="13"/>
      <c r="B1203" s="13"/>
      <c r="C1203" s="13"/>
      <c r="D1203" s="13"/>
      <c r="E1203" s="22"/>
      <c r="F1203" s="52"/>
      <c r="G1203" s="13"/>
      <c r="H1203" s="13"/>
      <c r="I1203" s="13"/>
      <c r="J1203" s="13"/>
      <c r="K1203" s="22"/>
      <c r="L1203" s="13"/>
      <c r="M1203" s="13"/>
      <c r="N1203" s="22"/>
    </row>
    <row r="1204" spans="1:14" ht="13.5">
      <c r="A1204" s="13"/>
      <c r="B1204" s="13"/>
      <c r="C1204" s="13"/>
      <c r="D1204" s="13"/>
      <c r="E1204" s="22"/>
      <c r="F1204" s="52"/>
      <c r="G1204" s="13"/>
      <c r="H1204" s="13"/>
      <c r="I1204" s="13"/>
      <c r="J1204" s="13"/>
      <c r="K1204" s="22"/>
      <c r="L1204" s="13"/>
      <c r="M1204" s="13"/>
      <c r="N1204" s="22"/>
    </row>
    <row r="1205" spans="1:14" ht="13.5">
      <c r="A1205" s="13"/>
      <c r="B1205" s="13"/>
      <c r="C1205" s="13"/>
      <c r="D1205" s="13"/>
      <c r="E1205" s="22"/>
      <c r="F1205" s="52"/>
      <c r="G1205" s="13"/>
      <c r="H1205" s="13"/>
      <c r="I1205" s="13"/>
      <c r="J1205" s="13"/>
      <c r="K1205" s="22"/>
      <c r="L1205" s="13"/>
      <c r="M1205" s="13"/>
      <c r="N1205" s="22"/>
    </row>
    <row r="1206" spans="1:14" ht="13.5">
      <c r="A1206" s="13"/>
      <c r="B1206" s="13"/>
      <c r="C1206" s="13"/>
      <c r="D1206" s="13"/>
      <c r="E1206" s="22"/>
      <c r="F1206" s="52"/>
      <c r="G1206" s="13"/>
      <c r="H1206" s="13"/>
      <c r="I1206" s="13"/>
      <c r="J1206" s="13"/>
      <c r="K1206" s="22"/>
      <c r="L1206" s="13"/>
      <c r="M1206" s="13"/>
      <c r="N1206" s="22"/>
    </row>
    <row r="1207" spans="1:14" ht="13.5">
      <c r="A1207" s="13"/>
      <c r="B1207" s="13"/>
      <c r="C1207" s="13"/>
      <c r="D1207" s="13"/>
      <c r="E1207" s="22"/>
      <c r="F1207" s="52"/>
      <c r="G1207" s="13"/>
      <c r="H1207" s="13"/>
      <c r="I1207" s="13"/>
      <c r="J1207" s="13"/>
      <c r="K1207" s="22"/>
      <c r="L1207" s="13"/>
      <c r="M1207" s="13"/>
      <c r="N1207" s="22"/>
    </row>
    <row r="1208" spans="1:14" ht="13.5">
      <c r="A1208" s="13"/>
      <c r="B1208" s="13"/>
      <c r="C1208" s="13"/>
      <c r="D1208" s="13"/>
      <c r="E1208" s="22"/>
      <c r="F1208" s="52"/>
      <c r="G1208" s="13"/>
      <c r="H1208" s="13"/>
      <c r="I1208" s="13"/>
      <c r="J1208" s="13"/>
      <c r="K1208" s="22"/>
      <c r="L1208" s="13"/>
      <c r="M1208" s="13"/>
      <c r="N1208" s="22"/>
    </row>
    <row r="1209" spans="1:14" ht="13.5">
      <c r="A1209" s="13"/>
      <c r="B1209" s="13"/>
      <c r="C1209" s="13"/>
      <c r="D1209" s="13"/>
      <c r="E1209" s="22"/>
      <c r="F1209" s="52"/>
      <c r="G1209" s="13"/>
      <c r="H1209" s="13"/>
      <c r="I1209" s="13"/>
      <c r="J1209" s="13"/>
      <c r="K1209" s="22"/>
      <c r="L1209" s="13"/>
      <c r="M1209" s="13"/>
      <c r="N1209" s="22"/>
    </row>
    <row r="1210" spans="1:14" ht="13.5">
      <c r="A1210" s="13"/>
      <c r="B1210" s="13"/>
      <c r="C1210" s="13"/>
      <c r="D1210" s="13"/>
      <c r="E1210" s="22"/>
      <c r="F1210" s="52"/>
      <c r="G1210" s="13"/>
      <c r="H1210" s="13"/>
      <c r="I1210" s="13"/>
      <c r="J1210" s="13"/>
      <c r="K1210" s="22"/>
      <c r="L1210" s="13"/>
      <c r="M1210" s="13"/>
      <c r="N1210" s="22"/>
    </row>
    <row r="1211" spans="1:14" ht="13.5">
      <c r="A1211" s="13"/>
      <c r="B1211" s="13"/>
      <c r="C1211" s="13"/>
      <c r="D1211" s="13"/>
      <c r="E1211" s="22"/>
      <c r="F1211" s="52"/>
      <c r="G1211" s="13"/>
      <c r="H1211" s="13"/>
      <c r="I1211" s="13"/>
      <c r="J1211" s="13"/>
      <c r="K1211" s="22"/>
      <c r="L1211" s="13"/>
      <c r="M1211" s="13"/>
      <c r="N1211" s="22"/>
    </row>
    <row r="1212" spans="1:14" ht="13.5">
      <c r="A1212" s="13"/>
      <c r="B1212" s="13"/>
      <c r="C1212" s="13"/>
      <c r="D1212" s="13"/>
      <c r="E1212" s="22"/>
      <c r="F1212" s="52"/>
      <c r="G1212" s="13"/>
      <c r="H1212" s="13"/>
      <c r="I1212" s="13"/>
      <c r="J1212" s="13"/>
      <c r="K1212" s="22"/>
      <c r="L1212" s="13"/>
      <c r="M1212" s="13"/>
      <c r="N1212" s="22"/>
    </row>
    <row r="1213" spans="1:14" ht="13.5">
      <c r="A1213" s="13"/>
      <c r="B1213" s="13"/>
      <c r="C1213" s="13"/>
      <c r="D1213" s="13"/>
      <c r="E1213" s="22"/>
      <c r="F1213" s="52"/>
      <c r="G1213" s="13"/>
      <c r="H1213" s="13"/>
      <c r="I1213" s="13"/>
      <c r="J1213" s="13"/>
      <c r="K1213" s="22"/>
      <c r="L1213" s="13"/>
      <c r="M1213" s="13"/>
      <c r="N1213" s="22"/>
    </row>
    <row r="1214" spans="1:14" ht="13.5">
      <c r="A1214" s="13"/>
      <c r="B1214" s="13"/>
      <c r="C1214" s="13"/>
      <c r="D1214" s="13"/>
      <c r="E1214" s="22"/>
      <c r="F1214" s="52"/>
      <c r="G1214" s="13"/>
      <c r="H1214" s="13"/>
      <c r="I1214" s="13"/>
      <c r="J1214" s="13"/>
      <c r="K1214" s="22"/>
      <c r="L1214" s="13"/>
      <c r="M1214" s="13"/>
      <c r="N1214" s="22"/>
    </row>
    <row r="1215" spans="1:14" ht="13.5">
      <c r="A1215" s="13"/>
      <c r="B1215" s="13"/>
      <c r="C1215" s="13"/>
      <c r="D1215" s="13"/>
      <c r="E1215" s="22"/>
      <c r="F1215" s="52"/>
      <c r="G1215" s="13"/>
      <c r="H1215" s="13"/>
      <c r="I1215" s="13"/>
      <c r="J1215" s="13"/>
      <c r="K1215" s="22"/>
      <c r="L1215" s="13"/>
      <c r="M1215" s="13"/>
      <c r="N1215" s="22"/>
    </row>
    <row r="1216" spans="1:14" ht="13.5">
      <c r="A1216" s="13"/>
      <c r="B1216" s="13"/>
      <c r="C1216" s="13"/>
      <c r="D1216" s="13"/>
      <c r="E1216" s="22"/>
      <c r="F1216" s="52"/>
      <c r="G1216" s="13"/>
      <c r="H1216" s="13"/>
      <c r="I1216" s="13"/>
      <c r="J1216" s="13"/>
      <c r="K1216" s="22"/>
      <c r="L1216" s="13"/>
      <c r="M1216" s="13"/>
      <c r="N1216" s="22"/>
    </row>
    <row r="1217" spans="1:14" ht="13.5">
      <c r="A1217" s="13"/>
      <c r="B1217" s="13"/>
      <c r="C1217" s="13"/>
      <c r="D1217" s="13"/>
      <c r="E1217" s="22"/>
      <c r="F1217" s="52"/>
      <c r="G1217" s="13"/>
      <c r="H1217" s="13"/>
      <c r="I1217" s="13"/>
      <c r="J1217" s="13"/>
      <c r="K1217" s="22"/>
      <c r="L1217" s="13"/>
      <c r="M1217" s="13"/>
      <c r="N1217" s="22"/>
    </row>
    <row r="1218" spans="1:14" ht="13.5">
      <c r="A1218" s="13"/>
      <c r="B1218" s="13"/>
      <c r="C1218" s="13"/>
      <c r="D1218" s="13"/>
      <c r="E1218" s="22"/>
      <c r="F1218" s="52"/>
      <c r="G1218" s="13"/>
      <c r="H1218" s="13"/>
      <c r="I1218" s="13"/>
      <c r="J1218" s="13"/>
      <c r="K1218" s="22"/>
      <c r="L1218" s="13"/>
      <c r="M1218" s="13"/>
      <c r="N1218" s="22"/>
    </row>
    <row r="1219" spans="1:14" ht="13.5">
      <c r="A1219" s="13"/>
      <c r="B1219" s="13"/>
      <c r="C1219" s="13"/>
      <c r="D1219" s="13"/>
      <c r="E1219" s="22"/>
      <c r="F1219" s="52"/>
      <c r="G1219" s="13"/>
      <c r="H1219" s="13"/>
      <c r="I1219" s="13"/>
      <c r="J1219" s="13"/>
      <c r="K1219" s="22"/>
      <c r="L1219" s="13"/>
      <c r="M1219" s="13"/>
      <c r="N1219" s="22"/>
    </row>
    <row r="1220" spans="1:14" ht="13.5">
      <c r="A1220" s="13"/>
      <c r="B1220" s="13"/>
      <c r="C1220" s="13"/>
      <c r="D1220" s="13"/>
      <c r="E1220" s="22"/>
      <c r="F1220" s="52"/>
      <c r="G1220" s="13"/>
      <c r="H1220" s="13"/>
      <c r="I1220" s="13"/>
      <c r="J1220" s="13"/>
      <c r="K1220" s="22"/>
      <c r="L1220" s="13"/>
      <c r="M1220" s="13"/>
      <c r="N1220" s="22"/>
    </row>
    <row r="1221" spans="1:14" ht="13.5">
      <c r="A1221" s="13"/>
      <c r="B1221" s="13"/>
      <c r="C1221" s="13"/>
      <c r="D1221" s="13"/>
      <c r="E1221" s="22"/>
      <c r="F1221" s="52"/>
      <c r="G1221" s="13"/>
      <c r="H1221" s="13"/>
      <c r="I1221" s="13"/>
      <c r="J1221" s="13"/>
      <c r="K1221" s="22"/>
      <c r="L1221" s="13"/>
      <c r="M1221" s="13"/>
      <c r="N1221" s="22"/>
    </row>
    <row r="1222" spans="1:14" ht="13.5">
      <c r="A1222" s="13"/>
      <c r="B1222" s="13"/>
      <c r="C1222" s="13"/>
      <c r="D1222" s="13"/>
      <c r="E1222" s="22"/>
      <c r="F1222" s="52"/>
      <c r="G1222" s="13"/>
      <c r="H1222" s="13"/>
      <c r="I1222" s="13"/>
      <c r="J1222" s="13"/>
      <c r="K1222" s="22"/>
      <c r="L1222" s="13"/>
      <c r="M1222" s="13"/>
      <c r="N1222" s="22"/>
    </row>
    <row r="1223" spans="1:14" ht="13.5">
      <c r="A1223" s="13"/>
      <c r="B1223" s="13"/>
      <c r="C1223" s="13"/>
      <c r="D1223" s="13"/>
      <c r="E1223" s="22"/>
      <c r="F1223" s="52"/>
      <c r="G1223" s="13"/>
      <c r="H1223" s="13"/>
      <c r="I1223" s="13"/>
      <c r="J1223" s="13"/>
      <c r="K1223" s="22"/>
      <c r="L1223" s="13"/>
      <c r="M1223" s="13"/>
      <c r="N1223" s="22"/>
    </row>
    <row r="1224" spans="1:14" ht="13.5">
      <c r="A1224" s="13"/>
      <c r="B1224" s="13"/>
      <c r="C1224" s="13"/>
      <c r="D1224" s="13"/>
      <c r="E1224" s="22"/>
      <c r="F1224" s="52"/>
      <c r="G1224" s="13"/>
      <c r="H1224" s="13"/>
      <c r="I1224" s="13"/>
      <c r="J1224" s="13"/>
      <c r="K1224" s="22"/>
      <c r="L1224" s="13"/>
      <c r="M1224" s="13"/>
      <c r="N1224" s="22"/>
    </row>
    <row r="1225" spans="1:14" ht="13.5">
      <c r="A1225" s="13"/>
      <c r="B1225" s="13"/>
      <c r="C1225" s="13"/>
      <c r="D1225" s="13"/>
      <c r="E1225" s="22"/>
      <c r="F1225" s="52"/>
      <c r="G1225" s="13"/>
      <c r="H1225" s="13"/>
      <c r="I1225" s="13"/>
      <c r="J1225" s="13"/>
      <c r="K1225" s="22"/>
      <c r="L1225" s="13"/>
      <c r="M1225" s="13"/>
      <c r="N1225" s="22"/>
    </row>
    <row r="1226" spans="1:14" ht="13.5">
      <c r="A1226" s="13"/>
      <c r="B1226" s="13"/>
      <c r="C1226" s="13"/>
      <c r="D1226" s="13"/>
      <c r="E1226" s="22"/>
      <c r="F1226" s="52"/>
      <c r="G1226" s="13"/>
      <c r="H1226" s="13"/>
      <c r="I1226" s="13"/>
      <c r="J1226" s="13"/>
      <c r="K1226" s="22"/>
      <c r="L1226" s="13"/>
      <c r="M1226" s="13"/>
      <c r="N1226" s="22"/>
    </row>
    <row r="1227" spans="1:14" ht="13.5">
      <c r="A1227" s="13"/>
      <c r="B1227" s="13"/>
      <c r="C1227" s="13"/>
      <c r="D1227" s="13"/>
      <c r="E1227" s="22"/>
      <c r="F1227" s="52"/>
      <c r="G1227" s="13"/>
      <c r="H1227" s="13"/>
      <c r="I1227" s="13"/>
      <c r="J1227" s="13"/>
      <c r="K1227" s="22"/>
      <c r="L1227" s="13"/>
      <c r="M1227" s="13"/>
      <c r="N1227" s="22"/>
    </row>
    <row r="1228" spans="1:14" ht="13.5">
      <c r="A1228" s="13"/>
      <c r="B1228" s="13"/>
      <c r="C1228" s="13"/>
      <c r="D1228" s="13"/>
      <c r="E1228" s="22"/>
      <c r="F1228" s="52"/>
      <c r="G1228" s="13"/>
      <c r="H1228" s="13"/>
      <c r="I1228" s="13"/>
      <c r="J1228" s="13"/>
      <c r="K1228" s="22"/>
      <c r="L1228" s="13"/>
      <c r="M1228" s="13"/>
      <c r="N1228" s="22"/>
    </row>
    <row r="1229" spans="1:14" ht="13.5">
      <c r="A1229" s="13"/>
      <c r="B1229" s="13"/>
      <c r="C1229" s="13"/>
      <c r="D1229" s="13"/>
      <c r="E1229" s="22"/>
      <c r="F1229" s="52"/>
      <c r="G1229" s="13"/>
      <c r="H1229" s="13"/>
      <c r="I1229" s="13"/>
      <c r="J1229" s="13"/>
      <c r="K1229" s="22"/>
      <c r="L1229" s="13"/>
      <c r="M1229" s="13"/>
      <c r="N1229" s="22"/>
    </row>
    <row r="1230" spans="1:14" ht="13.5">
      <c r="A1230" s="13"/>
      <c r="B1230" s="13"/>
      <c r="C1230" s="13"/>
      <c r="D1230" s="13"/>
      <c r="E1230" s="22"/>
      <c r="F1230" s="52"/>
      <c r="G1230" s="13"/>
      <c r="H1230" s="13"/>
      <c r="I1230" s="13"/>
      <c r="J1230" s="13"/>
      <c r="K1230" s="22"/>
      <c r="L1230" s="13"/>
      <c r="M1230" s="13"/>
      <c r="N1230" s="22"/>
    </row>
    <row r="1231" spans="1:14" ht="13.5">
      <c r="A1231" s="13"/>
      <c r="B1231" s="13"/>
      <c r="C1231" s="13"/>
      <c r="D1231" s="13"/>
      <c r="E1231" s="22"/>
      <c r="F1231" s="52"/>
      <c r="G1231" s="13"/>
      <c r="H1231" s="13"/>
      <c r="I1231" s="13"/>
      <c r="J1231" s="13"/>
      <c r="K1231" s="22"/>
      <c r="L1231" s="13"/>
      <c r="M1231" s="13"/>
      <c r="N1231" s="22"/>
    </row>
    <row r="1232" spans="1:14" ht="13.5">
      <c r="A1232" s="13"/>
      <c r="B1232" s="13"/>
      <c r="C1232" s="13"/>
      <c r="D1232" s="13"/>
      <c r="E1232" s="22"/>
      <c r="F1232" s="52"/>
      <c r="G1232" s="13"/>
      <c r="H1232" s="13"/>
      <c r="I1232" s="13"/>
      <c r="J1232" s="13"/>
      <c r="K1232" s="22"/>
      <c r="L1232" s="13"/>
      <c r="M1232" s="13"/>
      <c r="N1232" s="22"/>
    </row>
    <row r="1233" spans="1:14" ht="13.5">
      <c r="A1233" s="13"/>
      <c r="B1233" s="13"/>
      <c r="C1233" s="13"/>
      <c r="D1233" s="13"/>
      <c r="E1233" s="22"/>
      <c r="F1233" s="52"/>
      <c r="G1233" s="13"/>
      <c r="H1233" s="13"/>
      <c r="I1233" s="13"/>
      <c r="J1233" s="13"/>
      <c r="K1233" s="22"/>
      <c r="L1233" s="13"/>
      <c r="M1233" s="13"/>
      <c r="N1233" s="22"/>
    </row>
    <row r="1234" spans="1:14" ht="13.5">
      <c r="A1234" s="13"/>
      <c r="B1234" s="13"/>
      <c r="C1234" s="13"/>
      <c r="D1234" s="13"/>
      <c r="E1234" s="22"/>
      <c r="F1234" s="52"/>
      <c r="G1234" s="13"/>
      <c r="H1234" s="13"/>
      <c r="I1234" s="13"/>
      <c r="J1234" s="13"/>
      <c r="K1234" s="22"/>
      <c r="L1234" s="13"/>
      <c r="M1234" s="13"/>
      <c r="N1234" s="22"/>
    </row>
    <row r="1235" spans="1:14" ht="13.5">
      <c r="A1235" s="13"/>
      <c r="B1235" s="13"/>
      <c r="C1235" s="13"/>
      <c r="D1235" s="13"/>
      <c r="E1235" s="22"/>
      <c r="F1235" s="52"/>
      <c r="G1235" s="13"/>
      <c r="H1235" s="13"/>
      <c r="I1235" s="13"/>
      <c r="J1235" s="13"/>
      <c r="K1235" s="22"/>
      <c r="L1235" s="13"/>
      <c r="M1235" s="13"/>
      <c r="N1235" s="22"/>
    </row>
    <row r="1236" spans="1:14" ht="13.5">
      <c r="A1236" s="13"/>
      <c r="B1236" s="13"/>
      <c r="C1236" s="13"/>
      <c r="D1236" s="13"/>
      <c r="E1236" s="22"/>
      <c r="F1236" s="52"/>
      <c r="G1236" s="13"/>
      <c r="H1236" s="13"/>
      <c r="I1236" s="13"/>
      <c r="J1236" s="13"/>
      <c r="K1236" s="22"/>
      <c r="L1236" s="13"/>
      <c r="M1236" s="13"/>
      <c r="N1236" s="22"/>
    </row>
    <row r="1237" spans="1:14" ht="13.5">
      <c r="A1237" s="13"/>
      <c r="B1237" s="13"/>
      <c r="C1237" s="13"/>
      <c r="D1237" s="13"/>
      <c r="E1237" s="22"/>
      <c r="F1237" s="52"/>
      <c r="G1237" s="13"/>
      <c r="H1237" s="13"/>
      <c r="I1237" s="13"/>
      <c r="J1237" s="13"/>
      <c r="K1237" s="22"/>
      <c r="L1237" s="13"/>
      <c r="M1237" s="13"/>
      <c r="N1237" s="22"/>
    </row>
    <row r="1238" spans="1:14" ht="13.5">
      <c r="A1238" s="13"/>
      <c r="B1238" s="13"/>
      <c r="C1238" s="13"/>
      <c r="D1238" s="13"/>
      <c r="E1238" s="22"/>
      <c r="F1238" s="52"/>
      <c r="G1238" s="13"/>
      <c r="H1238" s="13"/>
      <c r="I1238" s="13"/>
      <c r="J1238" s="13"/>
      <c r="K1238" s="22"/>
      <c r="L1238" s="13"/>
      <c r="M1238" s="13"/>
      <c r="N1238" s="22"/>
    </row>
    <row r="1239" spans="1:14" ht="13.5">
      <c r="A1239" s="13"/>
      <c r="B1239" s="13"/>
      <c r="C1239" s="13"/>
      <c r="D1239" s="13"/>
      <c r="E1239" s="22"/>
      <c r="F1239" s="52"/>
      <c r="G1239" s="13"/>
      <c r="H1239" s="13"/>
      <c r="I1239" s="13"/>
      <c r="J1239" s="13"/>
      <c r="K1239" s="22"/>
      <c r="L1239" s="13"/>
      <c r="M1239" s="13"/>
      <c r="N1239" s="22"/>
    </row>
    <row r="1240" spans="1:14" ht="13.5">
      <c r="A1240" s="13"/>
      <c r="B1240" s="13"/>
      <c r="C1240" s="13"/>
      <c r="D1240" s="13"/>
      <c r="E1240" s="22"/>
      <c r="F1240" s="52"/>
      <c r="G1240" s="13"/>
      <c r="H1240" s="13"/>
      <c r="I1240" s="13"/>
      <c r="J1240" s="13"/>
      <c r="K1240" s="22"/>
      <c r="L1240" s="13"/>
      <c r="M1240" s="13"/>
      <c r="N1240" s="22"/>
    </row>
    <row r="1241" spans="1:14" ht="13.5">
      <c r="A1241" s="13"/>
      <c r="B1241" s="13"/>
      <c r="C1241" s="13"/>
      <c r="D1241" s="13"/>
      <c r="E1241" s="22"/>
      <c r="F1241" s="52"/>
      <c r="G1241" s="13"/>
      <c r="H1241" s="13"/>
      <c r="I1241" s="13"/>
      <c r="J1241" s="13"/>
      <c r="K1241" s="22"/>
      <c r="L1241" s="13"/>
      <c r="M1241" s="13"/>
      <c r="N1241" s="22"/>
    </row>
    <row r="1242" spans="1:14" ht="13.5">
      <c r="A1242" s="13"/>
      <c r="B1242" s="13"/>
      <c r="C1242" s="13"/>
      <c r="D1242" s="13"/>
      <c r="E1242" s="22"/>
      <c r="F1242" s="52"/>
      <c r="G1242" s="13"/>
      <c r="H1242" s="13"/>
      <c r="I1242" s="13"/>
      <c r="J1242" s="13"/>
      <c r="K1242" s="22"/>
      <c r="L1242" s="13"/>
      <c r="M1242" s="13"/>
      <c r="N1242" s="22"/>
    </row>
    <row r="1243" spans="1:14" ht="13.5">
      <c r="A1243" s="13"/>
      <c r="B1243" s="13"/>
      <c r="C1243" s="13"/>
      <c r="D1243" s="13"/>
      <c r="E1243" s="22"/>
      <c r="F1243" s="52"/>
      <c r="G1243" s="13"/>
      <c r="H1243" s="13"/>
      <c r="I1243" s="13"/>
      <c r="J1243" s="13"/>
      <c r="K1243" s="22"/>
      <c r="L1243" s="13"/>
      <c r="M1243" s="13"/>
      <c r="N1243" s="22"/>
    </row>
    <row r="1244" spans="1:14" ht="13.5">
      <c r="A1244" s="13"/>
      <c r="B1244" s="13"/>
      <c r="C1244" s="13"/>
      <c r="D1244" s="13"/>
      <c r="E1244" s="22"/>
      <c r="F1244" s="52"/>
      <c r="G1244" s="13"/>
      <c r="H1244" s="13"/>
      <c r="I1244" s="13"/>
      <c r="J1244" s="13"/>
      <c r="K1244" s="22"/>
      <c r="L1244" s="13"/>
      <c r="M1244" s="13"/>
      <c r="N1244" s="22"/>
    </row>
    <row r="1245" spans="1:14" ht="13.5">
      <c r="A1245" s="13"/>
      <c r="B1245" s="13"/>
      <c r="C1245" s="13"/>
      <c r="D1245" s="13"/>
      <c r="E1245" s="22"/>
      <c r="F1245" s="52"/>
      <c r="G1245" s="13"/>
      <c r="H1245" s="13"/>
      <c r="I1245" s="13"/>
      <c r="J1245" s="13"/>
      <c r="K1245" s="22"/>
      <c r="L1245" s="13"/>
      <c r="M1245" s="13"/>
      <c r="N1245" s="22"/>
    </row>
    <row r="1246" spans="1:14" ht="13.5">
      <c r="A1246" s="13"/>
      <c r="B1246" s="13"/>
      <c r="C1246" s="13"/>
      <c r="D1246" s="13"/>
      <c r="E1246" s="22"/>
      <c r="F1246" s="52"/>
      <c r="G1246" s="13"/>
      <c r="H1246" s="13"/>
      <c r="I1246" s="13"/>
      <c r="J1246" s="13"/>
      <c r="K1246" s="22"/>
      <c r="L1246" s="13"/>
      <c r="M1246" s="13"/>
      <c r="N1246" s="22"/>
    </row>
    <row r="1247" spans="1:14" ht="13.5">
      <c r="A1247" s="13"/>
      <c r="B1247" s="13"/>
      <c r="C1247" s="13"/>
      <c r="D1247" s="13"/>
      <c r="E1247" s="22"/>
      <c r="F1247" s="52"/>
      <c r="G1247" s="13"/>
      <c r="H1247" s="13"/>
      <c r="I1247" s="13"/>
      <c r="J1247" s="13"/>
      <c r="K1247" s="22"/>
      <c r="L1247" s="13"/>
      <c r="M1247" s="13"/>
      <c r="N1247" s="22"/>
    </row>
    <row r="1248" spans="1:14" ht="13.5">
      <c r="A1248" s="13"/>
      <c r="B1248" s="13"/>
      <c r="C1248" s="13"/>
      <c r="D1248" s="13"/>
      <c r="E1248" s="22"/>
      <c r="F1248" s="52"/>
      <c r="G1248" s="13"/>
      <c r="H1248" s="13"/>
      <c r="I1248" s="13"/>
      <c r="J1248" s="13"/>
      <c r="K1248" s="22"/>
      <c r="L1248" s="13"/>
      <c r="M1248" s="13"/>
      <c r="N1248" s="22"/>
    </row>
    <row r="1249" spans="1:14" ht="13.5">
      <c r="A1249" s="13"/>
      <c r="B1249" s="13"/>
      <c r="C1249" s="13"/>
      <c r="D1249" s="13"/>
      <c r="E1249" s="22"/>
      <c r="F1249" s="52"/>
      <c r="G1249" s="13"/>
      <c r="H1249" s="13"/>
      <c r="I1249" s="13"/>
      <c r="J1249" s="13"/>
      <c r="K1249" s="22"/>
      <c r="L1249" s="13"/>
      <c r="M1249" s="13"/>
      <c r="N1249" s="22"/>
    </row>
    <row r="1250" spans="1:14" ht="13.5">
      <c r="A1250" s="13"/>
      <c r="B1250" s="13"/>
      <c r="C1250" s="13"/>
      <c r="D1250" s="13"/>
      <c r="E1250" s="22"/>
      <c r="F1250" s="52"/>
      <c r="G1250" s="13"/>
      <c r="H1250" s="13"/>
      <c r="I1250" s="13"/>
      <c r="J1250" s="13"/>
      <c r="K1250" s="22"/>
      <c r="L1250" s="13"/>
      <c r="M1250" s="13"/>
      <c r="N1250" s="22"/>
    </row>
    <row r="1251" spans="1:14" ht="13.5">
      <c r="A1251" s="13"/>
      <c r="B1251" s="13"/>
      <c r="C1251" s="13"/>
      <c r="D1251" s="13"/>
      <c r="E1251" s="22"/>
      <c r="F1251" s="52"/>
      <c r="G1251" s="13"/>
      <c r="H1251" s="13"/>
      <c r="I1251" s="13"/>
      <c r="J1251" s="13"/>
      <c r="K1251" s="22"/>
      <c r="L1251" s="13"/>
      <c r="M1251" s="13"/>
      <c r="N1251" s="22"/>
    </row>
    <row r="1252" spans="1:14" ht="13.5">
      <c r="A1252" s="13"/>
      <c r="B1252" s="13"/>
      <c r="C1252" s="13"/>
      <c r="D1252" s="13"/>
      <c r="E1252" s="22"/>
      <c r="F1252" s="52"/>
      <c r="G1252" s="13"/>
      <c r="H1252" s="13"/>
      <c r="I1252" s="13"/>
      <c r="J1252" s="13"/>
      <c r="K1252" s="22"/>
      <c r="L1252" s="13"/>
      <c r="M1252" s="13"/>
      <c r="N1252" s="22"/>
    </row>
    <row r="1253" spans="1:14" ht="13.5">
      <c r="A1253" s="13"/>
      <c r="B1253" s="13"/>
      <c r="C1253" s="13"/>
      <c r="D1253" s="13"/>
      <c r="E1253" s="22"/>
      <c r="F1253" s="52"/>
      <c r="G1253" s="13"/>
      <c r="H1253" s="13"/>
      <c r="I1253" s="13"/>
      <c r="J1253" s="13"/>
      <c r="K1253" s="22"/>
      <c r="L1253" s="13"/>
      <c r="M1253" s="13"/>
      <c r="N1253" s="22"/>
    </row>
    <row r="1254" spans="1:14" ht="13.5">
      <c r="A1254" s="13"/>
      <c r="B1254" s="13"/>
      <c r="C1254" s="13"/>
      <c r="D1254" s="13"/>
      <c r="E1254" s="22"/>
      <c r="F1254" s="52"/>
      <c r="G1254" s="13"/>
      <c r="H1254" s="13"/>
      <c r="I1254" s="13"/>
      <c r="J1254" s="13"/>
      <c r="K1254" s="22"/>
      <c r="L1254" s="13"/>
      <c r="M1254" s="13"/>
      <c r="N1254" s="22"/>
    </row>
    <row r="1255" spans="1:14" ht="13.5">
      <c r="A1255" s="13"/>
      <c r="B1255" s="13"/>
      <c r="C1255" s="13"/>
      <c r="D1255" s="13"/>
      <c r="E1255" s="22"/>
      <c r="F1255" s="52"/>
      <c r="G1255" s="13"/>
      <c r="H1255" s="13"/>
      <c r="I1255" s="13"/>
      <c r="J1255" s="13"/>
      <c r="K1255" s="22"/>
      <c r="L1255" s="13"/>
      <c r="M1255" s="13"/>
      <c r="N1255" s="22"/>
    </row>
    <row r="1256" spans="1:14" ht="13.5">
      <c r="A1256" s="13"/>
      <c r="B1256" s="13"/>
      <c r="C1256" s="13"/>
      <c r="D1256" s="13"/>
      <c r="E1256" s="22"/>
      <c r="F1256" s="52"/>
      <c r="G1256" s="13"/>
      <c r="H1256" s="13"/>
      <c r="I1256" s="13"/>
      <c r="J1256" s="13"/>
      <c r="K1256" s="22"/>
      <c r="L1256" s="13"/>
      <c r="M1256" s="13"/>
      <c r="N1256" s="22"/>
    </row>
    <row r="1257" spans="1:14" ht="13.5">
      <c r="A1257" s="13"/>
      <c r="B1257" s="13"/>
      <c r="C1257" s="13"/>
      <c r="D1257" s="13"/>
      <c r="E1257" s="22"/>
      <c r="F1257" s="52"/>
      <c r="G1257" s="13"/>
      <c r="H1257" s="13"/>
      <c r="I1257" s="13"/>
      <c r="J1257" s="13"/>
      <c r="K1257" s="22"/>
      <c r="L1257" s="13"/>
      <c r="M1257" s="13"/>
      <c r="N1257" s="22"/>
    </row>
    <row r="1258" spans="1:14" ht="13.5">
      <c r="A1258" s="13"/>
      <c r="B1258" s="13"/>
      <c r="C1258" s="13"/>
      <c r="D1258" s="13"/>
      <c r="E1258" s="22"/>
      <c r="F1258" s="52"/>
      <c r="G1258" s="13"/>
      <c r="H1258" s="13"/>
      <c r="I1258" s="13"/>
      <c r="J1258" s="13"/>
      <c r="K1258" s="22"/>
      <c r="L1258" s="13"/>
      <c r="M1258" s="13"/>
      <c r="N1258" s="22"/>
    </row>
    <row r="1259" spans="1:14" ht="13.5">
      <c r="A1259" s="13"/>
      <c r="B1259" s="13"/>
      <c r="C1259" s="13"/>
      <c r="D1259" s="13"/>
      <c r="E1259" s="22"/>
      <c r="F1259" s="52"/>
      <c r="G1259" s="13"/>
      <c r="H1259" s="13"/>
      <c r="I1259" s="13"/>
      <c r="J1259" s="13"/>
      <c r="K1259" s="22"/>
      <c r="L1259" s="13"/>
      <c r="M1259" s="13"/>
      <c r="N1259" s="22"/>
    </row>
    <row r="1260" spans="1:14" ht="13.5">
      <c r="A1260" s="13"/>
      <c r="B1260" s="13"/>
      <c r="C1260" s="13"/>
      <c r="D1260" s="13"/>
      <c r="E1260" s="22"/>
      <c r="F1260" s="52"/>
      <c r="G1260" s="13"/>
      <c r="H1260" s="13"/>
      <c r="I1260" s="13"/>
      <c r="J1260" s="13"/>
      <c r="K1260" s="22"/>
      <c r="L1260" s="13"/>
      <c r="M1260" s="13"/>
      <c r="N1260" s="22"/>
    </row>
    <row r="1261" spans="1:14" ht="13.5">
      <c r="A1261" s="13"/>
      <c r="B1261" s="13"/>
      <c r="C1261" s="13"/>
      <c r="D1261" s="13"/>
      <c r="E1261" s="22"/>
      <c r="F1261" s="52"/>
      <c r="G1261" s="13"/>
      <c r="H1261" s="13"/>
      <c r="I1261" s="13"/>
      <c r="J1261" s="13"/>
      <c r="K1261" s="22"/>
      <c r="L1261" s="13"/>
      <c r="M1261" s="13"/>
      <c r="N1261" s="22"/>
    </row>
    <row r="1262" spans="1:14" ht="13.5">
      <c r="A1262" s="13"/>
      <c r="B1262" s="13"/>
      <c r="C1262" s="13"/>
      <c r="D1262" s="13"/>
      <c r="E1262" s="22"/>
      <c r="F1262" s="52"/>
      <c r="G1262" s="13"/>
      <c r="H1262" s="13"/>
      <c r="I1262" s="13"/>
      <c r="J1262" s="13"/>
      <c r="K1262" s="22"/>
      <c r="L1262" s="13"/>
      <c r="M1262" s="13"/>
      <c r="N1262" s="22"/>
    </row>
    <row r="1263" spans="1:14" ht="13.5">
      <c r="A1263" s="13"/>
      <c r="B1263" s="13"/>
      <c r="C1263" s="13"/>
      <c r="D1263" s="13"/>
      <c r="E1263" s="22"/>
      <c r="F1263" s="52"/>
      <c r="G1263" s="13"/>
      <c r="H1263" s="13"/>
      <c r="I1263" s="13"/>
      <c r="J1263" s="13"/>
      <c r="K1263" s="22"/>
      <c r="L1263" s="13"/>
      <c r="M1263" s="13"/>
      <c r="N1263" s="22"/>
    </row>
    <row r="1264" spans="1:14" ht="13.5">
      <c r="A1264" s="13"/>
      <c r="B1264" s="13"/>
      <c r="C1264" s="13"/>
      <c r="D1264" s="13"/>
      <c r="E1264" s="22"/>
      <c r="F1264" s="52"/>
      <c r="G1264" s="13"/>
      <c r="H1264" s="13"/>
      <c r="I1264" s="13"/>
      <c r="J1264" s="13"/>
      <c r="K1264" s="22"/>
      <c r="L1264" s="13"/>
      <c r="M1264" s="13"/>
      <c r="N1264" s="22"/>
    </row>
    <row r="1265" spans="1:14" ht="13.5">
      <c r="A1265" s="13"/>
      <c r="B1265" s="13"/>
      <c r="C1265" s="13"/>
      <c r="D1265" s="13"/>
      <c r="E1265" s="22"/>
      <c r="F1265" s="52"/>
      <c r="G1265" s="13"/>
      <c r="H1265" s="13"/>
      <c r="I1265" s="13"/>
      <c r="J1265" s="13"/>
      <c r="K1265" s="22"/>
      <c r="L1265" s="13"/>
      <c r="M1265" s="13"/>
      <c r="N1265" s="22"/>
    </row>
    <row r="1266" spans="1:14" ht="13.5">
      <c r="A1266" s="13"/>
      <c r="B1266" s="13"/>
      <c r="C1266" s="13"/>
      <c r="D1266" s="13"/>
      <c r="E1266" s="22"/>
      <c r="F1266" s="52"/>
      <c r="G1266" s="13"/>
      <c r="H1266" s="13"/>
      <c r="I1266" s="13"/>
      <c r="J1266" s="13"/>
      <c r="K1266" s="22"/>
      <c r="L1266" s="13"/>
      <c r="M1266" s="13"/>
      <c r="N1266" s="22"/>
    </row>
    <row r="1267" spans="1:14" ht="13.5">
      <c r="A1267" s="13"/>
      <c r="B1267" s="13"/>
      <c r="C1267" s="13"/>
      <c r="D1267" s="13"/>
      <c r="E1267" s="22"/>
      <c r="F1267" s="52"/>
      <c r="G1267" s="13"/>
      <c r="H1267" s="13"/>
      <c r="I1267" s="13"/>
      <c r="J1267" s="13"/>
      <c r="K1267" s="22"/>
      <c r="L1267" s="13"/>
      <c r="M1267" s="13"/>
      <c r="N1267" s="22"/>
    </row>
    <row r="1268" spans="1:14" ht="13.5">
      <c r="A1268" s="13"/>
      <c r="B1268" s="13"/>
      <c r="C1268" s="13"/>
      <c r="D1268" s="13"/>
      <c r="E1268" s="22"/>
      <c r="F1268" s="52"/>
      <c r="G1268" s="13"/>
      <c r="H1268" s="13"/>
      <c r="I1268" s="13"/>
      <c r="J1268" s="13"/>
      <c r="K1268" s="22"/>
      <c r="L1268" s="13"/>
      <c r="M1268" s="13"/>
      <c r="N1268" s="22"/>
    </row>
    <row r="1269" spans="1:14" ht="13.5">
      <c r="A1269" s="13"/>
      <c r="B1269" s="13"/>
      <c r="C1269" s="13"/>
      <c r="D1269" s="13"/>
      <c r="E1269" s="22"/>
      <c r="F1269" s="52"/>
      <c r="G1269" s="13"/>
      <c r="H1269" s="13"/>
      <c r="I1269" s="13"/>
      <c r="J1269" s="13"/>
      <c r="K1269" s="22"/>
      <c r="L1269" s="13"/>
      <c r="M1269" s="13"/>
      <c r="N1269" s="22"/>
    </row>
    <row r="1270" spans="1:14" ht="13.5">
      <c r="A1270" s="13"/>
      <c r="B1270" s="13"/>
      <c r="C1270" s="13"/>
      <c r="D1270" s="13"/>
      <c r="E1270" s="22"/>
      <c r="F1270" s="52"/>
      <c r="G1270" s="13"/>
      <c r="H1270" s="13"/>
      <c r="I1270" s="13"/>
      <c r="J1270" s="13"/>
      <c r="K1270" s="22"/>
      <c r="L1270" s="13"/>
      <c r="M1270" s="13"/>
      <c r="N1270" s="22"/>
    </row>
    <row r="1271" spans="1:14" ht="13.5">
      <c r="A1271" s="13"/>
      <c r="B1271" s="13"/>
      <c r="C1271" s="13"/>
      <c r="D1271" s="13"/>
      <c r="E1271" s="22"/>
      <c r="F1271" s="52"/>
      <c r="G1271" s="13"/>
      <c r="H1271" s="13"/>
      <c r="I1271" s="13"/>
      <c r="J1271" s="13"/>
      <c r="K1271" s="22"/>
      <c r="L1271" s="13"/>
      <c r="M1271" s="13"/>
      <c r="N1271" s="22"/>
    </row>
    <row r="1272" spans="1:14" ht="13.5">
      <c r="A1272" s="13"/>
      <c r="B1272" s="13"/>
      <c r="C1272" s="13"/>
      <c r="D1272" s="13"/>
      <c r="E1272" s="22"/>
      <c r="F1272" s="52"/>
      <c r="G1272" s="13"/>
      <c r="H1272" s="13"/>
      <c r="I1272" s="13"/>
      <c r="J1272" s="13"/>
      <c r="K1272" s="22"/>
      <c r="L1272" s="13"/>
      <c r="M1272" s="13"/>
      <c r="N1272" s="22"/>
    </row>
    <row r="1273" spans="1:14" ht="13.5">
      <c r="A1273" s="13"/>
      <c r="B1273" s="13"/>
      <c r="C1273" s="13"/>
      <c r="D1273" s="13"/>
      <c r="E1273" s="22"/>
      <c r="F1273" s="52"/>
      <c r="G1273" s="13"/>
      <c r="H1273" s="13"/>
      <c r="I1273" s="13"/>
      <c r="J1273" s="13"/>
      <c r="K1273" s="22"/>
      <c r="L1273" s="13"/>
      <c r="M1273" s="13"/>
      <c r="N1273" s="22"/>
    </row>
    <row r="1274" spans="1:14" ht="13.5">
      <c r="A1274" s="13"/>
      <c r="B1274" s="13"/>
      <c r="C1274" s="13"/>
      <c r="D1274" s="13"/>
      <c r="E1274" s="22"/>
      <c r="F1274" s="52"/>
      <c r="G1274" s="13"/>
      <c r="H1274" s="13"/>
      <c r="I1274" s="13"/>
      <c r="J1274" s="13"/>
      <c r="K1274" s="22"/>
      <c r="L1274" s="13"/>
      <c r="M1274" s="13"/>
      <c r="N1274" s="22"/>
    </row>
    <row r="1275" spans="1:14" ht="13.5">
      <c r="A1275" s="13"/>
      <c r="B1275" s="13"/>
      <c r="C1275" s="13"/>
      <c r="D1275" s="13"/>
      <c r="E1275" s="22"/>
      <c r="F1275" s="52"/>
      <c r="G1275" s="13"/>
      <c r="H1275" s="13"/>
      <c r="I1275" s="13"/>
      <c r="J1275" s="13"/>
      <c r="K1275" s="22"/>
      <c r="L1275" s="13"/>
      <c r="M1275" s="13"/>
      <c r="N1275" s="22"/>
    </row>
    <row r="1276" spans="1:14" ht="13.5">
      <c r="A1276" s="13"/>
      <c r="B1276" s="13"/>
      <c r="C1276" s="13"/>
      <c r="D1276" s="13"/>
      <c r="E1276" s="22"/>
      <c r="F1276" s="52"/>
      <c r="G1276" s="13"/>
      <c r="H1276" s="13"/>
      <c r="I1276" s="13"/>
      <c r="J1276" s="13"/>
      <c r="K1276" s="22"/>
      <c r="L1276" s="13"/>
      <c r="M1276" s="13"/>
      <c r="N1276" s="22"/>
    </row>
    <row r="1277" spans="1:14" ht="13.5">
      <c r="A1277" s="13"/>
      <c r="B1277" s="13"/>
      <c r="C1277" s="13"/>
      <c r="D1277" s="13"/>
      <c r="E1277" s="22"/>
      <c r="F1277" s="52"/>
      <c r="G1277" s="13"/>
      <c r="H1277" s="13"/>
      <c r="I1277" s="13"/>
      <c r="J1277" s="13"/>
      <c r="K1277" s="22"/>
      <c r="L1277" s="13"/>
      <c r="M1277" s="13"/>
      <c r="N1277" s="22"/>
    </row>
    <row r="1278" spans="1:14" ht="13.5">
      <c r="A1278" s="13"/>
      <c r="B1278" s="13"/>
      <c r="C1278" s="13"/>
      <c r="D1278" s="13"/>
      <c r="E1278" s="22"/>
      <c r="F1278" s="52"/>
      <c r="G1278" s="13"/>
      <c r="H1278" s="13"/>
      <c r="I1278" s="13"/>
      <c r="J1278" s="13"/>
      <c r="K1278" s="22"/>
      <c r="L1278" s="13"/>
      <c r="M1278" s="13"/>
      <c r="N1278" s="22"/>
    </row>
    <row r="1279" spans="1:14" ht="13.5">
      <c r="A1279" s="13"/>
      <c r="B1279" s="13"/>
      <c r="C1279" s="13"/>
      <c r="D1279" s="13"/>
      <c r="E1279" s="22"/>
      <c r="F1279" s="52"/>
      <c r="G1279" s="13"/>
      <c r="H1279" s="13"/>
      <c r="I1279" s="13"/>
      <c r="J1279" s="13"/>
      <c r="K1279" s="22"/>
      <c r="L1279" s="13"/>
      <c r="M1279" s="13"/>
      <c r="N1279" s="22"/>
    </row>
    <row r="1280" spans="1:14" ht="13.5">
      <c r="A1280" s="13"/>
      <c r="B1280" s="13"/>
      <c r="C1280" s="13"/>
      <c r="D1280" s="13"/>
      <c r="E1280" s="22"/>
      <c r="F1280" s="52"/>
      <c r="G1280" s="13"/>
      <c r="H1280" s="13"/>
      <c r="I1280" s="13"/>
      <c r="J1280" s="13"/>
      <c r="K1280" s="22"/>
      <c r="L1280" s="13"/>
      <c r="M1280" s="13"/>
      <c r="N1280" s="22"/>
    </row>
    <row r="1281" spans="1:14" ht="13.5">
      <c r="A1281" s="13"/>
      <c r="B1281" s="13"/>
      <c r="C1281" s="13"/>
      <c r="D1281" s="13"/>
      <c r="E1281" s="22"/>
      <c r="F1281" s="52"/>
      <c r="G1281" s="13"/>
      <c r="H1281" s="13"/>
      <c r="I1281" s="13"/>
      <c r="J1281" s="13"/>
      <c r="K1281" s="22"/>
      <c r="L1281" s="13"/>
      <c r="M1281" s="13"/>
      <c r="N1281" s="22"/>
    </row>
    <row r="1282" spans="1:14" ht="13.5">
      <c r="A1282" s="13"/>
      <c r="B1282" s="13"/>
      <c r="C1282" s="13"/>
      <c r="D1282" s="13"/>
      <c r="E1282" s="22"/>
      <c r="F1282" s="52"/>
      <c r="G1282" s="13"/>
      <c r="H1282" s="13"/>
      <c r="I1282" s="13"/>
      <c r="J1282" s="13"/>
      <c r="K1282" s="22"/>
      <c r="L1282" s="13"/>
      <c r="M1282" s="13"/>
      <c r="N1282" s="22"/>
    </row>
    <row r="1283" spans="1:14" ht="13.5">
      <c r="A1283" s="13"/>
      <c r="B1283" s="13"/>
      <c r="C1283" s="13"/>
      <c r="D1283" s="13"/>
      <c r="E1283" s="22"/>
      <c r="F1283" s="52"/>
      <c r="G1283" s="13"/>
      <c r="H1283" s="13"/>
      <c r="I1283" s="13"/>
      <c r="J1283" s="13"/>
      <c r="K1283" s="22"/>
      <c r="L1283" s="13"/>
      <c r="M1283" s="13"/>
      <c r="N1283" s="22"/>
    </row>
    <row r="1284" spans="1:14" ht="13.5">
      <c r="A1284" s="13"/>
      <c r="B1284" s="13"/>
      <c r="C1284" s="13"/>
      <c r="D1284" s="13"/>
      <c r="E1284" s="22"/>
      <c r="F1284" s="52"/>
      <c r="G1284" s="13"/>
      <c r="H1284" s="13"/>
      <c r="I1284" s="13"/>
      <c r="J1284" s="13"/>
      <c r="K1284" s="22"/>
      <c r="L1284" s="13"/>
      <c r="M1284" s="13"/>
      <c r="N1284" s="22"/>
    </row>
    <row r="1285" spans="1:14" ht="13.5">
      <c r="A1285" s="13"/>
      <c r="B1285" s="13"/>
      <c r="C1285" s="13"/>
      <c r="D1285" s="13"/>
      <c r="E1285" s="22"/>
      <c r="F1285" s="52"/>
      <c r="G1285" s="13"/>
      <c r="H1285" s="13"/>
      <c r="I1285" s="13"/>
      <c r="J1285" s="13"/>
      <c r="K1285" s="22"/>
      <c r="L1285" s="13"/>
      <c r="M1285" s="13"/>
      <c r="N1285" s="22"/>
    </row>
    <row r="1286" spans="1:14" ht="13.5">
      <c r="A1286" s="13"/>
      <c r="B1286" s="13"/>
      <c r="C1286" s="13"/>
      <c r="D1286" s="13"/>
      <c r="E1286" s="22"/>
      <c r="F1286" s="52"/>
      <c r="G1286" s="13"/>
      <c r="H1286" s="13"/>
      <c r="I1286" s="13"/>
      <c r="J1286" s="13"/>
      <c r="K1286" s="22"/>
      <c r="L1286" s="13"/>
      <c r="M1286" s="13"/>
      <c r="N1286" s="22"/>
    </row>
    <row r="1287" spans="1:14" ht="13.5">
      <c r="A1287" s="13"/>
      <c r="B1287" s="13"/>
      <c r="C1287" s="13"/>
      <c r="D1287" s="13"/>
      <c r="E1287" s="22"/>
      <c r="F1287" s="52"/>
      <c r="G1287" s="13"/>
      <c r="H1287" s="13"/>
      <c r="I1287" s="13"/>
      <c r="J1287" s="13"/>
      <c r="K1287" s="22"/>
      <c r="L1287" s="13"/>
      <c r="M1287" s="13"/>
      <c r="N1287" s="22"/>
    </row>
    <row r="1288" spans="1:14" ht="13.5">
      <c r="A1288" s="13"/>
      <c r="B1288" s="13"/>
      <c r="C1288" s="13"/>
      <c r="D1288" s="13"/>
      <c r="E1288" s="22"/>
      <c r="F1288" s="52"/>
      <c r="G1288" s="13"/>
      <c r="H1288" s="13"/>
      <c r="I1288" s="13"/>
      <c r="J1288" s="13"/>
      <c r="K1288" s="22"/>
      <c r="L1288" s="13"/>
      <c r="M1288" s="13"/>
      <c r="N1288" s="22"/>
    </row>
    <row r="1289" spans="1:14" ht="13.5">
      <c r="A1289" s="13"/>
      <c r="B1289" s="13"/>
      <c r="C1289" s="13"/>
      <c r="D1289" s="13"/>
      <c r="E1289" s="22"/>
      <c r="F1289" s="52"/>
      <c r="G1289" s="13"/>
      <c r="H1289" s="13"/>
      <c r="I1289" s="13"/>
      <c r="J1289" s="13"/>
      <c r="K1289" s="22"/>
      <c r="L1289" s="13"/>
      <c r="M1289" s="13"/>
      <c r="N1289" s="22"/>
    </row>
    <row r="1290" spans="1:14" ht="13.5">
      <c r="A1290" s="13"/>
      <c r="B1290" s="13"/>
      <c r="C1290" s="13"/>
      <c r="D1290" s="13"/>
      <c r="E1290" s="22"/>
      <c r="F1290" s="52"/>
      <c r="G1290" s="13"/>
      <c r="H1290" s="13"/>
      <c r="I1290" s="13"/>
      <c r="J1290" s="13"/>
      <c r="K1290" s="22"/>
      <c r="L1290" s="13"/>
      <c r="M1290" s="13"/>
      <c r="N1290" s="22"/>
    </row>
    <row r="1291" spans="1:14" ht="13.5">
      <c r="A1291" s="13"/>
      <c r="B1291" s="13"/>
      <c r="C1291" s="13"/>
      <c r="D1291" s="13"/>
      <c r="E1291" s="22"/>
      <c r="F1291" s="52"/>
      <c r="G1291" s="13"/>
      <c r="H1291" s="13"/>
      <c r="I1291" s="13"/>
      <c r="J1291" s="13"/>
      <c r="K1291" s="22"/>
      <c r="L1291" s="13"/>
      <c r="M1291" s="13"/>
      <c r="N1291" s="22"/>
    </row>
    <row r="1292" spans="1:14" ht="13.5">
      <c r="A1292" s="13"/>
      <c r="B1292" s="13"/>
      <c r="C1292" s="13"/>
      <c r="D1292" s="13"/>
      <c r="E1292" s="22"/>
      <c r="F1292" s="52"/>
      <c r="G1292" s="13"/>
      <c r="H1292" s="13"/>
      <c r="I1292" s="13"/>
      <c r="J1292" s="13"/>
      <c r="K1292" s="22"/>
      <c r="L1292" s="13"/>
      <c r="M1292" s="13"/>
      <c r="N1292" s="22"/>
    </row>
    <row r="1293" spans="1:14" ht="13.5">
      <c r="A1293" s="13"/>
      <c r="B1293" s="13"/>
      <c r="C1293" s="13"/>
      <c r="D1293" s="13"/>
      <c r="E1293" s="22"/>
      <c r="F1293" s="52"/>
      <c r="G1293" s="13"/>
      <c r="H1293" s="13"/>
      <c r="I1293" s="13"/>
      <c r="J1293" s="13"/>
      <c r="K1293" s="22"/>
      <c r="L1293" s="13"/>
      <c r="M1293" s="13"/>
      <c r="N1293" s="22"/>
    </row>
    <row r="1294" spans="1:14" ht="13.5">
      <c r="A1294" s="13"/>
      <c r="B1294" s="13"/>
      <c r="C1294" s="13"/>
      <c r="D1294" s="13"/>
      <c r="E1294" s="22"/>
      <c r="F1294" s="52"/>
      <c r="G1294" s="13"/>
      <c r="H1294" s="13"/>
      <c r="I1294" s="13"/>
      <c r="J1294" s="13"/>
      <c r="K1294" s="22"/>
      <c r="L1294" s="13"/>
      <c r="M1294" s="13"/>
      <c r="N1294" s="22"/>
    </row>
    <row r="1295" spans="1:14" ht="13.5">
      <c r="A1295" s="13"/>
      <c r="B1295" s="13"/>
      <c r="C1295" s="13"/>
      <c r="D1295" s="13"/>
      <c r="E1295" s="22"/>
      <c r="F1295" s="52"/>
      <c r="G1295" s="13"/>
      <c r="H1295" s="13"/>
      <c r="I1295" s="13"/>
      <c r="J1295" s="13"/>
      <c r="K1295" s="22"/>
      <c r="L1295" s="13"/>
      <c r="M1295" s="13"/>
      <c r="N1295" s="22"/>
    </row>
    <row r="1296" spans="1:14" ht="13.5">
      <c r="A1296" s="13"/>
      <c r="B1296" s="13"/>
      <c r="C1296" s="13"/>
      <c r="D1296" s="13"/>
      <c r="E1296" s="22"/>
      <c r="F1296" s="52"/>
      <c r="G1296" s="13"/>
      <c r="H1296" s="13"/>
      <c r="I1296" s="13"/>
      <c r="J1296" s="13"/>
      <c r="K1296" s="22"/>
      <c r="L1296" s="13"/>
      <c r="M1296" s="13"/>
      <c r="N1296" s="22"/>
    </row>
    <row r="1297" spans="1:14" ht="13.5">
      <c r="A1297" s="13"/>
      <c r="B1297" s="13"/>
      <c r="C1297" s="13"/>
      <c r="D1297" s="13"/>
      <c r="E1297" s="22"/>
      <c r="F1297" s="52"/>
      <c r="G1297" s="13"/>
      <c r="H1297" s="13"/>
      <c r="I1297" s="13"/>
      <c r="J1297" s="13"/>
      <c r="K1297" s="22"/>
      <c r="L1297" s="13"/>
      <c r="M1297" s="13"/>
      <c r="N1297" s="22"/>
    </row>
    <row r="1298" spans="1:14" ht="13.5">
      <c r="A1298" s="13"/>
      <c r="B1298" s="13"/>
      <c r="C1298" s="13"/>
      <c r="D1298" s="13"/>
      <c r="E1298" s="22"/>
      <c r="F1298" s="52"/>
      <c r="G1298" s="13"/>
      <c r="H1298" s="13"/>
      <c r="I1298" s="13"/>
      <c r="J1298" s="13"/>
      <c r="K1298" s="22"/>
      <c r="L1298" s="13"/>
      <c r="M1298" s="13"/>
      <c r="N1298" s="22"/>
    </row>
    <row r="1299" spans="1:14" ht="13.5">
      <c r="A1299" s="13"/>
      <c r="B1299" s="13"/>
      <c r="C1299" s="13"/>
      <c r="D1299" s="13"/>
      <c r="E1299" s="22"/>
      <c r="F1299" s="52"/>
      <c r="G1299" s="13"/>
      <c r="H1299" s="13"/>
      <c r="I1299" s="13"/>
      <c r="J1299" s="13"/>
      <c r="K1299" s="22"/>
      <c r="L1299" s="13"/>
      <c r="M1299" s="13"/>
      <c r="N1299" s="22"/>
    </row>
    <row r="1300" spans="1:14" ht="13.5">
      <c r="A1300" s="13"/>
      <c r="B1300" s="13"/>
      <c r="C1300" s="13"/>
      <c r="D1300" s="13"/>
      <c r="E1300" s="22"/>
      <c r="F1300" s="52"/>
      <c r="G1300" s="13"/>
      <c r="H1300" s="13"/>
      <c r="I1300" s="13"/>
      <c r="J1300" s="13"/>
      <c r="K1300" s="22"/>
      <c r="L1300" s="13"/>
      <c r="M1300" s="13"/>
      <c r="N1300" s="22"/>
    </row>
    <row r="1301" spans="1:14" ht="13.5">
      <c r="A1301" s="13"/>
      <c r="B1301" s="13"/>
      <c r="C1301" s="13"/>
      <c r="D1301" s="13"/>
      <c r="E1301" s="22"/>
      <c r="F1301" s="52"/>
      <c r="G1301" s="13"/>
      <c r="H1301" s="13"/>
      <c r="I1301" s="13"/>
      <c r="J1301" s="13"/>
      <c r="K1301" s="22"/>
      <c r="L1301" s="13"/>
      <c r="M1301" s="13"/>
      <c r="N1301" s="22"/>
    </row>
    <row r="1302" spans="1:14" ht="13.5">
      <c r="A1302" s="13"/>
      <c r="B1302" s="13"/>
      <c r="C1302" s="13"/>
      <c r="D1302" s="13"/>
      <c r="E1302" s="22"/>
      <c r="F1302" s="52"/>
      <c r="G1302" s="13"/>
      <c r="H1302" s="13"/>
      <c r="I1302" s="13"/>
      <c r="J1302" s="13"/>
      <c r="K1302" s="22"/>
      <c r="L1302" s="13"/>
      <c r="M1302" s="13"/>
      <c r="N1302" s="22"/>
    </row>
    <row r="1303" spans="1:14" ht="13.5">
      <c r="A1303" s="13"/>
      <c r="B1303" s="13"/>
      <c r="C1303" s="13"/>
      <c r="D1303" s="13"/>
      <c r="E1303" s="22"/>
      <c r="F1303" s="52"/>
      <c r="G1303" s="13"/>
      <c r="H1303" s="13"/>
      <c r="I1303" s="13"/>
      <c r="J1303" s="13"/>
      <c r="K1303" s="22"/>
      <c r="L1303" s="13"/>
      <c r="M1303" s="13"/>
      <c r="N1303" s="22"/>
    </row>
    <row r="1304" spans="1:14" ht="13.5">
      <c r="A1304" s="13"/>
      <c r="B1304" s="13"/>
      <c r="C1304" s="13"/>
      <c r="D1304" s="13"/>
      <c r="E1304" s="22"/>
      <c r="F1304" s="52"/>
      <c r="G1304" s="13"/>
      <c r="H1304" s="13"/>
      <c r="I1304" s="13"/>
      <c r="J1304" s="13"/>
      <c r="K1304" s="22"/>
      <c r="L1304" s="13"/>
      <c r="M1304" s="13"/>
      <c r="N1304" s="22"/>
    </row>
    <row r="1305" spans="1:14" ht="13.5">
      <c r="A1305" s="13"/>
      <c r="B1305" s="13"/>
      <c r="C1305" s="13"/>
      <c r="D1305" s="13"/>
      <c r="E1305" s="22"/>
      <c r="F1305" s="52"/>
      <c r="G1305" s="13"/>
      <c r="H1305" s="13"/>
      <c r="I1305" s="13"/>
      <c r="J1305" s="13"/>
      <c r="K1305" s="22"/>
      <c r="L1305" s="13"/>
      <c r="M1305" s="13"/>
      <c r="N1305" s="22"/>
    </row>
    <row r="1306" spans="1:14" ht="13.5">
      <c r="A1306" s="13"/>
      <c r="B1306" s="13"/>
      <c r="C1306" s="13"/>
      <c r="D1306" s="13"/>
      <c r="E1306" s="22"/>
      <c r="F1306" s="52"/>
      <c r="G1306" s="13"/>
      <c r="H1306" s="13"/>
      <c r="I1306" s="13"/>
      <c r="J1306" s="13"/>
      <c r="K1306" s="22"/>
      <c r="L1306" s="13"/>
      <c r="M1306" s="13"/>
      <c r="N1306" s="22"/>
    </row>
    <row r="1307" spans="1:14" ht="13.5">
      <c r="A1307" s="13"/>
      <c r="B1307" s="13"/>
      <c r="C1307" s="13"/>
      <c r="D1307" s="13"/>
      <c r="E1307" s="22"/>
      <c r="F1307" s="52"/>
      <c r="G1307" s="13"/>
      <c r="H1307" s="13"/>
      <c r="I1307" s="13"/>
      <c r="J1307" s="13"/>
      <c r="K1307" s="22"/>
      <c r="L1307" s="13"/>
      <c r="M1307" s="13"/>
      <c r="N1307" s="22"/>
    </row>
    <row r="1308" spans="1:14" ht="13.5">
      <c r="A1308" s="13"/>
      <c r="B1308" s="13"/>
      <c r="C1308" s="13"/>
      <c r="D1308" s="13"/>
      <c r="E1308" s="22"/>
      <c r="F1308" s="52"/>
      <c r="G1308" s="13"/>
      <c r="H1308" s="13"/>
      <c r="I1308" s="13"/>
      <c r="J1308" s="13"/>
      <c r="K1308" s="22"/>
      <c r="L1308" s="13"/>
      <c r="M1308" s="13"/>
      <c r="N1308" s="22"/>
    </row>
    <row r="1309" spans="1:14" ht="13.5">
      <c r="A1309" s="13"/>
      <c r="B1309" s="13"/>
      <c r="C1309" s="13"/>
      <c r="D1309" s="13"/>
      <c r="E1309" s="22"/>
      <c r="F1309" s="52"/>
      <c r="G1309" s="13"/>
      <c r="H1309" s="13"/>
      <c r="I1309" s="13"/>
      <c r="J1309" s="13"/>
      <c r="K1309" s="22"/>
      <c r="L1309" s="13"/>
      <c r="M1309" s="13"/>
      <c r="N1309" s="22"/>
    </row>
    <row r="1310" spans="1:14" ht="13.5">
      <c r="A1310" s="13"/>
      <c r="B1310" s="13"/>
      <c r="C1310" s="13"/>
      <c r="D1310" s="13"/>
      <c r="E1310" s="22"/>
      <c r="F1310" s="52"/>
      <c r="G1310" s="13"/>
      <c r="H1310" s="13"/>
      <c r="I1310" s="13"/>
      <c r="J1310" s="13"/>
      <c r="K1310" s="22"/>
      <c r="L1310" s="13"/>
      <c r="M1310" s="13"/>
      <c r="N1310" s="22"/>
    </row>
    <row r="1311" spans="1:14" ht="13.5">
      <c r="A1311" s="13"/>
      <c r="B1311" s="13"/>
      <c r="C1311" s="13"/>
      <c r="D1311" s="13"/>
      <c r="E1311" s="22"/>
      <c r="F1311" s="52"/>
      <c r="G1311" s="13"/>
      <c r="H1311" s="13"/>
      <c r="I1311" s="13"/>
      <c r="J1311" s="13"/>
      <c r="K1311" s="22"/>
      <c r="L1311" s="13"/>
      <c r="M1311" s="13"/>
      <c r="N1311" s="22"/>
    </row>
    <row r="1312" spans="1:14" ht="13.5">
      <c r="A1312" s="13"/>
      <c r="B1312" s="13"/>
      <c r="C1312" s="13"/>
      <c r="D1312" s="13"/>
      <c r="E1312" s="22"/>
      <c r="F1312" s="52"/>
      <c r="G1312" s="13"/>
      <c r="H1312" s="13"/>
      <c r="I1312" s="13"/>
      <c r="J1312" s="13"/>
      <c r="K1312" s="22"/>
      <c r="L1312" s="13"/>
      <c r="M1312" s="13"/>
      <c r="N1312" s="22"/>
    </row>
    <row r="1313" spans="1:14" ht="13.5">
      <c r="A1313" s="13"/>
      <c r="B1313" s="13"/>
      <c r="C1313" s="13"/>
      <c r="D1313" s="13"/>
      <c r="E1313" s="22"/>
      <c r="F1313" s="52"/>
      <c r="G1313" s="13"/>
      <c r="H1313" s="13"/>
      <c r="I1313" s="13"/>
      <c r="J1313" s="13"/>
      <c r="K1313" s="22"/>
      <c r="L1313" s="13"/>
      <c r="M1313" s="13"/>
      <c r="N1313" s="22"/>
    </row>
    <row r="1314" spans="1:14" ht="13.5">
      <c r="A1314" s="13"/>
      <c r="B1314" s="13"/>
      <c r="C1314" s="13"/>
      <c r="D1314" s="13"/>
      <c r="E1314" s="22"/>
      <c r="F1314" s="52"/>
      <c r="G1314" s="13"/>
      <c r="H1314" s="13"/>
      <c r="I1314" s="13"/>
      <c r="J1314" s="13"/>
      <c r="K1314" s="22"/>
      <c r="L1314" s="13"/>
      <c r="M1314" s="13"/>
      <c r="N1314" s="22"/>
    </row>
    <row r="1315" spans="1:14" ht="13.5">
      <c r="A1315" s="13"/>
      <c r="B1315" s="13"/>
      <c r="C1315" s="13"/>
      <c r="D1315" s="13"/>
      <c r="E1315" s="22"/>
      <c r="F1315" s="52"/>
      <c r="G1315" s="13"/>
      <c r="H1315" s="13"/>
      <c r="I1315" s="13"/>
      <c r="J1315" s="13"/>
      <c r="K1315" s="22"/>
      <c r="L1315" s="13"/>
      <c r="M1315" s="13"/>
      <c r="N1315" s="22"/>
    </row>
    <row r="1316" spans="1:14" ht="13.5">
      <c r="A1316" s="13"/>
      <c r="B1316" s="13"/>
      <c r="C1316" s="13"/>
      <c r="D1316" s="13"/>
      <c r="E1316" s="22"/>
      <c r="F1316" s="52"/>
      <c r="G1316" s="13"/>
      <c r="H1316" s="13"/>
      <c r="I1316" s="13"/>
      <c r="J1316" s="13"/>
      <c r="K1316" s="22"/>
      <c r="L1316" s="13"/>
      <c r="M1316" s="13"/>
      <c r="N1316" s="22"/>
    </row>
    <row r="1317" spans="1:14" ht="13.5">
      <c r="A1317" s="13"/>
      <c r="B1317" s="13"/>
      <c r="C1317" s="13"/>
      <c r="D1317" s="13"/>
      <c r="E1317" s="22"/>
      <c r="F1317" s="52"/>
      <c r="G1317" s="13"/>
      <c r="H1317" s="13"/>
      <c r="I1317" s="13"/>
      <c r="J1317" s="13"/>
      <c r="K1317" s="22"/>
      <c r="L1317" s="13"/>
      <c r="M1317" s="13"/>
      <c r="N1317" s="22"/>
    </row>
    <row r="1318" spans="1:14" ht="13.5">
      <c r="A1318" s="13"/>
      <c r="B1318" s="13"/>
      <c r="C1318" s="13"/>
      <c r="D1318" s="13"/>
      <c r="E1318" s="22"/>
      <c r="F1318" s="52"/>
      <c r="G1318" s="13"/>
      <c r="H1318" s="13"/>
      <c r="I1318" s="13"/>
      <c r="J1318" s="13"/>
      <c r="K1318" s="22"/>
      <c r="L1318" s="13"/>
      <c r="M1318" s="13"/>
      <c r="N1318" s="22"/>
    </row>
    <row r="1319" spans="1:14" ht="13.5">
      <c r="A1319" s="13"/>
      <c r="B1319" s="13"/>
      <c r="C1319" s="13"/>
      <c r="D1319" s="13"/>
      <c r="E1319" s="22"/>
      <c r="F1319" s="52"/>
      <c r="G1319" s="13"/>
      <c r="H1319" s="13"/>
      <c r="I1319" s="13"/>
      <c r="J1319" s="13"/>
      <c r="K1319" s="22"/>
      <c r="L1319" s="13"/>
      <c r="M1319" s="13"/>
      <c r="N1319" s="22"/>
    </row>
    <row r="1320" spans="1:14" ht="13.5">
      <c r="A1320" s="13"/>
      <c r="B1320" s="13"/>
      <c r="C1320" s="13"/>
      <c r="D1320" s="13"/>
      <c r="E1320" s="22"/>
      <c r="F1320" s="52"/>
      <c r="G1320" s="13"/>
      <c r="H1320" s="13"/>
      <c r="I1320" s="13"/>
      <c r="J1320" s="13"/>
      <c r="K1320" s="22"/>
      <c r="L1320" s="13"/>
      <c r="M1320" s="13"/>
      <c r="N1320" s="22"/>
    </row>
    <row r="1321" spans="1:14" ht="13.5">
      <c r="A1321" s="13"/>
      <c r="B1321" s="13"/>
      <c r="C1321" s="13"/>
      <c r="D1321" s="13"/>
      <c r="E1321" s="22"/>
      <c r="F1321" s="52"/>
      <c r="G1321" s="13"/>
      <c r="H1321" s="13"/>
      <c r="I1321" s="13"/>
      <c r="J1321" s="13"/>
      <c r="K1321" s="22"/>
      <c r="L1321" s="13"/>
      <c r="M1321" s="13"/>
      <c r="N1321" s="22"/>
    </row>
    <row r="1322" spans="1:14" ht="13.5">
      <c r="A1322" s="13"/>
      <c r="B1322" s="13"/>
      <c r="C1322" s="13"/>
      <c r="D1322" s="13"/>
      <c r="E1322" s="22"/>
      <c r="F1322" s="52"/>
      <c r="G1322" s="13"/>
      <c r="H1322" s="13"/>
      <c r="I1322" s="13"/>
      <c r="J1322" s="13"/>
      <c r="K1322" s="22"/>
      <c r="L1322" s="13"/>
      <c r="M1322" s="13"/>
      <c r="N1322" s="22"/>
    </row>
    <row r="1323" spans="1:14" ht="13.5">
      <c r="A1323" s="13"/>
      <c r="B1323" s="13"/>
      <c r="C1323" s="13"/>
      <c r="D1323" s="13"/>
      <c r="E1323" s="22"/>
      <c r="F1323" s="52"/>
      <c r="G1323" s="13"/>
      <c r="H1323" s="13"/>
      <c r="I1323" s="13"/>
      <c r="J1323" s="13"/>
      <c r="K1323" s="22"/>
      <c r="L1323" s="13"/>
      <c r="M1323" s="13"/>
      <c r="N1323" s="22"/>
    </row>
    <row r="1324" spans="1:14" ht="13.5">
      <c r="A1324" s="13"/>
      <c r="B1324" s="13"/>
      <c r="C1324" s="13"/>
      <c r="D1324" s="13"/>
      <c r="E1324" s="22"/>
      <c r="F1324" s="52"/>
      <c r="G1324" s="13"/>
      <c r="H1324" s="13"/>
      <c r="I1324" s="13"/>
      <c r="J1324" s="13"/>
      <c r="K1324" s="22"/>
      <c r="L1324" s="13"/>
      <c r="M1324" s="13"/>
      <c r="N1324" s="22"/>
    </row>
    <row r="1325" spans="1:14" ht="13.5">
      <c r="A1325" s="13"/>
      <c r="B1325" s="13"/>
      <c r="C1325" s="13"/>
      <c r="D1325" s="13"/>
      <c r="E1325" s="22"/>
      <c r="F1325" s="52"/>
      <c r="G1325" s="13"/>
      <c r="H1325" s="13"/>
      <c r="I1325" s="13"/>
      <c r="J1325" s="13"/>
      <c r="K1325" s="22"/>
      <c r="L1325" s="13"/>
      <c r="M1325" s="13"/>
      <c r="N1325" s="22"/>
    </row>
    <row r="1326" spans="1:14" ht="13.5">
      <c r="A1326" s="13"/>
      <c r="B1326" s="13"/>
      <c r="C1326" s="13"/>
      <c r="D1326" s="13"/>
      <c r="E1326" s="22"/>
      <c r="F1326" s="52"/>
      <c r="G1326" s="13"/>
      <c r="H1326" s="13"/>
      <c r="I1326" s="13"/>
      <c r="J1326" s="13"/>
      <c r="K1326" s="22"/>
      <c r="L1326" s="13"/>
      <c r="M1326" s="13"/>
      <c r="N1326" s="22"/>
    </row>
    <row r="1327" spans="1:14" ht="13.5">
      <c r="A1327" s="13"/>
      <c r="B1327" s="13"/>
      <c r="C1327" s="13"/>
      <c r="D1327" s="13"/>
      <c r="E1327" s="22"/>
      <c r="F1327" s="52"/>
      <c r="G1327" s="13"/>
      <c r="H1327" s="13"/>
      <c r="I1327" s="13"/>
      <c r="J1327" s="13"/>
      <c r="K1327" s="22"/>
      <c r="L1327" s="13"/>
      <c r="M1327" s="13"/>
      <c r="N1327" s="22"/>
    </row>
    <row r="1328" spans="1:14" ht="13.5">
      <c r="A1328" s="13"/>
      <c r="B1328" s="13"/>
      <c r="C1328" s="13"/>
      <c r="D1328" s="13"/>
      <c r="E1328" s="22"/>
      <c r="F1328" s="52"/>
      <c r="G1328" s="13"/>
      <c r="H1328" s="13"/>
      <c r="I1328" s="13"/>
      <c r="J1328" s="13"/>
      <c r="K1328" s="22"/>
      <c r="L1328" s="13"/>
      <c r="M1328" s="13"/>
      <c r="N1328" s="22"/>
    </row>
    <row r="1329" spans="1:14" ht="13.5">
      <c r="A1329" s="13"/>
      <c r="B1329" s="13"/>
      <c r="C1329" s="13"/>
      <c r="D1329" s="13"/>
      <c r="E1329" s="22"/>
      <c r="F1329" s="52"/>
      <c r="G1329" s="13"/>
      <c r="H1329" s="13"/>
      <c r="I1329" s="13"/>
      <c r="J1329" s="13"/>
      <c r="K1329" s="22"/>
      <c r="L1329" s="13"/>
      <c r="M1329" s="13"/>
      <c r="N1329" s="22"/>
    </row>
    <row r="1330" spans="1:14" ht="13.5">
      <c r="A1330" s="13"/>
      <c r="B1330" s="13"/>
      <c r="C1330" s="13"/>
      <c r="D1330" s="13"/>
      <c r="E1330" s="22"/>
      <c r="F1330" s="52"/>
      <c r="G1330" s="13"/>
      <c r="H1330" s="13"/>
      <c r="I1330" s="13"/>
      <c r="J1330" s="13"/>
      <c r="K1330" s="22"/>
      <c r="L1330" s="13"/>
      <c r="M1330" s="13"/>
      <c r="N1330" s="22"/>
    </row>
    <row r="1331" spans="1:14" ht="13.5">
      <c r="A1331" s="13"/>
      <c r="B1331" s="13"/>
      <c r="C1331" s="13"/>
      <c r="D1331" s="13"/>
      <c r="E1331" s="22"/>
      <c r="F1331" s="52"/>
      <c r="G1331" s="13"/>
      <c r="H1331" s="13"/>
      <c r="I1331" s="13"/>
      <c r="J1331" s="13"/>
      <c r="K1331" s="22"/>
      <c r="L1331" s="13"/>
      <c r="M1331" s="13"/>
      <c r="N1331" s="22"/>
    </row>
    <row r="1332" spans="1:14" ht="13.5">
      <c r="A1332" s="13"/>
      <c r="B1332" s="13"/>
      <c r="C1332" s="13"/>
      <c r="D1332" s="13"/>
      <c r="E1332" s="22"/>
      <c r="F1332" s="52"/>
      <c r="G1332" s="13"/>
      <c r="H1332" s="13"/>
      <c r="I1332" s="13"/>
      <c r="J1332" s="13"/>
      <c r="K1332" s="22"/>
      <c r="L1332" s="13"/>
      <c r="M1332" s="13"/>
      <c r="N1332" s="22"/>
    </row>
    <row r="1333" spans="1:14" ht="13.5">
      <c r="A1333" s="13"/>
      <c r="B1333" s="13"/>
      <c r="C1333" s="13"/>
      <c r="D1333" s="13"/>
      <c r="E1333" s="22"/>
      <c r="F1333" s="52"/>
      <c r="G1333" s="13"/>
      <c r="H1333" s="13"/>
      <c r="I1333" s="13"/>
      <c r="J1333" s="13"/>
      <c r="K1333" s="22"/>
      <c r="L1333" s="13"/>
      <c r="M1333" s="13"/>
      <c r="N1333" s="22"/>
    </row>
    <row r="1334" spans="1:14" ht="13.5">
      <c r="A1334" s="13"/>
      <c r="B1334" s="13"/>
      <c r="C1334" s="13"/>
      <c r="D1334" s="13"/>
      <c r="E1334" s="22"/>
      <c r="F1334" s="52"/>
      <c r="G1334" s="13"/>
      <c r="H1334" s="13"/>
      <c r="I1334" s="13"/>
      <c r="J1334" s="13"/>
      <c r="K1334" s="22"/>
      <c r="L1334" s="13"/>
      <c r="M1334" s="13"/>
      <c r="N1334" s="22"/>
    </row>
    <row r="1335" spans="1:14" ht="13.5">
      <c r="A1335" s="13"/>
      <c r="B1335" s="13"/>
      <c r="C1335" s="13"/>
      <c r="D1335" s="13"/>
      <c r="E1335" s="22"/>
      <c r="F1335" s="52"/>
      <c r="G1335" s="13"/>
      <c r="H1335" s="13"/>
      <c r="I1335" s="13"/>
      <c r="J1335" s="13"/>
      <c r="K1335" s="22"/>
      <c r="L1335" s="13"/>
      <c r="M1335" s="13"/>
      <c r="N1335" s="22"/>
    </row>
    <row r="1336" spans="1:14" ht="13.5">
      <c r="A1336" s="13"/>
      <c r="B1336" s="13"/>
      <c r="C1336" s="13"/>
      <c r="D1336" s="13"/>
      <c r="E1336" s="22"/>
      <c r="F1336" s="52"/>
      <c r="G1336" s="13"/>
      <c r="H1336" s="13"/>
      <c r="I1336" s="13"/>
      <c r="J1336" s="13"/>
      <c r="K1336" s="22"/>
      <c r="L1336" s="13"/>
      <c r="M1336" s="13"/>
      <c r="N1336" s="22"/>
    </row>
    <row r="1337" spans="1:14" ht="13.5">
      <c r="A1337" s="13"/>
      <c r="B1337" s="13"/>
      <c r="C1337" s="13"/>
      <c r="D1337" s="13"/>
      <c r="E1337" s="22"/>
      <c r="F1337" s="52"/>
      <c r="G1337" s="13"/>
      <c r="H1337" s="13"/>
      <c r="I1337" s="13"/>
      <c r="J1337" s="13"/>
      <c r="K1337" s="22"/>
      <c r="L1337" s="13"/>
      <c r="M1337" s="13"/>
      <c r="N1337" s="22"/>
    </row>
    <row r="1338" spans="1:14" ht="13.5">
      <c r="A1338" s="13"/>
      <c r="B1338" s="13"/>
      <c r="C1338" s="13"/>
      <c r="D1338" s="13"/>
      <c r="E1338" s="22"/>
      <c r="F1338" s="52"/>
      <c r="G1338" s="13"/>
      <c r="H1338" s="13"/>
      <c r="I1338" s="13"/>
      <c r="J1338" s="13"/>
      <c r="K1338" s="22"/>
      <c r="L1338" s="13"/>
      <c r="M1338" s="13"/>
      <c r="N1338" s="22"/>
    </row>
    <row r="1339" spans="1:14" ht="13.5">
      <c r="A1339" s="13"/>
      <c r="B1339" s="13"/>
      <c r="C1339" s="13"/>
      <c r="D1339" s="13"/>
      <c r="E1339" s="22"/>
      <c r="F1339" s="52"/>
      <c r="G1339" s="13"/>
      <c r="H1339" s="13"/>
      <c r="I1339" s="13"/>
      <c r="J1339" s="13"/>
      <c r="K1339" s="22"/>
      <c r="L1339" s="13"/>
      <c r="M1339" s="13"/>
      <c r="N1339" s="22"/>
    </row>
    <row r="1340" spans="1:14" ht="13.5">
      <c r="A1340" s="13"/>
      <c r="B1340" s="13"/>
      <c r="C1340" s="13"/>
      <c r="D1340" s="13"/>
      <c r="E1340" s="22"/>
      <c r="F1340" s="52"/>
      <c r="G1340" s="13"/>
      <c r="H1340" s="13"/>
      <c r="I1340" s="13"/>
      <c r="J1340" s="13"/>
      <c r="K1340" s="22"/>
      <c r="L1340" s="13"/>
      <c r="M1340" s="13"/>
      <c r="N1340" s="22"/>
    </row>
    <row r="1341" spans="1:14" ht="13.5">
      <c r="A1341" s="13"/>
      <c r="B1341" s="13"/>
      <c r="C1341" s="13"/>
      <c r="D1341" s="13"/>
      <c r="E1341" s="22"/>
      <c r="F1341" s="52"/>
      <c r="G1341" s="13"/>
      <c r="H1341" s="13"/>
      <c r="I1341" s="13"/>
      <c r="J1341" s="13"/>
      <c r="K1341" s="22"/>
      <c r="L1341" s="13"/>
      <c r="M1341" s="13"/>
      <c r="N1341" s="22"/>
    </row>
    <row r="1342" spans="1:14" ht="13.5">
      <c r="A1342" s="13"/>
      <c r="B1342" s="13"/>
      <c r="C1342" s="13"/>
      <c r="D1342" s="13"/>
      <c r="E1342" s="22"/>
      <c r="F1342" s="52"/>
      <c r="G1342" s="13"/>
      <c r="H1342" s="13"/>
      <c r="I1342" s="13"/>
      <c r="J1342" s="13"/>
      <c r="K1342" s="22"/>
      <c r="L1342" s="13"/>
      <c r="M1342" s="13"/>
      <c r="N1342" s="22"/>
    </row>
    <row r="1343" spans="1:14" ht="13.5">
      <c r="A1343" s="13"/>
      <c r="B1343" s="13"/>
      <c r="C1343" s="13"/>
      <c r="D1343" s="13"/>
      <c r="E1343" s="22"/>
      <c r="F1343" s="52"/>
      <c r="G1343" s="13"/>
      <c r="H1343" s="13"/>
      <c r="I1343" s="13"/>
      <c r="J1343" s="13"/>
      <c r="K1343" s="22"/>
      <c r="L1343" s="13"/>
      <c r="M1343" s="13"/>
      <c r="N1343" s="22"/>
    </row>
    <row r="1344" spans="1:14" ht="13.5">
      <c r="A1344" s="13"/>
      <c r="B1344" s="13"/>
      <c r="C1344" s="13"/>
      <c r="D1344" s="13"/>
      <c r="E1344" s="22"/>
      <c r="F1344" s="52"/>
      <c r="G1344" s="13"/>
      <c r="H1344" s="13"/>
      <c r="I1344" s="13"/>
      <c r="J1344" s="13"/>
      <c r="K1344" s="22"/>
      <c r="L1344" s="13"/>
      <c r="M1344" s="13"/>
      <c r="N1344" s="22"/>
    </row>
    <row r="1345" spans="1:14" ht="13.5">
      <c r="A1345" s="13"/>
      <c r="B1345" s="13"/>
      <c r="C1345" s="13"/>
      <c r="D1345" s="13"/>
      <c r="E1345" s="22"/>
      <c r="F1345" s="52"/>
      <c r="G1345" s="13"/>
      <c r="H1345" s="13"/>
      <c r="I1345" s="13"/>
      <c r="J1345" s="13"/>
      <c r="K1345" s="22"/>
      <c r="L1345" s="13"/>
      <c r="M1345" s="13"/>
      <c r="N1345" s="22"/>
    </row>
    <row r="1346" spans="1:14" ht="13.5">
      <c r="A1346" s="13"/>
      <c r="B1346" s="13"/>
      <c r="C1346" s="13"/>
      <c r="D1346" s="13"/>
      <c r="E1346" s="22"/>
      <c r="F1346" s="52"/>
      <c r="G1346" s="13"/>
      <c r="H1346" s="13"/>
      <c r="I1346" s="13"/>
      <c r="J1346" s="13"/>
      <c r="K1346" s="22"/>
      <c r="L1346" s="13"/>
      <c r="M1346" s="13"/>
      <c r="N1346" s="22"/>
    </row>
    <row r="1347" spans="1:14" ht="13.5">
      <c r="A1347" s="13"/>
      <c r="B1347" s="13"/>
      <c r="C1347" s="13"/>
      <c r="D1347" s="13"/>
      <c r="E1347" s="22"/>
      <c r="F1347" s="52"/>
      <c r="G1347" s="13"/>
      <c r="H1347" s="13"/>
      <c r="I1347" s="13"/>
      <c r="J1347" s="13"/>
      <c r="K1347" s="22"/>
      <c r="L1347" s="13"/>
      <c r="M1347" s="13"/>
      <c r="N1347" s="22"/>
    </row>
    <row r="1348" spans="1:14" ht="13.5">
      <c r="A1348" s="13"/>
      <c r="B1348" s="13"/>
      <c r="C1348" s="13"/>
      <c r="D1348" s="13"/>
      <c r="E1348" s="22"/>
      <c r="F1348" s="52"/>
      <c r="G1348" s="13"/>
      <c r="H1348" s="13"/>
      <c r="I1348" s="13"/>
      <c r="J1348" s="13"/>
      <c r="K1348" s="22"/>
      <c r="L1348" s="13"/>
      <c r="M1348" s="13"/>
      <c r="N1348" s="22"/>
    </row>
    <row r="1349" spans="1:14" ht="13.5">
      <c r="A1349" s="13"/>
      <c r="B1349" s="13"/>
      <c r="C1349" s="13"/>
      <c r="D1349" s="13"/>
      <c r="E1349" s="22"/>
      <c r="F1349" s="52"/>
      <c r="G1349" s="13"/>
      <c r="H1349" s="13"/>
      <c r="I1349" s="13"/>
      <c r="J1349" s="13"/>
      <c r="K1349" s="22"/>
      <c r="L1349" s="13"/>
      <c r="M1349" s="13"/>
      <c r="N1349" s="22"/>
    </row>
    <row r="1350" spans="1:14" ht="13.5">
      <c r="A1350" s="13"/>
      <c r="B1350" s="13"/>
      <c r="C1350" s="13"/>
      <c r="D1350" s="13"/>
      <c r="E1350" s="22"/>
      <c r="F1350" s="52"/>
      <c r="G1350" s="13"/>
      <c r="H1350" s="13"/>
      <c r="I1350" s="13"/>
      <c r="J1350" s="13"/>
      <c r="K1350" s="22"/>
      <c r="L1350" s="13"/>
      <c r="M1350" s="13"/>
      <c r="N1350" s="22"/>
    </row>
    <row r="1351" spans="1:14" ht="13.5">
      <c r="A1351" s="13"/>
      <c r="B1351" s="13"/>
      <c r="C1351" s="13"/>
      <c r="D1351" s="13"/>
      <c r="E1351" s="22"/>
      <c r="F1351" s="52"/>
      <c r="G1351" s="13"/>
      <c r="H1351" s="13"/>
      <c r="I1351" s="13"/>
      <c r="J1351" s="13"/>
      <c r="K1351" s="22"/>
      <c r="L1351" s="13"/>
      <c r="M1351" s="13"/>
      <c r="N1351" s="22"/>
    </row>
    <row r="1352" spans="1:14" ht="13.5">
      <c r="A1352" s="13"/>
      <c r="B1352" s="13"/>
      <c r="C1352" s="13"/>
      <c r="D1352" s="13"/>
      <c r="E1352" s="22"/>
      <c r="F1352" s="52"/>
      <c r="G1352" s="13"/>
      <c r="H1352" s="13"/>
      <c r="I1352" s="13"/>
      <c r="J1352" s="13"/>
      <c r="K1352" s="22"/>
      <c r="L1352" s="13"/>
      <c r="M1352" s="13"/>
      <c r="N1352" s="22"/>
    </row>
    <row r="1353" spans="1:14" ht="13.5">
      <c r="A1353" s="13"/>
      <c r="B1353" s="13"/>
      <c r="C1353" s="13"/>
      <c r="D1353" s="13"/>
      <c r="E1353" s="22"/>
      <c r="F1353" s="52"/>
      <c r="G1353" s="13"/>
      <c r="H1353" s="13"/>
      <c r="I1353" s="13"/>
      <c r="J1353" s="13"/>
      <c r="K1353" s="22"/>
      <c r="L1353" s="13"/>
      <c r="M1353" s="13"/>
      <c r="N1353" s="22"/>
    </row>
    <row r="1354" spans="1:14" ht="13.5">
      <c r="A1354" s="13"/>
      <c r="B1354" s="13"/>
      <c r="C1354" s="13"/>
      <c r="D1354" s="13"/>
      <c r="E1354" s="22"/>
      <c r="F1354" s="52"/>
      <c r="G1354" s="13"/>
      <c r="H1354" s="13"/>
      <c r="I1354" s="13"/>
      <c r="J1354" s="13"/>
      <c r="K1354" s="22"/>
      <c r="L1354" s="13"/>
      <c r="M1354" s="13"/>
      <c r="N1354" s="22"/>
    </row>
    <row r="1355" spans="1:14" ht="13.5">
      <c r="A1355" s="13"/>
      <c r="B1355" s="13"/>
      <c r="C1355" s="13"/>
      <c r="D1355" s="13"/>
      <c r="E1355" s="22"/>
      <c r="F1355" s="52"/>
      <c r="G1355" s="13"/>
      <c r="H1355" s="13"/>
      <c r="I1355" s="13"/>
      <c r="J1355" s="13"/>
      <c r="K1355" s="22"/>
      <c r="L1355" s="13"/>
      <c r="M1355" s="13"/>
      <c r="N1355" s="22"/>
    </row>
    <row r="1356" spans="1:14" ht="13.5">
      <c r="A1356" s="13"/>
      <c r="B1356" s="13"/>
      <c r="C1356" s="13"/>
      <c r="D1356" s="13"/>
      <c r="E1356" s="22"/>
      <c r="F1356" s="52"/>
      <c r="G1356" s="13"/>
      <c r="H1356" s="13"/>
      <c r="I1356" s="13"/>
      <c r="J1356" s="13"/>
      <c r="K1356" s="22"/>
      <c r="L1356" s="13"/>
      <c r="M1356" s="13"/>
      <c r="N1356" s="22"/>
    </row>
    <row r="1357" spans="1:14" ht="13.5">
      <c r="A1357" s="13"/>
      <c r="B1357" s="13"/>
      <c r="C1357" s="13"/>
      <c r="D1357" s="13"/>
      <c r="E1357" s="22"/>
      <c r="F1357" s="52"/>
      <c r="G1357" s="13"/>
      <c r="H1357" s="13"/>
      <c r="I1357" s="13"/>
      <c r="J1357" s="13"/>
      <c r="K1357" s="22"/>
      <c r="L1357" s="13"/>
      <c r="M1357" s="13"/>
      <c r="N1357" s="22"/>
    </row>
    <row r="1358" spans="1:14" ht="13.5">
      <c r="A1358" s="13"/>
      <c r="B1358" s="13"/>
      <c r="C1358" s="13"/>
      <c r="D1358" s="13"/>
      <c r="E1358" s="22"/>
      <c r="F1358" s="52"/>
      <c r="G1358" s="13"/>
      <c r="H1358" s="13"/>
      <c r="I1358" s="13"/>
      <c r="J1358" s="13"/>
      <c r="K1358" s="22"/>
      <c r="L1358" s="13"/>
      <c r="M1358" s="13"/>
      <c r="N1358" s="22"/>
    </row>
    <row r="1359" spans="1:14" ht="13.5">
      <c r="A1359" s="13"/>
      <c r="B1359" s="13"/>
      <c r="C1359" s="13"/>
      <c r="D1359" s="13"/>
      <c r="E1359" s="22"/>
      <c r="F1359" s="52"/>
      <c r="G1359" s="13"/>
      <c r="H1359" s="13"/>
      <c r="I1359" s="13"/>
      <c r="J1359" s="13"/>
      <c r="K1359" s="22"/>
      <c r="L1359" s="13"/>
      <c r="M1359" s="13"/>
      <c r="N1359" s="22"/>
    </row>
    <row r="1360" spans="1:14" ht="13.5">
      <c r="A1360" s="13"/>
      <c r="B1360" s="13"/>
      <c r="C1360" s="13"/>
      <c r="D1360" s="13"/>
      <c r="E1360" s="22"/>
      <c r="F1360" s="52"/>
      <c r="G1360" s="13"/>
      <c r="H1360" s="13"/>
      <c r="I1360" s="13"/>
      <c r="J1360" s="13"/>
      <c r="K1360" s="22"/>
      <c r="L1360" s="13"/>
      <c r="M1360" s="13"/>
      <c r="N1360" s="22"/>
    </row>
    <row r="1361" spans="1:14" ht="13.5">
      <c r="A1361" s="13"/>
      <c r="B1361" s="13"/>
      <c r="C1361" s="13"/>
      <c r="D1361" s="13"/>
      <c r="E1361" s="22"/>
      <c r="F1361" s="52"/>
      <c r="G1361" s="13"/>
      <c r="H1361" s="13"/>
      <c r="I1361" s="13"/>
      <c r="J1361" s="13"/>
      <c r="K1361" s="22"/>
      <c r="L1361" s="13"/>
      <c r="M1361" s="13"/>
      <c r="N1361" s="22"/>
    </row>
    <row r="1362" spans="1:14" ht="13.5">
      <c r="A1362" s="13"/>
      <c r="B1362" s="13"/>
      <c r="C1362" s="13"/>
      <c r="D1362" s="13"/>
      <c r="E1362" s="22"/>
      <c r="F1362" s="52"/>
      <c r="G1362" s="13"/>
      <c r="H1362" s="13"/>
      <c r="I1362" s="13"/>
      <c r="J1362" s="13"/>
      <c r="K1362" s="22"/>
      <c r="L1362" s="13"/>
      <c r="M1362" s="13"/>
      <c r="N1362" s="22"/>
    </row>
    <row r="1363" spans="1:14" ht="13.5">
      <c r="A1363" s="13"/>
      <c r="B1363" s="13"/>
      <c r="C1363" s="13"/>
      <c r="D1363" s="13"/>
      <c r="E1363" s="22"/>
      <c r="F1363" s="52"/>
      <c r="G1363" s="13"/>
      <c r="H1363" s="13"/>
      <c r="I1363" s="13"/>
      <c r="J1363" s="13"/>
      <c r="K1363" s="22"/>
      <c r="L1363" s="13"/>
      <c r="M1363" s="13"/>
      <c r="N1363" s="22"/>
    </row>
    <row r="1364" spans="1:14" ht="13.5">
      <c r="A1364" s="13"/>
      <c r="B1364" s="13"/>
      <c r="C1364" s="13"/>
      <c r="D1364" s="13"/>
      <c r="E1364" s="22"/>
      <c r="F1364" s="52"/>
      <c r="G1364" s="13"/>
      <c r="H1364" s="13"/>
      <c r="I1364" s="13"/>
      <c r="J1364" s="13"/>
      <c r="K1364" s="22"/>
      <c r="L1364" s="13"/>
      <c r="M1364" s="13"/>
      <c r="N1364" s="22"/>
    </row>
    <row r="1365" spans="1:14" ht="13.5">
      <c r="A1365" s="13"/>
      <c r="B1365" s="13"/>
      <c r="C1365" s="13"/>
      <c r="D1365" s="13"/>
      <c r="E1365" s="22"/>
      <c r="F1365" s="52"/>
      <c r="G1365" s="13"/>
      <c r="H1365" s="13"/>
      <c r="I1365" s="13"/>
      <c r="J1365" s="13"/>
      <c r="K1365" s="22"/>
      <c r="L1365" s="13"/>
      <c r="M1365" s="13"/>
      <c r="N1365" s="22"/>
    </row>
    <row r="1366" spans="1:14" ht="13.5">
      <c r="A1366" s="13"/>
      <c r="B1366" s="13"/>
      <c r="C1366" s="13"/>
      <c r="D1366" s="13"/>
      <c r="E1366" s="22"/>
      <c r="F1366" s="52"/>
      <c r="G1366" s="13"/>
      <c r="H1366" s="13"/>
      <c r="I1366" s="13"/>
      <c r="J1366" s="13"/>
      <c r="K1366" s="22"/>
      <c r="L1366" s="13"/>
      <c r="M1366" s="13"/>
      <c r="N1366" s="22"/>
    </row>
    <row r="1367" spans="1:14" ht="13.5">
      <c r="A1367" s="13"/>
      <c r="B1367" s="13"/>
      <c r="C1367" s="13"/>
      <c r="D1367" s="13"/>
      <c r="E1367" s="22"/>
      <c r="F1367" s="52"/>
      <c r="G1367" s="13"/>
      <c r="H1367" s="13"/>
      <c r="I1367" s="13"/>
      <c r="J1367" s="13"/>
      <c r="K1367" s="22"/>
      <c r="L1367" s="13"/>
      <c r="M1367" s="13"/>
      <c r="N1367" s="22"/>
    </row>
    <row r="1368" spans="1:14" ht="13.5">
      <c r="A1368" s="13"/>
      <c r="B1368" s="13"/>
      <c r="C1368" s="13"/>
      <c r="D1368" s="13"/>
      <c r="E1368" s="22"/>
      <c r="F1368" s="52"/>
      <c r="G1368" s="13"/>
      <c r="H1368" s="13"/>
      <c r="I1368" s="13"/>
      <c r="J1368" s="13"/>
      <c r="K1368" s="22"/>
      <c r="L1368" s="13"/>
      <c r="M1368" s="13"/>
      <c r="N1368" s="22"/>
    </row>
    <row r="1369" spans="1:14" ht="13.5">
      <c r="A1369" s="13"/>
      <c r="B1369" s="13"/>
      <c r="C1369" s="13"/>
      <c r="D1369" s="13"/>
      <c r="E1369" s="22"/>
      <c r="F1369" s="52"/>
      <c r="G1369" s="13"/>
      <c r="H1369" s="13"/>
      <c r="I1369" s="13"/>
      <c r="J1369" s="13"/>
      <c r="K1369" s="22"/>
      <c r="L1369" s="13"/>
      <c r="M1369" s="13"/>
      <c r="N1369" s="22"/>
    </row>
    <row r="1370" spans="1:14" ht="13.5">
      <c r="A1370" s="13"/>
      <c r="B1370" s="13"/>
      <c r="C1370" s="13"/>
      <c r="D1370" s="13"/>
      <c r="E1370" s="22"/>
      <c r="F1370" s="52"/>
      <c r="G1370" s="13"/>
      <c r="H1370" s="13"/>
      <c r="I1370" s="13"/>
      <c r="J1370" s="13"/>
      <c r="K1370" s="22"/>
      <c r="L1370" s="13"/>
      <c r="M1370" s="13"/>
      <c r="N1370" s="22"/>
    </row>
    <row r="1371" spans="1:14" ht="13.5">
      <c r="A1371" s="13"/>
      <c r="B1371" s="13"/>
      <c r="C1371" s="13"/>
      <c r="D1371" s="13"/>
      <c r="E1371" s="22"/>
      <c r="F1371" s="52"/>
      <c r="G1371" s="13"/>
      <c r="H1371" s="13"/>
      <c r="I1371" s="13"/>
      <c r="J1371" s="13"/>
      <c r="K1371" s="22"/>
      <c r="L1371" s="13"/>
      <c r="M1371" s="13"/>
      <c r="N1371" s="22"/>
    </row>
    <row r="1372" spans="1:14" ht="13.5">
      <c r="A1372" s="13"/>
      <c r="B1372" s="13"/>
      <c r="C1372" s="13"/>
      <c r="D1372" s="13"/>
      <c r="E1372" s="22"/>
      <c r="F1372" s="52"/>
      <c r="G1372" s="13"/>
      <c r="H1372" s="13"/>
      <c r="I1372" s="13"/>
      <c r="J1372" s="13"/>
      <c r="K1372" s="22"/>
      <c r="L1372" s="13"/>
      <c r="M1372" s="13"/>
      <c r="N1372" s="22"/>
    </row>
    <row r="1373" spans="1:14" ht="13.5">
      <c r="A1373" s="13"/>
      <c r="B1373" s="13"/>
      <c r="C1373" s="13"/>
      <c r="D1373" s="13"/>
      <c r="E1373" s="22"/>
      <c r="F1373" s="52"/>
      <c r="G1373" s="13"/>
      <c r="H1373" s="13"/>
      <c r="I1373" s="13"/>
      <c r="J1373" s="13"/>
      <c r="K1373" s="22"/>
      <c r="L1373" s="13"/>
      <c r="M1373" s="13"/>
      <c r="N1373" s="22"/>
    </row>
    <row r="1374" spans="1:14" ht="13.5">
      <c r="A1374" s="13"/>
      <c r="B1374" s="13"/>
      <c r="C1374" s="13"/>
      <c r="D1374" s="13"/>
      <c r="E1374" s="22"/>
      <c r="F1374" s="52"/>
      <c r="G1374" s="13"/>
      <c r="H1374" s="13"/>
      <c r="I1374" s="13"/>
      <c r="J1374" s="13"/>
      <c r="K1374" s="22"/>
      <c r="L1374" s="13"/>
      <c r="M1374" s="13"/>
      <c r="N1374" s="22"/>
    </row>
    <row r="1375" spans="1:14" ht="13.5">
      <c r="A1375" s="13"/>
      <c r="B1375" s="13"/>
      <c r="C1375" s="13"/>
      <c r="D1375" s="13"/>
      <c r="E1375" s="22"/>
      <c r="F1375" s="52"/>
      <c r="G1375" s="13"/>
      <c r="H1375" s="13"/>
      <c r="I1375" s="13"/>
      <c r="J1375" s="13"/>
      <c r="K1375" s="22"/>
      <c r="L1375" s="13"/>
      <c r="M1375" s="13"/>
      <c r="N1375" s="22"/>
    </row>
    <row r="1376" spans="1:14" ht="13.5">
      <c r="A1376" s="13"/>
      <c r="B1376" s="13"/>
      <c r="C1376" s="13"/>
      <c r="D1376" s="13"/>
      <c r="E1376" s="22"/>
      <c r="F1376" s="52"/>
      <c r="G1376" s="13"/>
      <c r="H1376" s="13"/>
      <c r="I1376" s="13"/>
      <c r="J1376" s="13"/>
      <c r="K1376" s="22"/>
      <c r="L1376" s="13"/>
      <c r="M1376" s="13"/>
      <c r="N1376" s="22"/>
    </row>
    <row r="1377" spans="1:14" ht="13.5">
      <c r="A1377" s="13"/>
      <c r="B1377" s="13"/>
      <c r="C1377" s="13"/>
      <c r="D1377" s="13"/>
      <c r="E1377" s="22"/>
      <c r="F1377" s="52"/>
      <c r="G1377" s="13"/>
      <c r="H1377" s="13"/>
      <c r="I1377" s="13"/>
      <c r="J1377" s="13"/>
      <c r="K1377" s="22"/>
      <c r="L1377" s="13"/>
      <c r="M1377" s="13"/>
      <c r="N1377" s="22"/>
    </row>
    <row r="1378" spans="1:14" ht="13.5">
      <c r="A1378" s="13"/>
      <c r="B1378" s="13"/>
      <c r="C1378" s="13"/>
      <c r="D1378" s="13"/>
      <c r="E1378" s="22"/>
      <c r="F1378" s="52"/>
      <c r="G1378" s="13"/>
      <c r="H1378" s="13"/>
      <c r="I1378" s="13"/>
      <c r="J1378" s="13"/>
      <c r="K1378" s="22"/>
      <c r="L1378" s="13"/>
      <c r="M1378" s="13"/>
      <c r="N1378" s="22"/>
    </row>
    <row r="1379" spans="1:14" ht="13.5">
      <c r="A1379" s="13"/>
      <c r="B1379" s="13"/>
      <c r="C1379" s="13"/>
      <c r="D1379" s="13"/>
      <c r="E1379" s="22"/>
      <c r="F1379" s="52"/>
      <c r="G1379" s="13"/>
      <c r="H1379" s="13"/>
      <c r="I1379" s="13"/>
      <c r="J1379" s="13"/>
      <c r="K1379" s="22"/>
      <c r="L1379" s="13"/>
      <c r="M1379" s="13"/>
      <c r="N1379" s="22"/>
    </row>
    <row r="1380" spans="1:14" ht="13.5">
      <c r="A1380" s="13"/>
      <c r="B1380" s="13"/>
      <c r="C1380" s="13"/>
      <c r="D1380" s="13"/>
      <c r="E1380" s="22"/>
      <c r="F1380" s="52"/>
      <c r="G1380" s="13"/>
      <c r="H1380" s="13"/>
      <c r="I1380" s="13"/>
      <c r="J1380" s="13"/>
      <c r="K1380" s="22"/>
      <c r="L1380" s="13"/>
      <c r="M1380" s="13"/>
      <c r="N1380" s="22"/>
    </row>
    <row r="1381" spans="1:14" ht="13.5">
      <c r="A1381" s="13"/>
      <c r="B1381" s="13"/>
      <c r="C1381" s="13"/>
      <c r="D1381" s="13"/>
      <c r="E1381" s="22"/>
      <c r="F1381" s="52"/>
      <c r="G1381" s="13"/>
      <c r="H1381" s="13"/>
      <c r="I1381" s="13"/>
      <c r="J1381" s="13"/>
      <c r="K1381" s="22"/>
      <c r="L1381" s="13"/>
      <c r="M1381" s="13"/>
      <c r="N1381" s="22"/>
    </row>
    <row r="1382" spans="1:14" ht="13.5">
      <c r="A1382" s="13"/>
      <c r="B1382" s="13"/>
      <c r="C1382" s="13"/>
      <c r="D1382" s="13"/>
      <c r="E1382" s="22"/>
      <c r="F1382" s="52"/>
      <c r="G1382" s="13"/>
      <c r="H1382" s="13"/>
      <c r="I1382" s="13"/>
      <c r="J1382" s="13"/>
      <c r="K1382" s="22"/>
      <c r="L1382" s="13"/>
      <c r="M1382" s="13"/>
      <c r="N1382" s="22"/>
    </row>
    <row r="1383" spans="1:14" ht="13.5">
      <c r="A1383" s="13"/>
      <c r="B1383" s="13"/>
      <c r="C1383" s="13"/>
      <c r="D1383" s="13"/>
      <c r="E1383" s="22"/>
      <c r="F1383" s="52"/>
      <c r="G1383" s="13"/>
      <c r="H1383" s="13"/>
      <c r="I1383" s="13"/>
      <c r="J1383" s="13"/>
      <c r="K1383" s="22"/>
      <c r="L1383" s="13"/>
      <c r="M1383" s="13"/>
      <c r="N1383" s="22"/>
    </row>
    <row r="1384" spans="1:14" ht="13.5">
      <c r="A1384" s="13"/>
      <c r="B1384" s="13"/>
      <c r="C1384" s="13"/>
      <c r="D1384" s="13"/>
      <c r="E1384" s="22"/>
      <c r="F1384" s="52"/>
      <c r="G1384" s="13"/>
      <c r="H1384" s="13"/>
      <c r="I1384" s="13"/>
      <c r="J1384" s="13"/>
      <c r="K1384" s="22"/>
      <c r="L1384" s="13"/>
      <c r="M1384" s="13"/>
      <c r="N1384" s="22"/>
    </row>
    <row r="1385" spans="1:14" ht="13.5">
      <c r="A1385" s="13"/>
      <c r="B1385" s="13"/>
      <c r="C1385" s="13"/>
      <c r="D1385" s="13"/>
      <c r="E1385" s="22"/>
      <c r="F1385" s="52"/>
      <c r="G1385" s="13"/>
      <c r="H1385" s="13"/>
      <c r="I1385" s="13"/>
      <c r="J1385" s="13"/>
      <c r="K1385" s="22"/>
      <c r="L1385" s="13"/>
      <c r="M1385" s="13"/>
      <c r="N1385" s="22"/>
    </row>
    <row r="1386" spans="1:14" ht="13.5">
      <c r="A1386" s="13"/>
      <c r="B1386" s="13"/>
      <c r="C1386" s="13"/>
      <c r="D1386" s="13"/>
      <c r="E1386" s="22"/>
      <c r="F1386" s="52"/>
      <c r="G1386" s="13"/>
      <c r="H1386" s="13"/>
      <c r="I1386" s="13"/>
      <c r="J1386" s="13"/>
      <c r="K1386" s="22"/>
      <c r="L1386" s="13"/>
      <c r="M1386" s="13"/>
      <c r="N1386" s="22"/>
    </row>
    <row r="1387" spans="1:14" ht="13.5">
      <c r="A1387" s="13"/>
      <c r="B1387" s="13"/>
      <c r="C1387" s="13"/>
      <c r="D1387" s="13"/>
      <c r="E1387" s="22"/>
      <c r="F1387" s="52"/>
      <c r="G1387" s="13"/>
      <c r="H1387" s="13"/>
      <c r="I1387" s="13"/>
      <c r="J1387" s="13"/>
      <c r="K1387" s="22"/>
      <c r="L1387" s="13"/>
      <c r="M1387" s="13"/>
      <c r="N1387" s="22"/>
    </row>
    <row r="1388" spans="1:14" ht="13.5">
      <c r="A1388" s="13"/>
      <c r="B1388" s="13"/>
      <c r="C1388" s="13"/>
      <c r="D1388" s="13"/>
      <c r="E1388" s="22"/>
      <c r="F1388" s="52"/>
      <c r="G1388" s="13"/>
      <c r="H1388" s="13"/>
      <c r="I1388" s="13"/>
      <c r="J1388" s="13"/>
      <c r="K1388" s="22"/>
      <c r="L1388" s="13"/>
      <c r="M1388" s="13"/>
      <c r="N1388" s="22"/>
    </row>
    <row r="1389" spans="1:14" ht="13.5">
      <c r="A1389" s="13"/>
      <c r="B1389" s="13"/>
      <c r="C1389" s="13"/>
      <c r="D1389" s="13"/>
      <c r="E1389" s="22"/>
      <c r="F1389" s="52"/>
      <c r="G1389" s="13"/>
      <c r="H1389" s="13"/>
      <c r="I1389" s="13"/>
      <c r="J1389" s="13"/>
      <c r="K1389" s="22"/>
      <c r="L1389" s="13"/>
      <c r="M1389" s="13"/>
      <c r="N1389" s="22"/>
    </row>
    <row r="1390" spans="1:14" ht="13.5">
      <c r="A1390" s="13"/>
      <c r="B1390" s="13"/>
      <c r="C1390" s="13"/>
      <c r="D1390" s="13"/>
      <c r="E1390" s="22"/>
      <c r="F1390" s="52"/>
      <c r="G1390" s="13"/>
      <c r="H1390" s="13"/>
      <c r="I1390" s="13"/>
      <c r="J1390" s="13"/>
      <c r="K1390" s="22"/>
      <c r="L1390" s="13"/>
      <c r="M1390" s="13"/>
      <c r="N1390" s="22"/>
    </row>
    <row r="1391" spans="1:14" ht="13.5">
      <c r="A1391" s="13"/>
      <c r="B1391" s="13"/>
      <c r="C1391" s="13"/>
      <c r="D1391" s="13"/>
      <c r="E1391" s="22"/>
      <c r="F1391" s="52"/>
      <c r="G1391" s="13"/>
      <c r="H1391" s="13"/>
      <c r="I1391" s="13"/>
      <c r="J1391" s="13"/>
      <c r="K1391" s="22"/>
      <c r="L1391" s="13"/>
      <c r="M1391" s="13"/>
      <c r="N1391" s="22"/>
    </row>
    <row r="1392" spans="1:14" ht="13.5">
      <c r="A1392" s="13"/>
      <c r="B1392" s="13"/>
      <c r="C1392" s="13"/>
      <c r="D1392" s="13"/>
      <c r="E1392" s="22"/>
      <c r="F1392" s="52"/>
      <c r="G1392" s="13"/>
      <c r="H1392" s="13"/>
      <c r="I1392" s="13"/>
      <c r="J1392" s="13"/>
      <c r="K1392" s="22"/>
      <c r="L1392" s="13"/>
      <c r="M1392" s="13"/>
      <c r="N1392" s="22"/>
    </row>
    <row r="1393" spans="1:14" ht="13.5">
      <c r="A1393" s="13"/>
      <c r="B1393" s="13"/>
      <c r="C1393" s="13"/>
      <c r="D1393" s="13"/>
      <c r="E1393" s="22"/>
      <c r="F1393" s="52"/>
      <c r="G1393" s="13"/>
      <c r="H1393" s="13"/>
      <c r="I1393" s="13"/>
      <c r="J1393" s="13"/>
      <c r="K1393" s="22"/>
      <c r="L1393" s="13"/>
      <c r="M1393" s="13"/>
      <c r="N1393" s="22"/>
    </row>
    <row r="1394" spans="1:14" ht="13.5">
      <c r="A1394" s="13"/>
      <c r="B1394" s="13"/>
      <c r="C1394" s="13"/>
      <c r="D1394" s="13"/>
      <c r="E1394" s="22"/>
      <c r="F1394" s="52"/>
      <c r="G1394" s="13"/>
      <c r="H1394" s="13"/>
      <c r="I1394" s="13"/>
      <c r="J1394" s="13"/>
      <c r="K1394" s="22"/>
      <c r="L1394" s="13"/>
      <c r="M1394" s="13"/>
      <c r="N1394" s="22"/>
    </row>
    <row r="1395" spans="1:14" ht="13.5">
      <c r="A1395" s="13"/>
      <c r="B1395" s="13"/>
      <c r="C1395" s="13"/>
      <c r="D1395" s="13"/>
      <c r="E1395" s="22"/>
      <c r="F1395" s="52"/>
      <c r="G1395" s="13"/>
      <c r="H1395" s="13"/>
      <c r="I1395" s="13"/>
      <c r="J1395" s="13"/>
      <c r="K1395" s="22"/>
      <c r="L1395" s="13"/>
      <c r="M1395" s="13"/>
      <c r="N1395" s="22"/>
    </row>
    <row r="1396" spans="1:14" ht="13.5">
      <c r="A1396" s="13"/>
      <c r="B1396" s="13"/>
      <c r="C1396" s="13"/>
      <c r="D1396" s="13"/>
      <c r="E1396" s="22"/>
      <c r="F1396" s="52"/>
      <c r="G1396" s="13"/>
      <c r="H1396" s="13"/>
      <c r="I1396" s="13"/>
      <c r="J1396" s="13"/>
      <c r="K1396" s="22"/>
      <c r="L1396" s="13"/>
      <c r="M1396" s="13"/>
      <c r="N1396" s="22"/>
    </row>
    <row r="1397" spans="1:14" ht="13.5">
      <c r="A1397" s="13"/>
      <c r="B1397" s="13"/>
      <c r="C1397" s="13"/>
      <c r="D1397" s="13"/>
      <c r="E1397" s="22"/>
      <c r="F1397" s="52"/>
      <c r="G1397" s="13"/>
      <c r="H1397" s="13"/>
      <c r="I1397" s="13"/>
      <c r="J1397" s="13"/>
      <c r="K1397" s="22"/>
      <c r="L1397" s="13"/>
      <c r="M1397" s="13"/>
      <c r="N1397" s="22"/>
    </row>
    <row r="1398" spans="1:14" ht="13.5">
      <c r="A1398" s="13"/>
      <c r="B1398" s="13"/>
      <c r="C1398" s="13"/>
      <c r="D1398" s="13"/>
      <c r="E1398" s="22"/>
      <c r="F1398" s="52"/>
      <c r="G1398" s="13"/>
      <c r="H1398" s="13"/>
      <c r="I1398" s="13"/>
      <c r="J1398" s="13"/>
      <c r="K1398" s="22"/>
      <c r="L1398" s="13"/>
      <c r="M1398" s="13"/>
      <c r="N1398" s="22"/>
    </row>
    <row r="1399" spans="1:14" ht="13.5">
      <c r="A1399" s="13"/>
      <c r="B1399" s="13"/>
      <c r="C1399" s="13"/>
      <c r="D1399" s="13"/>
      <c r="E1399" s="22"/>
      <c r="F1399" s="52"/>
      <c r="G1399" s="13"/>
      <c r="H1399" s="13"/>
      <c r="I1399" s="13"/>
      <c r="J1399" s="13"/>
      <c r="K1399" s="22"/>
      <c r="L1399" s="13"/>
      <c r="M1399" s="13"/>
      <c r="N1399" s="22"/>
    </row>
    <row r="1400" spans="1:14" ht="13.5">
      <c r="A1400" s="13"/>
      <c r="B1400" s="13"/>
      <c r="C1400" s="13"/>
      <c r="D1400" s="13"/>
      <c r="E1400" s="22"/>
      <c r="F1400" s="52"/>
      <c r="G1400" s="13"/>
      <c r="H1400" s="13"/>
      <c r="I1400" s="13"/>
      <c r="J1400" s="13"/>
      <c r="K1400" s="22"/>
      <c r="L1400" s="13"/>
      <c r="M1400" s="13"/>
      <c r="N1400" s="22"/>
    </row>
    <row r="1401" spans="1:14" ht="13.5">
      <c r="A1401" s="13"/>
      <c r="B1401" s="13"/>
      <c r="C1401" s="13"/>
      <c r="D1401" s="13"/>
      <c r="E1401" s="22"/>
      <c r="F1401" s="52"/>
      <c r="G1401" s="13"/>
      <c r="H1401" s="13"/>
      <c r="I1401" s="13"/>
      <c r="J1401" s="13"/>
      <c r="K1401" s="22"/>
      <c r="L1401" s="13"/>
      <c r="M1401" s="13"/>
      <c r="N1401" s="22"/>
    </row>
    <row r="1402" spans="1:14" ht="13.5">
      <c r="A1402" s="13"/>
      <c r="B1402" s="13"/>
      <c r="C1402" s="13"/>
      <c r="D1402" s="13"/>
      <c r="E1402" s="22"/>
      <c r="F1402" s="52"/>
      <c r="G1402" s="13"/>
      <c r="H1402" s="13"/>
      <c r="I1402" s="13"/>
      <c r="J1402" s="13"/>
      <c r="K1402" s="22"/>
      <c r="L1402" s="13"/>
      <c r="M1402" s="13"/>
      <c r="N1402" s="22"/>
    </row>
    <row r="1403" spans="1:14" ht="13.5">
      <c r="A1403" s="13"/>
      <c r="B1403" s="13"/>
      <c r="C1403" s="13"/>
      <c r="D1403" s="13"/>
      <c r="E1403" s="22"/>
      <c r="F1403" s="52"/>
      <c r="G1403" s="13"/>
      <c r="H1403" s="13"/>
      <c r="I1403" s="13"/>
      <c r="J1403" s="13"/>
      <c r="K1403" s="22"/>
      <c r="L1403" s="13"/>
      <c r="M1403" s="13"/>
      <c r="N1403" s="22"/>
    </row>
    <row r="1404" spans="1:14" ht="13.5">
      <c r="A1404" s="13"/>
      <c r="B1404" s="13"/>
      <c r="C1404" s="13"/>
      <c r="D1404" s="13"/>
      <c r="E1404" s="22"/>
      <c r="F1404" s="52"/>
      <c r="G1404" s="13"/>
      <c r="H1404" s="13"/>
      <c r="I1404" s="13"/>
      <c r="J1404" s="13"/>
      <c r="K1404" s="22"/>
      <c r="L1404" s="13"/>
      <c r="M1404" s="13"/>
      <c r="N1404" s="22"/>
    </row>
    <row r="1405" spans="1:14" ht="13.5">
      <c r="A1405" s="13"/>
      <c r="B1405" s="13"/>
      <c r="C1405" s="13"/>
      <c r="D1405" s="13"/>
      <c r="E1405" s="22"/>
      <c r="F1405" s="52"/>
      <c r="G1405" s="13"/>
      <c r="H1405" s="13"/>
      <c r="I1405" s="13"/>
      <c r="J1405" s="13"/>
      <c r="K1405" s="22"/>
      <c r="L1405" s="13"/>
      <c r="M1405" s="13"/>
      <c r="N1405" s="22"/>
    </row>
    <row r="1406" spans="1:14" ht="13.5">
      <c r="A1406" s="13"/>
      <c r="B1406" s="13"/>
      <c r="C1406" s="13"/>
      <c r="D1406" s="13"/>
      <c r="E1406" s="22"/>
      <c r="F1406" s="52"/>
      <c r="G1406" s="13"/>
      <c r="H1406" s="13"/>
      <c r="I1406" s="13"/>
      <c r="J1406" s="13"/>
      <c r="K1406" s="22"/>
      <c r="L1406" s="13"/>
      <c r="M1406" s="13"/>
      <c r="N1406" s="22"/>
    </row>
    <row r="1407" spans="1:14" ht="13.5">
      <c r="A1407" s="13"/>
      <c r="B1407" s="13"/>
      <c r="C1407" s="13"/>
      <c r="D1407" s="13"/>
      <c r="E1407" s="22"/>
      <c r="F1407" s="52"/>
      <c r="G1407" s="13"/>
      <c r="H1407" s="13"/>
      <c r="I1407" s="13"/>
      <c r="J1407" s="13"/>
      <c r="K1407" s="22"/>
      <c r="L1407" s="13"/>
      <c r="M1407" s="13"/>
      <c r="N1407" s="22"/>
    </row>
    <row r="1408" spans="1:14" ht="13.5">
      <c r="A1408" s="13"/>
      <c r="B1408" s="13"/>
      <c r="C1408" s="13"/>
      <c r="D1408" s="13"/>
      <c r="E1408" s="22"/>
      <c r="F1408" s="52"/>
      <c r="G1408" s="13"/>
      <c r="H1408" s="13"/>
      <c r="I1408" s="13"/>
      <c r="J1408" s="13"/>
      <c r="K1408" s="22"/>
      <c r="L1408" s="13"/>
      <c r="M1408" s="13"/>
      <c r="N1408" s="22"/>
    </row>
    <row r="1409" spans="1:14" ht="13.5">
      <c r="A1409" s="13"/>
      <c r="B1409" s="13"/>
      <c r="C1409" s="13"/>
      <c r="D1409" s="13"/>
      <c r="E1409" s="22"/>
      <c r="F1409" s="52"/>
      <c r="G1409" s="13"/>
      <c r="H1409" s="13"/>
      <c r="I1409" s="13"/>
      <c r="J1409" s="13"/>
      <c r="K1409" s="22"/>
      <c r="L1409" s="13"/>
      <c r="M1409" s="13"/>
      <c r="N1409" s="22"/>
    </row>
    <row r="1410" spans="1:14" ht="13.5">
      <c r="A1410" s="13"/>
      <c r="B1410" s="13"/>
      <c r="C1410" s="13"/>
      <c r="D1410" s="13"/>
      <c r="E1410" s="22"/>
      <c r="F1410" s="52"/>
      <c r="G1410" s="13"/>
      <c r="H1410" s="13"/>
      <c r="I1410" s="13"/>
      <c r="J1410" s="13"/>
      <c r="K1410" s="22"/>
      <c r="L1410" s="13"/>
      <c r="M1410" s="13"/>
      <c r="N1410" s="22"/>
    </row>
    <row r="1411" spans="1:14" ht="13.5">
      <c r="A1411" s="13"/>
      <c r="B1411" s="13"/>
      <c r="C1411" s="13"/>
      <c r="D1411" s="13"/>
      <c r="E1411" s="22"/>
      <c r="F1411" s="52"/>
      <c r="G1411" s="13"/>
      <c r="H1411" s="13"/>
      <c r="I1411" s="13"/>
      <c r="J1411" s="13"/>
      <c r="K1411" s="22"/>
      <c r="L1411" s="13"/>
      <c r="M1411" s="13"/>
      <c r="N1411" s="22"/>
    </row>
    <row r="1412" spans="1:14" ht="13.5">
      <c r="A1412" s="13"/>
      <c r="B1412" s="13"/>
      <c r="C1412" s="13"/>
      <c r="D1412" s="13"/>
      <c r="E1412" s="22"/>
      <c r="F1412" s="52"/>
      <c r="G1412" s="13"/>
      <c r="H1412" s="13"/>
      <c r="I1412" s="13"/>
      <c r="J1412" s="13"/>
      <c r="K1412" s="22"/>
      <c r="L1412" s="13"/>
      <c r="M1412" s="13"/>
      <c r="N1412" s="22"/>
    </row>
    <row r="1413" spans="1:14" ht="13.5">
      <c r="A1413" s="13"/>
      <c r="B1413" s="13"/>
      <c r="C1413" s="13"/>
      <c r="D1413" s="13"/>
      <c r="E1413" s="22"/>
      <c r="F1413" s="52"/>
      <c r="G1413" s="13"/>
      <c r="H1413" s="13"/>
      <c r="I1413" s="13"/>
      <c r="J1413" s="13"/>
      <c r="K1413" s="22"/>
      <c r="L1413" s="13"/>
      <c r="M1413" s="13"/>
      <c r="N1413" s="22"/>
    </row>
    <row r="1414" spans="1:14" ht="13.5">
      <c r="A1414" s="13"/>
      <c r="B1414" s="13"/>
      <c r="C1414" s="13"/>
      <c r="D1414" s="13"/>
      <c r="E1414" s="22"/>
      <c r="F1414" s="52"/>
      <c r="G1414" s="13"/>
      <c r="H1414" s="13"/>
      <c r="I1414" s="13"/>
      <c r="J1414" s="13"/>
      <c r="K1414" s="22"/>
      <c r="L1414" s="13"/>
      <c r="M1414" s="13"/>
      <c r="N1414" s="22"/>
    </row>
  </sheetData>
  <sheetProtection/>
  <mergeCells count="36">
    <mergeCell ref="A1:N1"/>
    <mergeCell ref="A2:N2"/>
    <mergeCell ref="A3:G3"/>
    <mergeCell ref="H3:J3"/>
    <mergeCell ref="K3:N3"/>
    <mergeCell ref="A4:C4"/>
    <mergeCell ref="D4:G4"/>
    <mergeCell ref="H4:N4"/>
    <mergeCell ref="L5:M5"/>
    <mergeCell ref="A5:A6"/>
    <mergeCell ref="B5:B6"/>
    <mergeCell ref="C5:C6"/>
    <mergeCell ref="D5:D6"/>
    <mergeCell ref="E5:E6"/>
    <mergeCell ref="F5:F6"/>
    <mergeCell ref="G5:G6"/>
    <mergeCell ref="H5:H6"/>
    <mergeCell ref="I5:I6"/>
    <mergeCell ref="J5:J6"/>
    <mergeCell ref="K5:K6"/>
    <mergeCell ref="H11:H13"/>
    <mergeCell ref="K11:K13"/>
    <mergeCell ref="D8:D10"/>
    <mergeCell ref="F8:F10"/>
    <mergeCell ref="H8:H10"/>
    <mergeCell ref="K8:K10"/>
    <mergeCell ref="G8:G10"/>
    <mergeCell ref="N8:N10"/>
    <mergeCell ref="A14:C14"/>
    <mergeCell ref="A15:C15"/>
    <mergeCell ref="A16:C16"/>
    <mergeCell ref="A18:C18"/>
    <mergeCell ref="D18:F18"/>
    <mergeCell ref="N11:N13"/>
    <mergeCell ref="D11:D13"/>
    <mergeCell ref="F11:F13"/>
  </mergeCells>
  <printOptions/>
  <pageMargins left="1.299212598425197" right="0.31496062992125984" top="0.7480314960629921" bottom="0.7480314960629921" header="0.31496062992125984" footer="0.31496062992125984"/>
  <pageSetup horizontalDpi="600" verticalDpi="600" orientation="landscape" paperSize="5" scale="75"/>
  <headerFooter>
    <oddFooter>&amp;CPágina &amp;P</oddFooter>
  </headerFooter>
  <legacyDrawing r:id="rId2"/>
</worksheet>
</file>

<file path=xl/worksheets/sheet4.xml><?xml version="1.0" encoding="utf-8"?>
<worksheet xmlns="http://schemas.openxmlformats.org/spreadsheetml/2006/main" xmlns:r="http://schemas.openxmlformats.org/officeDocument/2006/relationships">
  <dimension ref="A1:O44"/>
  <sheetViews>
    <sheetView zoomScale="60" zoomScaleNormal="60" zoomScalePageLayoutView="0" workbookViewId="0" topLeftCell="A1">
      <selection activeCell="A37" sqref="A37:C41"/>
    </sheetView>
  </sheetViews>
  <sheetFormatPr defaultColWidth="11.421875" defaultRowHeight="15"/>
  <cols>
    <col min="1" max="1" width="18.8515625" style="62" customWidth="1"/>
    <col min="2" max="3" width="24.8515625" style="62" customWidth="1"/>
    <col min="4" max="4" width="25.7109375" style="62" customWidth="1"/>
    <col min="5" max="5" width="7.28125" style="54" customWidth="1"/>
    <col min="6" max="6" width="16.7109375" style="69" customWidth="1"/>
    <col min="7" max="7" width="31.421875" style="54" customWidth="1"/>
    <col min="8" max="9" width="22.140625" style="62" customWidth="1"/>
    <col min="10" max="10" width="16.7109375" style="54" customWidth="1"/>
    <col min="11" max="11" width="17.00390625" style="70" customWidth="1"/>
    <col min="12" max="13" width="8.28125" style="62" customWidth="1"/>
    <col min="14" max="14" width="21.8515625" style="62" customWidth="1"/>
    <col min="15" max="16384" width="11.421875" style="62" customWidth="1"/>
  </cols>
  <sheetData>
    <row r="1" spans="1:14" s="54" customFormat="1" ht="15">
      <c r="A1" s="218" t="s">
        <v>16</v>
      </c>
      <c r="B1" s="218"/>
      <c r="C1" s="218"/>
      <c r="D1" s="218"/>
      <c r="E1" s="218"/>
      <c r="F1" s="218"/>
      <c r="G1" s="218"/>
      <c r="H1" s="218"/>
      <c r="I1" s="218"/>
      <c r="J1" s="218"/>
      <c r="K1" s="218"/>
      <c r="L1" s="218"/>
      <c r="M1" s="218"/>
      <c r="N1" s="218"/>
    </row>
    <row r="2" spans="1:14" s="54" customFormat="1" ht="15">
      <c r="A2" s="218" t="s">
        <v>1091</v>
      </c>
      <c r="B2" s="218"/>
      <c r="C2" s="218"/>
      <c r="D2" s="218"/>
      <c r="E2" s="218"/>
      <c r="F2" s="218"/>
      <c r="G2" s="218"/>
      <c r="H2" s="218"/>
      <c r="I2" s="218"/>
      <c r="J2" s="218"/>
      <c r="K2" s="218"/>
      <c r="L2" s="218"/>
      <c r="M2" s="218"/>
      <c r="N2" s="218"/>
    </row>
    <row r="3" spans="1:14" s="54" customFormat="1" ht="14.25">
      <c r="A3" s="220" t="s">
        <v>1134</v>
      </c>
      <c r="B3" s="220"/>
      <c r="C3" s="220"/>
      <c r="D3" s="220"/>
      <c r="E3" s="220"/>
      <c r="F3" s="220"/>
      <c r="G3" s="220"/>
      <c r="H3" s="220" t="s">
        <v>1577</v>
      </c>
      <c r="I3" s="220"/>
      <c r="J3" s="220"/>
      <c r="K3" s="220" t="s">
        <v>585</v>
      </c>
      <c r="L3" s="220"/>
      <c r="M3" s="220"/>
      <c r="N3" s="220"/>
    </row>
    <row r="4" spans="1:14" s="55" customFormat="1" ht="15">
      <c r="A4" s="220" t="s">
        <v>0</v>
      </c>
      <c r="B4" s="220"/>
      <c r="C4" s="220"/>
      <c r="D4" s="220" t="s">
        <v>1</v>
      </c>
      <c r="E4" s="220"/>
      <c r="F4" s="220"/>
      <c r="G4" s="220"/>
      <c r="H4" s="220" t="s">
        <v>17</v>
      </c>
      <c r="I4" s="220"/>
      <c r="J4" s="220"/>
      <c r="K4" s="220"/>
      <c r="L4" s="220"/>
      <c r="M4" s="220"/>
      <c r="N4" s="220"/>
    </row>
    <row r="5" spans="1:14" s="55" customFormat="1" ht="15">
      <c r="A5" s="220" t="s">
        <v>2</v>
      </c>
      <c r="B5" s="220" t="s">
        <v>4</v>
      </c>
      <c r="C5" s="220" t="s">
        <v>3</v>
      </c>
      <c r="D5" s="220" t="s">
        <v>4</v>
      </c>
      <c r="E5" s="220" t="s">
        <v>5</v>
      </c>
      <c r="F5" s="276" t="s">
        <v>13</v>
      </c>
      <c r="G5" s="222" t="s">
        <v>1135</v>
      </c>
      <c r="H5" s="220" t="s">
        <v>6</v>
      </c>
      <c r="I5" s="220" t="s">
        <v>1128</v>
      </c>
      <c r="J5" s="220" t="s">
        <v>1129</v>
      </c>
      <c r="K5" s="220" t="s">
        <v>14</v>
      </c>
      <c r="L5" s="220" t="s">
        <v>7</v>
      </c>
      <c r="M5" s="220"/>
      <c r="N5" s="74" t="s">
        <v>8</v>
      </c>
    </row>
    <row r="6" spans="1:14" s="55" customFormat="1" ht="30" customHeight="1">
      <c r="A6" s="220"/>
      <c r="B6" s="220"/>
      <c r="C6" s="220"/>
      <c r="D6" s="220"/>
      <c r="E6" s="220"/>
      <c r="F6" s="276"/>
      <c r="G6" s="222"/>
      <c r="H6" s="220"/>
      <c r="I6" s="220"/>
      <c r="J6" s="220"/>
      <c r="K6" s="220"/>
      <c r="L6" s="74" t="s">
        <v>9</v>
      </c>
      <c r="M6" s="74" t="s">
        <v>10</v>
      </c>
      <c r="N6" s="74" t="s">
        <v>1133</v>
      </c>
    </row>
    <row r="7" spans="1:14" ht="71.25">
      <c r="A7" s="9" t="s">
        <v>224</v>
      </c>
      <c r="B7" s="56" t="s">
        <v>225</v>
      </c>
      <c r="C7" s="56" t="s">
        <v>106</v>
      </c>
      <c r="D7" s="272" t="s">
        <v>1136</v>
      </c>
      <c r="E7" s="57">
        <v>100</v>
      </c>
      <c r="F7" s="274">
        <f>10585766840/1000</f>
        <v>10585766.84</v>
      </c>
      <c r="G7" s="57">
        <v>12</v>
      </c>
      <c r="H7" s="272" t="s">
        <v>1151</v>
      </c>
      <c r="I7" s="59"/>
      <c r="J7" s="60"/>
      <c r="K7" s="275" t="s">
        <v>481</v>
      </c>
      <c r="L7" s="61"/>
      <c r="M7" s="61"/>
      <c r="N7" s="272" t="s">
        <v>1166</v>
      </c>
    </row>
    <row r="8" spans="1:14" ht="71.25">
      <c r="A8" s="9" t="s">
        <v>226</v>
      </c>
      <c r="B8" s="56" t="s">
        <v>227</v>
      </c>
      <c r="C8" s="56" t="s">
        <v>228</v>
      </c>
      <c r="D8" s="272"/>
      <c r="E8" s="57">
        <v>0</v>
      </c>
      <c r="F8" s="274"/>
      <c r="G8" s="57">
        <v>12</v>
      </c>
      <c r="H8" s="272"/>
      <c r="I8" s="59"/>
      <c r="J8" s="60"/>
      <c r="K8" s="275"/>
      <c r="L8" s="61"/>
      <c r="M8" s="61"/>
      <c r="N8" s="272"/>
    </row>
    <row r="9" spans="1:14" ht="99.75">
      <c r="A9" s="9" t="s">
        <v>229</v>
      </c>
      <c r="B9" s="56" t="s">
        <v>230</v>
      </c>
      <c r="C9" s="56" t="s">
        <v>231</v>
      </c>
      <c r="D9" s="272" t="s">
        <v>1137</v>
      </c>
      <c r="E9" s="57">
        <v>84</v>
      </c>
      <c r="F9" s="273">
        <f>16158240192/1000</f>
        <v>16158240.192</v>
      </c>
      <c r="G9" s="57">
        <v>12</v>
      </c>
      <c r="H9" s="272" t="s">
        <v>1152</v>
      </c>
      <c r="I9" s="59"/>
      <c r="J9" s="60"/>
      <c r="K9" s="277" t="s">
        <v>482</v>
      </c>
      <c r="L9" s="61"/>
      <c r="M9" s="61"/>
      <c r="N9" s="272" t="s">
        <v>1167</v>
      </c>
    </row>
    <row r="10" spans="1:14" ht="71.25">
      <c r="A10" s="9" t="s">
        <v>232</v>
      </c>
      <c r="B10" s="56" t="s">
        <v>233</v>
      </c>
      <c r="C10" s="56" t="s">
        <v>234</v>
      </c>
      <c r="D10" s="272"/>
      <c r="E10" s="57">
        <v>0</v>
      </c>
      <c r="F10" s="273"/>
      <c r="G10" s="57">
        <v>12</v>
      </c>
      <c r="H10" s="272"/>
      <c r="I10" s="59"/>
      <c r="J10" s="60"/>
      <c r="K10" s="277"/>
      <c r="L10" s="61"/>
      <c r="M10" s="61"/>
      <c r="N10" s="272"/>
    </row>
    <row r="11" spans="1:14" ht="57">
      <c r="A11" s="9" t="s">
        <v>235</v>
      </c>
      <c r="B11" s="56" t="s">
        <v>236</v>
      </c>
      <c r="C11" s="56" t="s">
        <v>237</v>
      </c>
      <c r="D11" s="272"/>
      <c r="E11" s="57">
        <v>16</v>
      </c>
      <c r="F11" s="273"/>
      <c r="G11" s="57">
        <v>3500</v>
      </c>
      <c r="H11" s="272"/>
      <c r="I11" s="5"/>
      <c r="J11" s="60"/>
      <c r="K11" s="277"/>
      <c r="L11" s="61"/>
      <c r="M11" s="61"/>
      <c r="N11" s="272"/>
    </row>
    <row r="12" spans="1:14" ht="99.75">
      <c r="A12" s="9" t="s">
        <v>238</v>
      </c>
      <c r="B12" s="56" t="s">
        <v>239</v>
      </c>
      <c r="C12" s="56" t="s">
        <v>240</v>
      </c>
      <c r="D12" s="272" t="s">
        <v>1138</v>
      </c>
      <c r="E12" s="57">
        <v>100</v>
      </c>
      <c r="F12" s="274">
        <f>2595537068/1000</f>
        <v>2595537.068</v>
      </c>
      <c r="G12" s="53">
        <v>750</v>
      </c>
      <c r="H12" s="272" t="s">
        <v>1153</v>
      </c>
      <c r="I12" s="5"/>
      <c r="J12" s="60"/>
      <c r="K12" s="275" t="s">
        <v>483</v>
      </c>
      <c r="L12" s="61"/>
      <c r="M12" s="61"/>
      <c r="N12" s="272" t="s">
        <v>1167</v>
      </c>
    </row>
    <row r="13" spans="1:14" ht="57">
      <c r="A13" s="9" t="s">
        <v>241</v>
      </c>
      <c r="B13" s="56" t="s">
        <v>242</v>
      </c>
      <c r="C13" s="56" t="s">
        <v>1581</v>
      </c>
      <c r="D13" s="272"/>
      <c r="E13" s="57">
        <v>0</v>
      </c>
      <c r="F13" s="274"/>
      <c r="G13" s="53">
        <v>0</v>
      </c>
      <c r="H13" s="272"/>
      <c r="I13" s="5"/>
      <c r="J13" s="60"/>
      <c r="K13" s="275"/>
      <c r="L13" s="61"/>
      <c r="M13" s="61"/>
      <c r="N13" s="272"/>
    </row>
    <row r="14" spans="1:14" ht="71.25">
      <c r="A14" s="9" t="s">
        <v>243</v>
      </c>
      <c r="B14" s="56" t="s">
        <v>244</v>
      </c>
      <c r="C14" s="56" t="s">
        <v>245</v>
      </c>
      <c r="D14" s="272"/>
      <c r="E14" s="57">
        <v>0</v>
      </c>
      <c r="F14" s="274"/>
      <c r="G14" s="53">
        <v>2</v>
      </c>
      <c r="H14" s="272"/>
      <c r="I14" s="5"/>
      <c r="J14" s="60"/>
      <c r="K14" s="275"/>
      <c r="L14" s="61"/>
      <c r="M14" s="61"/>
      <c r="N14" s="272"/>
    </row>
    <row r="15" spans="1:14" ht="85.5">
      <c r="A15" s="9" t="s">
        <v>246</v>
      </c>
      <c r="B15" s="56" t="s">
        <v>247</v>
      </c>
      <c r="C15" s="56" t="s">
        <v>248</v>
      </c>
      <c r="D15" s="56" t="s">
        <v>1139</v>
      </c>
      <c r="E15" s="64">
        <v>1</v>
      </c>
      <c r="F15" s="65">
        <f>30000000/1000</f>
        <v>30000</v>
      </c>
      <c r="G15" s="53">
        <v>12</v>
      </c>
      <c r="H15" s="56" t="s">
        <v>1154</v>
      </c>
      <c r="I15" s="5"/>
      <c r="J15" s="60"/>
      <c r="K15" s="60" t="s">
        <v>484</v>
      </c>
      <c r="L15" s="61"/>
      <c r="M15" s="61"/>
      <c r="N15" s="56" t="s">
        <v>1167</v>
      </c>
    </row>
    <row r="16" spans="1:14" ht="99.75">
      <c r="A16" s="9" t="s">
        <v>249</v>
      </c>
      <c r="B16" s="56" t="s">
        <v>250</v>
      </c>
      <c r="C16" s="56" t="s">
        <v>251</v>
      </c>
      <c r="D16" s="56" t="s">
        <v>1140</v>
      </c>
      <c r="E16" s="64">
        <v>1</v>
      </c>
      <c r="F16" s="65">
        <f>30000000/1000</f>
        <v>30000</v>
      </c>
      <c r="G16" s="53">
        <v>2</v>
      </c>
      <c r="H16" s="56" t="s">
        <v>1155</v>
      </c>
      <c r="I16" s="5"/>
      <c r="J16" s="60"/>
      <c r="K16" s="60" t="s">
        <v>484</v>
      </c>
      <c r="L16" s="61"/>
      <c r="M16" s="61"/>
      <c r="N16" s="56" t="s">
        <v>1167</v>
      </c>
    </row>
    <row r="17" spans="1:14" ht="99.75">
      <c r="A17" s="9" t="s">
        <v>252</v>
      </c>
      <c r="B17" s="56" t="s">
        <v>253</v>
      </c>
      <c r="C17" s="56" t="s">
        <v>254</v>
      </c>
      <c r="D17" s="56" t="s">
        <v>1141</v>
      </c>
      <c r="E17" s="64">
        <v>1</v>
      </c>
      <c r="F17" s="66">
        <f>40000000/1000</f>
        <v>40000</v>
      </c>
      <c r="G17" s="53">
        <v>2</v>
      </c>
      <c r="H17" s="56" t="s">
        <v>1156</v>
      </c>
      <c r="I17" s="5"/>
      <c r="J17" s="60"/>
      <c r="K17" s="60" t="s">
        <v>484</v>
      </c>
      <c r="L17" s="61"/>
      <c r="M17" s="61"/>
      <c r="N17" s="56" t="s">
        <v>1167</v>
      </c>
    </row>
    <row r="18" spans="1:14" ht="57">
      <c r="A18" s="9" t="s">
        <v>255</v>
      </c>
      <c r="B18" s="56" t="s">
        <v>256</v>
      </c>
      <c r="C18" s="56" t="s">
        <v>257</v>
      </c>
      <c r="D18" s="272" t="s">
        <v>1142</v>
      </c>
      <c r="E18" s="57">
        <v>10</v>
      </c>
      <c r="F18" s="274">
        <f>252000000/1000</f>
        <v>252000</v>
      </c>
      <c r="G18" s="53">
        <v>3</v>
      </c>
      <c r="H18" s="272" t="s">
        <v>1157</v>
      </c>
      <c r="I18" s="5"/>
      <c r="J18" s="60"/>
      <c r="K18" s="275" t="s">
        <v>485</v>
      </c>
      <c r="L18" s="61"/>
      <c r="M18" s="61"/>
      <c r="N18" s="56" t="s">
        <v>1168</v>
      </c>
    </row>
    <row r="19" spans="1:14" ht="156.75">
      <c r="A19" s="9" t="s">
        <v>258</v>
      </c>
      <c r="B19" s="56" t="s">
        <v>259</v>
      </c>
      <c r="C19" s="56" t="s">
        <v>260</v>
      </c>
      <c r="D19" s="272"/>
      <c r="E19" s="57">
        <v>20</v>
      </c>
      <c r="F19" s="274"/>
      <c r="G19" s="53">
        <v>4</v>
      </c>
      <c r="H19" s="272"/>
      <c r="I19" s="5"/>
      <c r="J19" s="60"/>
      <c r="K19" s="275"/>
      <c r="L19" s="61"/>
      <c r="M19" s="61"/>
      <c r="N19" s="56" t="s">
        <v>1168</v>
      </c>
    </row>
    <row r="20" spans="1:14" ht="99.75">
      <c r="A20" s="9" t="s">
        <v>261</v>
      </c>
      <c r="B20" s="56" t="s">
        <v>262</v>
      </c>
      <c r="C20" s="56" t="s">
        <v>263</v>
      </c>
      <c r="D20" s="272"/>
      <c r="E20" s="57">
        <v>10</v>
      </c>
      <c r="F20" s="274"/>
      <c r="G20" s="53">
        <v>12</v>
      </c>
      <c r="H20" s="272"/>
      <c r="I20" s="5"/>
      <c r="J20" s="60"/>
      <c r="K20" s="275"/>
      <c r="L20" s="61"/>
      <c r="M20" s="61"/>
      <c r="N20" s="56" t="s">
        <v>1168</v>
      </c>
    </row>
    <row r="21" spans="1:14" ht="99.75">
      <c r="A21" s="9" t="s">
        <v>264</v>
      </c>
      <c r="B21" s="56" t="s">
        <v>265</v>
      </c>
      <c r="C21" s="56" t="s">
        <v>266</v>
      </c>
      <c r="D21" s="272"/>
      <c r="E21" s="57">
        <v>20</v>
      </c>
      <c r="F21" s="274"/>
      <c r="G21" s="53">
        <v>12</v>
      </c>
      <c r="H21" s="272"/>
      <c r="I21" s="5"/>
      <c r="J21" s="60"/>
      <c r="K21" s="275"/>
      <c r="L21" s="61"/>
      <c r="M21" s="61"/>
      <c r="N21" s="56" t="s">
        <v>1168</v>
      </c>
    </row>
    <row r="22" spans="1:14" ht="114">
      <c r="A22" s="9" t="s">
        <v>267</v>
      </c>
      <c r="B22" s="56" t="s">
        <v>268</v>
      </c>
      <c r="C22" s="56" t="s">
        <v>269</v>
      </c>
      <c r="D22" s="272"/>
      <c r="E22" s="57">
        <v>20</v>
      </c>
      <c r="F22" s="274"/>
      <c r="G22" s="53">
        <v>3</v>
      </c>
      <c r="H22" s="272"/>
      <c r="I22" s="5"/>
      <c r="J22" s="60"/>
      <c r="K22" s="275"/>
      <c r="L22" s="61"/>
      <c r="M22" s="61"/>
      <c r="N22" s="56" t="s">
        <v>1168</v>
      </c>
    </row>
    <row r="23" spans="1:14" ht="128.25">
      <c r="A23" s="9" t="s">
        <v>270</v>
      </c>
      <c r="B23" s="56" t="s">
        <v>271</v>
      </c>
      <c r="C23" s="56" t="s">
        <v>272</v>
      </c>
      <c r="D23" s="272"/>
      <c r="E23" s="57">
        <v>20</v>
      </c>
      <c r="F23" s="274"/>
      <c r="G23" s="53">
        <v>4</v>
      </c>
      <c r="H23" s="272"/>
      <c r="I23" s="5"/>
      <c r="J23" s="60"/>
      <c r="K23" s="275"/>
      <c r="L23" s="61"/>
      <c r="M23" s="61"/>
      <c r="N23" s="56" t="s">
        <v>1168</v>
      </c>
    </row>
    <row r="24" spans="1:14" ht="71.25">
      <c r="A24" s="9" t="s">
        <v>273</v>
      </c>
      <c r="B24" s="56" t="s">
        <v>274</v>
      </c>
      <c r="C24" s="56" t="s">
        <v>275</v>
      </c>
      <c r="D24" s="272"/>
      <c r="E24" s="57">
        <v>20</v>
      </c>
      <c r="F24" s="274"/>
      <c r="G24" s="53">
        <v>1</v>
      </c>
      <c r="H24" s="272"/>
      <c r="I24" s="5"/>
      <c r="J24" s="60"/>
      <c r="K24" s="275"/>
      <c r="L24" s="61"/>
      <c r="M24" s="61"/>
      <c r="N24" s="56" t="s">
        <v>1168</v>
      </c>
    </row>
    <row r="25" spans="1:14" ht="71.25">
      <c r="A25" s="9" t="s">
        <v>276</v>
      </c>
      <c r="B25" s="56" t="s">
        <v>277</v>
      </c>
      <c r="C25" s="56" t="s">
        <v>278</v>
      </c>
      <c r="D25" s="272" t="s">
        <v>1143</v>
      </c>
      <c r="E25" s="57">
        <v>25</v>
      </c>
      <c r="F25" s="273">
        <f>792699378/1000</f>
        <v>792699.378</v>
      </c>
      <c r="G25" s="53">
        <v>150</v>
      </c>
      <c r="H25" s="272" t="s">
        <v>1158</v>
      </c>
      <c r="I25" s="5"/>
      <c r="J25" s="60"/>
      <c r="K25" s="277" t="s">
        <v>486</v>
      </c>
      <c r="L25" s="61"/>
      <c r="M25" s="61"/>
      <c r="N25" s="272" t="s">
        <v>1168</v>
      </c>
    </row>
    <row r="26" spans="1:14" ht="99.75">
      <c r="A26" s="9" t="s">
        <v>279</v>
      </c>
      <c r="B26" s="56" t="s">
        <v>280</v>
      </c>
      <c r="C26" s="56" t="s">
        <v>281</v>
      </c>
      <c r="D26" s="272"/>
      <c r="E26" s="57">
        <v>25</v>
      </c>
      <c r="F26" s="273"/>
      <c r="G26" s="53">
        <v>280</v>
      </c>
      <c r="H26" s="272"/>
      <c r="I26" s="5"/>
      <c r="J26" s="60"/>
      <c r="K26" s="277"/>
      <c r="L26" s="61"/>
      <c r="M26" s="61"/>
      <c r="N26" s="272"/>
    </row>
    <row r="27" spans="1:14" ht="71.25">
      <c r="A27" s="9" t="s">
        <v>282</v>
      </c>
      <c r="B27" s="56" t="s">
        <v>283</v>
      </c>
      <c r="C27" s="56" t="s">
        <v>284</v>
      </c>
      <c r="D27" s="272"/>
      <c r="E27" s="57">
        <v>25</v>
      </c>
      <c r="F27" s="273"/>
      <c r="G27" s="53">
        <v>733</v>
      </c>
      <c r="H27" s="272"/>
      <c r="I27" s="5"/>
      <c r="J27" s="60"/>
      <c r="K27" s="277"/>
      <c r="L27" s="61"/>
      <c r="M27" s="61"/>
      <c r="N27" s="272"/>
    </row>
    <row r="28" spans="1:14" ht="171">
      <c r="A28" s="9" t="s">
        <v>285</v>
      </c>
      <c r="B28" s="56" t="s">
        <v>286</v>
      </c>
      <c r="C28" s="56" t="s">
        <v>287</v>
      </c>
      <c r="D28" s="272"/>
      <c r="E28" s="57">
        <v>25</v>
      </c>
      <c r="F28" s="273"/>
      <c r="G28" s="53">
        <v>100</v>
      </c>
      <c r="H28" s="272"/>
      <c r="I28" s="5"/>
      <c r="J28" s="60"/>
      <c r="K28" s="277"/>
      <c r="L28" s="61"/>
      <c r="M28" s="61"/>
      <c r="N28" s="272"/>
    </row>
    <row r="29" spans="1:14" ht="85.5">
      <c r="A29" s="9" t="s">
        <v>487</v>
      </c>
      <c r="B29" s="56" t="s">
        <v>488</v>
      </c>
      <c r="C29" s="56" t="s">
        <v>489</v>
      </c>
      <c r="D29" s="56" t="s">
        <v>1144</v>
      </c>
      <c r="E29" s="57">
        <v>100</v>
      </c>
      <c r="F29" s="63">
        <f>20000000/1000</f>
        <v>20000</v>
      </c>
      <c r="G29" s="53">
        <v>12</v>
      </c>
      <c r="H29" s="56" t="s">
        <v>1159</v>
      </c>
      <c r="I29" s="5"/>
      <c r="J29" s="60"/>
      <c r="K29" s="60" t="s">
        <v>484</v>
      </c>
      <c r="L29" s="61"/>
      <c r="M29" s="61"/>
      <c r="N29" s="56" t="s">
        <v>1168</v>
      </c>
    </row>
    <row r="30" spans="1:14" ht="114">
      <c r="A30" s="9" t="s">
        <v>490</v>
      </c>
      <c r="B30" s="56" t="s">
        <v>491</v>
      </c>
      <c r="C30" s="56" t="s">
        <v>492</v>
      </c>
      <c r="D30" s="56" t="s">
        <v>1145</v>
      </c>
      <c r="E30" s="57">
        <v>100</v>
      </c>
      <c r="F30" s="63">
        <f>20000000/1000</f>
        <v>20000</v>
      </c>
      <c r="G30" s="53">
        <v>3</v>
      </c>
      <c r="H30" s="56" t="s">
        <v>1160</v>
      </c>
      <c r="I30" s="5"/>
      <c r="J30" s="60"/>
      <c r="K30" s="60" t="s">
        <v>484</v>
      </c>
      <c r="L30" s="61"/>
      <c r="M30" s="61"/>
      <c r="N30" s="56" t="s">
        <v>1168</v>
      </c>
    </row>
    <row r="31" spans="1:14" ht="87.75" customHeight="1">
      <c r="A31" s="9" t="s">
        <v>493</v>
      </c>
      <c r="B31" s="56" t="s">
        <v>494</v>
      </c>
      <c r="C31" s="56" t="s">
        <v>495</v>
      </c>
      <c r="D31" s="56" t="s">
        <v>1146</v>
      </c>
      <c r="E31" s="57">
        <v>100</v>
      </c>
      <c r="F31" s="63">
        <f>2214790856.12/1000</f>
        <v>2214790.8561199997</v>
      </c>
      <c r="G31" s="53">
        <v>11</v>
      </c>
      <c r="H31" s="56" t="s">
        <v>1161</v>
      </c>
      <c r="I31" s="5"/>
      <c r="J31" s="60"/>
      <c r="K31" s="60" t="s">
        <v>496</v>
      </c>
      <c r="L31" s="61"/>
      <c r="M31" s="61"/>
      <c r="N31" s="56" t="s">
        <v>1168</v>
      </c>
    </row>
    <row r="32" spans="1:14" ht="156.75">
      <c r="A32" s="9" t="s">
        <v>497</v>
      </c>
      <c r="B32" s="56" t="s">
        <v>498</v>
      </c>
      <c r="C32" s="56" t="s">
        <v>499</v>
      </c>
      <c r="D32" s="56" t="s">
        <v>1147</v>
      </c>
      <c r="E32" s="57">
        <v>100</v>
      </c>
      <c r="F32" s="63">
        <f>30000000/1000</f>
        <v>30000</v>
      </c>
      <c r="G32" s="53">
        <v>0.25</v>
      </c>
      <c r="H32" s="56" t="s">
        <v>1162</v>
      </c>
      <c r="I32" s="5"/>
      <c r="J32" s="60"/>
      <c r="K32" s="60" t="s">
        <v>500</v>
      </c>
      <c r="L32" s="61"/>
      <c r="M32" s="61"/>
      <c r="N32" s="56" t="s">
        <v>1168</v>
      </c>
    </row>
    <row r="33" spans="1:14" ht="71.25" customHeight="1">
      <c r="A33" s="9" t="s">
        <v>501</v>
      </c>
      <c r="B33" s="56" t="s">
        <v>502</v>
      </c>
      <c r="C33" s="56" t="s">
        <v>503</v>
      </c>
      <c r="D33" s="272" t="s">
        <v>1148</v>
      </c>
      <c r="E33" s="57">
        <v>100</v>
      </c>
      <c r="F33" s="273">
        <f>30000000/1000</f>
        <v>30000</v>
      </c>
      <c r="G33" s="53">
        <v>3</v>
      </c>
      <c r="H33" s="272" t="s">
        <v>1163</v>
      </c>
      <c r="I33" s="5"/>
      <c r="J33" s="60"/>
      <c r="K33" s="277" t="s">
        <v>484</v>
      </c>
      <c r="L33" s="61"/>
      <c r="M33" s="61"/>
      <c r="N33" s="56" t="s">
        <v>1168</v>
      </c>
    </row>
    <row r="34" spans="1:14" ht="85.5">
      <c r="A34" s="9" t="s">
        <v>504</v>
      </c>
      <c r="B34" s="56" t="s">
        <v>505</v>
      </c>
      <c r="C34" s="56" t="s">
        <v>506</v>
      </c>
      <c r="D34" s="272"/>
      <c r="E34" s="57">
        <v>0</v>
      </c>
      <c r="F34" s="273"/>
      <c r="G34" s="53">
        <v>1</v>
      </c>
      <c r="H34" s="272"/>
      <c r="I34" s="5"/>
      <c r="J34" s="60"/>
      <c r="K34" s="277"/>
      <c r="L34" s="61"/>
      <c r="M34" s="61"/>
      <c r="N34" s="56" t="s">
        <v>1168</v>
      </c>
    </row>
    <row r="35" spans="1:14" ht="114">
      <c r="A35" s="9" t="s">
        <v>507</v>
      </c>
      <c r="B35" s="56" t="s">
        <v>508</v>
      </c>
      <c r="C35" s="56" t="s">
        <v>509</v>
      </c>
      <c r="D35" s="56" t="s">
        <v>1149</v>
      </c>
      <c r="E35" s="57">
        <v>100</v>
      </c>
      <c r="F35" s="63">
        <f>687353338/1000</f>
        <v>687353.338</v>
      </c>
      <c r="G35" s="53">
        <v>4</v>
      </c>
      <c r="H35" s="56" t="s">
        <v>1164</v>
      </c>
      <c r="I35" s="5"/>
      <c r="J35" s="60"/>
      <c r="K35" s="60" t="s">
        <v>510</v>
      </c>
      <c r="L35" s="61"/>
      <c r="M35" s="61"/>
      <c r="N35" s="56" t="s">
        <v>1168</v>
      </c>
    </row>
    <row r="36" spans="1:14" ht="88.5" customHeight="1">
      <c r="A36" s="9" t="s">
        <v>511</v>
      </c>
      <c r="B36" s="56" t="s">
        <v>512</v>
      </c>
      <c r="C36" s="56" t="s">
        <v>513</v>
      </c>
      <c r="D36" s="56" t="s">
        <v>1150</v>
      </c>
      <c r="E36" s="57">
        <v>100</v>
      </c>
      <c r="F36" s="60">
        <f>30000000/1000</f>
        <v>30000</v>
      </c>
      <c r="G36" s="53">
        <v>12</v>
      </c>
      <c r="H36" s="56" t="s">
        <v>1165</v>
      </c>
      <c r="I36" s="5"/>
      <c r="J36" s="60"/>
      <c r="K36" s="60" t="s">
        <v>484</v>
      </c>
      <c r="L36" s="61"/>
      <c r="M36" s="61"/>
      <c r="N36" s="56" t="s">
        <v>1167</v>
      </c>
    </row>
    <row r="37" spans="1:15" s="54" customFormat="1" ht="14.25">
      <c r="A37" s="209" t="s">
        <v>1575</v>
      </c>
      <c r="B37" s="209"/>
      <c r="C37" s="210"/>
      <c r="D37" s="53"/>
      <c r="E37" s="53"/>
      <c r="F37" s="60">
        <f>SUM(F5:F36)</f>
        <v>33516387.672119997</v>
      </c>
      <c r="G37" s="53"/>
      <c r="H37" s="53"/>
      <c r="I37" s="53"/>
      <c r="J37" s="60"/>
      <c r="K37" s="53"/>
      <c r="L37" s="75"/>
      <c r="M37" s="75"/>
      <c r="N37" s="53"/>
      <c r="O37" s="67"/>
    </row>
    <row r="38" spans="1:15" ht="14.25">
      <c r="A38" s="211" t="s">
        <v>11</v>
      </c>
      <c r="B38" s="212"/>
      <c r="C38" s="213"/>
      <c r="D38" s="56"/>
      <c r="E38" s="53"/>
      <c r="F38" s="60"/>
      <c r="G38" s="53"/>
      <c r="H38" s="56"/>
      <c r="I38" s="5"/>
      <c r="J38" s="60"/>
      <c r="K38" s="53"/>
      <c r="L38" s="61"/>
      <c r="M38" s="61"/>
      <c r="N38" s="56"/>
      <c r="O38" s="68"/>
    </row>
    <row r="39" spans="1:14" ht="14.25">
      <c r="A39" s="225" t="s">
        <v>1582</v>
      </c>
      <c r="B39" s="226"/>
      <c r="C39" s="227"/>
      <c r="D39" s="58"/>
      <c r="E39" s="57"/>
      <c r="F39" s="77"/>
      <c r="G39" s="57"/>
      <c r="H39" s="58"/>
      <c r="I39" s="58"/>
      <c r="J39" s="57"/>
      <c r="K39" s="53"/>
      <c r="L39" s="58"/>
      <c r="M39" s="58"/>
      <c r="N39" s="58"/>
    </row>
    <row r="40" spans="1:14" ht="14.25">
      <c r="A40" s="25"/>
      <c r="B40" s="26"/>
      <c r="C40" s="26"/>
      <c r="D40" s="76"/>
      <c r="E40" s="78"/>
      <c r="F40" s="79"/>
      <c r="G40" s="78"/>
      <c r="H40" s="76"/>
      <c r="I40" s="76"/>
      <c r="J40" s="78"/>
      <c r="K40" s="80"/>
      <c r="L40" s="76"/>
      <c r="M40" s="76"/>
      <c r="N40" s="76"/>
    </row>
    <row r="41" spans="1:14" ht="14.25">
      <c r="A41" s="214" t="s">
        <v>12</v>
      </c>
      <c r="B41" s="214"/>
      <c r="C41" s="214"/>
      <c r="D41" s="278" t="s">
        <v>1583</v>
      </c>
      <c r="E41" s="279"/>
      <c r="F41" s="280"/>
      <c r="G41" s="78"/>
      <c r="H41" s="76"/>
      <c r="I41" s="76"/>
      <c r="J41" s="78"/>
      <c r="K41" s="80"/>
      <c r="L41" s="76"/>
      <c r="M41" s="76"/>
      <c r="N41" s="76"/>
    </row>
    <row r="42" ht="13.5">
      <c r="A42" s="71"/>
    </row>
    <row r="43" ht="13.5">
      <c r="A43" s="72"/>
    </row>
    <row r="44" ht="13.5">
      <c r="A44" s="73"/>
    </row>
  </sheetData>
  <sheetProtection/>
  <mergeCells count="53">
    <mergeCell ref="A38:C38"/>
    <mergeCell ref="A39:C39"/>
    <mergeCell ref="A41:C41"/>
    <mergeCell ref="D41:F41"/>
    <mergeCell ref="N9:N11"/>
    <mergeCell ref="K33:K34"/>
    <mergeCell ref="N12:N14"/>
    <mergeCell ref="K18:K24"/>
    <mergeCell ref="K25:K28"/>
    <mergeCell ref="N25:N28"/>
    <mergeCell ref="H18:H24"/>
    <mergeCell ref="H25:H28"/>
    <mergeCell ref="D33:D34"/>
    <mergeCell ref="F33:F34"/>
    <mergeCell ref="H33:H34"/>
    <mergeCell ref="D7:D8"/>
    <mergeCell ref="D18:D24"/>
    <mergeCell ref="F18:F24"/>
    <mergeCell ref="H12:H14"/>
    <mergeCell ref="L5:M5"/>
    <mergeCell ref="K7:K8"/>
    <mergeCell ref="N7:N8"/>
    <mergeCell ref="D9:D11"/>
    <mergeCell ref="F9:F11"/>
    <mergeCell ref="H9:H11"/>
    <mergeCell ref="K9:K11"/>
    <mergeCell ref="H7:H8"/>
    <mergeCell ref="F5:F6"/>
    <mergeCell ref="G5:G6"/>
    <mergeCell ref="H5:H6"/>
    <mergeCell ref="I5:I6"/>
    <mergeCell ref="J5:J6"/>
    <mergeCell ref="K5:K6"/>
    <mergeCell ref="A1:N1"/>
    <mergeCell ref="A2:N2"/>
    <mergeCell ref="A3:G3"/>
    <mergeCell ref="H3:J3"/>
    <mergeCell ref="K3:N3"/>
    <mergeCell ref="K12:K14"/>
    <mergeCell ref="B5:B6"/>
    <mergeCell ref="C5:C6"/>
    <mergeCell ref="D5:D6"/>
    <mergeCell ref="E5:E6"/>
    <mergeCell ref="A4:C4"/>
    <mergeCell ref="D4:G4"/>
    <mergeCell ref="H4:N4"/>
    <mergeCell ref="A5:A6"/>
    <mergeCell ref="A37:C37"/>
    <mergeCell ref="D25:D28"/>
    <mergeCell ref="F25:F28"/>
    <mergeCell ref="D12:D14"/>
    <mergeCell ref="F12:F14"/>
    <mergeCell ref="F7:F8"/>
  </mergeCells>
  <printOptions/>
  <pageMargins left="1.299212598425197" right="0.31496062992125984" top="0.7480314960629921" bottom="0.7480314960629921" header="0.31496062992125984" footer="0.31496062992125984"/>
  <pageSetup horizontalDpi="600" verticalDpi="600" orientation="landscape" paperSize="5" scale="85"/>
  <headerFooter>
    <oddFooter>&amp;CPágina &amp;P</oddFooter>
  </headerFooter>
  <legacyDrawing r:id="rId2"/>
</worksheet>
</file>

<file path=xl/worksheets/sheet5.xml><?xml version="1.0" encoding="utf-8"?>
<worksheet xmlns="http://schemas.openxmlformats.org/spreadsheetml/2006/main" xmlns:r="http://schemas.openxmlformats.org/officeDocument/2006/relationships">
  <dimension ref="A1:N56"/>
  <sheetViews>
    <sheetView zoomScale="60" zoomScaleNormal="60" zoomScalePageLayoutView="0" workbookViewId="0" topLeftCell="A1">
      <selection activeCell="A52" sqref="A52:C56"/>
    </sheetView>
  </sheetViews>
  <sheetFormatPr defaultColWidth="10.7109375" defaultRowHeight="15"/>
  <cols>
    <col min="1" max="1" width="20.28125" style="86" customWidth="1"/>
    <col min="2" max="2" width="25.7109375" style="86" customWidth="1"/>
    <col min="3" max="3" width="27.28125" style="86" customWidth="1"/>
    <col min="4" max="4" width="23.7109375" style="86" customWidth="1"/>
    <col min="5" max="5" width="8.8515625" style="15" customWidth="1"/>
    <col min="6" max="6" width="17.7109375" style="95" customWidth="1"/>
    <col min="7" max="7" width="35.421875" style="86" customWidth="1"/>
    <col min="8" max="9" width="23.7109375" style="86" customWidth="1"/>
    <col min="10" max="10" width="17.7109375" style="95" customWidth="1"/>
    <col min="11" max="11" width="12.7109375" style="15" customWidth="1"/>
    <col min="12" max="13" width="8.7109375" style="86" customWidth="1"/>
    <col min="14" max="14" width="17.7109375" style="86" customWidth="1"/>
    <col min="15" max="16384" width="10.7109375" style="86" customWidth="1"/>
  </cols>
  <sheetData>
    <row r="1" spans="1:14" s="15" customFormat="1" ht="15">
      <c r="A1" s="218" t="s">
        <v>16</v>
      </c>
      <c r="B1" s="218"/>
      <c r="C1" s="218"/>
      <c r="D1" s="218"/>
      <c r="E1" s="218"/>
      <c r="F1" s="218"/>
      <c r="G1" s="218"/>
      <c r="H1" s="218"/>
      <c r="I1" s="218"/>
      <c r="J1" s="218"/>
      <c r="K1" s="218"/>
      <c r="L1" s="218"/>
      <c r="M1" s="218"/>
      <c r="N1" s="218"/>
    </row>
    <row r="2" spans="1:14" s="15" customFormat="1" ht="15">
      <c r="A2" s="218" t="s">
        <v>1091</v>
      </c>
      <c r="B2" s="218"/>
      <c r="C2" s="218"/>
      <c r="D2" s="218"/>
      <c r="E2" s="218"/>
      <c r="F2" s="218"/>
      <c r="G2" s="218"/>
      <c r="H2" s="218"/>
      <c r="I2" s="218"/>
      <c r="J2" s="218"/>
      <c r="K2" s="218"/>
      <c r="L2" s="218"/>
      <c r="M2" s="218"/>
      <c r="N2" s="218"/>
    </row>
    <row r="3" spans="1:14" s="15" customFormat="1" ht="14.25">
      <c r="A3" s="281" t="s">
        <v>514</v>
      </c>
      <c r="B3" s="281"/>
      <c r="C3" s="281"/>
      <c r="D3" s="281"/>
      <c r="E3" s="281"/>
      <c r="F3" s="281"/>
      <c r="G3" s="281"/>
      <c r="H3" s="220" t="s">
        <v>1577</v>
      </c>
      <c r="I3" s="220"/>
      <c r="J3" s="220"/>
      <c r="K3" s="220" t="s">
        <v>1578</v>
      </c>
      <c r="L3" s="220"/>
      <c r="M3" s="220"/>
      <c r="N3" s="220"/>
    </row>
    <row r="4" spans="1:14" s="82" customFormat="1" ht="15">
      <c r="A4" s="220" t="s">
        <v>0</v>
      </c>
      <c r="B4" s="220"/>
      <c r="C4" s="220"/>
      <c r="D4" s="220" t="s">
        <v>1</v>
      </c>
      <c r="E4" s="220"/>
      <c r="F4" s="220"/>
      <c r="G4" s="220"/>
      <c r="H4" s="220" t="s">
        <v>17</v>
      </c>
      <c r="I4" s="220"/>
      <c r="J4" s="220"/>
      <c r="K4" s="220"/>
      <c r="L4" s="220"/>
      <c r="M4" s="220"/>
      <c r="N4" s="220"/>
    </row>
    <row r="5" spans="1:14" s="82" customFormat="1" ht="15">
      <c r="A5" s="220" t="s">
        <v>2</v>
      </c>
      <c r="B5" s="220" t="s">
        <v>1256</v>
      </c>
      <c r="C5" s="220" t="s">
        <v>3</v>
      </c>
      <c r="D5" s="220" t="s">
        <v>4</v>
      </c>
      <c r="E5" s="220" t="s">
        <v>5</v>
      </c>
      <c r="F5" s="223" t="s">
        <v>13</v>
      </c>
      <c r="G5" s="222" t="s">
        <v>1251</v>
      </c>
      <c r="H5" s="220" t="s">
        <v>6</v>
      </c>
      <c r="I5" s="220" t="s">
        <v>1250</v>
      </c>
      <c r="J5" s="223" t="s">
        <v>1129</v>
      </c>
      <c r="K5" s="220" t="s">
        <v>1249</v>
      </c>
      <c r="L5" s="220" t="s">
        <v>7</v>
      </c>
      <c r="M5" s="220"/>
      <c r="N5" s="74" t="s">
        <v>8</v>
      </c>
    </row>
    <row r="6" spans="1:14" s="82" customFormat="1" ht="15">
      <c r="A6" s="220"/>
      <c r="B6" s="220"/>
      <c r="C6" s="220"/>
      <c r="D6" s="220"/>
      <c r="E6" s="220"/>
      <c r="F6" s="223"/>
      <c r="G6" s="222"/>
      <c r="H6" s="220"/>
      <c r="I6" s="220"/>
      <c r="J6" s="223"/>
      <c r="K6" s="220"/>
      <c r="L6" s="74" t="s">
        <v>9</v>
      </c>
      <c r="M6" s="74" t="s">
        <v>10</v>
      </c>
      <c r="N6" s="74" t="s">
        <v>1130</v>
      </c>
    </row>
    <row r="7" spans="1:14" ht="57">
      <c r="A7" s="224" t="s">
        <v>1257</v>
      </c>
      <c r="B7" s="83" t="s">
        <v>1169</v>
      </c>
      <c r="C7" s="56" t="s">
        <v>515</v>
      </c>
      <c r="D7" s="224" t="s">
        <v>1258</v>
      </c>
      <c r="E7" s="53">
        <v>0</v>
      </c>
      <c r="F7" s="282">
        <f>31360716/1000</f>
        <v>31360.716</v>
      </c>
      <c r="G7" s="83" t="s">
        <v>1170</v>
      </c>
      <c r="H7" s="224" t="s">
        <v>516</v>
      </c>
      <c r="I7" s="46"/>
      <c r="J7" s="94"/>
      <c r="K7" s="283" t="s">
        <v>517</v>
      </c>
      <c r="L7" s="85"/>
      <c r="M7" s="85"/>
      <c r="N7" s="224" t="s">
        <v>1261</v>
      </c>
    </row>
    <row r="8" spans="1:14" ht="103.5" customHeight="1">
      <c r="A8" s="224"/>
      <c r="B8" s="83" t="s">
        <v>1171</v>
      </c>
      <c r="C8" s="56" t="s">
        <v>518</v>
      </c>
      <c r="D8" s="224"/>
      <c r="E8" s="53">
        <v>6</v>
      </c>
      <c r="F8" s="282"/>
      <c r="G8" s="83" t="s">
        <v>1573</v>
      </c>
      <c r="H8" s="224"/>
      <c r="I8" s="46"/>
      <c r="J8" s="94"/>
      <c r="K8" s="283"/>
      <c r="L8" s="85"/>
      <c r="M8" s="85"/>
      <c r="N8" s="224"/>
    </row>
    <row r="9" spans="1:14" ht="114">
      <c r="A9" s="224"/>
      <c r="B9" s="83" t="s">
        <v>1172</v>
      </c>
      <c r="C9" s="56" t="s">
        <v>519</v>
      </c>
      <c r="D9" s="224"/>
      <c r="E9" s="53">
        <v>15.5</v>
      </c>
      <c r="F9" s="282"/>
      <c r="G9" s="83" t="s">
        <v>1173</v>
      </c>
      <c r="H9" s="224" t="s">
        <v>520</v>
      </c>
      <c r="I9" s="46"/>
      <c r="J9" s="96"/>
      <c r="K9" s="283"/>
      <c r="L9" s="85"/>
      <c r="M9" s="85"/>
      <c r="N9" s="224"/>
    </row>
    <row r="10" spans="1:14" ht="85.5">
      <c r="A10" s="224"/>
      <c r="B10" s="83" t="s">
        <v>1174</v>
      </c>
      <c r="C10" s="56" t="s">
        <v>521</v>
      </c>
      <c r="D10" s="224"/>
      <c r="E10" s="53">
        <v>31</v>
      </c>
      <c r="F10" s="282"/>
      <c r="G10" s="83" t="s">
        <v>1175</v>
      </c>
      <c r="H10" s="224"/>
      <c r="I10" s="46"/>
      <c r="J10" s="94"/>
      <c r="K10" s="283"/>
      <c r="L10" s="85"/>
      <c r="M10" s="85"/>
      <c r="N10" s="224"/>
    </row>
    <row r="11" spans="1:14" ht="57">
      <c r="A11" s="224"/>
      <c r="B11" s="83" t="s">
        <v>1176</v>
      </c>
      <c r="C11" s="56" t="s">
        <v>522</v>
      </c>
      <c r="D11" s="224"/>
      <c r="E11" s="53">
        <v>33.5</v>
      </c>
      <c r="F11" s="282"/>
      <c r="G11" s="83" t="s">
        <v>1177</v>
      </c>
      <c r="H11" s="224" t="s">
        <v>523</v>
      </c>
      <c r="I11" s="7"/>
      <c r="J11" s="94"/>
      <c r="K11" s="283"/>
      <c r="L11" s="85"/>
      <c r="M11" s="85"/>
      <c r="N11" s="224"/>
    </row>
    <row r="12" spans="1:14" ht="51" customHeight="1">
      <c r="A12" s="224"/>
      <c r="B12" s="83" t="s">
        <v>1178</v>
      </c>
      <c r="C12" s="56" t="s">
        <v>524</v>
      </c>
      <c r="D12" s="224"/>
      <c r="E12" s="53">
        <v>6</v>
      </c>
      <c r="F12" s="282"/>
      <c r="G12" s="224" t="s">
        <v>1179</v>
      </c>
      <c r="H12" s="224"/>
      <c r="I12" s="7"/>
      <c r="J12" s="94"/>
      <c r="K12" s="283"/>
      <c r="L12" s="85"/>
      <c r="M12" s="85"/>
      <c r="N12" s="224"/>
    </row>
    <row r="13" spans="1:14" ht="90" customHeight="1">
      <c r="A13" s="224"/>
      <c r="B13" s="83" t="s">
        <v>1180</v>
      </c>
      <c r="C13" s="56" t="s">
        <v>525</v>
      </c>
      <c r="D13" s="224"/>
      <c r="E13" s="53">
        <v>8</v>
      </c>
      <c r="F13" s="282"/>
      <c r="G13" s="224"/>
      <c r="H13" s="83"/>
      <c r="I13" s="7"/>
      <c r="J13" s="94"/>
      <c r="K13" s="283"/>
      <c r="L13" s="85"/>
      <c r="M13" s="85"/>
      <c r="N13" s="224"/>
    </row>
    <row r="14" spans="1:14" ht="141.75" customHeight="1">
      <c r="A14" s="287" t="s">
        <v>1259</v>
      </c>
      <c r="B14" s="83" t="s">
        <v>1181</v>
      </c>
      <c r="C14" s="56" t="s">
        <v>526</v>
      </c>
      <c r="D14" s="290" t="s">
        <v>1260</v>
      </c>
      <c r="E14" s="53">
        <v>30</v>
      </c>
      <c r="F14" s="293">
        <f>62905906.8/1000</f>
        <v>62905.9068</v>
      </c>
      <c r="G14" s="83" t="s">
        <v>1182</v>
      </c>
      <c r="H14" s="224" t="s">
        <v>527</v>
      </c>
      <c r="I14" s="46"/>
      <c r="J14" s="94"/>
      <c r="K14" s="283" t="s">
        <v>517</v>
      </c>
      <c r="L14" s="85"/>
      <c r="M14" s="85"/>
      <c r="N14" s="224" t="s">
        <v>1261</v>
      </c>
    </row>
    <row r="15" spans="1:14" ht="118.5" customHeight="1">
      <c r="A15" s="288"/>
      <c r="B15" s="83" t="s">
        <v>1183</v>
      </c>
      <c r="C15" s="56" t="s">
        <v>528</v>
      </c>
      <c r="D15" s="291"/>
      <c r="E15" s="53">
        <v>10</v>
      </c>
      <c r="F15" s="293"/>
      <c r="G15" s="83" t="s">
        <v>1184</v>
      </c>
      <c r="H15" s="224"/>
      <c r="I15" s="46"/>
      <c r="J15" s="94"/>
      <c r="K15" s="283"/>
      <c r="L15" s="85"/>
      <c r="M15" s="85"/>
      <c r="N15" s="224"/>
    </row>
    <row r="16" spans="1:14" ht="177.75" customHeight="1">
      <c r="A16" s="288"/>
      <c r="B16" s="56" t="s">
        <v>1185</v>
      </c>
      <c r="C16" s="56" t="s">
        <v>529</v>
      </c>
      <c r="D16" s="291"/>
      <c r="E16" s="53">
        <v>10</v>
      </c>
      <c r="F16" s="293"/>
      <c r="G16" s="83" t="s">
        <v>1186</v>
      </c>
      <c r="H16" s="284" t="s">
        <v>530</v>
      </c>
      <c r="I16" s="46"/>
      <c r="J16" s="96"/>
      <c r="K16" s="283"/>
      <c r="L16" s="85"/>
      <c r="M16" s="85"/>
      <c r="N16" s="224"/>
    </row>
    <row r="17" spans="1:14" ht="85.5">
      <c r="A17" s="288"/>
      <c r="B17" s="83" t="s">
        <v>1187</v>
      </c>
      <c r="C17" s="56" t="s">
        <v>531</v>
      </c>
      <c r="D17" s="291"/>
      <c r="E17" s="53">
        <v>15</v>
      </c>
      <c r="F17" s="293"/>
      <c r="G17" s="83" t="s">
        <v>1188</v>
      </c>
      <c r="H17" s="285"/>
      <c r="I17" s="46"/>
      <c r="J17" s="94"/>
      <c r="K17" s="283"/>
      <c r="L17" s="85"/>
      <c r="M17" s="85"/>
      <c r="N17" s="224"/>
    </row>
    <row r="18" spans="1:14" ht="203.25" customHeight="1">
      <c r="A18" s="289"/>
      <c r="B18" s="83" t="s">
        <v>1189</v>
      </c>
      <c r="C18" s="56" t="s">
        <v>532</v>
      </c>
      <c r="D18" s="292"/>
      <c r="E18" s="53">
        <v>35</v>
      </c>
      <c r="F18" s="293"/>
      <c r="G18" s="83" t="s">
        <v>1190</v>
      </c>
      <c r="H18" s="286"/>
      <c r="I18" s="7"/>
      <c r="J18" s="94"/>
      <c r="K18" s="283"/>
      <c r="L18" s="85"/>
      <c r="M18" s="85"/>
      <c r="N18" s="224"/>
    </row>
    <row r="19" spans="1:14" ht="165" customHeight="1">
      <c r="A19" s="294"/>
      <c r="B19" s="83" t="s">
        <v>1191</v>
      </c>
      <c r="C19" s="56" t="s">
        <v>533</v>
      </c>
      <c r="D19" s="295" t="s">
        <v>1262</v>
      </c>
      <c r="E19" s="53">
        <v>25</v>
      </c>
      <c r="F19" s="293">
        <f>44642901.6/1000</f>
        <v>44642.901600000005</v>
      </c>
      <c r="G19" s="83" t="s">
        <v>1192</v>
      </c>
      <c r="H19" s="284" t="s">
        <v>534</v>
      </c>
      <c r="I19" s="46"/>
      <c r="J19" s="94"/>
      <c r="K19" s="283" t="s">
        <v>517</v>
      </c>
      <c r="L19" s="85"/>
      <c r="M19" s="85"/>
      <c r="N19" s="224" t="s">
        <v>1261</v>
      </c>
    </row>
    <row r="20" spans="1:14" ht="130.5" customHeight="1">
      <c r="A20" s="294"/>
      <c r="B20" s="83" t="s">
        <v>1193</v>
      </c>
      <c r="C20" s="56" t="s">
        <v>535</v>
      </c>
      <c r="D20" s="295"/>
      <c r="E20" s="53">
        <v>40</v>
      </c>
      <c r="F20" s="293"/>
      <c r="G20" s="83" t="s">
        <v>1194</v>
      </c>
      <c r="H20" s="285"/>
      <c r="I20" s="46"/>
      <c r="J20" s="94"/>
      <c r="K20" s="283"/>
      <c r="L20" s="85"/>
      <c r="M20" s="85"/>
      <c r="N20" s="224"/>
    </row>
    <row r="21" spans="1:14" ht="87" customHeight="1">
      <c r="A21" s="294"/>
      <c r="B21" s="83" t="s">
        <v>1195</v>
      </c>
      <c r="C21" s="56" t="s">
        <v>536</v>
      </c>
      <c r="D21" s="295"/>
      <c r="E21" s="53">
        <v>30</v>
      </c>
      <c r="F21" s="293"/>
      <c r="G21" s="83" t="s">
        <v>1196</v>
      </c>
      <c r="H21" s="286"/>
      <c r="I21" s="46"/>
      <c r="J21" s="96"/>
      <c r="K21" s="283"/>
      <c r="L21" s="85"/>
      <c r="M21" s="85"/>
      <c r="N21" s="224"/>
    </row>
    <row r="22" spans="1:14" ht="313.5" customHeight="1">
      <c r="A22" s="287" t="s">
        <v>1263</v>
      </c>
      <c r="B22" s="83" t="s">
        <v>1197</v>
      </c>
      <c r="C22" s="56" t="s">
        <v>537</v>
      </c>
      <c r="D22" s="295" t="s">
        <v>1574</v>
      </c>
      <c r="E22" s="53">
        <v>40</v>
      </c>
      <c r="F22" s="293">
        <f>40492218.6/1000</f>
        <v>40492.2186</v>
      </c>
      <c r="G22" s="83" t="s">
        <v>1198</v>
      </c>
      <c r="H22" s="88" t="s">
        <v>538</v>
      </c>
      <c r="I22" s="46"/>
      <c r="J22" s="94"/>
      <c r="K22" s="283" t="s">
        <v>517</v>
      </c>
      <c r="L22" s="85"/>
      <c r="M22" s="85"/>
      <c r="N22" s="224" t="s">
        <v>1261</v>
      </c>
    </row>
    <row r="23" spans="1:14" ht="195.75" customHeight="1">
      <c r="A23" s="288"/>
      <c r="B23" s="83" t="s">
        <v>1199</v>
      </c>
      <c r="C23" s="56" t="s">
        <v>539</v>
      </c>
      <c r="D23" s="295"/>
      <c r="E23" s="53">
        <v>30</v>
      </c>
      <c r="F23" s="293"/>
      <c r="G23" s="83" t="s">
        <v>1200</v>
      </c>
      <c r="H23" s="285" t="s">
        <v>540</v>
      </c>
      <c r="I23" s="46"/>
      <c r="J23" s="94"/>
      <c r="K23" s="283"/>
      <c r="L23" s="85"/>
      <c r="M23" s="85"/>
      <c r="N23" s="224"/>
    </row>
    <row r="24" spans="1:14" ht="137.25" customHeight="1">
      <c r="A24" s="289"/>
      <c r="B24" s="83" t="s">
        <v>1201</v>
      </c>
      <c r="C24" s="56" t="s">
        <v>541</v>
      </c>
      <c r="D24" s="295"/>
      <c r="E24" s="53">
        <v>40</v>
      </c>
      <c r="F24" s="293"/>
      <c r="G24" s="83" t="s">
        <v>1202</v>
      </c>
      <c r="H24" s="286"/>
      <c r="I24" s="46"/>
      <c r="J24" s="96"/>
      <c r="K24" s="283"/>
      <c r="L24" s="85"/>
      <c r="M24" s="85"/>
      <c r="N24" s="224"/>
    </row>
    <row r="25" spans="1:14" ht="189" customHeight="1">
      <c r="A25" s="294" t="s">
        <v>1264</v>
      </c>
      <c r="B25" s="83" t="s">
        <v>1203</v>
      </c>
      <c r="C25" s="56" t="s">
        <v>542</v>
      </c>
      <c r="D25" s="295" t="s">
        <v>1265</v>
      </c>
      <c r="E25" s="53">
        <v>30</v>
      </c>
      <c r="F25" s="293">
        <f>46303174.8/1000</f>
        <v>46303.17479999999</v>
      </c>
      <c r="G25" s="83" t="s">
        <v>1204</v>
      </c>
      <c r="H25" s="224" t="s">
        <v>543</v>
      </c>
      <c r="I25" s="46"/>
      <c r="J25" s="94"/>
      <c r="K25" s="283" t="s">
        <v>517</v>
      </c>
      <c r="L25" s="85"/>
      <c r="M25" s="85"/>
      <c r="N25" s="224" t="s">
        <v>1261</v>
      </c>
    </row>
    <row r="26" spans="1:14" ht="91.5" customHeight="1">
      <c r="A26" s="294"/>
      <c r="B26" s="83" t="s">
        <v>1205</v>
      </c>
      <c r="C26" s="56" t="s">
        <v>544</v>
      </c>
      <c r="D26" s="295"/>
      <c r="E26" s="53">
        <v>30</v>
      </c>
      <c r="F26" s="293"/>
      <c r="G26" s="83" t="s">
        <v>1206</v>
      </c>
      <c r="H26" s="224"/>
      <c r="I26" s="46"/>
      <c r="J26" s="94"/>
      <c r="K26" s="283"/>
      <c r="L26" s="85"/>
      <c r="M26" s="85"/>
      <c r="N26" s="224"/>
    </row>
    <row r="27" spans="1:14" ht="128.25" customHeight="1">
      <c r="A27" s="294"/>
      <c r="B27" s="83" t="s">
        <v>1207</v>
      </c>
      <c r="C27" s="56" t="s">
        <v>199</v>
      </c>
      <c r="D27" s="295"/>
      <c r="E27" s="53">
        <v>20</v>
      </c>
      <c r="F27" s="293"/>
      <c r="G27" s="83" t="s">
        <v>1208</v>
      </c>
      <c r="H27" s="224"/>
      <c r="I27" s="46"/>
      <c r="J27" s="96"/>
      <c r="K27" s="283"/>
      <c r="L27" s="85"/>
      <c r="M27" s="85"/>
      <c r="N27" s="224"/>
    </row>
    <row r="28" spans="1:14" ht="189" customHeight="1">
      <c r="A28" s="9"/>
      <c r="B28" s="56" t="s">
        <v>1209</v>
      </c>
      <c r="C28" s="56" t="s">
        <v>545</v>
      </c>
      <c r="D28" s="224" t="s">
        <v>1266</v>
      </c>
      <c r="E28" s="53">
        <v>80</v>
      </c>
      <c r="F28" s="282">
        <f>64883725.67/1000</f>
        <v>64883.72567</v>
      </c>
      <c r="G28" s="83" t="s">
        <v>1210</v>
      </c>
      <c r="H28" s="224" t="s">
        <v>546</v>
      </c>
      <c r="I28" s="46"/>
      <c r="J28" s="94"/>
      <c r="K28" s="283" t="s">
        <v>517</v>
      </c>
      <c r="L28" s="85"/>
      <c r="M28" s="85"/>
      <c r="N28" s="224" t="s">
        <v>1261</v>
      </c>
    </row>
    <row r="29" spans="1:14" ht="285">
      <c r="A29" s="9"/>
      <c r="B29" s="56" t="s">
        <v>1211</v>
      </c>
      <c r="C29" s="56" t="s">
        <v>547</v>
      </c>
      <c r="D29" s="224"/>
      <c r="E29" s="57">
        <v>20</v>
      </c>
      <c r="F29" s="282"/>
      <c r="G29" s="83" t="s">
        <v>1212</v>
      </c>
      <c r="H29" s="224"/>
      <c r="I29" s="46"/>
      <c r="J29" s="94"/>
      <c r="K29" s="283"/>
      <c r="L29" s="85"/>
      <c r="M29" s="85"/>
      <c r="N29" s="224"/>
    </row>
    <row r="30" spans="1:14" ht="128.25">
      <c r="A30" s="296" t="s">
        <v>1267</v>
      </c>
      <c r="B30" s="272" t="s">
        <v>1213</v>
      </c>
      <c r="C30" s="272" t="s">
        <v>548</v>
      </c>
      <c r="D30" s="224" t="s">
        <v>1268</v>
      </c>
      <c r="E30" s="298">
        <v>100</v>
      </c>
      <c r="F30" s="282">
        <f>31360716/1000</f>
        <v>31360.716</v>
      </c>
      <c r="G30" s="83" t="s">
        <v>1214</v>
      </c>
      <c r="H30" s="224" t="s">
        <v>549</v>
      </c>
      <c r="I30" s="46"/>
      <c r="J30" s="94"/>
      <c r="K30" s="283" t="s">
        <v>517</v>
      </c>
      <c r="L30" s="85"/>
      <c r="M30" s="85"/>
      <c r="N30" s="224" t="s">
        <v>1261</v>
      </c>
    </row>
    <row r="31" spans="1:14" ht="142.5">
      <c r="A31" s="297"/>
      <c r="B31" s="272"/>
      <c r="C31" s="272"/>
      <c r="D31" s="224"/>
      <c r="E31" s="298"/>
      <c r="F31" s="282"/>
      <c r="G31" s="83" t="s">
        <v>1215</v>
      </c>
      <c r="H31" s="224"/>
      <c r="I31" s="46"/>
      <c r="J31" s="94"/>
      <c r="K31" s="283"/>
      <c r="L31" s="85"/>
      <c r="M31" s="85"/>
      <c r="N31" s="224"/>
    </row>
    <row r="32" spans="1:14" ht="93" customHeight="1">
      <c r="A32" s="299" t="s">
        <v>1269</v>
      </c>
      <c r="B32" s="272" t="s">
        <v>1216</v>
      </c>
      <c r="C32" s="272" t="s">
        <v>550</v>
      </c>
      <c r="D32" s="224" t="s">
        <v>1270</v>
      </c>
      <c r="E32" s="298">
        <v>100</v>
      </c>
      <c r="F32" s="282">
        <v>0</v>
      </c>
      <c r="G32" s="83" t="s">
        <v>1217</v>
      </c>
      <c r="H32" s="224" t="s">
        <v>551</v>
      </c>
      <c r="I32" s="46"/>
      <c r="J32" s="97"/>
      <c r="K32" s="283" t="s">
        <v>517</v>
      </c>
      <c r="L32" s="85"/>
      <c r="M32" s="85"/>
      <c r="N32" s="224" t="s">
        <v>1261</v>
      </c>
    </row>
    <row r="33" spans="1:14" ht="100.5" customHeight="1">
      <c r="A33" s="299"/>
      <c r="B33" s="272"/>
      <c r="C33" s="272"/>
      <c r="D33" s="224"/>
      <c r="E33" s="298"/>
      <c r="F33" s="282"/>
      <c r="G33" s="83" t="s">
        <v>1218</v>
      </c>
      <c r="H33" s="224"/>
      <c r="I33" s="46"/>
      <c r="J33" s="97"/>
      <c r="K33" s="283"/>
      <c r="L33" s="85"/>
      <c r="M33" s="85"/>
      <c r="N33" s="224"/>
    </row>
    <row r="34" spans="1:14" ht="84" customHeight="1">
      <c r="A34" s="299" t="s">
        <v>1272</v>
      </c>
      <c r="B34" s="299" t="s">
        <v>552</v>
      </c>
      <c r="C34" s="272" t="s">
        <v>553</v>
      </c>
      <c r="D34" s="224" t="s">
        <v>1271</v>
      </c>
      <c r="E34" s="298">
        <v>100</v>
      </c>
      <c r="F34" s="282">
        <f>27210033/1000</f>
        <v>27210.033</v>
      </c>
      <c r="G34" s="83" t="s">
        <v>1219</v>
      </c>
      <c r="H34" s="224" t="s">
        <v>554</v>
      </c>
      <c r="I34" s="46"/>
      <c r="J34" s="94"/>
      <c r="K34" s="283" t="s">
        <v>517</v>
      </c>
      <c r="L34" s="85"/>
      <c r="M34" s="85"/>
      <c r="N34" s="224" t="s">
        <v>1261</v>
      </c>
    </row>
    <row r="35" spans="1:14" ht="165" customHeight="1">
      <c r="A35" s="299"/>
      <c r="B35" s="299"/>
      <c r="C35" s="272"/>
      <c r="D35" s="224"/>
      <c r="E35" s="298"/>
      <c r="F35" s="282"/>
      <c r="G35" s="83" t="s">
        <v>1220</v>
      </c>
      <c r="H35" s="224"/>
      <c r="I35" s="46"/>
      <c r="J35" s="94"/>
      <c r="K35" s="283"/>
      <c r="L35" s="85"/>
      <c r="M35" s="85"/>
      <c r="N35" s="224"/>
    </row>
    <row r="36" spans="1:14" ht="294.75" customHeight="1">
      <c r="A36" s="296" t="s">
        <v>1273</v>
      </c>
      <c r="B36" s="56" t="s">
        <v>1221</v>
      </c>
      <c r="C36" s="56" t="s">
        <v>555</v>
      </c>
      <c r="D36" s="224" t="s">
        <v>1274</v>
      </c>
      <c r="E36" s="53">
        <v>50</v>
      </c>
      <c r="F36" s="282">
        <f>27210033/1000</f>
        <v>27210.033</v>
      </c>
      <c r="G36" s="83" t="s">
        <v>1222</v>
      </c>
      <c r="H36" s="224" t="s">
        <v>556</v>
      </c>
      <c r="I36" s="46"/>
      <c r="J36" s="94"/>
      <c r="K36" s="283" t="s">
        <v>517</v>
      </c>
      <c r="L36" s="85"/>
      <c r="M36" s="85"/>
      <c r="N36" s="224" t="s">
        <v>1261</v>
      </c>
    </row>
    <row r="37" spans="1:14" ht="270.75">
      <c r="A37" s="297"/>
      <c r="B37" s="56" t="s">
        <v>1223</v>
      </c>
      <c r="C37" s="56" t="s">
        <v>557</v>
      </c>
      <c r="D37" s="224"/>
      <c r="E37" s="53">
        <v>50</v>
      </c>
      <c r="F37" s="282"/>
      <c r="G37" s="83" t="s">
        <v>1224</v>
      </c>
      <c r="H37" s="224"/>
      <c r="I37" s="46"/>
      <c r="J37" s="94"/>
      <c r="K37" s="283"/>
      <c r="L37" s="85"/>
      <c r="M37" s="85"/>
      <c r="N37" s="224"/>
    </row>
    <row r="38" spans="1:14" ht="159.75" customHeight="1">
      <c r="A38" s="296" t="s">
        <v>1275</v>
      </c>
      <c r="B38" s="300" t="s">
        <v>558</v>
      </c>
      <c r="C38" s="300" t="s">
        <v>559</v>
      </c>
      <c r="D38" s="295" t="s">
        <v>1276</v>
      </c>
      <c r="E38" s="53">
        <v>100</v>
      </c>
      <c r="F38" s="293">
        <f>19738803.6/1000</f>
        <v>19738.803600000003</v>
      </c>
      <c r="G38" s="83" t="s">
        <v>1225</v>
      </c>
      <c r="H38" s="224" t="s">
        <v>560</v>
      </c>
      <c r="I38" s="46"/>
      <c r="J38" s="94"/>
      <c r="K38" s="283" t="s">
        <v>517</v>
      </c>
      <c r="L38" s="85"/>
      <c r="M38" s="85"/>
      <c r="N38" s="224" t="s">
        <v>1261</v>
      </c>
    </row>
    <row r="39" spans="1:14" ht="327.75">
      <c r="A39" s="297"/>
      <c r="B39" s="301"/>
      <c r="C39" s="301"/>
      <c r="D39" s="295"/>
      <c r="E39" s="53"/>
      <c r="F39" s="293"/>
      <c r="G39" s="83" t="s">
        <v>1226</v>
      </c>
      <c r="H39" s="224"/>
      <c r="I39" s="46"/>
      <c r="J39" s="94"/>
      <c r="K39" s="283"/>
      <c r="L39" s="85"/>
      <c r="M39" s="85"/>
      <c r="N39" s="224"/>
    </row>
    <row r="40" spans="1:14" ht="199.5">
      <c r="A40" s="302" t="s">
        <v>1277</v>
      </c>
      <c r="B40" s="302" t="s">
        <v>1227</v>
      </c>
      <c r="C40" s="272" t="s">
        <v>561</v>
      </c>
      <c r="D40" s="224" t="s">
        <v>1278</v>
      </c>
      <c r="E40" s="298">
        <v>100</v>
      </c>
      <c r="F40" s="282">
        <f>29700442.8/1000</f>
        <v>29700.4428</v>
      </c>
      <c r="G40" s="83" t="s">
        <v>1228</v>
      </c>
      <c r="H40" s="224" t="s">
        <v>562</v>
      </c>
      <c r="I40" s="46"/>
      <c r="J40" s="94"/>
      <c r="K40" s="283"/>
      <c r="L40" s="85"/>
      <c r="M40" s="85"/>
      <c r="N40" s="224"/>
    </row>
    <row r="41" spans="1:14" ht="228">
      <c r="A41" s="302"/>
      <c r="B41" s="302"/>
      <c r="C41" s="272"/>
      <c r="D41" s="224"/>
      <c r="E41" s="298"/>
      <c r="F41" s="282"/>
      <c r="G41" s="83" t="s">
        <v>1229</v>
      </c>
      <c r="H41" s="224"/>
      <c r="I41" s="46"/>
      <c r="J41" s="94"/>
      <c r="K41" s="283"/>
      <c r="L41" s="85"/>
      <c r="M41" s="85"/>
      <c r="N41" s="224"/>
    </row>
    <row r="42" spans="1:14" ht="131.25" customHeight="1">
      <c r="A42" s="303" t="s">
        <v>1279</v>
      </c>
      <c r="B42" s="9" t="s">
        <v>1230</v>
      </c>
      <c r="C42" s="56" t="s">
        <v>563</v>
      </c>
      <c r="D42" s="224" t="s">
        <v>1280</v>
      </c>
      <c r="E42" s="53">
        <v>50</v>
      </c>
      <c r="F42" s="282">
        <f>30530579.4/1000</f>
        <v>30530.5794</v>
      </c>
      <c r="G42" s="83" t="s">
        <v>1231</v>
      </c>
      <c r="H42" s="224" t="s">
        <v>564</v>
      </c>
      <c r="I42" s="46"/>
      <c r="J42" s="94"/>
      <c r="K42" s="283" t="s">
        <v>517</v>
      </c>
      <c r="L42" s="85"/>
      <c r="M42" s="85"/>
      <c r="N42" s="224" t="s">
        <v>1261</v>
      </c>
    </row>
    <row r="43" spans="1:14" ht="384.75">
      <c r="A43" s="304"/>
      <c r="B43" s="9" t="s">
        <v>1232</v>
      </c>
      <c r="C43" s="56" t="s">
        <v>532</v>
      </c>
      <c r="D43" s="224"/>
      <c r="E43" s="53">
        <v>50</v>
      </c>
      <c r="F43" s="282"/>
      <c r="G43" s="83" t="s">
        <v>1233</v>
      </c>
      <c r="H43" s="224"/>
      <c r="I43" s="46"/>
      <c r="J43" s="94"/>
      <c r="K43" s="283"/>
      <c r="L43" s="85"/>
      <c r="M43" s="85"/>
      <c r="N43" s="224"/>
    </row>
    <row r="44" spans="1:14" ht="158.25" customHeight="1">
      <c r="A44" s="303" t="s">
        <v>1281</v>
      </c>
      <c r="B44" s="300" t="s">
        <v>1234</v>
      </c>
      <c r="C44" s="300" t="s">
        <v>565</v>
      </c>
      <c r="D44" s="224" t="s">
        <v>1282</v>
      </c>
      <c r="E44" s="53">
        <v>100</v>
      </c>
      <c r="F44" s="282">
        <f>85319595/1000</f>
        <v>85319.595</v>
      </c>
      <c r="G44" s="83" t="s">
        <v>1235</v>
      </c>
      <c r="H44" s="224" t="s">
        <v>566</v>
      </c>
      <c r="I44" s="46"/>
      <c r="J44" s="94"/>
      <c r="K44" s="283" t="s">
        <v>517</v>
      </c>
      <c r="L44" s="85"/>
      <c r="M44" s="85"/>
      <c r="N44" s="224" t="s">
        <v>1261</v>
      </c>
    </row>
    <row r="45" spans="1:14" ht="282" customHeight="1">
      <c r="A45" s="304"/>
      <c r="B45" s="301"/>
      <c r="C45" s="301"/>
      <c r="D45" s="224"/>
      <c r="E45" s="53"/>
      <c r="F45" s="282"/>
      <c r="G45" s="83" t="s">
        <v>1236</v>
      </c>
      <c r="H45" s="224"/>
      <c r="I45" s="46"/>
      <c r="J45" s="94"/>
      <c r="K45" s="283"/>
      <c r="L45" s="85"/>
      <c r="M45" s="85"/>
      <c r="N45" s="224"/>
    </row>
    <row r="46" spans="1:14" ht="142.5">
      <c r="A46" s="302" t="s">
        <v>1283</v>
      </c>
      <c r="B46" s="9" t="s">
        <v>1237</v>
      </c>
      <c r="C46" s="56" t="s">
        <v>567</v>
      </c>
      <c r="D46" s="224" t="s">
        <v>1284</v>
      </c>
      <c r="E46" s="53">
        <v>50</v>
      </c>
      <c r="F46" s="282">
        <f>49623721.2/1000</f>
        <v>49623.7212</v>
      </c>
      <c r="G46" s="83" t="s">
        <v>1238</v>
      </c>
      <c r="H46" s="224" t="s">
        <v>568</v>
      </c>
      <c r="I46" s="46"/>
      <c r="J46" s="94"/>
      <c r="K46" s="283" t="s">
        <v>517</v>
      </c>
      <c r="L46" s="85"/>
      <c r="M46" s="85"/>
      <c r="N46" s="224" t="s">
        <v>1261</v>
      </c>
    </row>
    <row r="47" spans="1:14" ht="258" customHeight="1">
      <c r="A47" s="302"/>
      <c r="B47" s="9" t="s">
        <v>1239</v>
      </c>
      <c r="C47" s="56" t="s">
        <v>569</v>
      </c>
      <c r="D47" s="224"/>
      <c r="E47" s="53">
        <v>50</v>
      </c>
      <c r="F47" s="282"/>
      <c r="G47" s="83" t="s">
        <v>1240</v>
      </c>
      <c r="H47" s="224"/>
      <c r="I47" s="46"/>
      <c r="J47" s="94"/>
      <c r="K47" s="283"/>
      <c r="L47" s="85"/>
      <c r="M47" s="85"/>
      <c r="N47" s="224"/>
    </row>
    <row r="48" spans="1:14" ht="129" customHeight="1">
      <c r="A48" s="310" t="s">
        <v>1415</v>
      </c>
      <c r="B48" s="83" t="s">
        <v>1241</v>
      </c>
      <c r="C48" s="56" t="s">
        <v>570</v>
      </c>
      <c r="D48" s="224" t="s">
        <v>1285</v>
      </c>
      <c r="E48" s="53">
        <v>22</v>
      </c>
      <c r="F48" s="282">
        <f>20568940.2/1000</f>
        <v>20568.9402</v>
      </c>
      <c r="G48" s="83" t="s">
        <v>1242</v>
      </c>
      <c r="H48" s="284" t="s">
        <v>571</v>
      </c>
      <c r="I48" s="46"/>
      <c r="J48" s="305"/>
      <c r="K48" s="283" t="s">
        <v>517</v>
      </c>
      <c r="L48" s="85"/>
      <c r="M48" s="85"/>
      <c r="N48" s="224" t="s">
        <v>1261</v>
      </c>
    </row>
    <row r="49" spans="1:14" ht="162" customHeight="1">
      <c r="A49" s="311"/>
      <c r="B49" s="83" t="s">
        <v>1243</v>
      </c>
      <c r="C49" s="56" t="s">
        <v>572</v>
      </c>
      <c r="D49" s="224"/>
      <c r="E49" s="53">
        <v>23</v>
      </c>
      <c r="F49" s="282"/>
      <c r="G49" s="83" t="s">
        <v>1244</v>
      </c>
      <c r="H49" s="285"/>
      <c r="I49" s="46"/>
      <c r="J49" s="306"/>
      <c r="K49" s="283"/>
      <c r="L49" s="85"/>
      <c r="M49" s="85"/>
      <c r="N49" s="224"/>
    </row>
    <row r="50" spans="1:14" ht="191.25" customHeight="1">
      <c r="A50" s="311"/>
      <c r="B50" s="83" t="s">
        <v>1245</v>
      </c>
      <c r="C50" s="56" t="s">
        <v>573</v>
      </c>
      <c r="D50" s="224"/>
      <c r="E50" s="53">
        <v>27</v>
      </c>
      <c r="F50" s="282"/>
      <c r="G50" s="83" t="s">
        <v>1246</v>
      </c>
      <c r="H50" s="285"/>
      <c r="I50" s="46"/>
      <c r="J50" s="98"/>
      <c r="K50" s="283"/>
      <c r="L50" s="85"/>
      <c r="M50" s="85"/>
      <c r="N50" s="224"/>
    </row>
    <row r="51" spans="1:14" ht="156.75">
      <c r="A51" s="312"/>
      <c r="B51" s="56" t="s">
        <v>1247</v>
      </c>
      <c r="C51" s="56" t="s">
        <v>574</v>
      </c>
      <c r="D51" s="224"/>
      <c r="E51" s="53">
        <v>28</v>
      </c>
      <c r="F51" s="282"/>
      <c r="G51" s="83" t="s">
        <v>1248</v>
      </c>
      <c r="H51" s="286"/>
      <c r="I51" s="46"/>
      <c r="J51" s="98"/>
      <c r="K51" s="283"/>
      <c r="L51" s="85"/>
      <c r="M51" s="85"/>
      <c r="N51" s="224"/>
    </row>
    <row r="52" spans="1:14" ht="15">
      <c r="A52" s="209" t="s">
        <v>1575</v>
      </c>
      <c r="B52" s="209"/>
      <c r="C52" s="210"/>
      <c r="D52" s="99"/>
      <c r="E52" s="33"/>
      <c r="F52" s="100">
        <f>SUM(F7:F51)</f>
        <v>611851.50767</v>
      </c>
      <c r="G52" s="99"/>
      <c r="H52" s="99"/>
      <c r="I52" s="99"/>
      <c r="J52" s="96"/>
      <c r="K52" s="33"/>
      <c r="L52" s="99"/>
      <c r="M52" s="99"/>
      <c r="N52" s="99"/>
    </row>
    <row r="53" spans="1:14" ht="14.25">
      <c r="A53" s="211" t="s">
        <v>11</v>
      </c>
      <c r="B53" s="212"/>
      <c r="C53" s="213"/>
      <c r="D53" s="99"/>
      <c r="E53" s="33"/>
      <c r="F53" s="96"/>
      <c r="G53" s="99"/>
      <c r="H53" s="99"/>
      <c r="I53" s="99"/>
      <c r="J53" s="96"/>
      <c r="K53" s="33"/>
      <c r="L53" s="99"/>
      <c r="M53" s="99"/>
      <c r="N53" s="99"/>
    </row>
    <row r="54" spans="1:14" ht="14.25">
      <c r="A54" s="225" t="s">
        <v>1582</v>
      </c>
      <c r="B54" s="226"/>
      <c r="C54" s="227"/>
      <c r="D54" s="99"/>
      <c r="E54" s="33"/>
      <c r="F54" s="96"/>
      <c r="G54" s="99"/>
      <c r="H54" s="99"/>
      <c r="I54" s="99"/>
      <c r="J54" s="96"/>
      <c r="K54" s="33"/>
      <c r="L54" s="99"/>
      <c r="M54" s="99"/>
      <c r="N54" s="99"/>
    </row>
    <row r="55" spans="1:14" ht="14.25">
      <c r="A55" s="25"/>
      <c r="B55" s="26"/>
      <c r="C55" s="26"/>
      <c r="D55" s="99"/>
      <c r="E55" s="33"/>
      <c r="F55" s="96"/>
      <c r="G55" s="99"/>
      <c r="H55" s="99"/>
      <c r="I55" s="99"/>
      <c r="J55" s="96"/>
      <c r="K55" s="33"/>
      <c r="L55" s="99"/>
      <c r="M55" s="99"/>
      <c r="N55" s="99"/>
    </row>
    <row r="56" spans="1:14" ht="14.25">
      <c r="A56" s="214" t="s">
        <v>12</v>
      </c>
      <c r="B56" s="214"/>
      <c r="C56" s="214"/>
      <c r="D56" s="307" t="s">
        <v>1584</v>
      </c>
      <c r="E56" s="308"/>
      <c r="F56" s="309"/>
      <c r="G56" s="99"/>
      <c r="H56" s="99"/>
      <c r="I56" s="99"/>
      <c r="J56" s="96"/>
      <c r="K56" s="33"/>
      <c r="L56" s="99"/>
      <c r="M56" s="99"/>
      <c r="N56" s="99"/>
    </row>
  </sheetData>
  <sheetProtection/>
  <mergeCells count="141">
    <mergeCell ref="A52:C52"/>
    <mergeCell ref="A54:C54"/>
    <mergeCell ref="A56:C56"/>
    <mergeCell ref="D56:F56"/>
    <mergeCell ref="K48:K51"/>
    <mergeCell ref="N48:N51"/>
    <mergeCell ref="A53:C53"/>
    <mergeCell ref="A48:A51"/>
    <mergeCell ref="D48:D51"/>
    <mergeCell ref="F48:F51"/>
    <mergeCell ref="H48:H51"/>
    <mergeCell ref="J48:J49"/>
    <mergeCell ref="A46:A47"/>
    <mergeCell ref="D46:D47"/>
    <mergeCell ref="F46:F47"/>
    <mergeCell ref="H46:H47"/>
    <mergeCell ref="K46:K47"/>
    <mergeCell ref="N46:N47"/>
    <mergeCell ref="F44:F45"/>
    <mergeCell ref="H44:H45"/>
    <mergeCell ref="K44:K45"/>
    <mergeCell ref="A44:A45"/>
    <mergeCell ref="B44:B45"/>
    <mergeCell ref="C44:C45"/>
    <mergeCell ref="D44:D45"/>
    <mergeCell ref="N44:N45"/>
    <mergeCell ref="A42:A43"/>
    <mergeCell ref="D42:D43"/>
    <mergeCell ref="F42:F43"/>
    <mergeCell ref="H42:H43"/>
    <mergeCell ref="K42:K43"/>
    <mergeCell ref="N42:N43"/>
    <mergeCell ref="K40:K41"/>
    <mergeCell ref="N40:N41"/>
    <mergeCell ref="A40:A41"/>
    <mergeCell ref="B40:B41"/>
    <mergeCell ref="C40:C41"/>
    <mergeCell ref="D40:D41"/>
    <mergeCell ref="E40:E41"/>
    <mergeCell ref="F40:F41"/>
    <mergeCell ref="H40:H41"/>
    <mergeCell ref="H38:H39"/>
    <mergeCell ref="K38:K39"/>
    <mergeCell ref="N38:N39"/>
    <mergeCell ref="A38:A39"/>
    <mergeCell ref="B38:B39"/>
    <mergeCell ref="C38:C39"/>
    <mergeCell ref="D38:D39"/>
    <mergeCell ref="F38:F39"/>
    <mergeCell ref="A36:A37"/>
    <mergeCell ref="D36:D37"/>
    <mergeCell ref="F36:F37"/>
    <mergeCell ref="H36:H37"/>
    <mergeCell ref="K36:K37"/>
    <mergeCell ref="N36:N37"/>
    <mergeCell ref="K34:K35"/>
    <mergeCell ref="N34:N35"/>
    <mergeCell ref="A34:A35"/>
    <mergeCell ref="B34:B35"/>
    <mergeCell ref="C34:C35"/>
    <mergeCell ref="D34:D35"/>
    <mergeCell ref="E34:E35"/>
    <mergeCell ref="F34:F35"/>
    <mergeCell ref="H34:H35"/>
    <mergeCell ref="A32:A33"/>
    <mergeCell ref="B32:B33"/>
    <mergeCell ref="C32:C33"/>
    <mergeCell ref="D32:D33"/>
    <mergeCell ref="E32:E33"/>
    <mergeCell ref="F32:F33"/>
    <mergeCell ref="H32:H33"/>
    <mergeCell ref="K32:K33"/>
    <mergeCell ref="N32:N33"/>
    <mergeCell ref="F30:F31"/>
    <mergeCell ref="H30:H31"/>
    <mergeCell ref="K30:K31"/>
    <mergeCell ref="N30:N31"/>
    <mergeCell ref="A30:A31"/>
    <mergeCell ref="B30:B31"/>
    <mergeCell ref="C30:C31"/>
    <mergeCell ref="D30:D31"/>
    <mergeCell ref="E30:E31"/>
    <mergeCell ref="N28:N29"/>
    <mergeCell ref="D28:D29"/>
    <mergeCell ref="F28:F29"/>
    <mergeCell ref="H28:H29"/>
    <mergeCell ref="K28:K29"/>
    <mergeCell ref="A25:A27"/>
    <mergeCell ref="D25:D27"/>
    <mergeCell ref="F25:F27"/>
    <mergeCell ref="H25:H27"/>
    <mergeCell ref="K25:K27"/>
    <mergeCell ref="N25:N27"/>
    <mergeCell ref="N22:N24"/>
    <mergeCell ref="H23:H24"/>
    <mergeCell ref="A22:A24"/>
    <mergeCell ref="D22:D24"/>
    <mergeCell ref="F22:F24"/>
    <mergeCell ref="K22:K24"/>
    <mergeCell ref="A19:A21"/>
    <mergeCell ref="D19:D21"/>
    <mergeCell ref="F19:F21"/>
    <mergeCell ref="H19:H21"/>
    <mergeCell ref="K19:K21"/>
    <mergeCell ref="N19:N21"/>
    <mergeCell ref="N14:N18"/>
    <mergeCell ref="H16:H18"/>
    <mergeCell ref="A14:A18"/>
    <mergeCell ref="D14:D18"/>
    <mergeCell ref="F14:F18"/>
    <mergeCell ref="H14:H15"/>
    <mergeCell ref="K14:K18"/>
    <mergeCell ref="H7:H8"/>
    <mergeCell ref="K7:K13"/>
    <mergeCell ref="N7:N13"/>
    <mergeCell ref="H9:H10"/>
    <mergeCell ref="H11:H12"/>
    <mergeCell ref="G12:G13"/>
    <mergeCell ref="C5:C6"/>
    <mergeCell ref="D5:D6"/>
    <mergeCell ref="E5:E6"/>
    <mergeCell ref="F5:F6"/>
    <mergeCell ref="A7:A13"/>
    <mergeCell ref="D7:D13"/>
    <mergeCell ref="F7:F13"/>
    <mergeCell ref="A5:A6"/>
    <mergeCell ref="B5:B6"/>
    <mergeCell ref="A1:N1"/>
    <mergeCell ref="A2:N2"/>
    <mergeCell ref="A3:G3"/>
    <mergeCell ref="H3:J3"/>
    <mergeCell ref="K3:N3"/>
    <mergeCell ref="A4:C4"/>
    <mergeCell ref="D4:G4"/>
    <mergeCell ref="H4:N4"/>
    <mergeCell ref="G5:G6"/>
    <mergeCell ref="H5:H6"/>
    <mergeCell ref="I5:I6"/>
    <mergeCell ref="J5:J6"/>
    <mergeCell ref="K5:K6"/>
    <mergeCell ref="L5:M5"/>
  </mergeCells>
  <printOptions/>
  <pageMargins left="1.299212598425197" right="0.31496062992125984" top="0.7480314960629921" bottom="0.7480314960629921" header="0.31496062992125984" footer="0.31496062992125984"/>
  <pageSetup horizontalDpi="600" verticalDpi="600" orientation="landscape" paperSize="5" scale="80"/>
  <headerFooter>
    <oddFooter>&amp;CPágina &amp;P</oddFooter>
  </headerFooter>
  <legacyDrawing r:id="rId2"/>
</worksheet>
</file>

<file path=xl/worksheets/sheet6.xml><?xml version="1.0" encoding="utf-8"?>
<worksheet xmlns="http://schemas.openxmlformats.org/spreadsheetml/2006/main" xmlns:r="http://schemas.openxmlformats.org/officeDocument/2006/relationships">
  <dimension ref="A1:N15"/>
  <sheetViews>
    <sheetView zoomScale="60" zoomScaleNormal="60" zoomScalePageLayoutView="0" workbookViewId="0" topLeftCell="A1">
      <selection activeCell="A11" sqref="A11:C15"/>
    </sheetView>
  </sheetViews>
  <sheetFormatPr defaultColWidth="10.7109375" defaultRowHeight="15"/>
  <cols>
    <col min="1" max="1" width="20.28125" style="101" customWidth="1"/>
    <col min="2" max="4" width="23.7109375" style="101" customWidth="1"/>
    <col min="5" max="5" width="8.28125" style="106" customWidth="1"/>
    <col min="6" max="6" width="17.7109375" style="112" customWidth="1"/>
    <col min="7" max="7" width="35.421875" style="101" customWidth="1"/>
    <col min="8" max="8" width="23.7109375" style="101" customWidth="1"/>
    <col min="9" max="9" width="18.421875" style="101" customWidth="1"/>
    <col min="10" max="10" width="17.7109375" style="101" customWidth="1"/>
    <col min="11" max="13" width="8.7109375" style="101" customWidth="1"/>
    <col min="14" max="14" width="17.7109375" style="101" customWidth="1"/>
    <col min="15" max="16384" width="10.7109375" style="101" customWidth="1"/>
  </cols>
  <sheetData>
    <row r="1" spans="1:14" ht="15">
      <c r="A1" s="218" t="s">
        <v>16</v>
      </c>
      <c r="B1" s="218"/>
      <c r="C1" s="218"/>
      <c r="D1" s="218"/>
      <c r="E1" s="218"/>
      <c r="F1" s="218"/>
      <c r="G1" s="218"/>
      <c r="H1" s="218"/>
      <c r="I1" s="218"/>
      <c r="J1" s="218"/>
      <c r="K1" s="218"/>
      <c r="L1" s="218"/>
      <c r="M1" s="218"/>
      <c r="N1" s="218"/>
    </row>
    <row r="2" spans="1:14" ht="15">
      <c r="A2" s="218" t="s">
        <v>1091</v>
      </c>
      <c r="B2" s="218"/>
      <c r="C2" s="218"/>
      <c r="D2" s="218"/>
      <c r="E2" s="218"/>
      <c r="F2" s="218"/>
      <c r="G2" s="218"/>
      <c r="H2" s="218"/>
      <c r="I2" s="218"/>
      <c r="J2" s="218"/>
      <c r="K2" s="218"/>
      <c r="L2" s="218"/>
      <c r="M2" s="218"/>
      <c r="N2" s="218"/>
    </row>
    <row r="3" spans="1:14" ht="14.25">
      <c r="A3" s="281" t="s">
        <v>1252</v>
      </c>
      <c r="B3" s="281"/>
      <c r="C3" s="281"/>
      <c r="D3" s="281"/>
      <c r="E3" s="281"/>
      <c r="F3" s="281"/>
      <c r="G3" s="281"/>
      <c r="H3" s="281" t="s">
        <v>1577</v>
      </c>
      <c r="I3" s="281"/>
      <c r="J3" s="281"/>
      <c r="K3" s="281" t="s">
        <v>1578</v>
      </c>
      <c r="L3" s="281"/>
      <c r="M3" s="281"/>
      <c r="N3" s="281"/>
    </row>
    <row r="4" spans="1:14" s="102" customFormat="1" ht="15">
      <c r="A4" s="317" t="s">
        <v>0</v>
      </c>
      <c r="B4" s="318"/>
      <c r="C4" s="318"/>
      <c r="D4" s="318" t="s">
        <v>1</v>
      </c>
      <c r="E4" s="318"/>
      <c r="F4" s="318"/>
      <c r="G4" s="318"/>
      <c r="H4" s="318" t="s">
        <v>17</v>
      </c>
      <c r="I4" s="318"/>
      <c r="J4" s="318"/>
      <c r="K4" s="318"/>
      <c r="L4" s="318"/>
      <c r="M4" s="318"/>
      <c r="N4" s="319"/>
    </row>
    <row r="5" spans="1:14" s="102" customFormat="1" ht="15">
      <c r="A5" s="316" t="s">
        <v>2</v>
      </c>
      <c r="B5" s="220" t="s">
        <v>4</v>
      </c>
      <c r="C5" s="220" t="s">
        <v>3</v>
      </c>
      <c r="D5" s="220" t="s">
        <v>4</v>
      </c>
      <c r="E5" s="220" t="s">
        <v>5</v>
      </c>
      <c r="F5" s="223" t="s">
        <v>13</v>
      </c>
      <c r="G5" s="222" t="s">
        <v>1251</v>
      </c>
      <c r="H5" s="220" t="s">
        <v>6</v>
      </c>
      <c r="I5" s="220" t="s">
        <v>1250</v>
      </c>
      <c r="J5" s="315" t="s">
        <v>1129</v>
      </c>
      <c r="K5" s="220" t="s">
        <v>1249</v>
      </c>
      <c r="L5" s="220" t="s">
        <v>7</v>
      </c>
      <c r="M5" s="220"/>
      <c r="N5" s="109" t="s">
        <v>8</v>
      </c>
    </row>
    <row r="6" spans="1:14" s="102" customFormat="1" ht="33" customHeight="1">
      <c r="A6" s="316"/>
      <c r="B6" s="220"/>
      <c r="C6" s="220"/>
      <c r="D6" s="220"/>
      <c r="E6" s="220"/>
      <c r="F6" s="223"/>
      <c r="G6" s="314"/>
      <c r="H6" s="220"/>
      <c r="I6" s="220"/>
      <c r="J6" s="315"/>
      <c r="K6" s="220"/>
      <c r="L6" s="74" t="s">
        <v>9</v>
      </c>
      <c r="M6" s="74" t="s">
        <v>10</v>
      </c>
      <c r="N6" s="109" t="s">
        <v>1130</v>
      </c>
    </row>
    <row r="7" spans="1:14" ht="71.25" customHeight="1">
      <c r="A7" s="110" t="s">
        <v>413</v>
      </c>
      <c r="B7" s="83" t="s">
        <v>414</v>
      </c>
      <c r="C7" s="83" t="s">
        <v>415</v>
      </c>
      <c r="D7" s="284" t="s">
        <v>1290</v>
      </c>
      <c r="E7" s="105">
        <v>10</v>
      </c>
      <c r="F7" s="323">
        <f>51353172.45/1000</f>
        <v>51353.172450000005</v>
      </c>
      <c r="G7" s="83" t="s">
        <v>1286</v>
      </c>
      <c r="H7" s="284" t="s">
        <v>425</v>
      </c>
      <c r="I7" s="35"/>
      <c r="J7" s="103"/>
      <c r="K7" s="283" t="s">
        <v>34</v>
      </c>
      <c r="L7" s="104"/>
      <c r="M7" s="104"/>
      <c r="N7" s="313" t="s">
        <v>426</v>
      </c>
    </row>
    <row r="8" spans="1:14" ht="102" customHeight="1">
      <c r="A8" s="110" t="s">
        <v>416</v>
      </c>
      <c r="B8" s="83" t="s">
        <v>417</v>
      </c>
      <c r="C8" s="83" t="s">
        <v>418</v>
      </c>
      <c r="D8" s="285"/>
      <c r="E8" s="105">
        <v>10</v>
      </c>
      <c r="F8" s="323"/>
      <c r="G8" s="83" t="s">
        <v>1287</v>
      </c>
      <c r="H8" s="285"/>
      <c r="I8" s="35"/>
      <c r="J8" s="103"/>
      <c r="K8" s="283"/>
      <c r="L8" s="104"/>
      <c r="M8" s="104"/>
      <c r="N8" s="313"/>
    </row>
    <row r="9" spans="1:14" ht="57">
      <c r="A9" s="110" t="s">
        <v>419</v>
      </c>
      <c r="B9" s="83" t="s">
        <v>420</v>
      </c>
      <c r="C9" s="83" t="s">
        <v>421</v>
      </c>
      <c r="D9" s="285"/>
      <c r="E9" s="105">
        <v>75</v>
      </c>
      <c r="F9" s="323"/>
      <c r="G9" s="83" t="s">
        <v>1288</v>
      </c>
      <c r="H9" s="285"/>
      <c r="I9" s="35"/>
      <c r="J9" s="103"/>
      <c r="K9" s="283"/>
      <c r="L9" s="104"/>
      <c r="M9" s="104"/>
      <c r="N9" s="313"/>
    </row>
    <row r="10" spans="1:14" ht="59.25" customHeight="1">
      <c r="A10" s="110" t="s">
        <v>422</v>
      </c>
      <c r="B10" s="83" t="s">
        <v>423</v>
      </c>
      <c r="C10" s="83" t="s">
        <v>424</v>
      </c>
      <c r="D10" s="286"/>
      <c r="E10" s="105">
        <v>5</v>
      </c>
      <c r="F10" s="323"/>
      <c r="G10" s="83" t="s">
        <v>1289</v>
      </c>
      <c r="H10" s="286"/>
      <c r="I10" s="35"/>
      <c r="J10" s="103"/>
      <c r="K10" s="283"/>
      <c r="L10" s="104"/>
      <c r="M10" s="104"/>
      <c r="N10" s="313"/>
    </row>
    <row r="11" spans="1:14" ht="15">
      <c r="A11" s="209" t="s">
        <v>1575</v>
      </c>
      <c r="B11" s="209"/>
      <c r="C11" s="210"/>
      <c r="D11" s="107"/>
      <c r="E11" s="108"/>
      <c r="F11" s="113">
        <f>SUM(F7)</f>
        <v>51353.172450000005</v>
      </c>
      <c r="G11" s="107"/>
      <c r="H11" s="107"/>
      <c r="I11" s="107"/>
      <c r="J11" s="107"/>
      <c r="K11" s="107"/>
      <c r="L11" s="107"/>
      <c r="M11" s="107"/>
      <c r="N11" s="107"/>
    </row>
    <row r="12" spans="1:14" ht="14.25">
      <c r="A12" s="211" t="s">
        <v>11</v>
      </c>
      <c r="B12" s="212"/>
      <c r="C12" s="213"/>
      <c r="D12" s="107"/>
      <c r="E12" s="108"/>
      <c r="F12" s="111"/>
      <c r="G12" s="107"/>
      <c r="H12" s="107"/>
      <c r="I12" s="107"/>
      <c r="J12" s="107"/>
      <c r="K12" s="107"/>
      <c r="L12" s="107"/>
      <c r="M12" s="107"/>
      <c r="N12" s="107"/>
    </row>
    <row r="13" spans="1:14" ht="14.25">
      <c r="A13" s="225" t="s">
        <v>1582</v>
      </c>
      <c r="B13" s="226"/>
      <c r="C13" s="227"/>
      <c r="D13" s="107"/>
      <c r="E13" s="108"/>
      <c r="F13" s="111"/>
      <c r="G13" s="107"/>
      <c r="H13" s="107"/>
      <c r="I13" s="107"/>
      <c r="J13" s="107"/>
      <c r="K13" s="107"/>
      <c r="L13" s="107"/>
      <c r="M13" s="107"/>
      <c r="N13" s="107"/>
    </row>
    <row r="14" spans="1:14" ht="14.25">
      <c r="A14" s="25"/>
      <c r="B14" s="26"/>
      <c r="C14" s="26"/>
      <c r="D14" s="107"/>
      <c r="E14" s="108"/>
      <c r="F14" s="111"/>
      <c r="G14" s="107"/>
      <c r="H14" s="107"/>
      <c r="I14" s="107"/>
      <c r="J14" s="107"/>
      <c r="K14" s="107"/>
      <c r="L14" s="107"/>
      <c r="M14" s="107"/>
      <c r="N14" s="107"/>
    </row>
    <row r="15" spans="1:14" ht="14.25">
      <c r="A15" s="214" t="s">
        <v>12</v>
      </c>
      <c r="B15" s="214"/>
      <c r="C15" s="214"/>
      <c r="D15" s="320" t="s">
        <v>1585</v>
      </c>
      <c r="E15" s="321"/>
      <c r="F15" s="322"/>
      <c r="G15" s="107"/>
      <c r="H15" s="107"/>
      <c r="I15" s="107"/>
      <c r="J15" s="107"/>
      <c r="K15" s="107"/>
      <c r="L15" s="107"/>
      <c r="M15" s="107"/>
      <c r="N15" s="107"/>
    </row>
  </sheetData>
  <sheetProtection/>
  <mergeCells count="30">
    <mergeCell ref="A13:C13"/>
    <mergeCell ref="A15:C15"/>
    <mergeCell ref="D15:F15"/>
    <mergeCell ref="D4:G4"/>
    <mergeCell ref="D7:D10"/>
    <mergeCell ref="F7:F10"/>
    <mergeCell ref="D5:D6"/>
    <mergeCell ref="E5:E6"/>
    <mergeCell ref="F5:F6"/>
    <mergeCell ref="L5:M5"/>
    <mergeCell ref="A11:C11"/>
    <mergeCell ref="A12:C12"/>
    <mergeCell ref="A5:A6"/>
    <mergeCell ref="B5:B6"/>
    <mergeCell ref="A1:N1"/>
    <mergeCell ref="A2:N2"/>
    <mergeCell ref="A3:G3"/>
    <mergeCell ref="H3:J3"/>
    <mergeCell ref="K3:N3"/>
    <mergeCell ref="A4:C4"/>
    <mergeCell ref="H4:N4"/>
    <mergeCell ref="C5:C6"/>
    <mergeCell ref="N7:N10"/>
    <mergeCell ref="G5:G6"/>
    <mergeCell ref="H5:H6"/>
    <mergeCell ref="I5:I6"/>
    <mergeCell ref="J5:J6"/>
    <mergeCell ref="K5:K6"/>
    <mergeCell ref="H7:H10"/>
    <mergeCell ref="K7:K10"/>
  </mergeCells>
  <printOptions/>
  <pageMargins left="1.299212598425197" right="0.11811023622047245" top="0.7480314960629921" bottom="0.7480314960629921" header="0.31496062992125984" footer="0.31496062992125984"/>
  <pageSetup horizontalDpi="600" verticalDpi="600" orientation="landscape" paperSize="5" scale="80" r:id="rId3"/>
  <headerFooter>
    <oddFooter>&amp;CPágina &amp;P</oddFooter>
  </headerFooter>
  <legacyDrawing r:id="rId2"/>
</worksheet>
</file>

<file path=xl/worksheets/sheet7.xml><?xml version="1.0" encoding="utf-8"?>
<worksheet xmlns="http://schemas.openxmlformats.org/spreadsheetml/2006/main" xmlns:r="http://schemas.openxmlformats.org/officeDocument/2006/relationships">
  <dimension ref="A1:N55"/>
  <sheetViews>
    <sheetView zoomScale="60" zoomScaleNormal="60" zoomScalePageLayoutView="0" workbookViewId="0" topLeftCell="A1">
      <pane ySplit="6" topLeftCell="A46" activePane="bottomLeft" state="frozen"/>
      <selection pane="topLeft" activeCell="A1" sqref="A1"/>
      <selection pane="bottomLeft" activeCell="I57" sqref="I57"/>
    </sheetView>
  </sheetViews>
  <sheetFormatPr defaultColWidth="11.421875" defaultRowHeight="15"/>
  <cols>
    <col min="1" max="1" width="21.7109375" style="114" customWidth="1"/>
    <col min="2" max="4" width="29.00390625" style="87" customWidth="1"/>
    <col min="5" max="5" width="6.421875" style="114" customWidth="1"/>
    <col min="6" max="6" width="21.7109375" style="129" customWidth="1"/>
    <col min="7" max="7" width="38.8515625" style="87" customWidth="1"/>
    <col min="8" max="8" width="28.421875" style="87" customWidth="1"/>
    <col min="9" max="9" width="24.7109375" style="87" customWidth="1"/>
    <col min="10" max="10" width="21.7109375" style="87" customWidth="1"/>
    <col min="11" max="11" width="10.7109375" style="114" customWidth="1"/>
    <col min="12" max="13" width="10.7109375" style="87" customWidth="1"/>
    <col min="14" max="14" width="21.7109375" style="87" customWidth="1"/>
    <col min="15" max="16384" width="11.421875" style="87" customWidth="1"/>
  </cols>
  <sheetData>
    <row r="1" spans="1:14" s="114" customFormat="1" ht="15">
      <c r="A1" s="218" t="s">
        <v>16</v>
      </c>
      <c r="B1" s="218"/>
      <c r="C1" s="218"/>
      <c r="D1" s="218"/>
      <c r="E1" s="218"/>
      <c r="F1" s="218"/>
      <c r="G1" s="218"/>
      <c r="H1" s="218"/>
      <c r="I1" s="218"/>
      <c r="J1" s="218"/>
      <c r="K1" s="218"/>
      <c r="L1" s="218"/>
      <c r="M1" s="218"/>
      <c r="N1" s="218"/>
    </row>
    <row r="2" spans="1:14" s="114" customFormat="1" ht="15">
      <c r="A2" s="218" t="s">
        <v>1091</v>
      </c>
      <c r="B2" s="218"/>
      <c r="C2" s="218"/>
      <c r="D2" s="218"/>
      <c r="E2" s="218"/>
      <c r="F2" s="218"/>
      <c r="G2" s="218"/>
      <c r="H2" s="218"/>
      <c r="I2" s="218"/>
      <c r="J2" s="218"/>
      <c r="K2" s="218"/>
      <c r="L2" s="218"/>
      <c r="M2" s="218"/>
      <c r="N2" s="218"/>
    </row>
    <row r="3" spans="1:14" s="114" customFormat="1" ht="15" thickBot="1">
      <c r="A3" s="324" t="s">
        <v>18</v>
      </c>
      <c r="B3" s="325"/>
      <c r="C3" s="325"/>
      <c r="D3" s="325"/>
      <c r="E3" s="325"/>
      <c r="F3" s="325"/>
      <c r="G3" s="326"/>
      <c r="H3" s="325" t="s">
        <v>1577</v>
      </c>
      <c r="I3" s="325"/>
      <c r="J3" s="325"/>
      <c r="K3" s="327" t="s">
        <v>1578</v>
      </c>
      <c r="L3" s="328"/>
      <c r="M3" s="328"/>
      <c r="N3" s="329"/>
    </row>
    <row r="4" spans="1:14" s="82" customFormat="1" ht="15">
      <c r="A4" s="316" t="s">
        <v>0</v>
      </c>
      <c r="B4" s="220"/>
      <c r="C4" s="220"/>
      <c r="D4" s="220" t="s">
        <v>1</v>
      </c>
      <c r="E4" s="220"/>
      <c r="F4" s="220"/>
      <c r="G4" s="220"/>
      <c r="H4" s="220" t="s">
        <v>17</v>
      </c>
      <c r="I4" s="220"/>
      <c r="J4" s="220"/>
      <c r="K4" s="220"/>
      <c r="L4" s="220"/>
      <c r="M4" s="220"/>
      <c r="N4" s="330"/>
    </row>
    <row r="5" spans="1:14" s="82" customFormat="1" ht="15">
      <c r="A5" s="316" t="s">
        <v>2</v>
      </c>
      <c r="B5" s="220" t="s">
        <v>4</v>
      </c>
      <c r="C5" s="220" t="s">
        <v>3</v>
      </c>
      <c r="D5" s="220" t="s">
        <v>4</v>
      </c>
      <c r="E5" s="220" t="s">
        <v>5</v>
      </c>
      <c r="F5" s="223" t="s">
        <v>13</v>
      </c>
      <c r="G5" s="222" t="s">
        <v>1251</v>
      </c>
      <c r="H5" s="220" t="s">
        <v>6</v>
      </c>
      <c r="I5" s="220" t="s">
        <v>1250</v>
      </c>
      <c r="J5" s="315" t="s">
        <v>1129</v>
      </c>
      <c r="K5" s="220" t="s">
        <v>1249</v>
      </c>
      <c r="L5" s="220" t="s">
        <v>7</v>
      </c>
      <c r="M5" s="220"/>
      <c r="N5" s="109" t="s">
        <v>8</v>
      </c>
    </row>
    <row r="6" spans="1:14" s="82" customFormat="1" ht="25.5" customHeight="1">
      <c r="A6" s="316"/>
      <c r="B6" s="220"/>
      <c r="C6" s="220"/>
      <c r="D6" s="220"/>
      <c r="E6" s="220"/>
      <c r="F6" s="223"/>
      <c r="G6" s="314"/>
      <c r="H6" s="220"/>
      <c r="I6" s="220"/>
      <c r="J6" s="315"/>
      <c r="K6" s="220"/>
      <c r="L6" s="74" t="s">
        <v>9</v>
      </c>
      <c r="M6" s="74" t="s">
        <v>10</v>
      </c>
      <c r="N6" s="109" t="s">
        <v>1130</v>
      </c>
    </row>
    <row r="7" spans="1:14" ht="71.25">
      <c r="A7" s="122" t="s">
        <v>19</v>
      </c>
      <c r="B7" s="83" t="s">
        <v>20</v>
      </c>
      <c r="C7" s="56" t="s">
        <v>21</v>
      </c>
      <c r="D7" s="224" t="s">
        <v>1294</v>
      </c>
      <c r="E7" s="64">
        <v>0.25</v>
      </c>
      <c r="F7" s="323">
        <f>98786255.4/1000</f>
        <v>98786.25540000001</v>
      </c>
      <c r="G7" s="11" t="s">
        <v>1291</v>
      </c>
      <c r="H7" s="333" t="s">
        <v>1319</v>
      </c>
      <c r="I7" s="35"/>
      <c r="J7" s="103"/>
      <c r="K7" s="283" t="s">
        <v>34</v>
      </c>
      <c r="L7" s="104"/>
      <c r="M7" s="104"/>
      <c r="N7" s="224" t="s">
        <v>575</v>
      </c>
    </row>
    <row r="8" spans="1:14" ht="57">
      <c r="A8" s="122" t="s">
        <v>22</v>
      </c>
      <c r="B8" s="83" t="s">
        <v>23</v>
      </c>
      <c r="C8" s="56" t="s">
        <v>24</v>
      </c>
      <c r="D8" s="224"/>
      <c r="E8" s="64">
        <v>0.3</v>
      </c>
      <c r="F8" s="323"/>
      <c r="G8" s="11" t="s">
        <v>1292</v>
      </c>
      <c r="H8" s="333"/>
      <c r="I8" s="35"/>
      <c r="J8" s="103"/>
      <c r="K8" s="283"/>
      <c r="L8" s="104"/>
      <c r="M8" s="104"/>
      <c r="N8" s="224"/>
    </row>
    <row r="9" spans="1:14" ht="57">
      <c r="A9" s="122" t="s">
        <v>25</v>
      </c>
      <c r="B9" s="83" t="s">
        <v>26</v>
      </c>
      <c r="C9" s="56" t="s">
        <v>27</v>
      </c>
      <c r="D9" s="224"/>
      <c r="E9" s="64">
        <v>0.15</v>
      </c>
      <c r="F9" s="323"/>
      <c r="G9" s="224" t="s">
        <v>1293</v>
      </c>
      <c r="H9" s="333"/>
      <c r="I9" s="35"/>
      <c r="J9" s="103"/>
      <c r="K9" s="283"/>
      <c r="L9" s="104"/>
      <c r="M9" s="104"/>
      <c r="N9" s="224"/>
    </row>
    <row r="10" spans="1:14" ht="57">
      <c r="A10" s="122" t="s">
        <v>28</v>
      </c>
      <c r="B10" s="83" t="s">
        <v>29</v>
      </c>
      <c r="C10" s="56" t="s">
        <v>30</v>
      </c>
      <c r="D10" s="224"/>
      <c r="E10" s="64">
        <v>0.15</v>
      </c>
      <c r="F10" s="323"/>
      <c r="G10" s="224"/>
      <c r="H10" s="333"/>
      <c r="I10" s="35"/>
      <c r="J10" s="103"/>
      <c r="K10" s="283"/>
      <c r="L10" s="104"/>
      <c r="M10" s="104"/>
      <c r="N10" s="224"/>
    </row>
    <row r="11" spans="1:14" ht="57" customHeight="1">
      <c r="A11" s="110" t="s">
        <v>31</v>
      </c>
      <c r="B11" s="56" t="s">
        <v>32</v>
      </c>
      <c r="C11" s="56" t="s">
        <v>33</v>
      </c>
      <c r="D11" s="224"/>
      <c r="E11" s="64">
        <v>0.15</v>
      </c>
      <c r="F11" s="323"/>
      <c r="G11" s="83"/>
      <c r="H11" s="334"/>
      <c r="I11" s="35"/>
      <c r="J11" s="103"/>
      <c r="K11" s="283"/>
      <c r="L11" s="104"/>
      <c r="M11" s="104"/>
      <c r="N11" s="224"/>
    </row>
    <row r="12" spans="1:14" ht="102" customHeight="1">
      <c r="A12" s="122" t="s">
        <v>35</v>
      </c>
      <c r="B12" s="9" t="s">
        <v>36</v>
      </c>
      <c r="C12" s="56" t="s">
        <v>37</v>
      </c>
      <c r="D12" s="83" t="s">
        <v>1295</v>
      </c>
      <c r="E12" s="64">
        <v>1</v>
      </c>
      <c r="F12" s="125">
        <f>29054781/1000</f>
        <v>29054.781</v>
      </c>
      <c r="G12" s="115" t="s">
        <v>576</v>
      </c>
      <c r="H12" s="11" t="s">
        <v>1333</v>
      </c>
      <c r="I12" s="116"/>
      <c r="J12" s="117"/>
      <c r="K12" s="84" t="s">
        <v>34</v>
      </c>
      <c r="L12" s="85"/>
      <c r="M12" s="85"/>
      <c r="N12" s="83" t="s">
        <v>575</v>
      </c>
    </row>
    <row r="13" spans="1:14" ht="97.5" customHeight="1">
      <c r="A13" s="122" t="s">
        <v>38</v>
      </c>
      <c r="B13" s="83" t="s">
        <v>39</v>
      </c>
      <c r="C13" s="56" t="s">
        <v>40</v>
      </c>
      <c r="D13" s="83" t="s">
        <v>1296</v>
      </c>
      <c r="E13" s="118">
        <v>1</v>
      </c>
      <c r="F13" s="125">
        <f>8301366/1000</f>
        <v>8301.366</v>
      </c>
      <c r="G13" s="115" t="s">
        <v>1311</v>
      </c>
      <c r="H13" s="11" t="s">
        <v>1586</v>
      </c>
      <c r="I13" s="116"/>
      <c r="J13" s="117"/>
      <c r="K13" s="84" t="s">
        <v>34</v>
      </c>
      <c r="L13" s="85"/>
      <c r="M13" s="85"/>
      <c r="N13" s="83" t="s">
        <v>575</v>
      </c>
    </row>
    <row r="14" spans="1:14" ht="57">
      <c r="A14" s="122" t="s">
        <v>41</v>
      </c>
      <c r="B14" s="83" t="s">
        <v>42</v>
      </c>
      <c r="C14" s="56" t="s">
        <v>43</v>
      </c>
      <c r="D14" s="284" t="s">
        <v>1297</v>
      </c>
      <c r="E14" s="64">
        <v>0.05</v>
      </c>
      <c r="F14" s="335">
        <f>64750654.8/1000</f>
        <v>64750.6548</v>
      </c>
      <c r="G14" s="224" t="s">
        <v>1312</v>
      </c>
      <c r="H14" s="286" t="s">
        <v>1334</v>
      </c>
      <c r="I14" s="46"/>
      <c r="J14" s="117"/>
      <c r="K14" s="283" t="s">
        <v>34</v>
      </c>
      <c r="L14" s="85"/>
      <c r="M14" s="85"/>
      <c r="N14" s="224" t="s">
        <v>575</v>
      </c>
    </row>
    <row r="15" spans="1:14" ht="85.5">
      <c r="A15" s="122" t="s">
        <v>44</v>
      </c>
      <c r="B15" s="83" t="s">
        <v>45</v>
      </c>
      <c r="C15" s="56" t="s">
        <v>46</v>
      </c>
      <c r="D15" s="285"/>
      <c r="E15" s="64">
        <v>0.1</v>
      </c>
      <c r="F15" s="336"/>
      <c r="G15" s="224"/>
      <c r="H15" s="224"/>
      <c r="I15" s="46"/>
      <c r="J15" s="117"/>
      <c r="K15" s="283"/>
      <c r="L15" s="85"/>
      <c r="M15" s="85"/>
      <c r="N15" s="224"/>
    </row>
    <row r="16" spans="1:14" ht="71.25">
      <c r="A16" s="122" t="s">
        <v>47</v>
      </c>
      <c r="B16" s="83" t="s">
        <v>48</v>
      </c>
      <c r="C16" s="56" t="s">
        <v>49</v>
      </c>
      <c r="D16" s="285"/>
      <c r="E16" s="64">
        <v>0.15</v>
      </c>
      <c r="F16" s="336"/>
      <c r="G16" s="285" t="s">
        <v>577</v>
      </c>
      <c r="H16" s="224"/>
      <c r="I16" s="46"/>
      <c r="J16" s="117"/>
      <c r="K16" s="283"/>
      <c r="L16" s="85"/>
      <c r="M16" s="85"/>
      <c r="N16" s="224"/>
    </row>
    <row r="17" spans="1:14" ht="57">
      <c r="A17" s="110" t="s">
        <v>50</v>
      </c>
      <c r="B17" s="56" t="s">
        <v>51</v>
      </c>
      <c r="C17" s="56" t="s">
        <v>52</v>
      </c>
      <c r="D17" s="285"/>
      <c r="E17" s="64">
        <v>0.15</v>
      </c>
      <c r="F17" s="336"/>
      <c r="G17" s="285"/>
      <c r="H17" s="224"/>
      <c r="I17" s="46"/>
      <c r="J17" s="117"/>
      <c r="K17" s="283"/>
      <c r="L17" s="85"/>
      <c r="M17" s="85"/>
      <c r="N17" s="224"/>
    </row>
    <row r="18" spans="1:14" ht="42.75">
      <c r="A18" s="110" t="s">
        <v>53</v>
      </c>
      <c r="B18" s="56" t="s">
        <v>54</v>
      </c>
      <c r="C18" s="56" t="s">
        <v>55</v>
      </c>
      <c r="D18" s="285"/>
      <c r="E18" s="64">
        <v>0.05</v>
      </c>
      <c r="F18" s="336"/>
      <c r="G18" s="286"/>
      <c r="H18" s="224"/>
      <c r="I18" s="46"/>
      <c r="J18" s="117"/>
      <c r="K18" s="283"/>
      <c r="L18" s="85"/>
      <c r="M18" s="85"/>
      <c r="N18" s="224"/>
    </row>
    <row r="19" spans="1:14" ht="42.75">
      <c r="A19" s="110" t="s">
        <v>56</v>
      </c>
      <c r="B19" s="56" t="s">
        <v>57</v>
      </c>
      <c r="C19" s="56" t="s">
        <v>58</v>
      </c>
      <c r="D19" s="285"/>
      <c r="E19" s="64">
        <v>0.2</v>
      </c>
      <c r="F19" s="336"/>
      <c r="G19" s="284" t="s">
        <v>578</v>
      </c>
      <c r="H19" s="224"/>
      <c r="I19" s="46"/>
      <c r="J19" s="117"/>
      <c r="K19" s="283"/>
      <c r="L19" s="85"/>
      <c r="M19" s="85"/>
      <c r="N19" s="224"/>
    </row>
    <row r="20" spans="1:14" ht="42.75">
      <c r="A20" s="110" t="s">
        <v>59</v>
      </c>
      <c r="B20" s="56" t="s">
        <v>60</v>
      </c>
      <c r="C20" s="56" t="s">
        <v>61</v>
      </c>
      <c r="D20" s="285"/>
      <c r="E20" s="64">
        <v>0.2</v>
      </c>
      <c r="F20" s="336"/>
      <c r="G20" s="285"/>
      <c r="H20" s="224"/>
      <c r="I20" s="46"/>
      <c r="J20" s="117"/>
      <c r="K20" s="283"/>
      <c r="L20" s="85"/>
      <c r="M20" s="85"/>
      <c r="N20" s="224"/>
    </row>
    <row r="21" spans="1:14" ht="71.25">
      <c r="A21" s="110" t="s">
        <v>62</v>
      </c>
      <c r="B21" s="56" t="s">
        <v>63</v>
      </c>
      <c r="C21" s="56" t="s">
        <v>64</v>
      </c>
      <c r="D21" s="285"/>
      <c r="E21" s="64">
        <v>0.1</v>
      </c>
      <c r="F21" s="336"/>
      <c r="G21" s="286"/>
      <c r="H21" s="224"/>
      <c r="I21" s="46"/>
      <c r="J21" s="117"/>
      <c r="K21" s="283"/>
      <c r="L21" s="85"/>
      <c r="M21" s="85"/>
      <c r="N21" s="224"/>
    </row>
    <row r="22" spans="1:14" ht="57">
      <c r="A22" s="122" t="s">
        <v>65</v>
      </c>
      <c r="B22" s="56" t="s">
        <v>66</v>
      </c>
      <c r="C22" s="56" t="s">
        <v>67</v>
      </c>
      <c r="D22" s="224" t="s">
        <v>1298</v>
      </c>
      <c r="E22" s="64">
        <v>0.4</v>
      </c>
      <c r="F22" s="293">
        <f>45657513/1000</f>
        <v>45657.513</v>
      </c>
      <c r="G22" s="284" t="s">
        <v>1313</v>
      </c>
      <c r="H22" s="224" t="s">
        <v>1335</v>
      </c>
      <c r="I22" s="46"/>
      <c r="J22" s="117"/>
      <c r="K22" s="84"/>
      <c r="L22" s="85"/>
      <c r="M22" s="85"/>
      <c r="N22" s="224" t="s">
        <v>575</v>
      </c>
    </row>
    <row r="23" spans="1:14" ht="71.25">
      <c r="A23" s="122" t="s">
        <v>68</v>
      </c>
      <c r="B23" s="56" t="s">
        <v>69</v>
      </c>
      <c r="C23" s="56" t="s">
        <v>70</v>
      </c>
      <c r="D23" s="224"/>
      <c r="E23" s="64">
        <v>0.2</v>
      </c>
      <c r="F23" s="293"/>
      <c r="G23" s="285"/>
      <c r="H23" s="224"/>
      <c r="I23" s="7"/>
      <c r="J23" s="103"/>
      <c r="K23" s="81"/>
      <c r="L23" s="104"/>
      <c r="M23" s="104"/>
      <c r="N23" s="224"/>
    </row>
    <row r="24" spans="1:14" ht="128.25">
      <c r="A24" s="122" t="s">
        <v>71</v>
      </c>
      <c r="B24" s="56" t="s">
        <v>72</v>
      </c>
      <c r="C24" s="56" t="s">
        <v>73</v>
      </c>
      <c r="D24" s="224"/>
      <c r="E24" s="64">
        <v>0.2</v>
      </c>
      <c r="F24" s="323"/>
      <c r="G24" s="11" t="s">
        <v>1314</v>
      </c>
      <c r="H24" s="333"/>
      <c r="I24" s="7"/>
      <c r="J24" s="103"/>
      <c r="K24" s="81"/>
      <c r="L24" s="104"/>
      <c r="M24" s="104"/>
      <c r="N24" s="224"/>
    </row>
    <row r="25" spans="1:14" ht="71.25">
      <c r="A25" s="122" t="s">
        <v>74</v>
      </c>
      <c r="B25" s="56" t="s">
        <v>75</v>
      </c>
      <c r="C25" s="56" t="s">
        <v>76</v>
      </c>
      <c r="D25" s="224"/>
      <c r="E25" s="64">
        <v>0.2</v>
      </c>
      <c r="F25" s="323"/>
      <c r="G25" s="11" t="s">
        <v>1315</v>
      </c>
      <c r="H25" s="333"/>
      <c r="I25" s="7"/>
      <c r="J25" s="103"/>
      <c r="K25" s="81"/>
      <c r="L25" s="104"/>
      <c r="M25" s="104"/>
      <c r="N25" s="224"/>
    </row>
    <row r="26" spans="1:14" ht="42.75">
      <c r="A26" s="122" t="s">
        <v>77</v>
      </c>
      <c r="B26" s="90" t="s">
        <v>78</v>
      </c>
      <c r="C26" s="56" t="s">
        <v>79</v>
      </c>
      <c r="D26" s="224" t="s">
        <v>1299</v>
      </c>
      <c r="E26" s="64">
        <v>0.4</v>
      </c>
      <c r="F26" s="323">
        <f>73052020.8/1000</f>
        <v>73052.0208</v>
      </c>
      <c r="G26" s="11" t="s">
        <v>1316</v>
      </c>
      <c r="H26" s="333" t="s">
        <v>1336</v>
      </c>
      <c r="I26" s="7"/>
      <c r="J26" s="103"/>
      <c r="K26" s="81"/>
      <c r="L26" s="104"/>
      <c r="M26" s="104"/>
      <c r="N26" s="224" t="s">
        <v>575</v>
      </c>
    </row>
    <row r="27" spans="1:14" ht="114">
      <c r="A27" s="122" t="s">
        <v>80</v>
      </c>
      <c r="B27" s="83" t="s">
        <v>81</v>
      </c>
      <c r="C27" s="56" t="s">
        <v>82</v>
      </c>
      <c r="D27" s="224"/>
      <c r="E27" s="64">
        <v>0.3</v>
      </c>
      <c r="F27" s="323"/>
      <c r="G27" s="11" t="s">
        <v>1317</v>
      </c>
      <c r="H27" s="333"/>
      <c r="I27" s="7"/>
      <c r="J27" s="103"/>
      <c r="K27" s="313" t="s">
        <v>34</v>
      </c>
      <c r="L27" s="104"/>
      <c r="M27" s="104"/>
      <c r="N27" s="224"/>
    </row>
    <row r="28" spans="1:14" ht="57">
      <c r="A28" s="122" t="s">
        <v>83</v>
      </c>
      <c r="B28" s="83" t="s">
        <v>84</v>
      </c>
      <c r="C28" s="56" t="s">
        <v>85</v>
      </c>
      <c r="D28" s="224"/>
      <c r="E28" s="64">
        <v>0.3</v>
      </c>
      <c r="F28" s="323"/>
      <c r="G28" s="11" t="s">
        <v>1318</v>
      </c>
      <c r="H28" s="333"/>
      <c r="I28" s="7"/>
      <c r="J28" s="103"/>
      <c r="K28" s="313"/>
      <c r="L28" s="104"/>
      <c r="M28" s="104"/>
      <c r="N28" s="224"/>
    </row>
    <row r="29" spans="1:14" ht="42.75">
      <c r="A29" s="122" t="s">
        <v>86</v>
      </c>
      <c r="B29" s="9" t="s">
        <v>87</v>
      </c>
      <c r="C29" s="56" t="s">
        <v>88</v>
      </c>
      <c r="D29" s="224" t="s">
        <v>1300</v>
      </c>
      <c r="E29" s="64">
        <v>0.6</v>
      </c>
      <c r="F29" s="293">
        <f>33205464/1000</f>
        <v>33205.464</v>
      </c>
      <c r="G29" s="89"/>
      <c r="H29" s="224" t="s">
        <v>1337</v>
      </c>
      <c r="I29" s="7"/>
      <c r="J29" s="103"/>
      <c r="K29" s="313" t="s">
        <v>34</v>
      </c>
      <c r="L29" s="104"/>
      <c r="M29" s="104"/>
      <c r="N29" s="224" t="s">
        <v>575</v>
      </c>
    </row>
    <row r="30" spans="1:14" ht="57">
      <c r="A30" s="122" t="s">
        <v>89</v>
      </c>
      <c r="B30" s="9" t="s">
        <v>90</v>
      </c>
      <c r="C30" s="56" t="s">
        <v>91</v>
      </c>
      <c r="D30" s="224"/>
      <c r="E30" s="64">
        <v>0.4</v>
      </c>
      <c r="F30" s="293"/>
      <c r="G30" s="83"/>
      <c r="H30" s="224"/>
      <c r="I30" s="7"/>
      <c r="J30" s="103"/>
      <c r="K30" s="313"/>
      <c r="L30" s="104"/>
      <c r="M30" s="104"/>
      <c r="N30" s="224"/>
    </row>
    <row r="31" spans="1:14" ht="42.75">
      <c r="A31" s="122" t="s">
        <v>92</v>
      </c>
      <c r="B31" s="56" t="s">
        <v>93</v>
      </c>
      <c r="C31" s="56" t="s">
        <v>94</v>
      </c>
      <c r="D31" s="224" t="s">
        <v>1301</v>
      </c>
      <c r="E31" s="53">
        <v>50</v>
      </c>
      <c r="F31" s="293">
        <f>70105315.8/1000</f>
        <v>70105.3158</v>
      </c>
      <c r="G31" s="83" t="s">
        <v>579</v>
      </c>
      <c r="H31" s="224" t="s">
        <v>1338</v>
      </c>
      <c r="I31" s="7"/>
      <c r="J31" s="103"/>
      <c r="K31" s="313" t="s">
        <v>34</v>
      </c>
      <c r="L31" s="104"/>
      <c r="M31" s="104"/>
      <c r="N31" s="224" t="s">
        <v>575</v>
      </c>
    </row>
    <row r="32" spans="1:14" ht="71.25">
      <c r="A32" s="122" t="s">
        <v>95</v>
      </c>
      <c r="B32" s="56" t="s">
        <v>96</v>
      </c>
      <c r="C32" s="56" t="s">
        <v>97</v>
      </c>
      <c r="D32" s="224"/>
      <c r="E32" s="64">
        <v>0.5</v>
      </c>
      <c r="F32" s="293"/>
      <c r="G32" s="83" t="s">
        <v>580</v>
      </c>
      <c r="H32" s="224"/>
      <c r="I32" s="7"/>
      <c r="J32" s="103"/>
      <c r="K32" s="313"/>
      <c r="L32" s="104"/>
      <c r="M32" s="104"/>
      <c r="N32" s="224"/>
    </row>
    <row r="33" spans="1:14" ht="57">
      <c r="A33" s="122" t="s">
        <v>98</v>
      </c>
      <c r="B33" s="83" t="s">
        <v>99</v>
      </c>
      <c r="C33" s="56" t="s">
        <v>100</v>
      </c>
      <c r="D33" s="224" t="s">
        <v>1302</v>
      </c>
      <c r="E33" s="53">
        <v>30</v>
      </c>
      <c r="F33" s="335">
        <f>100118076.38/1000</f>
        <v>100118.07638</v>
      </c>
      <c r="G33" s="284" t="s">
        <v>581</v>
      </c>
      <c r="H33" s="224" t="s">
        <v>1339</v>
      </c>
      <c r="I33" s="7"/>
      <c r="J33" s="103"/>
      <c r="K33" s="313" t="s">
        <v>34</v>
      </c>
      <c r="L33" s="104"/>
      <c r="M33" s="104"/>
      <c r="N33" s="224" t="s">
        <v>575</v>
      </c>
    </row>
    <row r="34" spans="1:14" ht="57">
      <c r="A34" s="122" t="s">
        <v>101</v>
      </c>
      <c r="B34" s="83" t="s">
        <v>102</v>
      </c>
      <c r="C34" s="56" t="s">
        <v>103</v>
      </c>
      <c r="D34" s="224"/>
      <c r="E34" s="53">
        <v>15</v>
      </c>
      <c r="F34" s="336"/>
      <c r="G34" s="286"/>
      <c r="H34" s="224"/>
      <c r="I34" s="7"/>
      <c r="J34" s="103"/>
      <c r="K34" s="313"/>
      <c r="L34" s="104"/>
      <c r="M34" s="104"/>
      <c r="N34" s="224"/>
    </row>
    <row r="35" spans="1:14" ht="71.25">
      <c r="A35" s="122" t="s">
        <v>104</v>
      </c>
      <c r="B35" s="83" t="s">
        <v>105</v>
      </c>
      <c r="C35" s="56" t="s">
        <v>106</v>
      </c>
      <c r="D35" s="224"/>
      <c r="E35" s="53">
        <v>20</v>
      </c>
      <c r="F35" s="336"/>
      <c r="G35" s="284" t="s">
        <v>582</v>
      </c>
      <c r="H35" s="224"/>
      <c r="I35" s="7"/>
      <c r="J35" s="103"/>
      <c r="K35" s="313"/>
      <c r="L35" s="104"/>
      <c r="M35" s="104"/>
      <c r="N35" s="224"/>
    </row>
    <row r="36" spans="1:14" ht="57">
      <c r="A36" s="122" t="s">
        <v>107</v>
      </c>
      <c r="B36" s="83" t="s">
        <v>108</v>
      </c>
      <c r="C36" s="56" t="s">
        <v>109</v>
      </c>
      <c r="D36" s="224"/>
      <c r="E36" s="53">
        <v>20</v>
      </c>
      <c r="F36" s="336"/>
      <c r="G36" s="286"/>
      <c r="H36" s="224"/>
      <c r="I36" s="7"/>
      <c r="J36" s="103"/>
      <c r="K36" s="313"/>
      <c r="L36" s="104"/>
      <c r="M36" s="104"/>
      <c r="N36" s="224"/>
    </row>
    <row r="37" spans="1:14" ht="85.5">
      <c r="A37" s="123" t="s">
        <v>110</v>
      </c>
      <c r="B37" s="88" t="s">
        <v>111</v>
      </c>
      <c r="C37" s="92" t="s">
        <v>112</v>
      </c>
      <c r="D37" s="284"/>
      <c r="E37" s="53">
        <v>15</v>
      </c>
      <c r="F37" s="336"/>
      <c r="G37" s="88" t="s">
        <v>583</v>
      </c>
      <c r="H37" s="224"/>
      <c r="I37" s="7"/>
      <c r="J37" s="103"/>
      <c r="K37" s="313"/>
      <c r="L37" s="104"/>
      <c r="M37" s="104"/>
      <c r="N37" s="224"/>
    </row>
    <row r="38" spans="1:14" ht="192" customHeight="1">
      <c r="A38" s="110" t="s">
        <v>113</v>
      </c>
      <c r="B38" s="56" t="s">
        <v>114</v>
      </c>
      <c r="C38" s="56" t="s">
        <v>115</v>
      </c>
      <c r="D38" s="83" t="s">
        <v>1303</v>
      </c>
      <c r="E38" s="81">
        <v>100</v>
      </c>
      <c r="F38" s="126">
        <f>451424385.11/1000</f>
        <v>451424.38511000003</v>
      </c>
      <c r="G38" s="11" t="s">
        <v>1320</v>
      </c>
      <c r="H38" s="333" t="s">
        <v>1340</v>
      </c>
      <c r="I38" s="7"/>
      <c r="J38" s="103"/>
      <c r="K38" s="81" t="s">
        <v>116</v>
      </c>
      <c r="L38" s="104"/>
      <c r="M38" s="104"/>
      <c r="N38" s="224" t="s">
        <v>1347</v>
      </c>
    </row>
    <row r="39" spans="1:14" ht="126" customHeight="1">
      <c r="A39" s="110" t="s">
        <v>117</v>
      </c>
      <c r="B39" s="56" t="s">
        <v>118</v>
      </c>
      <c r="C39" s="56" t="s">
        <v>119</v>
      </c>
      <c r="D39" s="89" t="s">
        <v>1304</v>
      </c>
      <c r="E39" s="81">
        <v>100</v>
      </c>
      <c r="F39" s="126">
        <f>20753415/1000</f>
        <v>20753.415</v>
      </c>
      <c r="G39" s="11" t="s">
        <v>1321</v>
      </c>
      <c r="H39" s="333"/>
      <c r="I39" s="7"/>
      <c r="J39" s="103"/>
      <c r="K39" s="81" t="s">
        <v>34</v>
      </c>
      <c r="L39" s="104"/>
      <c r="M39" s="104"/>
      <c r="N39" s="224"/>
    </row>
    <row r="40" spans="1:14" ht="48" customHeight="1">
      <c r="A40" s="110" t="s">
        <v>120</v>
      </c>
      <c r="B40" s="83" t="s">
        <v>121</v>
      </c>
      <c r="C40" s="83" t="s">
        <v>122</v>
      </c>
      <c r="D40" s="284" t="s">
        <v>1305</v>
      </c>
      <c r="E40" s="33">
        <v>30</v>
      </c>
      <c r="F40" s="331">
        <f>12452049/1000</f>
        <v>12452.049</v>
      </c>
      <c r="G40" s="11" t="s">
        <v>1322</v>
      </c>
      <c r="H40" s="333" t="s">
        <v>1341</v>
      </c>
      <c r="I40" s="7"/>
      <c r="J40" s="103"/>
      <c r="K40" s="313" t="s">
        <v>34</v>
      </c>
      <c r="L40" s="104"/>
      <c r="M40" s="104"/>
      <c r="N40" s="224" t="s">
        <v>1347</v>
      </c>
    </row>
    <row r="41" spans="1:14" ht="99.75" customHeight="1">
      <c r="A41" s="110" t="s">
        <v>123</v>
      </c>
      <c r="B41" s="83" t="s">
        <v>124</v>
      </c>
      <c r="C41" s="83" t="s">
        <v>125</v>
      </c>
      <c r="D41" s="286"/>
      <c r="E41" s="33">
        <v>70</v>
      </c>
      <c r="F41" s="332"/>
      <c r="G41" s="11" t="s">
        <v>1323</v>
      </c>
      <c r="H41" s="334"/>
      <c r="I41" s="7"/>
      <c r="J41" s="103"/>
      <c r="K41" s="313"/>
      <c r="L41" s="104"/>
      <c r="M41" s="104"/>
      <c r="N41" s="224"/>
    </row>
    <row r="42" spans="1:14" ht="219" customHeight="1">
      <c r="A42" s="110" t="s">
        <v>126</v>
      </c>
      <c r="B42" s="83" t="s">
        <v>127</v>
      </c>
      <c r="C42" s="83" t="s">
        <v>128</v>
      </c>
      <c r="D42" s="83" t="s">
        <v>1306</v>
      </c>
      <c r="E42" s="119">
        <v>100</v>
      </c>
      <c r="F42" s="126">
        <f>50082944.64/1000</f>
        <v>50082.94464</v>
      </c>
      <c r="G42" s="11" t="s">
        <v>1324</v>
      </c>
      <c r="H42" s="11" t="s">
        <v>1342</v>
      </c>
      <c r="I42" s="120"/>
      <c r="J42" s="103"/>
      <c r="K42" s="81" t="s">
        <v>34</v>
      </c>
      <c r="L42" s="104"/>
      <c r="M42" s="104"/>
      <c r="N42" s="83" t="s">
        <v>1347</v>
      </c>
    </row>
    <row r="43" spans="1:14" ht="114" customHeight="1">
      <c r="A43" s="110" t="s">
        <v>129</v>
      </c>
      <c r="B43" s="83" t="s">
        <v>130</v>
      </c>
      <c r="C43" s="83" t="s">
        <v>131</v>
      </c>
      <c r="D43" s="83" t="s">
        <v>1307</v>
      </c>
      <c r="E43" s="33">
        <v>100</v>
      </c>
      <c r="F43" s="126">
        <f>33205464/1000</f>
        <v>33205.464</v>
      </c>
      <c r="G43" s="11" t="s">
        <v>1325</v>
      </c>
      <c r="H43" s="11" t="s">
        <v>1343</v>
      </c>
      <c r="I43" s="120"/>
      <c r="J43" s="103"/>
      <c r="K43" s="81" t="s">
        <v>34</v>
      </c>
      <c r="L43" s="104"/>
      <c r="M43" s="104"/>
      <c r="N43" s="83" t="s">
        <v>1347</v>
      </c>
    </row>
    <row r="44" spans="1:14" ht="159" customHeight="1">
      <c r="A44" s="110" t="s">
        <v>132</v>
      </c>
      <c r="B44" s="83" t="s">
        <v>133</v>
      </c>
      <c r="C44" s="83" t="s">
        <v>134</v>
      </c>
      <c r="D44" s="83" t="s">
        <v>1308</v>
      </c>
      <c r="E44" s="81">
        <v>100</v>
      </c>
      <c r="F44" s="126">
        <f>41506831/1000</f>
        <v>41506.831</v>
      </c>
      <c r="G44" s="11" t="s">
        <v>1326</v>
      </c>
      <c r="H44" s="11" t="s">
        <v>1344</v>
      </c>
      <c r="I44" s="120"/>
      <c r="J44" s="103"/>
      <c r="K44" s="81"/>
      <c r="L44" s="104"/>
      <c r="M44" s="104"/>
      <c r="N44" s="83" t="s">
        <v>1347</v>
      </c>
    </row>
    <row r="45" spans="1:14" ht="81.75" customHeight="1">
      <c r="A45" s="110" t="s">
        <v>135</v>
      </c>
      <c r="B45" s="83" t="s">
        <v>136</v>
      </c>
      <c r="C45" s="83" t="s">
        <v>137</v>
      </c>
      <c r="D45" s="284" t="s">
        <v>1309</v>
      </c>
      <c r="E45" s="33">
        <v>20</v>
      </c>
      <c r="F45" s="331">
        <f>33205464/1000</f>
        <v>33205.464</v>
      </c>
      <c r="G45" s="11" t="s">
        <v>1327</v>
      </c>
      <c r="H45" s="337" t="s">
        <v>1345</v>
      </c>
      <c r="I45" s="7"/>
      <c r="J45" s="103"/>
      <c r="K45" s="313" t="s">
        <v>34</v>
      </c>
      <c r="L45" s="104"/>
      <c r="M45" s="104"/>
      <c r="N45" s="224" t="s">
        <v>1347</v>
      </c>
    </row>
    <row r="46" spans="1:14" ht="66" customHeight="1">
      <c r="A46" s="110" t="s">
        <v>138</v>
      </c>
      <c r="B46" s="56" t="s">
        <v>139</v>
      </c>
      <c r="C46" s="56" t="s">
        <v>140</v>
      </c>
      <c r="D46" s="285"/>
      <c r="E46" s="78">
        <v>30</v>
      </c>
      <c r="F46" s="338"/>
      <c r="G46" s="11" t="s">
        <v>1328</v>
      </c>
      <c r="H46" s="333"/>
      <c r="I46" s="7"/>
      <c r="J46" s="103"/>
      <c r="K46" s="313"/>
      <c r="L46" s="104"/>
      <c r="M46" s="104"/>
      <c r="N46" s="224"/>
    </row>
    <row r="47" spans="1:14" ht="82.5">
      <c r="A47" s="110" t="s">
        <v>141</v>
      </c>
      <c r="B47" s="83" t="s">
        <v>142</v>
      </c>
      <c r="C47" s="83" t="s">
        <v>143</v>
      </c>
      <c r="D47" s="285"/>
      <c r="E47" s="33">
        <v>25</v>
      </c>
      <c r="F47" s="338"/>
      <c r="G47" s="11" t="s">
        <v>1329</v>
      </c>
      <c r="H47" s="333"/>
      <c r="I47" s="7"/>
      <c r="J47" s="103"/>
      <c r="K47" s="313"/>
      <c r="L47" s="104"/>
      <c r="M47" s="104"/>
      <c r="N47" s="224"/>
    </row>
    <row r="48" spans="1:14" ht="51" customHeight="1">
      <c r="A48" s="110" t="s">
        <v>144</v>
      </c>
      <c r="B48" s="83" t="s">
        <v>145</v>
      </c>
      <c r="C48" s="83" t="s">
        <v>146</v>
      </c>
      <c r="D48" s="286"/>
      <c r="E48" s="33">
        <v>25</v>
      </c>
      <c r="F48" s="332"/>
      <c r="G48" s="11" t="s">
        <v>1330</v>
      </c>
      <c r="H48" s="333"/>
      <c r="I48" s="7"/>
      <c r="J48" s="103"/>
      <c r="K48" s="313"/>
      <c r="L48" s="104"/>
      <c r="M48" s="104"/>
      <c r="N48" s="224"/>
    </row>
    <row r="49" spans="1:14" ht="129" customHeight="1">
      <c r="A49" s="110" t="s">
        <v>147</v>
      </c>
      <c r="B49" s="83" t="s">
        <v>148</v>
      </c>
      <c r="C49" s="83" t="s">
        <v>149</v>
      </c>
      <c r="D49" s="284" t="s">
        <v>1310</v>
      </c>
      <c r="E49" s="33">
        <v>50</v>
      </c>
      <c r="F49" s="331">
        <f>48147922.8/1000</f>
        <v>48147.9228</v>
      </c>
      <c r="G49" s="11" t="s">
        <v>1331</v>
      </c>
      <c r="H49" s="333" t="s">
        <v>1346</v>
      </c>
      <c r="I49" s="7"/>
      <c r="J49" s="103"/>
      <c r="K49" s="313" t="s">
        <v>34</v>
      </c>
      <c r="L49" s="104"/>
      <c r="M49" s="104"/>
      <c r="N49" s="224" t="s">
        <v>1347</v>
      </c>
    </row>
    <row r="50" spans="1:14" ht="74.25" customHeight="1">
      <c r="A50" s="110" t="s">
        <v>150</v>
      </c>
      <c r="B50" s="83" t="s">
        <v>151</v>
      </c>
      <c r="C50" s="83" t="s">
        <v>152</v>
      </c>
      <c r="D50" s="286"/>
      <c r="E50" s="33">
        <v>50</v>
      </c>
      <c r="F50" s="332"/>
      <c r="G50" s="11" t="s">
        <v>1332</v>
      </c>
      <c r="H50" s="333"/>
      <c r="I50" s="7"/>
      <c r="J50" s="103"/>
      <c r="K50" s="313"/>
      <c r="L50" s="104"/>
      <c r="M50" s="104"/>
      <c r="N50" s="224"/>
    </row>
    <row r="51" spans="1:14" ht="14.25">
      <c r="A51" s="209" t="s">
        <v>1575</v>
      </c>
      <c r="B51" s="209"/>
      <c r="C51" s="210"/>
      <c r="D51" s="89"/>
      <c r="E51" s="121"/>
      <c r="F51" s="127">
        <f>SUM(F7:F50)</f>
        <v>1213809.92273</v>
      </c>
      <c r="G51" s="89"/>
      <c r="H51" s="83"/>
      <c r="I51" s="7"/>
      <c r="J51" s="103"/>
      <c r="K51" s="81"/>
      <c r="L51" s="104"/>
      <c r="M51" s="104"/>
      <c r="N51" s="83"/>
    </row>
    <row r="52" spans="1:14" ht="14.25">
      <c r="A52" s="211" t="s">
        <v>11</v>
      </c>
      <c r="B52" s="212"/>
      <c r="C52" s="213"/>
      <c r="D52" s="124"/>
      <c r="E52" s="105"/>
      <c r="F52" s="128"/>
      <c r="G52" s="124"/>
      <c r="H52" s="124"/>
      <c r="I52" s="124"/>
      <c r="J52" s="124"/>
      <c r="K52" s="105"/>
      <c r="L52" s="124"/>
      <c r="M52" s="124"/>
      <c r="N52" s="124"/>
    </row>
    <row r="53" spans="1:14" ht="14.25">
      <c r="A53" s="225" t="s">
        <v>1582</v>
      </c>
      <c r="B53" s="226"/>
      <c r="C53" s="227"/>
      <c r="D53" s="124"/>
      <c r="E53" s="105"/>
      <c r="F53" s="128"/>
      <c r="G53" s="124"/>
      <c r="H53" s="124"/>
      <c r="I53" s="124"/>
      <c r="J53" s="124"/>
      <c r="K53" s="105"/>
      <c r="L53" s="124"/>
      <c r="M53" s="124"/>
      <c r="N53" s="124"/>
    </row>
    <row r="54" spans="1:14" ht="14.25">
      <c r="A54" s="25"/>
      <c r="B54" s="26"/>
      <c r="C54" s="26"/>
      <c r="D54" s="124"/>
      <c r="E54" s="105"/>
      <c r="F54" s="128"/>
      <c r="G54" s="124"/>
      <c r="H54" s="124"/>
      <c r="I54" s="124"/>
      <c r="J54" s="124"/>
      <c r="K54" s="105"/>
      <c r="L54" s="124"/>
      <c r="M54" s="124"/>
      <c r="N54" s="124"/>
    </row>
    <row r="55" spans="1:14" ht="14.25">
      <c r="A55" s="214" t="s">
        <v>12</v>
      </c>
      <c r="B55" s="214"/>
      <c r="C55" s="214"/>
      <c r="D55" s="215" t="s">
        <v>575</v>
      </c>
      <c r="E55" s="216"/>
      <c r="F55" s="217"/>
      <c r="G55" s="124"/>
      <c r="H55" s="124"/>
      <c r="I55" s="124"/>
      <c r="J55" s="124"/>
      <c r="K55" s="105"/>
      <c r="L55" s="124"/>
      <c r="M55" s="124"/>
      <c r="N55" s="124"/>
    </row>
  </sheetData>
  <sheetProtection/>
  <mergeCells count="83">
    <mergeCell ref="A51:C51"/>
    <mergeCell ref="A52:C52"/>
    <mergeCell ref="A53:C53"/>
    <mergeCell ref="A55:C55"/>
    <mergeCell ref="D55:F55"/>
    <mergeCell ref="F45:F48"/>
    <mergeCell ref="D7:D11"/>
    <mergeCell ref="K45:K48"/>
    <mergeCell ref="D49:D50"/>
    <mergeCell ref="F49:F50"/>
    <mergeCell ref="K49:K50"/>
    <mergeCell ref="H45:H48"/>
    <mergeCell ref="H49:H50"/>
    <mergeCell ref="D45:D48"/>
    <mergeCell ref="G33:G34"/>
    <mergeCell ref="H7:H11"/>
    <mergeCell ref="D14:D21"/>
    <mergeCell ref="F14:F21"/>
    <mergeCell ref="H14:H21"/>
    <mergeCell ref="K14:K21"/>
    <mergeCell ref="K27:K28"/>
    <mergeCell ref="F7:F11"/>
    <mergeCell ref="D22:D25"/>
    <mergeCell ref="F22:F25"/>
    <mergeCell ref="G35:G36"/>
    <mergeCell ref="D29:D30"/>
    <mergeCell ref="D33:D37"/>
    <mergeCell ref="F29:F30"/>
    <mergeCell ref="K29:K30"/>
    <mergeCell ref="D31:D32"/>
    <mergeCell ref="F31:F32"/>
    <mergeCell ref="K31:K32"/>
    <mergeCell ref="F33:F37"/>
    <mergeCell ref="H33:H37"/>
    <mergeCell ref="D40:D41"/>
    <mergeCell ref="F40:F41"/>
    <mergeCell ref="H22:H25"/>
    <mergeCell ref="H26:H28"/>
    <mergeCell ref="H29:H30"/>
    <mergeCell ref="H31:H32"/>
    <mergeCell ref="H40:H41"/>
    <mergeCell ref="H38:H39"/>
    <mergeCell ref="D26:D28"/>
    <mergeCell ref="F26:F28"/>
    <mergeCell ref="G5:G6"/>
    <mergeCell ref="H5:H6"/>
    <mergeCell ref="I5:I6"/>
    <mergeCell ref="J5:J6"/>
    <mergeCell ref="K5:K6"/>
    <mergeCell ref="L5:M5"/>
    <mergeCell ref="A5:A6"/>
    <mergeCell ref="B5:B6"/>
    <mergeCell ref="C5:C6"/>
    <mergeCell ref="D5:D6"/>
    <mergeCell ref="E5:E6"/>
    <mergeCell ref="F5:F6"/>
    <mergeCell ref="A1:N1"/>
    <mergeCell ref="A2:N2"/>
    <mergeCell ref="A3:G3"/>
    <mergeCell ref="H3:J3"/>
    <mergeCell ref="K3:N3"/>
    <mergeCell ref="A4:C4"/>
    <mergeCell ref="D4:G4"/>
    <mergeCell ref="H4:N4"/>
    <mergeCell ref="N49:N50"/>
    <mergeCell ref="N14:N21"/>
    <mergeCell ref="N22:N25"/>
    <mergeCell ref="N26:N28"/>
    <mergeCell ref="N29:N30"/>
    <mergeCell ref="N31:N32"/>
    <mergeCell ref="N33:N37"/>
    <mergeCell ref="N38:N39"/>
    <mergeCell ref="N40:N41"/>
    <mergeCell ref="G14:G15"/>
    <mergeCell ref="G16:G18"/>
    <mergeCell ref="G22:G23"/>
    <mergeCell ref="N7:N11"/>
    <mergeCell ref="N45:N48"/>
    <mergeCell ref="K40:K41"/>
    <mergeCell ref="K33:K37"/>
    <mergeCell ref="K7:K11"/>
    <mergeCell ref="G9:G10"/>
    <mergeCell ref="G19:G21"/>
  </mergeCells>
  <printOptions/>
  <pageMargins left="1.299212598425197" right="0.31496062992125984" top="0.7480314960629921" bottom="0.7480314960629921" header="0.31496062992125984" footer="0.31496062992125984"/>
  <pageSetup horizontalDpi="600" verticalDpi="600" orientation="landscape" paperSize="5" scale="65"/>
  <headerFooter>
    <oddFooter>&amp;CPágina &amp;P</oddFooter>
  </headerFooter>
  <legacyDrawing r:id="rId2"/>
</worksheet>
</file>

<file path=xl/worksheets/sheet8.xml><?xml version="1.0" encoding="utf-8"?>
<worksheet xmlns="http://schemas.openxmlformats.org/spreadsheetml/2006/main" xmlns:r="http://schemas.openxmlformats.org/officeDocument/2006/relationships">
  <dimension ref="A1:S73"/>
  <sheetViews>
    <sheetView zoomScale="60" zoomScaleNormal="60" zoomScalePageLayoutView="0" workbookViewId="0" topLeftCell="A1">
      <selection activeCell="S7" sqref="S7"/>
    </sheetView>
  </sheetViews>
  <sheetFormatPr defaultColWidth="10.7109375" defaultRowHeight="15"/>
  <cols>
    <col min="1" max="1" width="23.7109375" style="86" customWidth="1"/>
    <col min="2" max="4" width="31.421875" style="86" customWidth="1"/>
    <col min="5" max="6" width="7.7109375" style="15" customWidth="1"/>
    <col min="7" max="7" width="12.00390625" style="95" customWidth="1"/>
    <col min="8" max="8" width="34.7109375" style="86" customWidth="1"/>
    <col min="9" max="9" width="12.421875" style="86" customWidth="1"/>
    <col min="10" max="10" width="18.28125" style="86" customWidth="1"/>
    <col min="11" max="11" width="18.7109375" style="86" customWidth="1"/>
    <col min="12" max="12" width="16.7109375" style="86" customWidth="1"/>
    <col min="13" max="15" width="11.7109375" style="15" customWidth="1"/>
    <col min="16" max="16" width="18.140625" style="86" customWidth="1"/>
    <col min="17" max="16384" width="10.7109375" style="86" customWidth="1"/>
  </cols>
  <sheetData>
    <row r="1" spans="1:17" s="54" customFormat="1" ht="13.5" customHeight="1">
      <c r="A1" s="386" t="s">
        <v>16</v>
      </c>
      <c r="B1" s="387"/>
      <c r="C1" s="387"/>
      <c r="D1" s="387"/>
      <c r="E1" s="387"/>
      <c r="F1" s="387"/>
      <c r="G1" s="387"/>
      <c r="H1" s="387"/>
      <c r="I1" s="387"/>
      <c r="J1" s="387"/>
      <c r="K1" s="387"/>
      <c r="L1" s="387"/>
      <c r="M1" s="387"/>
      <c r="N1" s="387"/>
      <c r="O1" s="387"/>
      <c r="P1" s="388"/>
      <c r="Q1" s="70"/>
    </row>
    <row r="2" spans="1:17" s="54" customFormat="1" ht="13.5" customHeight="1">
      <c r="A2" s="386" t="s">
        <v>1091</v>
      </c>
      <c r="B2" s="387"/>
      <c r="C2" s="387"/>
      <c r="D2" s="387"/>
      <c r="E2" s="387"/>
      <c r="F2" s="387"/>
      <c r="G2" s="387"/>
      <c r="H2" s="387"/>
      <c r="I2" s="387"/>
      <c r="J2" s="387"/>
      <c r="K2" s="387"/>
      <c r="L2" s="387"/>
      <c r="M2" s="387"/>
      <c r="N2" s="387"/>
      <c r="O2" s="387"/>
      <c r="P2" s="388"/>
      <c r="Q2" s="70"/>
    </row>
    <row r="3" spans="1:18" s="54" customFormat="1" ht="13.5" customHeight="1">
      <c r="A3" s="380" t="s">
        <v>584</v>
      </c>
      <c r="B3" s="389"/>
      <c r="C3" s="389"/>
      <c r="D3" s="389"/>
      <c r="E3" s="389"/>
      <c r="F3" s="389"/>
      <c r="G3" s="389"/>
      <c r="H3" s="381"/>
      <c r="I3" s="380" t="s">
        <v>1577</v>
      </c>
      <c r="J3" s="389"/>
      <c r="K3" s="389"/>
      <c r="L3" s="381"/>
      <c r="M3" s="380" t="s">
        <v>1578</v>
      </c>
      <c r="N3" s="389"/>
      <c r="O3" s="389"/>
      <c r="P3" s="389"/>
      <c r="Q3" s="130"/>
      <c r="R3" s="67"/>
    </row>
    <row r="4" spans="1:18" s="54" customFormat="1" ht="13.5" customHeight="1">
      <c r="A4" s="380" t="s">
        <v>0</v>
      </c>
      <c r="B4" s="389"/>
      <c r="C4" s="381"/>
      <c r="D4" s="380" t="s">
        <v>1</v>
      </c>
      <c r="E4" s="389"/>
      <c r="F4" s="389"/>
      <c r="G4" s="389"/>
      <c r="H4" s="381"/>
      <c r="I4" s="380"/>
      <c r="J4" s="389"/>
      <c r="K4" s="389"/>
      <c r="L4" s="389"/>
      <c r="M4" s="389"/>
      <c r="N4" s="389"/>
      <c r="O4" s="389"/>
      <c r="P4" s="381"/>
      <c r="Q4" s="130"/>
      <c r="R4" s="67"/>
    </row>
    <row r="5" spans="1:18" s="54" customFormat="1" ht="13.5" customHeight="1">
      <c r="A5" s="378" t="s">
        <v>2</v>
      </c>
      <c r="B5" s="378" t="s">
        <v>1093</v>
      </c>
      <c r="C5" s="378" t="s">
        <v>3</v>
      </c>
      <c r="D5" s="378" t="s">
        <v>4</v>
      </c>
      <c r="E5" s="378" t="s">
        <v>5</v>
      </c>
      <c r="F5" s="378" t="s">
        <v>586</v>
      </c>
      <c r="G5" s="382" t="s">
        <v>13</v>
      </c>
      <c r="H5" s="384" t="s">
        <v>1253</v>
      </c>
      <c r="I5" s="395" t="s">
        <v>6</v>
      </c>
      <c r="J5" s="396"/>
      <c r="K5" s="378" t="s">
        <v>1614</v>
      </c>
      <c r="L5" s="378" t="s">
        <v>1129</v>
      </c>
      <c r="M5" s="378" t="s">
        <v>587</v>
      </c>
      <c r="N5" s="380" t="s">
        <v>7</v>
      </c>
      <c r="O5" s="381"/>
      <c r="P5" s="131" t="s">
        <v>8</v>
      </c>
      <c r="Q5" s="130"/>
      <c r="R5" s="67"/>
    </row>
    <row r="6" spans="1:18" s="54" customFormat="1" ht="28.5" customHeight="1">
      <c r="A6" s="379"/>
      <c r="B6" s="379"/>
      <c r="C6" s="379"/>
      <c r="D6" s="379"/>
      <c r="E6" s="379"/>
      <c r="F6" s="379"/>
      <c r="G6" s="383"/>
      <c r="H6" s="385"/>
      <c r="I6" s="397"/>
      <c r="J6" s="398"/>
      <c r="K6" s="379"/>
      <c r="L6" s="379"/>
      <c r="M6" s="379"/>
      <c r="N6" s="131" t="s">
        <v>9</v>
      </c>
      <c r="O6" s="131" t="s">
        <v>10</v>
      </c>
      <c r="P6" s="131" t="s">
        <v>1130</v>
      </c>
      <c r="Q6" s="130"/>
      <c r="R6" s="67"/>
    </row>
    <row r="7" spans="1:18" s="62" customFormat="1" ht="126" customHeight="1">
      <c r="A7" s="132" t="s">
        <v>1612</v>
      </c>
      <c r="B7" s="132" t="s">
        <v>588</v>
      </c>
      <c r="C7" s="132" t="s">
        <v>589</v>
      </c>
      <c r="D7" s="11" t="s">
        <v>1348</v>
      </c>
      <c r="E7" s="133">
        <v>100</v>
      </c>
      <c r="F7" s="80">
        <v>0.3</v>
      </c>
      <c r="G7" s="143">
        <f>36289089.12/1000</f>
        <v>36289.08912</v>
      </c>
      <c r="H7" s="132" t="s">
        <v>590</v>
      </c>
      <c r="I7" s="376" t="s">
        <v>1348</v>
      </c>
      <c r="J7" s="377"/>
      <c r="K7" s="146"/>
      <c r="L7" s="134"/>
      <c r="M7" s="80" t="s">
        <v>34</v>
      </c>
      <c r="N7" s="135"/>
      <c r="O7" s="135"/>
      <c r="P7" s="43" t="s">
        <v>1395</v>
      </c>
      <c r="Q7" s="136"/>
      <c r="R7" s="68"/>
    </row>
    <row r="8" spans="1:18" s="62" customFormat="1" ht="72" customHeight="1">
      <c r="A8" s="132" t="s">
        <v>1611</v>
      </c>
      <c r="B8" s="132" t="s">
        <v>428</v>
      </c>
      <c r="C8" s="132" t="s">
        <v>591</v>
      </c>
      <c r="D8" s="11" t="s">
        <v>1349</v>
      </c>
      <c r="E8" s="137">
        <v>100</v>
      </c>
      <c r="F8" s="137">
        <v>0.4</v>
      </c>
      <c r="G8" s="144">
        <f>25146811.2/1000</f>
        <v>25146.8112</v>
      </c>
      <c r="H8" s="132" t="s">
        <v>592</v>
      </c>
      <c r="I8" s="376" t="s">
        <v>1349</v>
      </c>
      <c r="J8" s="377"/>
      <c r="K8" s="146"/>
      <c r="L8" s="134"/>
      <c r="M8" s="80" t="s">
        <v>34</v>
      </c>
      <c r="N8" s="135"/>
      <c r="O8" s="135"/>
      <c r="P8" s="43" t="s">
        <v>1395</v>
      </c>
      <c r="Q8" s="136"/>
      <c r="R8" s="68"/>
    </row>
    <row r="9" spans="1:18" s="62" customFormat="1" ht="44.25" customHeight="1">
      <c r="A9" s="365" t="s">
        <v>1588</v>
      </c>
      <c r="B9" s="132" t="s">
        <v>429</v>
      </c>
      <c r="C9" s="132" t="s">
        <v>430</v>
      </c>
      <c r="D9" s="365" t="s">
        <v>1350</v>
      </c>
      <c r="E9" s="137">
        <v>50</v>
      </c>
      <c r="F9" s="137">
        <v>2</v>
      </c>
      <c r="G9" s="144">
        <f>(38982421.2*0.5)/1000</f>
        <v>19491.210600000002</v>
      </c>
      <c r="H9" s="365" t="s">
        <v>593</v>
      </c>
      <c r="I9" s="359" t="s">
        <v>1375</v>
      </c>
      <c r="J9" s="360"/>
      <c r="K9" s="353"/>
      <c r="L9" s="353"/>
      <c r="M9" s="343" t="s">
        <v>34</v>
      </c>
      <c r="N9" s="343"/>
      <c r="O9" s="343"/>
      <c r="P9" s="353" t="s">
        <v>1395</v>
      </c>
      <c r="Q9" s="136"/>
      <c r="R9" s="68"/>
    </row>
    <row r="10" spans="1:18" s="62" customFormat="1" ht="48.75" customHeight="1">
      <c r="A10" s="366"/>
      <c r="B10" s="132" t="s">
        <v>431</v>
      </c>
      <c r="C10" s="132" t="s">
        <v>199</v>
      </c>
      <c r="D10" s="366"/>
      <c r="E10" s="137">
        <v>50</v>
      </c>
      <c r="F10" s="137">
        <v>2</v>
      </c>
      <c r="G10" s="144">
        <f>(38982421.2*0.5)/1000</f>
        <v>19491.210600000002</v>
      </c>
      <c r="H10" s="366"/>
      <c r="I10" s="361"/>
      <c r="J10" s="362"/>
      <c r="K10" s="354"/>
      <c r="L10" s="354"/>
      <c r="M10" s="344"/>
      <c r="N10" s="344"/>
      <c r="O10" s="344"/>
      <c r="P10" s="354"/>
      <c r="Q10" s="136"/>
      <c r="R10" s="68"/>
    </row>
    <row r="11" spans="1:18" s="62" customFormat="1" ht="74.25" customHeight="1">
      <c r="A11" s="365" t="s">
        <v>1589</v>
      </c>
      <c r="B11" s="132" t="s">
        <v>432</v>
      </c>
      <c r="C11" s="132" t="s">
        <v>433</v>
      </c>
      <c r="D11" s="365" t="s">
        <v>1351</v>
      </c>
      <c r="E11" s="137">
        <v>40</v>
      </c>
      <c r="F11" s="137">
        <v>1</v>
      </c>
      <c r="G11" s="144">
        <f>(45761870.1*0.4)/1000</f>
        <v>18304.748040000002</v>
      </c>
      <c r="H11" s="365" t="s">
        <v>594</v>
      </c>
      <c r="I11" s="359" t="s">
        <v>1376</v>
      </c>
      <c r="J11" s="360"/>
      <c r="K11" s="353"/>
      <c r="L11" s="347"/>
      <c r="M11" s="343" t="s">
        <v>34</v>
      </c>
      <c r="N11" s="349"/>
      <c r="O11" s="349"/>
      <c r="P11" s="353" t="s">
        <v>1395</v>
      </c>
      <c r="Q11" s="136"/>
      <c r="R11" s="68"/>
    </row>
    <row r="12" spans="1:18" s="62" customFormat="1" ht="78.75" customHeight="1">
      <c r="A12" s="366"/>
      <c r="B12" s="132" t="s">
        <v>595</v>
      </c>
      <c r="C12" s="132" t="s">
        <v>434</v>
      </c>
      <c r="D12" s="366"/>
      <c r="E12" s="137">
        <v>60</v>
      </c>
      <c r="F12" s="137">
        <v>12</v>
      </c>
      <c r="G12" s="144">
        <f>(45761870.1*0.6)/1000</f>
        <v>27457.122059999998</v>
      </c>
      <c r="H12" s="366"/>
      <c r="I12" s="361"/>
      <c r="J12" s="362"/>
      <c r="K12" s="354"/>
      <c r="L12" s="348"/>
      <c r="M12" s="344"/>
      <c r="N12" s="350"/>
      <c r="O12" s="350"/>
      <c r="P12" s="354"/>
      <c r="Q12" s="136"/>
      <c r="R12" s="68"/>
    </row>
    <row r="13" spans="1:18" s="62" customFormat="1" ht="54" customHeight="1">
      <c r="A13" s="365" t="s">
        <v>1590</v>
      </c>
      <c r="B13" s="132" t="s">
        <v>435</v>
      </c>
      <c r="C13" s="132" t="s">
        <v>436</v>
      </c>
      <c r="D13" s="365" t="s">
        <v>1352</v>
      </c>
      <c r="E13" s="137">
        <v>70</v>
      </c>
      <c r="F13" s="137">
        <v>12</v>
      </c>
      <c r="G13" s="144">
        <f>(58352275.2*0.7)/1000</f>
        <v>40846.59264</v>
      </c>
      <c r="H13" s="365" t="s">
        <v>596</v>
      </c>
      <c r="I13" s="359" t="s">
        <v>1377</v>
      </c>
      <c r="J13" s="360"/>
      <c r="K13" s="353"/>
      <c r="L13" s="353"/>
      <c r="M13" s="343" t="s">
        <v>34</v>
      </c>
      <c r="N13" s="343"/>
      <c r="O13" s="343"/>
      <c r="P13" s="353" t="s">
        <v>1395</v>
      </c>
      <c r="Q13" s="136"/>
      <c r="R13" s="68"/>
    </row>
    <row r="14" spans="1:18" s="62" customFormat="1" ht="42" customHeight="1">
      <c r="A14" s="366"/>
      <c r="B14" s="132" t="s">
        <v>437</v>
      </c>
      <c r="C14" s="132" t="s">
        <v>438</v>
      </c>
      <c r="D14" s="366"/>
      <c r="E14" s="137">
        <v>30</v>
      </c>
      <c r="F14" s="137">
        <v>0.3</v>
      </c>
      <c r="G14" s="144">
        <f>(58352275.2*0.3)/1000</f>
        <v>17505.682559999997</v>
      </c>
      <c r="H14" s="366"/>
      <c r="I14" s="361"/>
      <c r="J14" s="362"/>
      <c r="K14" s="354"/>
      <c r="L14" s="354"/>
      <c r="M14" s="344"/>
      <c r="N14" s="344"/>
      <c r="O14" s="344"/>
      <c r="P14" s="354"/>
      <c r="Q14" s="136"/>
      <c r="R14" s="68"/>
    </row>
    <row r="15" spans="1:18" s="62" customFormat="1" ht="65.25" customHeight="1">
      <c r="A15" s="132" t="s">
        <v>1591</v>
      </c>
      <c r="B15" s="132" t="s">
        <v>439</v>
      </c>
      <c r="C15" s="132" t="s">
        <v>440</v>
      </c>
      <c r="D15" s="132" t="s">
        <v>1353</v>
      </c>
      <c r="E15" s="137">
        <v>100</v>
      </c>
      <c r="F15" s="137">
        <v>1</v>
      </c>
      <c r="G15" s="144">
        <f>30681055.2/1000</f>
        <v>30681.0552</v>
      </c>
      <c r="H15" s="132" t="s">
        <v>597</v>
      </c>
      <c r="I15" s="376" t="s">
        <v>1378</v>
      </c>
      <c r="J15" s="377"/>
      <c r="K15" s="146"/>
      <c r="L15" s="43"/>
      <c r="M15" s="80" t="s">
        <v>34</v>
      </c>
      <c r="N15" s="80"/>
      <c r="O15" s="80"/>
      <c r="P15" s="43" t="s">
        <v>1395</v>
      </c>
      <c r="Q15" s="136"/>
      <c r="R15" s="68"/>
    </row>
    <row r="16" spans="1:18" s="62" customFormat="1" ht="54.75" customHeight="1">
      <c r="A16" s="365" t="s">
        <v>1592</v>
      </c>
      <c r="B16" s="132" t="s">
        <v>441</v>
      </c>
      <c r="C16" s="132" t="s">
        <v>442</v>
      </c>
      <c r="D16" s="365" t="s">
        <v>1354</v>
      </c>
      <c r="E16" s="137">
        <v>30</v>
      </c>
      <c r="F16" s="137">
        <v>0.25</v>
      </c>
      <c r="G16" s="144">
        <f>(33448177.2*0.3)/1000</f>
        <v>10034.453160000001</v>
      </c>
      <c r="H16" s="365" t="s">
        <v>598</v>
      </c>
      <c r="I16" s="339" t="s">
        <v>1379</v>
      </c>
      <c r="J16" s="340"/>
      <c r="K16" s="155"/>
      <c r="L16" s="155"/>
      <c r="M16" s="343" t="s">
        <v>34</v>
      </c>
      <c r="N16" s="155"/>
      <c r="O16" s="155"/>
      <c r="P16" s="353" t="s">
        <v>1395</v>
      </c>
      <c r="Q16" s="136"/>
      <c r="R16" s="68"/>
    </row>
    <row r="17" spans="1:18" s="62" customFormat="1" ht="189" customHeight="1">
      <c r="A17" s="366"/>
      <c r="B17" s="132" t="s">
        <v>443</v>
      </c>
      <c r="C17" s="132" t="s">
        <v>444</v>
      </c>
      <c r="D17" s="366"/>
      <c r="E17" s="137">
        <v>70</v>
      </c>
      <c r="F17" s="137">
        <v>0.25</v>
      </c>
      <c r="G17" s="144">
        <f>(33448177.2*0.7)/1000</f>
        <v>23413.724039999997</v>
      </c>
      <c r="H17" s="366"/>
      <c r="I17" s="341"/>
      <c r="J17" s="342"/>
      <c r="K17" s="155"/>
      <c r="L17" s="155"/>
      <c r="M17" s="344"/>
      <c r="N17" s="155"/>
      <c r="O17" s="155"/>
      <c r="P17" s="354"/>
      <c r="Q17" s="136"/>
      <c r="R17" s="68"/>
    </row>
    <row r="18" spans="1:18" s="62" customFormat="1" ht="63" customHeight="1">
      <c r="A18" s="365" t="s">
        <v>1593</v>
      </c>
      <c r="B18" s="132" t="s">
        <v>599</v>
      </c>
      <c r="C18" s="132" t="s">
        <v>600</v>
      </c>
      <c r="D18" s="365" t="s">
        <v>1355</v>
      </c>
      <c r="E18" s="137">
        <v>70</v>
      </c>
      <c r="F18" s="137">
        <v>0.25</v>
      </c>
      <c r="G18" s="144">
        <f>(31142242.2*0.7)/1000</f>
        <v>21799.56954</v>
      </c>
      <c r="H18" s="365" t="s">
        <v>601</v>
      </c>
      <c r="I18" s="359" t="s">
        <v>1380</v>
      </c>
      <c r="J18" s="360"/>
      <c r="K18" s="155"/>
      <c r="L18" s="155"/>
      <c r="M18" s="343" t="s">
        <v>34</v>
      </c>
      <c r="N18" s="155"/>
      <c r="O18" s="155"/>
      <c r="P18" s="353" t="s">
        <v>1395</v>
      </c>
      <c r="Q18" s="136"/>
      <c r="R18" s="68"/>
    </row>
    <row r="19" spans="1:18" s="62" customFormat="1" ht="63" customHeight="1">
      <c r="A19" s="366"/>
      <c r="B19" s="132" t="s">
        <v>602</v>
      </c>
      <c r="C19" s="132" t="s">
        <v>603</v>
      </c>
      <c r="D19" s="366"/>
      <c r="E19" s="137">
        <v>30</v>
      </c>
      <c r="F19" s="137">
        <v>0.25</v>
      </c>
      <c r="G19" s="144">
        <f>(31142242.2*0.3)/1000</f>
        <v>9342.67266</v>
      </c>
      <c r="H19" s="366"/>
      <c r="I19" s="361"/>
      <c r="J19" s="362"/>
      <c r="K19" s="155"/>
      <c r="L19" s="155"/>
      <c r="M19" s="344"/>
      <c r="N19" s="155"/>
      <c r="O19" s="155"/>
      <c r="P19" s="354"/>
      <c r="Q19" s="136"/>
      <c r="R19" s="68"/>
    </row>
    <row r="20" spans="1:18" s="62" customFormat="1" ht="82.5" customHeight="1">
      <c r="A20" s="365" t="s">
        <v>1594</v>
      </c>
      <c r="B20" s="132" t="s">
        <v>604</v>
      </c>
      <c r="C20" s="132" t="s">
        <v>445</v>
      </c>
      <c r="D20" s="365" t="s">
        <v>1356</v>
      </c>
      <c r="E20" s="137">
        <v>25</v>
      </c>
      <c r="F20" s="137">
        <v>3</v>
      </c>
      <c r="G20" s="144">
        <f>(48369421.4*0.25)/1000</f>
        <v>12092.35535</v>
      </c>
      <c r="H20" s="365" t="s">
        <v>605</v>
      </c>
      <c r="I20" s="359" t="s">
        <v>1381</v>
      </c>
      <c r="J20" s="360"/>
      <c r="K20" s="155"/>
      <c r="L20" s="155"/>
      <c r="M20" s="343" t="s">
        <v>34</v>
      </c>
      <c r="N20" s="155"/>
      <c r="O20" s="155"/>
      <c r="P20" s="353" t="s">
        <v>1395</v>
      </c>
      <c r="Q20" s="136"/>
      <c r="R20" s="68"/>
    </row>
    <row r="21" spans="1:18" s="62" customFormat="1" ht="88.5" customHeight="1">
      <c r="A21" s="367"/>
      <c r="B21" s="132" t="s">
        <v>606</v>
      </c>
      <c r="C21" s="132" t="s">
        <v>446</v>
      </c>
      <c r="D21" s="367"/>
      <c r="E21" s="137">
        <v>25</v>
      </c>
      <c r="F21" s="137">
        <v>1</v>
      </c>
      <c r="G21" s="144">
        <f>(48369421.4*0.25)/1000</f>
        <v>12092.35535</v>
      </c>
      <c r="H21" s="367"/>
      <c r="I21" s="363"/>
      <c r="J21" s="364"/>
      <c r="K21" s="155"/>
      <c r="L21" s="155"/>
      <c r="M21" s="355"/>
      <c r="N21" s="155"/>
      <c r="O21" s="155"/>
      <c r="P21" s="375"/>
      <c r="Q21" s="136"/>
      <c r="R21" s="68"/>
    </row>
    <row r="22" spans="1:18" s="62" customFormat="1" ht="82.5" customHeight="1">
      <c r="A22" s="367"/>
      <c r="B22" s="132" t="s">
        <v>607</v>
      </c>
      <c r="C22" s="132" t="s">
        <v>447</v>
      </c>
      <c r="D22" s="367"/>
      <c r="E22" s="137">
        <v>25</v>
      </c>
      <c r="F22" s="137">
        <v>1</v>
      </c>
      <c r="G22" s="144">
        <f>(48369421.4*0.25)/1000</f>
        <v>12092.35535</v>
      </c>
      <c r="H22" s="367"/>
      <c r="I22" s="363"/>
      <c r="J22" s="364"/>
      <c r="K22" s="155"/>
      <c r="L22" s="155"/>
      <c r="M22" s="355"/>
      <c r="N22" s="155"/>
      <c r="O22" s="155"/>
      <c r="P22" s="375"/>
      <c r="Q22" s="136"/>
      <c r="R22" s="68"/>
    </row>
    <row r="23" spans="1:18" s="62" customFormat="1" ht="111" customHeight="1">
      <c r="A23" s="366"/>
      <c r="B23" s="132" t="s">
        <v>608</v>
      </c>
      <c r="C23" s="132" t="s">
        <v>448</v>
      </c>
      <c r="D23" s="366"/>
      <c r="E23" s="137">
        <v>25</v>
      </c>
      <c r="F23" s="137">
        <v>1</v>
      </c>
      <c r="G23" s="144">
        <f>(48369421.4*0.25)/1000</f>
        <v>12092.35535</v>
      </c>
      <c r="H23" s="366"/>
      <c r="I23" s="361"/>
      <c r="J23" s="362"/>
      <c r="K23" s="155"/>
      <c r="L23" s="155"/>
      <c r="M23" s="344"/>
      <c r="N23" s="155"/>
      <c r="O23" s="155"/>
      <c r="P23" s="354"/>
      <c r="Q23" s="136"/>
      <c r="R23" s="68"/>
    </row>
    <row r="24" spans="1:18" s="62" customFormat="1" ht="48.75" customHeight="1">
      <c r="A24" s="365" t="s">
        <v>1595</v>
      </c>
      <c r="B24" s="132" t="s">
        <v>609</v>
      </c>
      <c r="C24" s="132" t="s">
        <v>449</v>
      </c>
      <c r="D24" s="365" t="s">
        <v>1357</v>
      </c>
      <c r="E24" s="137">
        <v>25</v>
      </c>
      <c r="F24" s="137">
        <v>0.3</v>
      </c>
      <c r="G24" s="144">
        <f>(36676486.2*0.25)/1000</f>
        <v>9169.12155</v>
      </c>
      <c r="H24" s="365" t="s">
        <v>610</v>
      </c>
      <c r="I24" s="359" t="s">
        <v>1382</v>
      </c>
      <c r="J24" s="360"/>
      <c r="K24" s="155"/>
      <c r="L24" s="155"/>
      <c r="M24" s="343" t="s">
        <v>34</v>
      </c>
      <c r="N24" s="155"/>
      <c r="O24" s="155"/>
      <c r="P24" s="353" t="s">
        <v>1395</v>
      </c>
      <c r="Q24" s="136"/>
      <c r="R24" s="68"/>
    </row>
    <row r="25" spans="1:18" s="62" customFormat="1" ht="87.75" customHeight="1">
      <c r="A25" s="367"/>
      <c r="B25" s="132" t="s">
        <v>611</v>
      </c>
      <c r="C25" s="132" t="s">
        <v>450</v>
      </c>
      <c r="D25" s="367"/>
      <c r="E25" s="137">
        <v>25</v>
      </c>
      <c r="F25" s="137">
        <v>0.3</v>
      </c>
      <c r="G25" s="144">
        <f>(36676486.2*0.25)/1000</f>
        <v>9169.12155</v>
      </c>
      <c r="H25" s="366"/>
      <c r="I25" s="363"/>
      <c r="J25" s="364"/>
      <c r="K25" s="155"/>
      <c r="L25" s="155"/>
      <c r="M25" s="355"/>
      <c r="N25" s="155"/>
      <c r="O25" s="155"/>
      <c r="P25" s="375"/>
      <c r="Q25" s="136"/>
      <c r="R25" s="68"/>
    </row>
    <row r="26" spans="1:19" s="62" customFormat="1" ht="72" customHeight="1">
      <c r="A26" s="367"/>
      <c r="B26" s="132" t="s">
        <v>612</v>
      </c>
      <c r="C26" s="132" t="s">
        <v>451</v>
      </c>
      <c r="D26" s="367"/>
      <c r="E26" s="137">
        <v>25</v>
      </c>
      <c r="F26" s="137">
        <v>4</v>
      </c>
      <c r="G26" s="144">
        <f>(36676486.2*0.25)/1000</f>
        <v>9169.12155</v>
      </c>
      <c r="H26" s="132" t="s">
        <v>613</v>
      </c>
      <c r="I26" s="363"/>
      <c r="J26" s="364"/>
      <c r="K26" s="155"/>
      <c r="L26" s="155"/>
      <c r="M26" s="355"/>
      <c r="N26" s="155"/>
      <c r="O26" s="155"/>
      <c r="P26" s="375"/>
      <c r="Q26" s="136"/>
      <c r="R26" s="68"/>
      <c r="S26" s="62" t="s">
        <v>614</v>
      </c>
    </row>
    <row r="27" spans="1:18" s="62" customFormat="1" ht="81" customHeight="1">
      <c r="A27" s="366"/>
      <c r="B27" s="132" t="s">
        <v>615</v>
      </c>
      <c r="C27" s="132" t="s">
        <v>616</v>
      </c>
      <c r="D27" s="366"/>
      <c r="E27" s="137">
        <v>25</v>
      </c>
      <c r="F27" s="137">
        <v>13</v>
      </c>
      <c r="G27" s="144">
        <f>(36676486.2*0.25)/1000</f>
        <v>9169.12155</v>
      </c>
      <c r="H27" s="132" t="s">
        <v>613</v>
      </c>
      <c r="I27" s="361"/>
      <c r="J27" s="362"/>
      <c r="K27" s="155"/>
      <c r="L27" s="155"/>
      <c r="M27" s="344"/>
      <c r="N27" s="155"/>
      <c r="O27" s="155"/>
      <c r="P27" s="354"/>
      <c r="Q27" s="136"/>
      <c r="R27" s="68"/>
    </row>
    <row r="28" spans="1:18" s="62" customFormat="1" ht="69.75" customHeight="1">
      <c r="A28" s="365" t="s">
        <v>1596</v>
      </c>
      <c r="B28" s="132" t="s">
        <v>617</v>
      </c>
      <c r="C28" s="132" t="s">
        <v>452</v>
      </c>
      <c r="D28" s="365" t="s">
        <v>1358</v>
      </c>
      <c r="E28" s="137">
        <v>50</v>
      </c>
      <c r="F28" s="137">
        <v>0.3</v>
      </c>
      <c r="G28" s="144">
        <f>(15243410.4*0.5)/1000</f>
        <v>7621.7052</v>
      </c>
      <c r="H28" s="365" t="s">
        <v>618</v>
      </c>
      <c r="I28" s="339" t="s">
        <v>1383</v>
      </c>
      <c r="J28" s="340"/>
      <c r="K28" s="156"/>
      <c r="L28" s="156"/>
      <c r="M28" s="345" t="s">
        <v>34</v>
      </c>
      <c r="N28" s="156"/>
      <c r="O28" s="156"/>
      <c r="P28" s="365" t="s">
        <v>1395</v>
      </c>
      <c r="Q28" s="136"/>
      <c r="R28" s="68"/>
    </row>
    <row r="29" spans="1:17" s="62" customFormat="1" ht="65.25" customHeight="1">
      <c r="A29" s="366"/>
      <c r="B29" s="132" t="s">
        <v>619</v>
      </c>
      <c r="C29" s="132" t="s">
        <v>453</v>
      </c>
      <c r="D29" s="366"/>
      <c r="E29" s="137">
        <v>50</v>
      </c>
      <c r="F29" s="137">
        <v>0.3</v>
      </c>
      <c r="G29" s="144">
        <f>(15243410.4*0.5)/1000</f>
        <v>7621.7052</v>
      </c>
      <c r="H29" s="366"/>
      <c r="I29" s="341"/>
      <c r="J29" s="342"/>
      <c r="K29" s="156"/>
      <c r="L29" s="156"/>
      <c r="M29" s="346"/>
      <c r="N29" s="156"/>
      <c r="O29" s="156"/>
      <c r="P29" s="366"/>
      <c r="Q29" s="136"/>
    </row>
    <row r="30" spans="1:17" s="62" customFormat="1" ht="60.75" customHeight="1">
      <c r="A30" s="365" t="s">
        <v>1597</v>
      </c>
      <c r="B30" s="132" t="s">
        <v>620</v>
      </c>
      <c r="C30" s="132" t="s">
        <v>621</v>
      </c>
      <c r="D30" s="365" t="s">
        <v>1359</v>
      </c>
      <c r="E30" s="137">
        <v>80</v>
      </c>
      <c r="F30" s="137">
        <v>1</v>
      </c>
      <c r="G30" s="144">
        <f>(23302063.2*0.8)/1000</f>
        <v>18641.65056</v>
      </c>
      <c r="H30" s="365" t="s">
        <v>622</v>
      </c>
      <c r="I30" s="339" t="s">
        <v>1384</v>
      </c>
      <c r="J30" s="340"/>
      <c r="K30" s="156"/>
      <c r="L30" s="156"/>
      <c r="M30" s="345" t="s">
        <v>34</v>
      </c>
      <c r="N30" s="156"/>
      <c r="O30" s="156"/>
      <c r="P30" s="365" t="s">
        <v>1395</v>
      </c>
      <c r="Q30" s="136"/>
    </row>
    <row r="31" spans="1:17" s="62" customFormat="1" ht="59.25" customHeight="1">
      <c r="A31" s="366"/>
      <c r="B31" s="132" t="s">
        <v>623</v>
      </c>
      <c r="C31" s="132" t="s">
        <v>624</v>
      </c>
      <c r="D31" s="366"/>
      <c r="E31" s="137">
        <v>20</v>
      </c>
      <c r="F31" s="137">
        <v>54</v>
      </c>
      <c r="G31" s="144">
        <f>(23302063.2*0.2)/1000</f>
        <v>4660.41264</v>
      </c>
      <c r="H31" s="366"/>
      <c r="I31" s="341"/>
      <c r="J31" s="342"/>
      <c r="K31" s="156"/>
      <c r="L31" s="156"/>
      <c r="M31" s="346"/>
      <c r="N31" s="156"/>
      <c r="O31" s="156"/>
      <c r="P31" s="366"/>
      <c r="Q31" s="136"/>
    </row>
    <row r="32" spans="1:17" s="62" customFormat="1" ht="69.75" customHeight="1">
      <c r="A32" s="365" t="s">
        <v>1598</v>
      </c>
      <c r="B32" s="132" t="s">
        <v>625</v>
      </c>
      <c r="C32" s="132" t="s">
        <v>454</v>
      </c>
      <c r="D32" s="365" t="s">
        <v>1360</v>
      </c>
      <c r="E32" s="137">
        <v>20</v>
      </c>
      <c r="F32" s="137">
        <v>51</v>
      </c>
      <c r="G32" s="144">
        <f>(24297494.2*0.2)/1000</f>
        <v>4859.49884</v>
      </c>
      <c r="H32" s="365" t="s">
        <v>626</v>
      </c>
      <c r="I32" s="339" t="s">
        <v>1385</v>
      </c>
      <c r="J32" s="340"/>
      <c r="K32" s="156"/>
      <c r="L32" s="156"/>
      <c r="M32" s="345" t="s">
        <v>34</v>
      </c>
      <c r="N32" s="156"/>
      <c r="O32" s="156"/>
      <c r="P32" s="365" t="s">
        <v>1395</v>
      </c>
      <c r="Q32" s="136"/>
    </row>
    <row r="33" spans="1:17" s="62" customFormat="1" ht="57">
      <c r="A33" s="367"/>
      <c r="B33" s="132" t="s">
        <v>627</v>
      </c>
      <c r="C33" s="132" t="s">
        <v>455</v>
      </c>
      <c r="D33" s="367"/>
      <c r="E33" s="137">
        <v>20</v>
      </c>
      <c r="F33" s="137">
        <v>49</v>
      </c>
      <c r="G33" s="144">
        <f>(24297494.2*0.2)/1000</f>
        <v>4859.49884</v>
      </c>
      <c r="H33" s="367"/>
      <c r="I33" s="357"/>
      <c r="J33" s="358"/>
      <c r="K33" s="156"/>
      <c r="L33" s="156"/>
      <c r="M33" s="374"/>
      <c r="N33" s="156"/>
      <c r="O33" s="156"/>
      <c r="P33" s="367"/>
      <c r="Q33" s="136"/>
    </row>
    <row r="34" spans="1:17" s="62" customFormat="1" ht="42.75">
      <c r="A34" s="367"/>
      <c r="B34" s="132" t="s">
        <v>628</v>
      </c>
      <c r="C34" s="132" t="s">
        <v>456</v>
      </c>
      <c r="D34" s="367"/>
      <c r="E34" s="137">
        <v>20</v>
      </c>
      <c r="F34" s="137">
        <v>18</v>
      </c>
      <c r="G34" s="144">
        <f>(24297494.2*0.2)/1000</f>
        <v>4859.49884</v>
      </c>
      <c r="H34" s="367"/>
      <c r="I34" s="357"/>
      <c r="J34" s="358"/>
      <c r="K34" s="156"/>
      <c r="L34" s="156"/>
      <c r="M34" s="374"/>
      <c r="N34" s="156"/>
      <c r="O34" s="156"/>
      <c r="P34" s="367"/>
      <c r="Q34" s="136"/>
    </row>
    <row r="35" spans="1:17" s="62" customFormat="1" ht="108" customHeight="1">
      <c r="A35" s="367"/>
      <c r="B35" s="132" t="s">
        <v>629</v>
      </c>
      <c r="C35" s="132" t="s">
        <v>457</v>
      </c>
      <c r="D35" s="367"/>
      <c r="E35" s="137">
        <v>30</v>
      </c>
      <c r="F35" s="137">
        <v>2</v>
      </c>
      <c r="G35" s="144">
        <f>(24297494.2*0.3)/1000</f>
        <v>7289.248259999999</v>
      </c>
      <c r="H35" s="367"/>
      <c r="I35" s="357"/>
      <c r="J35" s="358"/>
      <c r="K35" s="156"/>
      <c r="L35" s="156"/>
      <c r="M35" s="374"/>
      <c r="N35" s="156"/>
      <c r="O35" s="156"/>
      <c r="P35" s="367"/>
      <c r="Q35" s="136"/>
    </row>
    <row r="36" spans="1:17" s="62" customFormat="1" ht="66.75" customHeight="1">
      <c r="A36" s="366"/>
      <c r="B36" s="132" t="s">
        <v>630</v>
      </c>
      <c r="C36" s="132" t="s">
        <v>631</v>
      </c>
      <c r="D36" s="366"/>
      <c r="E36" s="137">
        <v>10</v>
      </c>
      <c r="F36" s="137">
        <v>0</v>
      </c>
      <c r="G36" s="144">
        <f>(24297494.2*0.1)/1000</f>
        <v>2429.74942</v>
      </c>
      <c r="H36" s="366"/>
      <c r="I36" s="341"/>
      <c r="J36" s="342"/>
      <c r="K36" s="156"/>
      <c r="L36" s="156"/>
      <c r="M36" s="346"/>
      <c r="N36" s="156"/>
      <c r="O36" s="156"/>
      <c r="P36" s="366"/>
      <c r="Q36" s="136"/>
    </row>
    <row r="37" spans="1:17" s="62" customFormat="1" ht="60" customHeight="1">
      <c r="A37" s="365" t="s">
        <v>1599</v>
      </c>
      <c r="B37" s="132" t="s">
        <v>632</v>
      </c>
      <c r="C37" s="132" t="s">
        <v>465</v>
      </c>
      <c r="D37" s="365" t="s">
        <v>1361</v>
      </c>
      <c r="E37" s="137">
        <v>20</v>
      </c>
      <c r="F37" s="137">
        <v>1</v>
      </c>
      <c r="G37" s="144">
        <f>(69688251.66*0.2)/1000</f>
        <v>13937.650332000001</v>
      </c>
      <c r="H37" s="365" t="s">
        <v>626</v>
      </c>
      <c r="I37" s="339" t="s">
        <v>1386</v>
      </c>
      <c r="J37" s="340"/>
      <c r="K37" s="156"/>
      <c r="L37" s="156"/>
      <c r="M37" s="345" t="s">
        <v>34</v>
      </c>
      <c r="N37" s="156"/>
      <c r="O37" s="156"/>
      <c r="P37" s="365" t="s">
        <v>1395</v>
      </c>
      <c r="Q37" s="136"/>
    </row>
    <row r="38" spans="1:17" s="62" customFormat="1" ht="82.5" customHeight="1">
      <c r="A38" s="367"/>
      <c r="B38" s="132" t="s">
        <v>633</v>
      </c>
      <c r="C38" s="132" t="s">
        <v>458</v>
      </c>
      <c r="D38" s="367"/>
      <c r="E38" s="137">
        <v>10</v>
      </c>
      <c r="F38" s="137">
        <v>1</v>
      </c>
      <c r="G38" s="144">
        <f>(69688251.66*0.1)/1000</f>
        <v>6968.8251660000005</v>
      </c>
      <c r="H38" s="367"/>
      <c r="I38" s="357"/>
      <c r="J38" s="358"/>
      <c r="K38" s="156"/>
      <c r="L38" s="156"/>
      <c r="M38" s="374"/>
      <c r="N38" s="156"/>
      <c r="O38" s="156"/>
      <c r="P38" s="367"/>
      <c r="Q38" s="136"/>
    </row>
    <row r="39" spans="1:17" s="62" customFormat="1" ht="66.75" customHeight="1">
      <c r="A39" s="367"/>
      <c r="B39" s="132" t="s">
        <v>634</v>
      </c>
      <c r="C39" s="132" t="s">
        <v>459</v>
      </c>
      <c r="D39" s="367"/>
      <c r="E39" s="137">
        <v>10</v>
      </c>
      <c r="F39" s="137">
        <v>3</v>
      </c>
      <c r="G39" s="144">
        <f>(69688251.66*0.1)/1000</f>
        <v>6968.8251660000005</v>
      </c>
      <c r="H39" s="367"/>
      <c r="I39" s="357"/>
      <c r="J39" s="358"/>
      <c r="K39" s="156"/>
      <c r="L39" s="156"/>
      <c r="M39" s="374"/>
      <c r="N39" s="156"/>
      <c r="O39" s="156"/>
      <c r="P39" s="367"/>
      <c r="Q39" s="136"/>
    </row>
    <row r="40" spans="1:17" s="62" customFormat="1" ht="51.75" customHeight="1">
      <c r="A40" s="367"/>
      <c r="B40" s="132" t="s">
        <v>635</v>
      </c>
      <c r="C40" s="132" t="s">
        <v>460</v>
      </c>
      <c r="D40" s="367"/>
      <c r="E40" s="137">
        <v>10</v>
      </c>
      <c r="F40" s="137">
        <v>0.4</v>
      </c>
      <c r="G40" s="144">
        <f>(69688251.66*0.1)/1000</f>
        <v>6968.8251660000005</v>
      </c>
      <c r="H40" s="367"/>
      <c r="I40" s="357"/>
      <c r="J40" s="358"/>
      <c r="K40" s="156"/>
      <c r="L40" s="156"/>
      <c r="M40" s="374"/>
      <c r="N40" s="156"/>
      <c r="O40" s="156"/>
      <c r="P40" s="367"/>
      <c r="Q40" s="136"/>
    </row>
    <row r="41" spans="1:17" s="62" customFormat="1" ht="65.25" customHeight="1">
      <c r="A41" s="367"/>
      <c r="B41" s="132" t="s">
        <v>636</v>
      </c>
      <c r="C41" s="132" t="s">
        <v>461</v>
      </c>
      <c r="D41" s="367"/>
      <c r="E41" s="137">
        <v>20</v>
      </c>
      <c r="F41" s="137">
        <v>80</v>
      </c>
      <c r="G41" s="144">
        <f>(69688251.66*0.2)/1000</f>
        <v>13937.650332000001</v>
      </c>
      <c r="H41" s="367"/>
      <c r="I41" s="357"/>
      <c r="J41" s="358"/>
      <c r="K41" s="156"/>
      <c r="L41" s="156"/>
      <c r="M41" s="374"/>
      <c r="N41" s="156"/>
      <c r="O41" s="156"/>
      <c r="P41" s="367"/>
      <c r="Q41" s="136"/>
    </row>
    <row r="42" spans="1:17" s="62" customFormat="1" ht="65.25" customHeight="1">
      <c r="A42" s="367"/>
      <c r="B42" s="132" t="s">
        <v>637</v>
      </c>
      <c r="C42" s="132" t="s">
        <v>462</v>
      </c>
      <c r="D42" s="367"/>
      <c r="E42" s="137">
        <v>10</v>
      </c>
      <c r="F42" s="137">
        <v>2</v>
      </c>
      <c r="G42" s="144">
        <f>(69688251.66*0.1)/1000</f>
        <v>6968.8251660000005</v>
      </c>
      <c r="H42" s="367"/>
      <c r="I42" s="357"/>
      <c r="J42" s="358"/>
      <c r="K42" s="156"/>
      <c r="L42" s="156"/>
      <c r="M42" s="374"/>
      <c r="N42" s="156"/>
      <c r="O42" s="156"/>
      <c r="P42" s="367"/>
      <c r="Q42" s="136"/>
    </row>
    <row r="43" spans="1:17" s="62" customFormat="1" ht="96" customHeight="1">
      <c r="A43" s="367"/>
      <c r="B43" s="132" t="s">
        <v>638</v>
      </c>
      <c r="C43" s="132" t="s">
        <v>463</v>
      </c>
      <c r="D43" s="367"/>
      <c r="E43" s="137">
        <v>10</v>
      </c>
      <c r="F43" s="137">
        <v>1</v>
      </c>
      <c r="G43" s="144">
        <f>(69688251.66*0.1)/1000</f>
        <v>6968.8251660000005</v>
      </c>
      <c r="H43" s="367"/>
      <c r="I43" s="357"/>
      <c r="J43" s="358"/>
      <c r="K43" s="156"/>
      <c r="L43" s="156"/>
      <c r="M43" s="374"/>
      <c r="N43" s="156"/>
      <c r="O43" s="156"/>
      <c r="P43" s="367"/>
      <c r="Q43" s="136"/>
    </row>
    <row r="44" spans="1:17" s="62" customFormat="1" ht="84.75" customHeight="1">
      <c r="A44" s="366"/>
      <c r="B44" s="132" t="s">
        <v>639</v>
      </c>
      <c r="C44" s="132" t="s">
        <v>464</v>
      </c>
      <c r="D44" s="366"/>
      <c r="E44" s="137">
        <v>10</v>
      </c>
      <c r="F44" s="137">
        <v>0.4</v>
      </c>
      <c r="G44" s="144">
        <f>(69688251.66*0.1)/1000</f>
        <v>6968.8251660000005</v>
      </c>
      <c r="H44" s="366"/>
      <c r="I44" s="341"/>
      <c r="J44" s="342"/>
      <c r="K44" s="156"/>
      <c r="L44" s="156"/>
      <c r="M44" s="346"/>
      <c r="N44" s="156"/>
      <c r="O44" s="156"/>
      <c r="P44" s="366"/>
      <c r="Q44" s="136"/>
    </row>
    <row r="45" spans="1:17" s="62" customFormat="1" ht="84" customHeight="1">
      <c r="A45" s="365" t="s">
        <v>1600</v>
      </c>
      <c r="B45" s="132" t="s">
        <v>640</v>
      </c>
      <c r="C45" s="132" t="s">
        <v>465</v>
      </c>
      <c r="D45" s="365" t="s">
        <v>1362</v>
      </c>
      <c r="E45" s="137">
        <v>30</v>
      </c>
      <c r="F45" s="137">
        <v>81</v>
      </c>
      <c r="G45" s="144">
        <f>(97147325.54*0.3)/1000</f>
        <v>29144.197662</v>
      </c>
      <c r="H45" s="365" t="s">
        <v>641</v>
      </c>
      <c r="I45" s="339" t="s">
        <v>1387</v>
      </c>
      <c r="J45" s="340"/>
      <c r="K45" s="156"/>
      <c r="L45" s="156"/>
      <c r="M45" s="345" t="s">
        <v>34</v>
      </c>
      <c r="N45" s="156"/>
      <c r="O45" s="156"/>
      <c r="P45" s="365" t="s">
        <v>1395</v>
      </c>
      <c r="Q45" s="136"/>
    </row>
    <row r="46" spans="1:17" s="62" customFormat="1" ht="66" customHeight="1">
      <c r="A46" s="367"/>
      <c r="B46" s="132" t="s">
        <v>642</v>
      </c>
      <c r="C46" s="132" t="s">
        <v>466</v>
      </c>
      <c r="D46" s="367"/>
      <c r="E46" s="137">
        <v>30</v>
      </c>
      <c r="F46" s="137">
        <v>13</v>
      </c>
      <c r="G46" s="144">
        <f>(97147325.54*0.3)/1000</f>
        <v>29144.197662</v>
      </c>
      <c r="H46" s="367"/>
      <c r="I46" s="357"/>
      <c r="J46" s="358"/>
      <c r="K46" s="156"/>
      <c r="L46" s="156"/>
      <c r="M46" s="374"/>
      <c r="N46" s="156"/>
      <c r="O46" s="156"/>
      <c r="P46" s="367"/>
      <c r="Q46" s="136"/>
    </row>
    <row r="47" spans="1:17" s="62" customFormat="1" ht="75.75" customHeight="1">
      <c r="A47" s="366"/>
      <c r="B47" s="132" t="s">
        <v>643</v>
      </c>
      <c r="C47" s="132" t="s">
        <v>467</v>
      </c>
      <c r="D47" s="366"/>
      <c r="E47" s="137">
        <v>40</v>
      </c>
      <c r="F47" s="137">
        <v>4</v>
      </c>
      <c r="G47" s="144">
        <f>(97147325.54*0.4)/1000</f>
        <v>38858.93021600001</v>
      </c>
      <c r="H47" s="366"/>
      <c r="I47" s="341"/>
      <c r="J47" s="342"/>
      <c r="K47" s="156"/>
      <c r="L47" s="156"/>
      <c r="M47" s="346"/>
      <c r="N47" s="156"/>
      <c r="O47" s="156"/>
      <c r="P47" s="366"/>
      <c r="Q47" s="136"/>
    </row>
    <row r="48" spans="1:17" s="62" customFormat="1" ht="59.25" customHeight="1">
      <c r="A48" s="365" t="s">
        <v>1601</v>
      </c>
      <c r="B48" s="132" t="s">
        <v>644</v>
      </c>
      <c r="C48" s="132" t="s">
        <v>468</v>
      </c>
      <c r="D48" s="365" t="s">
        <v>1363</v>
      </c>
      <c r="E48" s="137">
        <v>70</v>
      </c>
      <c r="F48" s="137">
        <v>0.3</v>
      </c>
      <c r="G48" s="144">
        <f>(52749314.7*0.7)/1000</f>
        <v>36924.52029</v>
      </c>
      <c r="H48" s="365" t="s">
        <v>645</v>
      </c>
      <c r="I48" s="339" t="s">
        <v>1363</v>
      </c>
      <c r="J48" s="340"/>
      <c r="K48" s="156"/>
      <c r="L48" s="156"/>
      <c r="M48" s="343" t="s">
        <v>34</v>
      </c>
      <c r="N48" s="156"/>
      <c r="O48" s="156"/>
      <c r="P48" s="365" t="s">
        <v>1395</v>
      </c>
      <c r="Q48" s="136"/>
    </row>
    <row r="49" spans="1:17" s="62" customFormat="1" ht="72" customHeight="1">
      <c r="A49" s="366"/>
      <c r="B49" s="132" t="s">
        <v>1587</v>
      </c>
      <c r="C49" s="132" t="s">
        <v>106</v>
      </c>
      <c r="D49" s="366"/>
      <c r="E49" s="137">
        <v>30</v>
      </c>
      <c r="F49" s="137">
        <v>12</v>
      </c>
      <c r="G49" s="144">
        <f>(52749314.7*0.3)/1000</f>
        <v>15824.79441</v>
      </c>
      <c r="H49" s="366"/>
      <c r="I49" s="341"/>
      <c r="J49" s="342"/>
      <c r="K49" s="156"/>
      <c r="L49" s="156"/>
      <c r="M49" s="344"/>
      <c r="N49" s="156"/>
      <c r="O49" s="156"/>
      <c r="P49" s="366"/>
      <c r="Q49" s="136"/>
    </row>
    <row r="50" spans="1:17" s="62" customFormat="1" ht="69" customHeight="1">
      <c r="A50" s="132" t="s">
        <v>1602</v>
      </c>
      <c r="B50" s="132" t="s">
        <v>646</v>
      </c>
      <c r="C50" s="132" t="s">
        <v>449</v>
      </c>
      <c r="D50" s="132" t="s">
        <v>1364</v>
      </c>
      <c r="E50" s="137">
        <v>100</v>
      </c>
      <c r="F50" s="137">
        <v>0.3</v>
      </c>
      <c r="G50" s="144">
        <f>46522367.47/1000</f>
        <v>46522.36747</v>
      </c>
      <c r="H50" s="132" t="s">
        <v>647</v>
      </c>
      <c r="I50" s="351" t="s">
        <v>1388</v>
      </c>
      <c r="J50" s="352"/>
      <c r="K50" s="147"/>
      <c r="L50" s="138"/>
      <c r="M50" s="80" t="s">
        <v>34</v>
      </c>
      <c r="N50" s="139"/>
      <c r="O50" s="133"/>
      <c r="P50" s="132" t="s">
        <v>1395</v>
      </c>
      <c r="Q50" s="136"/>
    </row>
    <row r="51" spans="1:17" s="62" customFormat="1" ht="54.75" customHeight="1">
      <c r="A51" s="365" t="s">
        <v>1603</v>
      </c>
      <c r="B51" s="132" t="s">
        <v>648</v>
      </c>
      <c r="C51" s="132" t="s">
        <v>649</v>
      </c>
      <c r="D51" s="365" t="s">
        <v>1365</v>
      </c>
      <c r="E51" s="137">
        <v>30</v>
      </c>
      <c r="F51" s="137">
        <v>0.3</v>
      </c>
      <c r="G51" s="144">
        <f>(68498389.2*0.3)/1000</f>
        <v>20549.516760000002</v>
      </c>
      <c r="H51" s="365" t="s">
        <v>650</v>
      </c>
      <c r="I51" s="339" t="s">
        <v>1389</v>
      </c>
      <c r="J51" s="340"/>
      <c r="K51" s="156"/>
      <c r="L51" s="156"/>
      <c r="M51" s="345" t="s">
        <v>34</v>
      </c>
      <c r="N51" s="156"/>
      <c r="O51" s="156"/>
      <c r="P51" s="365" t="s">
        <v>1395</v>
      </c>
      <c r="Q51" s="136"/>
    </row>
    <row r="52" spans="1:17" s="62" customFormat="1" ht="85.5">
      <c r="A52" s="367"/>
      <c r="B52" s="132" t="s">
        <v>651</v>
      </c>
      <c r="C52" s="132" t="s">
        <v>469</v>
      </c>
      <c r="D52" s="367"/>
      <c r="E52" s="137">
        <v>20</v>
      </c>
      <c r="F52" s="137">
        <v>0.5</v>
      </c>
      <c r="G52" s="144">
        <f>(68498389.2*0.2)/1000</f>
        <v>13699.677840000002</v>
      </c>
      <c r="H52" s="367"/>
      <c r="I52" s="357"/>
      <c r="J52" s="358"/>
      <c r="K52" s="156"/>
      <c r="L52" s="156"/>
      <c r="M52" s="374"/>
      <c r="N52" s="156"/>
      <c r="O52" s="156"/>
      <c r="P52" s="367"/>
      <c r="Q52" s="136"/>
    </row>
    <row r="53" spans="1:17" s="62" customFormat="1" ht="99.75">
      <c r="A53" s="367"/>
      <c r="B53" s="132" t="s">
        <v>652</v>
      </c>
      <c r="C53" s="132" t="s">
        <v>470</v>
      </c>
      <c r="D53" s="367"/>
      <c r="E53" s="137">
        <v>30</v>
      </c>
      <c r="F53" s="137">
        <v>3</v>
      </c>
      <c r="G53" s="144">
        <f>(68498389.2*0.3)/1000</f>
        <v>20549.516760000002</v>
      </c>
      <c r="H53" s="367"/>
      <c r="I53" s="357"/>
      <c r="J53" s="358"/>
      <c r="K53" s="156"/>
      <c r="L53" s="156"/>
      <c r="M53" s="374"/>
      <c r="N53" s="156"/>
      <c r="O53" s="156"/>
      <c r="P53" s="367"/>
      <c r="Q53" s="136"/>
    </row>
    <row r="54" spans="1:17" s="62" customFormat="1" ht="57">
      <c r="A54" s="366"/>
      <c r="B54" s="132" t="s">
        <v>653</v>
      </c>
      <c r="C54" s="132" t="s">
        <v>471</v>
      </c>
      <c r="D54" s="366"/>
      <c r="E54" s="137">
        <v>20</v>
      </c>
      <c r="F54" s="137">
        <v>0.3</v>
      </c>
      <c r="G54" s="144">
        <f>(68498389.2*0.2)/1000</f>
        <v>13699.677840000002</v>
      </c>
      <c r="H54" s="366"/>
      <c r="I54" s="341"/>
      <c r="J54" s="342"/>
      <c r="K54" s="156"/>
      <c r="L54" s="156"/>
      <c r="M54" s="346"/>
      <c r="N54" s="156"/>
      <c r="O54" s="156"/>
      <c r="P54" s="366"/>
      <c r="Q54" s="136"/>
    </row>
    <row r="55" spans="1:17" s="62" customFormat="1" ht="57" customHeight="1">
      <c r="A55" s="365" t="s">
        <v>1604</v>
      </c>
      <c r="B55" s="132" t="s">
        <v>654</v>
      </c>
      <c r="C55" s="132" t="s">
        <v>472</v>
      </c>
      <c r="D55" s="365" t="s">
        <v>1366</v>
      </c>
      <c r="E55" s="137">
        <v>20</v>
      </c>
      <c r="F55" s="137">
        <v>0.4</v>
      </c>
      <c r="G55" s="144">
        <f>(50050909.2*0.2)/1000</f>
        <v>10010.181840000001</v>
      </c>
      <c r="H55" s="132" t="s">
        <v>655</v>
      </c>
      <c r="I55" s="339" t="s">
        <v>1390</v>
      </c>
      <c r="J55" s="340"/>
      <c r="K55" s="365"/>
      <c r="L55" s="368"/>
      <c r="M55" s="345" t="s">
        <v>34</v>
      </c>
      <c r="N55" s="371"/>
      <c r="O55" s="371"/>
      <c r="P55" s="365" t="s">
        <v>1395</v>
      </c>
      <c r="Q55" s="136"/>
    </row>
    <row r="56" spans="1:17" s="62" customFormat="1" ht="57">
      <c r="A56" s="367"/>
      <c r="B56" s="132" t="s">
        <v>656</v>
      </c>
      <c r="C56" s="132" t="s">
        <v>473</v>
      </c>
      <c r="D56" s="367"/>
      <c r="E56" s="137">
        <v>20</v>
      </c>
      <c r="F56" s="137">
        <v>1</v>
      </c>
      <c r="G56" s="144">
        <f>(50050909.2*0.2)/1000</f>
        <v>10010.181840000001</v>
      </c>
      <c r="H56" s="365" t="s">
        <v>655</v>
      </c>
      <c r="I56" s="357"/>
      <c r="J56" s="358"/>
      <c r="K56" s="367"/>
      <c r="L56" s="369"/>
      <c r="M56" s="374"/>
      <c r="N56" s="372"/>
      <c r="O56" s="372"/>
      <c r="P56" s="367"/>
      <c r="Q56" s="136"/>
    </row>
    <row r="57" spans="1:17" s="62" customFormat="1" ht="42.75">
      <c r="A57" s="366"/>
      <c r="B57" s="132" t="s">
        <v>657</v>
      </c>
      <c r="C57" s="132" t="s">
        <v>474</v>
      </c>
      <c r="D57" s="366"/>
      <c r="E57" s="137">
        <v>60</v>
      </c>
      <c r="F57" s="137">
        <v>125</v>
      </c>
      <c r="G57" s="144">
        <f>(50050909.2*0.6)/1000</f>
        <v>30030.54552</v>
      </c>
      <c r="H57" s="366"/>
      <c r="I57" s="341"/>
      <c r="J57" s="342"/>
      <c r="K57" s="366"/>
      <c r="L57" s="370"/>
      <c r="M57" s="346"/>
      <c r="N57" s="373"/>
      <c r="O57" s="373"/>
      <c r="P57" s="366"/>
      <c r="Q57" s="136"/>
    </row>
    <row r="58" spans="1:17" s="62" customFormat="1" ht="118.5" customHeight="1">
      <c r="A58" s="132" t="s">
        <v>1606</v>
      </c>
      <c r="B58" s="132" t="s">
        <v>658</v>
      </c>
      <c r="C58" s="132" t="s">
        <v>475</v>
      </c>
      <c r="D58" s="132" t="s">
        <v>1367</v>
      </c>
      <c r="E58" s="137">
        <v>100</v>
      </c>
      <c r="F58" s="137">
        <v>5</v>
      </c>
      <c r="G58" s="144">
        <f>60197023.2/1000</f>
        <v>60197.0232</v>
      </c>
      <c r="H58" s="132" t="s">
        <v>659</v>
      </c>
      <c r="I58" s="351" t="s">
        <v>1391</v>
      </c>
      <c r="J58" s="352"/>
      <c r="K58" s="147"/>
      <c r="L58" s="138"/>
      <c r="M58" s="133" t="s">
        <v>34</v>
      </c>
      <c r="N58" s="133"/>
      <c r="O58" s="133"/>
      <c r="P58" s="132" t="s">
        <v>1395</v>
      </c>
      <c r="Q58" s="136"/>
    </row>
    <row r="59" spans="1:17" s="62" customFormat="1" ht="63" customHeight="1">
      <c r="A59" s="365" t="s">
        <v>1605</v>
      </c>
      <c r="B59" s="132" t="s">
        <v>660</v>
      </c>
      <c r="C59" s="132" t="s">
        <v>476</v>
      </c>
      <c r="D59" s="365" t="s">
        <v>1368</v>
      </c>
      <c r="E59" s="137">
        <v>40</v>
      </c>
      <c r="F59" s="137">
        <v>1</v>
      </c>
      <c r="G59" s="144">
        <f>(23671012.8*0.4)/1000</f>
        <v>9468.405120000001</v>
      </c>
      <c r="H59" s="132" t="s">
        <v>659</v>
      </c>
      <c r="I59" s="339" t="s">
        <v>1392</v>
      </c>
      <c r="J59" s="340"/>
      <c r="K59" s="156"/>
      <c r="L59" s="156"/>
      <c r="M59" s="345" t="s">
        <v>34</v>
      </c>
      <c r="N59" s="156"/>
      <c r="O59" s="156"/>
      <c r="P59" s="365" t="s">
        <v>1395</v>
      </c>
      <c r="Q59" s="140"/>
    </row>
    <row r="60" spans="1:17" s="62" customFormat="1" ht="85.5">
      <c r="A60" s="366"/>
      <c r="B60" s="132" t="s">
        <v>661</v>
      </c>
      <c r="C60" s="132" t="s">
        <v>477</v>
      </c>
      <c r="D60" s="366"/>
      <c r="E60" s="137">
        <v>60</v>
      </c>
      <c r="F60" s="137">
        <v>2</v>
      </c>
      <c r="G60" s="144">
        <f>(23671012.8*0.6)/1000</f>
        <v>14202.60768</v>
      </c>
      <c r="H60" s="132" t="s">
        <v>659</v>
      </c>
      <c r="I60" s="341"/>
      <c r="J60" s="342"/>
      <c r="K60" s="156"/>
      <c r="L60" s="156"/>
      <c r="M60" s="346"/>
      <c r="N60" s="156"/>
      <c r="O60" s="156"/>
      <c r="P60" s="366"/>
      <c r="Q60" s="140"/>
    </row>
    <row r="61" spans="1:17" s="62" customFormat="1" ht="54.75" customHeight="1">
      <c r="A61" s="365" t="s">
        <v>1607</v>
      </c>
      <c r="B61" s="132" t="s">
        <v>662</v>
      </c>
      <c r="C61" s="132" t="s">
        <v>478</v>
      </c>
      <c r="D61" s="365" t="s">
        <v>1369</v>
      </c>
      <c r="E61" s="137">
        <v>30</v>
      </c>
      <c r="F61" s="137">
        <v>200</v>
      </c>
      <c r="G61" s="144">
        <f>(74493827.58*0.3)/1000</f>
        <v>22348.148274</v>
      </c>
      <c r="H61" s="365" t="s">
        <v>663</v>
      </c>
      <c r="I61" s="339" t="s">
        <v>1393</v>
      </c>
      <c r="J61" s="340"/>
      <c r="K61" s="156"/>
      <c r="L61" s="156"/>
      <c r="M61" s="345" t="s">
        <v>34</v>
      </c>
      <c r="N61" s="156"/>
      <c r="O61" s="156"/>
      <c r="P61" s="365" t="s">
        <v>1395</v>
      </c>
      <c r="Q61" s="136"/>
    </row>
    <row r="62" spans="1:17" s="62" customFormat="1" ht="71.25">
      <c r="A62" s="366"/>
      <c r="B62" s="132" t="s">
        <v>664</v>
      </c>
      <c r="C62" s="132" t="s">
        <v>479</v>
      </c>
      <c r="D62" s="366"/>
      <c r="E62" s="137">
        <v>70</v>
      </c>
      <c r="F62" s="137">
        <v>5</v>
      </c>
      <c r="G62" s="144">
        <f>(74493827.58*0.7)/1000</f>
        <v>52145.67930599999</v>
      </c>
      <c r="H62" s="366"/>
      <c r="I62" s="341"/>
      <c r="J62" s="342"/>
      <c r="K62" s="156"/>
      <c r="L62" s="156"/>
      <c r="M62" s="346"/>
      <c r="N62" s="156"/>
      <c r="O62" s="156"/>
      <c r="P62" s="366"/>
      <c r="Q62" s="136"/>
    </row>
    <row r="63" spans="1:17" s="62" customFormat="1" ht="54.75" customHeight="1">
      <c r="A63" s="365" t="s">
        <v>1608</v>
      </c>
      <c r="B63" s="132" t="s">
        <v>665</v>
      </c>
      <c r="C63" s="132" t="s">
        <v>480</v>
      </c>
      <c r="D63" s="365" t="s">
        <v>1370</v>
      </c>
      <c r="E63" s="137">
        <v>10</v>
      </c>
      <c r="F63" s="137">
        <v>0.3</v>
      </c>
      <c r="G63" s="144">
        <f>(426991559.2*0.1)/1000</f>
        <v>42699.155920000005</v>
      </c>
      <c r="H63" s="365" t="s">
        <v>1373</v>
      </c>
      <c r="I63" s="339" t="s">
        <v>1370</v>
      </c>
      <c r="J63" s="340"/>
      <c r="K63" s="156"/>
      <c r="L63" s="156"/>
      <c r="M63" s="345" t="s">
        <v>670</v>
      </c>
      <c r="N63" s="156"/>
      <c r="O63" s="156"/>
      <c r="P63" s="365" t="s">
        <v>1395</v>
      </c>
      <c r="Q63" s="136"/>
    </row>
    <row r="64" spans="1:17" s="62" customFormat="1" ht="62.25" customHeight="1">
      <c r="A64" s="366"/>
      <c r="B64" s="132" t="s">
        <v>666</v>
      </c>
      <c r="C64" s="132" t="s">
        <v>667</v>
      </c>
      <c r="D64" s="366"/>
      <c r="E64" s="137">
        <v>90</v>
      </c>
      <c r="F64" s="137">
        <v>0.3</v>
      </c>
      <c r="G64" s="144">
        <f>(426991559.2*0.9)/1000</f>
        <v>384292.40327999997</v>
      </c>
      <c r="H64" s="366"/>
      <c r="I64" s="341"/>
      <c r="J64" s="342"/>
      <c r="K64" s="156"/>
      <c r="L64" s="156"/>
      <c r="M64" s="346"/>
      <c r="N64" s="156"/>
      <c r="O64" s="156"/>
      <c r="P64" s="366"/>
      <c r="Q64" s="136"/>
    </row>
    <row r="65" spans="1:17" s="62" customFormat="1" ht="81" customHeight="1">
      <c r="A65" s="132" t="s">
        <v>1609</v>
      </c>
      <c r="B65" s="132" t="s">
        <v>668</v>
      </c>
      <c r="C65" s="132" t="s">
        <v>40</v>
      </c>
      <c r="D65" s="132" t="s">
        <v>1371</v>
      </c>
      <c r="E65" s="137">
        <v>100</v>
      </c>
      <c r="F65" s="137">
        <v>1</v>
      </c>
      <c r="G65" s="144">
        <f>96210193.66/1000</f>
        <v>96210.19365999999</v>
      </c>
      <c r="H65" s="132" t="s">
        <v>1092</v>
      </c>
      <c r="I65" s="351" t="s">
        <v>1394</v>
      </c>
      <c r="J65" s="352"/>
      <c r="K65" s="156"/>
      <c r="L65" s="156"/>
      <c r="M65" s="133" t="s">
        <v>34</v>
      </c>
      <c r="N65" s="156"/>
      <c r="O65" s="156"/>
      <c r="P65" s="132" t="s">
        <v>1395</v>
      </c>
      <c r="Q65" s="140"/>
    </row>
    <row r="66" spans="1:17" s="62" customFormat="1" ht="96.75" customHeight="1">
      <c r="A66" s="148" t="s">
        <v>1610</v>
      </c>
      <c r="B66" s="148" t="s">
        <v>669</v>
      </c>
      <c r="C66" s="148" t="s">
        <v>40</v>
      </c>
      <c r="D66" s="148" t="s">
        <v>1372</v>
      </c>
      <c r="E66" s="149">
        <v>100</v>
      </c>
      <c r="F66" s="149">
        <v>3</v>
      </c>
      <c r="G66" s="150">
        <f>103305888/1000</f>
        <v>103305.888</v>
      </c>
      <c r="H66" s="148" t="s">
        <v>1374</v>
      </c>
      <c r="I66" s="351" t="s">
        <v>1372</v>
      </c>
      <c r="J66" s="352"/>
      <c r="K66" s="156"/>
      <c r="L66" s="156"/>
      <c r="M66" s="151" t="s">
        <v>34</v>
      </c>
      <c r="N66" s="156"/>
      <c r="O66" s="156"/>
      <c r="P66" s="148" t="s">
        <v>1395</v>
      </c>
      <c r="Q66" s="136"/>
    </row>
    <row r="67" spans="1:17" s="62" customFormat="1" ht="14.25" customHeight="1">
      <c r="A67" s="210" t="s">
        <v>1575</v>
      </c>
      <c r="B67" s="399"/>
      <c r="C67" s="400"/>
      <c r="D67" s="132"/>
      <c r="E67" s="137"/>
      <c r="F67" s="137"/>
      <c r="G67" s="154">
        <f>SUM(G7:G66)</f>
        <v>1617218.8790300002</v>
      </c>
      <c r="H67" s="132"/>
      <c r="I67" s="404"/>
      <c r="J67" s="405"/>
      <c r="K67" s="138"/>
      <c r="L67" s="138"/>
      <c r="M67" s="80"/>
      <c r="N67" s="139"/>
      <c r="O67" s="139"/>
      <c r="P67" s="132"/>
      <c r="Q67" s="136"/>
    </row>
    <row r="68" spans="1:17" ht="14.25">
      <c r="A68" s="401" t="s">
        <v>11</v>
      </c>
      <c r="B68" s="402"/>
      <c r="C68" s="403"/>
      <c r="D68" s="152"/>
      <c r="E68" s="152"/>
      <c r="F68" s="152"/>
      <c r="G68" s="152"/>
      <c r="H68" s="152"/>
      <c r="I68" s="393"/>
      <c r="J68" s="394"/>
      <c r="K68" s="152"/>
      <c r="L68" s="152"/>
      <c r="M68" s="152"/>
      <c r="N68" s="152"/>
      <c r="O68" s="152"/>
      <c r="P68" s="152"/>
      <c r="Q68" s="153"/>
    </row>
    <row r="69" spans="1:17" ht="14.25">
      <c r="A69" s="225" t="s">
        <v>1582</v>
      </c>
      <c r="B69" s="226"/>
      <c r="C69" s="227"/>
      <c r="D69" s="152"/>
      <c r="E69" s="152"/>
      <c r="F69" s="152"/>
      <c r="G69" s="152"/>
      <c r="H69" s="152"/>
      <c r="I69" s="393"/>
      <c r="J69" s="394"/>
      <c r="K69" s="152"/>
      <c r="L69" s="152"/>
      <c r="M69" s="152"/>
      <c r="N69" s="152"/>
      <c r="O69" s="152"/>
      <c r="P69" s="152"/>
      <c r="Q69" s="153"/>
    </row>
    <row r="70" spans="1:17" ht="14.25">
      <c r="A70" s="25"/>
      <c r="B70" s="26"/>
      <c r="C70" s="26"/>
      <c r="D70" s="152"/>
      <c r="E70" s="152"/>
      <c r="F70" s="152"/>
      <c r="G70" s="152"/>
      <c r="H70" s="152"/>
      <c r="I70" s="393"/>
      <c r="J70" s="394"/>
      <c r="K70" s="152"/>
      <c r="L70" s="152"/>
      <c r="M70" s="152"/>
      <c r="N70" s="152"/>
      <c r="O70" s="152"/>
      <c r="P70" s="152"/>
      <c r="Q70" s="153"/>
    </row>
    <row r="71" spans="1:17" ht="14.25">
      <c r="A71" s="225" t="s">
        <v>12</v>
      </c>
      <c r="B71" s="226"/>
      <c r="C71" s="227"/>
      <c r="D71" s="390" t="s">
        <v>1613</v>
      </c>
      <c r="E71" s="391"/>
      <c r="F71" s="391"/>
      <c r="G71" s="392"/>
      <c r="H71" s="152"/>
      <c r="I71" s="393"/>
      <c r="J71" s="394"/>
      <c r="K71" s="152"/>
      <c r="L71" s="152"/>
      <c r="M71" s="152"/>
      <c r="N71" s="152"/>
      <c r="O71" s="152"/>
      <c r="P71" s="152"/>
      <c r="Q71" s="153"/>
    </row>
    <row r="72" spans="1:17" ht="13.5">
      <c r="A72" s="141"/>
      <c r="C72" s="356"/>
      <c r="D72" s="356"/>
      <c r="E72" s="356"/>
      <c r="F72" s="356"/>
      <c r="G72" s="356"/>
      <c r="H72" s="356"/>
      <c r="I72" s="356"/>
      <c r="J72" s="356"/>
      <c r="K72" s="356"/>
      <c r="L72" s="356"/>
      <c r="M72" s="356"/>
      <c r="N72" s="356"/>
      <c r="O72" s="356"/>
      <c r="P72" s="356"/>
      <c r="Q72" s="356"/>
    </row>
    <row r="73" spans="1:17" ht="13.5">
      <c r="A73" s="141"/>
      <c r="B73" s="141"/>
      <c r="C73" s="141"/>
      <c r="D73" s="141"/>
      <c r="E73" s="142"/>
      <c r="F73" s="142"/>
      <c r="G73" s="145"/>
      <c r="H73" s="141"/>
      <c r="I73" s="141"/>
      <c r="J73" s="141"/>
      <c r="K73" s="141"/>
      <c r="L73" s="141"/>
      <c r="M73" s="142"/>
      <c r="N73" s="142"/>
      <c r="O73" s="142"/>
      <c r="P73" s="141"/>
      <c r="Q73" s="141"/>
    </row>
  </sheetData>
  <sheetProtection/>
  <mergeCells count="162">
    <mergeCell ref="K5:K6"/>
    <mergeCell ref="I5:J6"/>
    <mergeCell ref="A3:H3"/>
    <mergeCell ref="I3:L3"/>
    <mergeCell ref="A67:C67"/>
    <mergeCell ref="A68:C68"/>
    <mergeCell ref="I67:J67"/>
    <mergeCell ref="I68:J68"/>
    <mergeCell ref="A5:A6"/>
    <mergeCell ref="B5:B6"/>
    <mergeCell ref="P13:P14"/>
    <mergeCell ref="I13:J14"/>
    <mergeCell ref="P11:P12"/>
    <mergeCell ref="I11:J12"/>
    <mergeCell ref="P9:P10"/>
    <mergeCell ref="N9:N10"/>
    <mergeCell ref="M9:M10"/>
    <mergeCell ref="L9:L10"/>
    <mergeCell ref="I9:J10"/>
    <mergeCell ref="P18:P19"/>
    <mergeCell ref="P16:P17"/>
    <mergeCell ref="A69:C69"/>
    <mergeCell ref="I69:J69"/>
    <mergeCell ref="I24:J27"/>
    <mergeCell ref="P20:P23"/>
    <mergeCell ref="P51:P54"/>
    <mergeCell ref="P55:P57"/>
    <mergeCell ref="M51:M54"/>
    <mergeCell ref="M55:M57"/>
    <mergeCell ref="A71:C71"/>
    <mergeCell ref="D71:G71"/>
    <mergeCell ref="I70:J70"/>
    <mergeCell ref="I71:J71"/>
    <mergeCell ref="P59:P60"/>
    <mergeCell ref="M59:M60"/>
    <mergeCell ref="A59:A60"/>
    <mergeCell ref="D59:D60"/>
    <mergeCell ref="A61:A62"/>
    <mergeCell ref="D61:D62"/>
    <mergeCell ref="E5:E6"/>
    <mergeCell ref="F5:F6"/>
    <mergeCell ref="G5:G6"/>
    <mergeCell ref="H5:H6"/>
    <mergeCell ref="A1:P1"/>
    <mergeCell ref="A2:P2"/>
    <mergeCell ref="M3:P3"/>
    <mergeCell ref="A4:C4"/>
    <mergeCell ref="D4:H4"/>
    <mergeCell ref="I4:P4"/>
    <mergeCell ref="M5:M6"/>
    <mergeCell ref="N5:O5"/>
    <mergeCell ref="I7:J7"/>
    <mergeCell ref="I8:J8"/>
    <mergeCell ref="L5:L6"/>
    <mergeCell ref="A9:A10"/>
    <mergeCell ref="D9:D10"/>
    <mergeCell ref="H9:H10"/>
    <mergeCell ref="C5:C6"/>
    <mergeCell ref="D5:D6"/>
    <mergeCell ref="A11:A12"/>
    <mergeCell ref="D11:D12"/>
    <mergeCell ref="H11:H12"/>
    <mergeCell ref="A13:A14"/>
    <mergeCell ref="D13:D14"/>
    <mergeCell ref="H13:H14"/>
    <mergeCell ref="I15:J15"/>
    <mergeCell ref="P48:P49"/>
    <mergeCell ref="M48:M49"/>
    <mergeCell ref="P45:P47"/>
    <mergeCell ref="L13:L14"/>
    <mergeCell ref="N13:N14"/>
    <mergeCell ref="O13:O14"/>
    <mergeCell ref="P30:P31"/>
    <mergeCell ref="M28:M29"/>
    <mergeCell ref="M30:M31"/>
    <mergeCell ref="A18:A19"/>
    <mergeCell ref="D18:D19"/>
    <mergeCell ref="H18:H19"/>
    <mergeCell ref="A16:A17"/>
    <mergeCell ref="D16:D17"/>
    <mergeCell ref="H16:H17"/>
    <mergeCell ref="P37:P44"/>
    <mergeCell ref="M37:M44"/>
    <mergeCell ref="D24:D27"/>
    <mergeCell ref="H24:H25"/>
    <mergeCell ref="P24:P27"/>
    <mergeCell ref="P28:P29"/>
    <mergeCell ref="D30:D31"/>
    <mergeCell ref="H30:H31"/>
    <mergeCell ref="A28:A29"/>
    <mergeCell ref="D28:D29"/>
    <mergeCell ref="H28:H29"/>
    <mergeCell ref="A20:A23"/>
    <mergeCell ref="D20:D23"/>
    <mergeCell ref="H20:H23"/>
    <mergeCell ref="A24:A27"/>
    <mergeCell ref="P32:P36"/>
    <mergeCell ref="M32:M36"/>
    <mergeCell ref="A37:A44"/>
    <mergeCell ref="D37:D44"/>
    <mergeCell ref="H37:H44"/>
    <mergeCell ref="A32:A36"/>
    <mergeCell ref="D32:D36"/>
    <mergeCell ref="H32:H36"/>
    <mergeCell ref="A30:A31"/>
    <mergeCell ref="A45:A47"/>
    <mergeCell ref="D45:D47"/>
    <mergeCell ref="H45:H47"/>
    <mergeCell ref="N55:N57"/>
    <mergeCell ref="O55:O57"/>
    <mergeCell ref="A48:A49"/>
    <mergeCell ref="D48:D49"/>
    <mergeCell ref="H48:H49"/>
    <mergeCell ref="A51:A54"/>
    <mergeCell ref="D51:D54"/>
    <mergeCell ref="H51:H54"/>
    <mergeCell ref="A55:A57"/>
    <mergeCell ref="D55:D57"/>
    <mergeCell ref="H56:H57"/>
    <mergeCell ref="L55:L57"/>
    <mergeCell ref="K55:K57"/>
    <mergeCell ref="I55:J57"/>
    <mergeCell ref="H61:H62"/>
    <mergeCell ref="A63:A64"/>
    <mergeCell ref="D63:D64"/>
    <mergeCell ref="H63:H64"/>
    <mergeCell ref="I66:J66"/>
    <mergeCell ref="I28:J29"/>
    <mergeCell ref="I30:J31"/>
    <mergeCell ref="I32:J36"/>
    <mergeCell ref="I37:J44"/>
    <mergeCell ref="I45:J47"/>
    <mergeCell ref="C72:Q72"/>
    <mergeCell ref="I65:J65"/>
    <mergeCell ref="I50:J50"/>
    <mergeCell ref="I51:J54"/>
    <mergeCell ref="I16:J17"/>
    <mergeCell ref="I18:J19"/>
    <mergeCell ref="I20:J23"/>
    <mergeCell ref="P61:P62"/>
    <mergeCell ref="P63:P64"/>
    <mergeCell ref="M63:M64"/>
    <mergeCell ref="I59:J60"/>
    <mergeCell ref="I61:J62"/>
    <mergeCell ref="I48:J49"/>
    <mergeCell ref="M11:M12"/>
    <mergeCell ref="M13:M14"/>
    <mergeCell ref="M16:M17"/>
    <mergeCell ref="M18:M19"/>
    <mergeCell ref="M20:M23"/>
    <mergeCell ref="M24:M27"/>
    <mergeCell ref="M45:M47"/>
    <mergeCell ref="I63:J64"/>
    <mergeCell ref="O9:O10"/>
    <mergeCell ref="M61:M62"/>
    <mergeCell ref="L11:L12"/>
    <mergeCell ref="N11:N12"/>
    <mergeCell ref="O11:O12"/>
    <mergeCell ref="I58:J58"/>
    <mergeCell ref="K9:K10"/>
    <mergeCell ref="K11:K12"/>
    <mergeCell ref="K13:K14"/>
  </mergeCells>
  <printOptions/>
  <pageMargins left="1.299212598425197" right="0.31496062992125984" top="0.7480314960629921" bottom="0.7480314960629921" header="0.31496062992125984" footer="0.31496062992125984"/>
  <pageSetup horizontalDpi="600" verticalDpi="600" orientation="landscape" paperSize="5" scale="60"/>
  <headerFooter>
    <oddFooter>&amp;CPágina &amp;P</oddFooter>
  </headerFooter>
  <ignoredErrors>
    <ignoredError sqref="G52:G53" formula="1"/>
  </ignoredErrors>
  <legacyDrawing r:id="rId2"/>
</worksheet>
</file>

<file path=xl/worksheets/sheet9.xml><?xml version="1.0" encoding="utf-8"?>
<worksheet xmlns="http://schemas.openxmlformats.org/spreadsheetml/2006/main" xmlns:r="http://schemas.openxmlformats.org/officeDocument/2006/relationships">
  <dimension ref="A1:N30"/>
  <sheetViews>
    <sheetView zoomScale="60" zoomScaleNormal="60" zoomScalePageLayoutView="0" workbookViewId="0" topLeftCell="A1">
      <selection activeCell="O12" sqref="O12"/>
    </sheetView>
  </sheetViews>
  <sheetFormatPr defaultColWidth="11.421875" defaultRowHeight="15"/>
  <cols>
    <col min="1" max="4" width="25.140625" style="6" customWidth="1"/>
    <col min="5" max="5" width="10.7109375" style="1" customWidth="1"/>
    <col min="6" max="6" width="15.28125" style="19" customWidth="1"/>
    <col min="7" max="7" width="31.28125" style="6" customWidth="1"/>
    <col min="8" max="8" width="29.28125" style="6" customWidth="1"/>
    <col min="9" max="9" width="25.140625" style="6" customWidth="1"/>
    <col min="10" max="10" width="19.7109375" style="6" customWidth="1"/>
    <col min="11" max="11" width="14.28125" style="1" customWidth="1"/>
    <col min="12" max="12" width="17.140625" style="6" customWidth="1"/>
    <col min="13" max="13" width="17.28125" style="6" customWidth="1"/>
    <col min="14" max="14" width="25.140625" style="6" customWidth="1"/>
    <col min="15" max="16384" width="11.421875" style="6" customWidth="1"/>
  </cols>
  <sheetData>
    <row r="1" spans="1:14" s="1" customFormat="1" ht="15">
      <c r="A1" s="412" t="s">
        <v>16</v>
      </c>
      <c r="B1" s="412"/>
      <c r="C1" s="412"/>
      <c r="D1" s="412"/>
      <c r="E1" s="412"/>
      <c r="F1" s="412"/>
      <c r="G1" s="412"/>
      <c r="H1" s="412"/>
      <c r="I1" s="412"/>
      <c r="J1" s="412"/>
      <c r="K1" s="412"/>
      <c r="L1" s="412"/>
      <c r="M1" s="412"/>
      <c r="N1" s="412"/>
    </row>
    <row r="2" spans="1:14" s="14" customFormat="1" ht="15">
      <c r="A2" s="254" t="s">
        <v>1091</v>
      </c>
      <c r="B2" s="254"/>
      <c r="C2" s="254"/>
      <c r="D2" s="254"/>
      <c r="E2" s="254"/>
      <c r="F2" s="254"/>
      <c r="G2" s="254"/>
      <c r="H2" s="254"/>
      <c r="I2" s="254"/>
      <c r="J2" s="254"/>
      <c r="K2" s="254"/>
      <c r="L2" s="254"/>
      <c r="M2" s="254"/>
      <c r="N2" s="254"/>
    </row>
    <row r="3" spans="1:14" s="1" customFormat="1" ht="13.5" customHeight="1">
      <c r="A3" s="406" t="s">
        <v>153</v>
      </c>
      <c r="B3" s="407"/>
      <c r="C3" s="407"/>
      <c r="D3" s="407"/>
      <c r="E3" s="407"/>
      <c r="F3" s="407"/>
      <c r="G3" s="408"/>
      <c r="H3" s="409" t="s">
        <v>1615</v>
      </c>
      <c r="I3" s="407"/>
      <c r="J3" s="407"/>
      <c r="K3" s="221" t="s">
        <v>1578</v>
      </c>
      <c r="L3" s="413"/>
      <c r="M3" s="413"/>
      <c r="N3" s="413"/>
    </row>
    <row r="4" spans="1:14" s="15" customFormat="1" ht="14.25">
      <c r="A4" s="247" t="s">
        <v>0</v>
      </c>
      <c r="B4" s="247"/>
      <c r="C4" s="247"/>
      <c r="D4" s="247" t="s">
        <v>1</v>
      </c>
      <c r="E4" s="247"/>
      <c r="F4" s="247"/>
      <c r="G4" s="247"/>
      <c r="H4" s="247"/>
      <c r="I4" s="406" t="s">
        <v>17</v>
      </c>
      <c r="J4" s="407"/>
      <c r="K4" s="407"/>
      <c r="L4" s="407"/>
      <c r="M4" s="407"/>
      <c r="N4" s="408"/>
    </row>
    <row r="5" spans="1:14" s="15" customFormat="1" ht="14.25">
      <c r="A5" s="247" t="s">
        <v>2</v>
      </c>
      <c r="B5" s="247" t="s">
        <v>4</v>
      </c>
      <c r="C5" s="247" t="s">
        <v>3</v>
      </c>
      <c r="D5" s="247" t="s">
        <v>4</v>
      </c>
      <c r="E5" s="247" t="s">
        <v>5</v>
      </c>
      <c r="F5" s="270" t="s">
        <v>13</v>
      </c>
      <c r="G5" s="222" t="s">
        <v>1251</v>
      </c>
      <c r="H5" s="247" t="s">
        <v>6</v>
      </c>
      <c r="I5" s="247" t="s">
        <v>1250</v>
      </c>
      <c r="J5" s="315" t="s">
        <v>1627</v>
      </c>
      <c r="K5" s="247" t="s">
        <v>1249</v>
      </c>
      <c r="L5" s="247" t="s">
        <v>7</v>
      </c>
      <c r="M5" s="247"/>
      <c r="N5" s="16" t="s">
        <v>8</v>
      </c>
    </row>
    <row r="6" spans="1:14" s="15" customFormat="1" ht="24" customHeight="1">
      <c r="A6" s="247"/>
      <c r="B6" s="247"/>
      <c r="C6" s="247"/>
      <c r="D6" s="247"/>
      <c r="E6" s="247"/>
      <c r="F6" s="270"/>
      <c r="G6" s="222"/>
      <c r="H6" s="247"/>
      <c r="I6" s="247"/>
      <c r="J6" s="414"/>
      <c r="K6" s="247"/>
      <c r="L6" s="16" t="s">
        <v>9</v>
      </c>
      <c r="M6" s="16" t="s">
        <v>10</v>
      </c>
      <c r="N6" s="16" t="s">
        <v>1130</v>
      </c>
    </row>
    <row r="7" spans="1:14" ht="96" customHeight="1">
      <c r="A7" s="2" t="s">
        <v>154</v>
      </c>
      <c r="B7" s="3" t="s">
        <v>155</v>
      </c>
      <c r="C7" s="4" t="s">
        <v>156</v>
      </c>
      <c r="D7" s="232" t="s">
        <v>1396</v>
      </c>
      <c r="E7" s="20">
        <v>25</v>
      </c>
      <c r="F7" s="17">
        <v>15000</v>
      </c>
      <c r="G7" s="3" t="s">
        <v>671</v>
      </c>
      <c r="H7" s="5" t="s">
        <v>1071</v>
      </c>
      <c r="I7" s="35"/>
      <c r="J7" s="31"/>
      <c r="K7" s="415" t="s">
        <v>34</v>
      </c>
      <c r="L7" s="34"/>
      <c r="M7" s="34"/>
      <c r="N7" s="232" t="s">
        <v>1409</v>
      </c>
    </row>
    <row r="8" spans="1:14" ht="42.75">
      <c r="A8" s="2" t="s">
        <v>157</v>
      </c>
      <c r="B8" s="3" t="s">
        <v>158</v>
      </c>
      <c r="C8" s="4" t="s">
        <v>159</v>
      </c>
      <c r="D8" s="232"/>
      <c r="E8" s="20">
        <v>25</v>
      </c>
      <c r="F8" s="17">
        <v>10723.62522</v>
      </c>
      <c r="G8" s="3" t="s">
        <v>672</v>
      </c>
      <c r="H8" s="5" t="s">
        <v>1072</v>
      </c>
      <c r="I8" s="35"/>
      <c r="J8" s="31"/>
      <c r="K8" s="415"/>
      <c r="L8" s="34"/>
      <c r="M8" s="34"/>
      <c r="N8" s="232"/>
    </row>
    <row r="9" spans="1:14" ht="57">
      <c r="A9" s="2" t="s">
        <v>160</v>
      </c>
      <c r="B9" s="3" t="s">
        <v>161</v>
      </c>
      <c r="C9" s="4" t="s">
        <v>162</v>
      </c>
      <c r="D9" s="232"/>
      <c r="E9" s="20">
        <v>25</v>
      </c>
      <c r="F9" s="17">
        <v>12000</v>
      </c>
      <c r="G9" s="232" t="s">
        <v>673</v>
      </c>
      <c r="H9" s="410" t="s">
        <v>1073</v>
      </c>
      <c r="I9" s="35"/>
      <c r="J9" s="31"/>
      <c r="K9" s="415"/>
      <c r="L9" s="34"/>
      <c r="M9" s="34"/>
      <c r="N9" s="232"/>
    </row>
    <row r="10" spans="1:14" ht="42.75">
      <c r="A10" s="2" t="s">
        <v>163</v>
      </c>
      <c r="B10" s="3" t="s">
        <v>164</v>
      </c>
      <c r="C10" s="4" t="s">
        <v>165</v>
      </c>
      <c r="D10" s="232"/>
      <c r="E10" s="20">
        <v>25</v>
      </c>
      <c r="F10" s="17">
        <v>0</v>
      </c>
      <c r="G10" s="232"/>
      <c r="H10" s="411"/>
      <c r="I10" s="35"/>
      <c r="J10" s="31"/>
      <c r="K10" s="415"/>
      <c r="L10" s="34"/>
      <c r="M10" s="34"/>
      <c r="N10" s="232"/>
    </row>
    <row r="11" spans="1:14" ht="144.75" customHeight="1">
      <c r="A11" s="2" t="s">
        <v>166</v>
      </c>
      <c r="B11" s="3" t="s">
        <v>167</v>
      </c>
      <c r="C11" s="4" t="s">
        <v>168</v>
      </c>
      <c r="D11" s="3" t="s">
        <v>1397</v>
      </c>
      <c r="E11" s="21">
        <v>1</v>
      </c>
      <c r="F11" s="18">
        <v>33205.464</v>
      </c>
      <c r="G11" s="3" t="s">
        <v>674</v>
      </c>
      <c r="H11" s="5" t="s">
        <v>1074</v>
      </c>
      <c r="I11" s="7"/>
      <c r="J11" s="31"/>
      <c r="K11" s="32" t="s">
        <v>34</v>
      </c>
      <c r="L11" s="34"/>
      <c r="M11" s="34"/>
      <c r="N11" s="3" t="s">
        <v>1409</v>
      </c>
    </row>
    <row r="12" spans="1:14" ht="99" customHeight="1">
      <c r="A12" s="2" t="s">
        <v>169</v>
      </c>
      <c r="B12" s="4" t="s">
        <v>170</v>
      </c>
      <c r="C12" s="4" t="s">
        <v>171</v>
      </c>
      <c r="D12" s="232" t="s">
        <v>1398</v>
      </c>
      <c r="E12" s="20">
        <v>60</v>
      </c>
      <c r="F12" s="17">
        <v>87937.3499</v>
      </c>
      <c r="G12" s="3" t="s">
        <v>675</v>
      </c>
      <c r="H12" s="4" t="s">
        <v>1075</v>
      </c>
      <c r="I12" s="36"/>
      <c r="J12" s="31"/>
      <c r="K12" s="415" t="s">
        <v>178</v>
      </c>
      <c r="L12" s="34"/>
      <c r="M12" s="34"/>
      <c r="N12" s="232" t="s">
        <v>1409</v>
      </c>
    </row>
    <row r="13" spans="1:14" ht="118.5" customHeight="1">
      <c r="A13" s="2" t="s">
        <v>172</v>
      </c>
      <c r="B13" s="4" t="s">
        <v>173</v>
      </c>
      <c r="C13" s="4" t="s">
        <v>174</v>
      </c>
      <c r="D13" s="232"/>
      <c r="E13" s="20">
        <v>30</v>
      </c>
      <c r="F13" s="17">
        <v>150000</v>
      </c>
      <c r="G13" s="3" t="s">
        <v>676</v>
      </c>
      <c r="H13" s="4" t="s">
        <v>1076</v>
      </c>
      <c r="I13" s="36"/>
      <c r="J13" s="31"/>
      <c r="K13" s="415"/>
      <c r="L13" s="34"/>
      <c r="M13" s="34"/>
      <c r="N13" s="232"/>
    </row>
    <row r="14" spans="1:14" ht="115.5" customHeight="1">
      <c r="A14" s="2" t="s">
        <v>175</v>
      </c>
      <c r="B14" s="3" t="s">
        <v>176</v>
      </c>
      <c r="C14" s="4" t="s">
        <v>177</v>
      </c>
      <c r="D14" s="232"/>
      <c r="E14" s="20">
        <v>10</v>
      </c>
      <c r="F14" s="17">
        <v>250000</v>
      </c>
      <c r="G14" s="3" t="s">
        <v>677</v>
      </c>
      <c r="H14" s="4" t="s">
        <v>1077</v>
      </c>
      <c r="I14" s="36"/>
      <c r="J14" s="31"/>
      <c r="K14" s="415"/>
      <c r="L14" s="34"/>
      <c r="M14" s="34"/>
      <c r="N14" s="232"/>
    </row>
    <row r="15" spans="1:14" ht="122.25" customHeight="1">
      <c r="A15" s="2" t="s">
        <v>179</v>
      </c>
      <c r="B15" s="3" t="s">
        <v>180</v>
      </c>
      <c r="C15" s="4" t="s">
        <v>181</v>
      </c>
      <c r="D15" s="3" t="s">
        <v>1399</v>
      </c>
      <c r="E15" s="21">
        <v>1</v>
      </c>
      <c r="F15" s="17">
        <v>4150.683</v>
      </c>
      <c r="G15" s="3" t="s">
        <v>678</v>
      </c>
      <c r="H15" s="4" t="s">
        <v>1078</v>
      </c>
      <c r="I15" s="36"/>
      <c r="J15" s="31"/>
      <c r="K15" s="32" t="s">
        <v>34</v>
      </c>
      <c r="L15" s="34"/>
      <c r="M15" s="34"/>
      <c r="N15" s="3" t="s">
        <v>1409</v>
      </c>
    </row>
    <row r="16" spans="1:14" ht="105" customHeight="1">
      <c r="A16" s="9" t="s">
        <v>182</v>
      </c>
      <c r="B16" s="4" t="s">
        <v>183</v>
      </c>
      <c r="C16" s="4" t="s">
        <v>184</v>
      </c>
      <c r="D16" s="232" t="s">
        <v>1400</v>
      </c>
      <c r="E16" s="20">
        <v>75</v>
      </c>
      <c r="F16" s="17">
        <v>110000</v>
      </c>
      <c r="G16" s="3" t="s">
        <v>679</v>
      </c>
      <c r="H16" s="4" t="s">
        <v>1079</v>
      </c>
      <c r="I16" s="36"/>
      <c r="J16" s="31"/>
      <c r="K16" s="415" t="s">
        <v>178</v>
      </c>
      <c r="L16" s="10"/>
      <c r="M16" s="10"/>
      <c r="N16" s="232" t="s">
        <v>1409</v>
      </c>
    </row>
    <row r="17" spans="1:14" ht="85.5">
      <c r="A17" s="9" t="s">
        <v>185</v>
      </c>
      <c r="B17" s="4" t="s">
        <v>186</v>
      </c>
      <c r="C17" s="4" t="s">
        <v>187</v>
      </c>
      <c r="D17" s="232"/>
      <c r="E17" s="20">
        <v>5</v>
      </c>
      <c r="F17" s="17">
        <v>10346.1312</v>
      </c>
      <c r="G17" s="3" t="s">
        <v>680</v>
      </c>
      <c r="H17" s="3" t="s">
        <v>1080</v>
      </c>
      <c r="I17" s="36"/>
      <c r="J17" s="31"/>
      <c r="K17" s="415"/>
      <c r="L17" s="10"/>
      <c r="M17" s="10"/>
      <c r="N17" s="232"/>
    </row>
    <row r="18" spans="1:14" ht="118.5" customHeight="1">
      <c r="A18" s="9" t="s">
        <v>188</v>
      </c>
      <c r="B18" s="4" t="s">
        <v>189</v>
      </c>
      <c r="C18" s="4" t="s">
        <v>190</v>
      </c>
      <c r="D18" s="232"/>
      <c r="E18" s="20">
        <v>20</v>
      </c>
      <c r="F18" s="17">
        <v>20000</v>
      </c>
      <c r="G18" s="3" t="s">
        <v>681</v>
      </c>
      <c r="H18" s="3" t="s">
        <v>1081</v>
      </c>
      <c r="I18" s="36"/>
      <c r="J18" s="31"/>
      <c r="K18" s="415"/>
      <c r="L18" s="10"/>
      <c r="M18" s="10"/>
      <c r="N18" s="232"/>
    </row>
    <row r="19" spans="1:14" ht="99.75">
      <c r="A19" s="2" t="s">
        <v>191</v>
      </c>
      <c r="B19" s="3" t="s">
        <v>192</v>
      </c>
      <c r="C19" s="4" t="s">
        <v>193</v>
      </c>
      <c r="D19" s="232" t="s">
        <v>1401</v>
      </c>
      <c r="E19" s="20">
        <v>40</v>
      </c>
      <c r="F19" s="17">
        <v>10000</v>
      </c>
      <c r="G19" s="11" t="s">
        <v>1405</v>
      </c>
      <c r="H19" s="4" t="s">
        <v>1082</v>
      </c>
      <c r="I19" s="36"/>
      <c r="J19" s="31"/>
      <c r="K19" s="415" t="s">
        <v>34</v>
      </c>
      <c r="L19" s="10"/>
      <c r="M19" s="10"/>
      <c r="N19" s="232" t="s">
        <v>1409</v>
      </c>
    </row>
    <row r="20" spans="1:14" ht="85.5">
      <c r="A20" s="2" t="s">
        <v>194</v>
      </c>
      <c r="B20" s="3" t="s">
        <v>195</v>
      </c>
      <c r="C20" s="4" t="s">
        <v>196</v>
      </c>
      <c r="D20" s="232"/>
      <c r="E20" s="20">
        <v>60</v>
      </c>
      <c r="F20" s="17">
        <v>13243.8248</v>
      </c>
      <c r="G20" s="11" t="s">
        <v>1406</v>
      </c>
      <c r="H20" s="4" t="s">
        <v>1083</v>
      </c>
      <c r="I20" s="36"/>
      <c r="J20" s="31"/>
      <c r="K20" s="415"/>
      <c r="L20" s="10"/>
      <c r="M20" s="10"/>
      <c r="N20" s="232"/>
    </row>
    <row r="21" spans="1:14" ht="123" customHeight="1">
      <c r="A21" s="2" t="s">
        <v>197</v>
      </c>
      <c r="B21" s="4" t="s">
        <v>198</v>
      </c>
      <c r="C21" s="4" t="s">
        <v>199</v>
      </c>
      <c r="D21" s="3" t="s">
        <v>1402</v>
      </c>
      <c r="E21" s="21">
        <v>1</v>
      </c>
      <c r="F21" s="17">
        <v>41506.83</v>
      </c>
      <c r="G21" s="11" t="s">
        <v>1407</v>
      </c>
      <c r="H21" s="12" t="s">
        <v>1084</v>
      </c>
      <c r="I21" s="7"/>
      <c r="J21" s="8"/>
      <c r="K21" s="32" t="s">
        <v>34</v>
      </c>
      <c r="L21" s="10"/>
      <c r="M21" s="10"/>
      <c r="N21" s="3" t="s">
        <v>1409</v>
      </c>
    </row>
    <row r="22" spans="1:14" ht="102" customHeight="1">
      <c r="A22" s="2" t="s">
        <v>200</v>
      </c>
      <c r="B22" s="3" t="s">
        <v>201</v>
      </c>
      <c r="C22" s="4" t="s">
        <v>199</v>
      </c>
      <c r="D22" s="232" t="s">
        <v>1403</v>
      </c>
      <c r="E22" s="20">
        <v>40</v>
      </c>
      <c r="F22" s="17">
        <v>20000</v>
      </c>
      <c r="G22" s="3" t="s">
        <v>682</v>
      </c>
      <c r="H22" s="4" t="s">
        <v>1085</v>
      </c>
      <c r="I22" s="36"/>
      <c r="J22" s="31"/>
      <c r="K22" s="415" t="s">
        <v>34</v>
      </c>
      <c r="L22" s="10"/>
      <c r="M22" s="10"/>
      <c r="N22" s="232" t="s">
        <v>1409</v>
      </c>
    </row>
    <row r="23" spans="1:14" ht="57">
      <c r="A23" s="2" t="s">
        <v>202</v>
      </c>
      <c r="B23" s="3" t="s">
        <v>203</v>
      </c>
      <c r="C23" s="4" t="s">
        <v>204</v>
      </c>
      <c r="D23" s="232"/>
      <c r="E23" s="20">
        <v>40</v>
      </c>
      <c r="F23" s="17">
        <v>4054.781</v>
      </c>
      <c r="G23" s="3" t="s">
        <v>201</v>
      </c>
      <c r="H23" s="3" t="s">
        <v>1086</v>
      </c>
      <c r="I23" s="36"/>
      <c r="J23" s="31"/>
      <c r="K23" s="415"/>
      <c r="L23" s="10"/>
      <c r="M23" s="10"/>
      <c r="N23" s="232"/>
    </row>
    <row r="24" spans="1:14" ht="90.75" customHeight="1">
      <c r="A24" s="2" t="s">
        <v>205</v>
      </c>
      <c r="B24" s="3" t="s">
        <v>206</v>
      </c>
      <c r="C24" s="4" t="s">
        <v>207</v>
      </c>
      <c r="D24" s="232"/>
      <c r="E24" s="20">
        <v>20</v>
      </c>
      <c r="F24" s="17">
        <v>5000</v>
      </c>
      <c r="G24" s="3" t="s">
        <v>683</v>
      </c>
      <c r="H24" s="3" t="s">
        <v>1087</v>
      </c>
      <c r="I24" s="36"/>
      <c r="J24" s="31"/>
      <c r="K24" s="415"/>
      <c r="L24" s="34"/>
      <c r="M24" s="34"/>
      <c r="N24" s="232"/>
    </row>
    <row r="25" spans="1:14" ht="156.75">
      <c r="A25" s="9" t="s">
        <v>208</v>
      </c>
      <c r="B25" s="4" t="s">
        <v>209</v>
      </c>
      <c r="C25" s="4" t="s">
        <v>199</v>
      </c>
      <c r="D25" s="3" t="s">
        <v>1404</v>
      </c>
      <c r="E25" s="21">
        <v>1</v>
      </c>
      <c r="F25" s="17">
        <v>230217.63856</v>
      </c>
      <c r="G25" s="3" t="s">
        <v>1408</v>
      </c>
      <c r="H25" s="12" t="s">
        <v>1088</v>
      </c>
      <c r="I25" s="7"/>
      <c r="J25" s="31"/>
      <c r="K25" s="33" t="s">
        <v>210</v>
      </c>
      <c r="L25" s="34"/>
      <c r="M25" s="34"/>
      <c r="N25" s="3" t="s">
        <v>1409</v>
      </c>
    </row>
    <row r="26" spans="1:14" ht="14.25">
      <c r="A26" s="209" t="s">
        <v>1575</v>
      </c>
      <c r="B26" s="209"/>
      <c r="C26" s="210"/>
      <c r="D26" s="3"/>
      <c r="E26" s="21"/>
      <c r="F26" s="28">
        <f>SUM(F7:F25)</f>
        <v>1027386.3276799998</v>
      </c>
      <c r="G26" s="3"/>
      <c r="H26" s="3"/>
      <c r="I26" s="7"/>
      <c r="J26" s="30"/>
      <c r="K26" s="29"/>
      <c r="L26" s="34"/>
      <c r="M26" s="34"/>
      <c r="N26" s="3"/>
    </row>
    <row r="27" spans="1:14" ht="14.25">
      <c r="A27" s="211" t="s">
        <v>11</v>
      </c>
      <c r="B27" s="212"/>
      <c r="C27" s="213"/>
      <c r="D27" s="23"/>
      <c r="E27" s="14"/>
      <c r="F27" s="24"/>
      <c r="G27" s="23"/>
      <c r="H27" s="23"/>
      <c r="I27" s="23"/>
      <c r="J27" s="23"/>
      <c r="K27" s="14"/>
      <c r="L27" s="23"/>
      <c r="M27" s="23"/>
      <c r="N27" s="23"/>
    </row>
    <row r="28" spans="1:14" ht="14.25">
      <c r="A28" s="225" t="s">
        <v>1582</v>
      </c>
      <c r="B28" s="226"/>
      <c r="C28" s="227"/>
      <c r="D28" s="23"/>
      <c r="E28" s="14"/>
      <c r="F28" s="24"/>
      <c r="G28" s="23"/>
      <c r="H28" s="23"/>
      <c r="I28" s="23"/>
      <c r="J28" s="23"/>
      <c r="K28" s="14"/>
      <c r="L28" s="23"/>
      <c r="M28" s="23"/>
      <c r="N28" s="23"/>
    </row>
    <row r="29" spans="1:14" ht="14.25">
      <c r="A29" s="25"/>
      <c r="B29" s="26"/>
      <c r="C29" s="26"/>
      <c r="D29" s="23"/>
      <c r="E29" s="14"/>
      <c r="F29" s="24"/>
      <c r="G29" s="23"/>
      <c r="H29" s="23"/>
      <c r="I29" s="23"/>
      <c r="J29" s="23"/>
      <c r="K29" s="14"/>
      <c r="L29" s="23"/>
      <c r="M29" s="23"/>
      <c r="N29" s="23"/>
    </row>
    <row r="30" spans="1:14" ht="14.25">
      <c r="A30" s="214" t="s">
        <v>12</v>
      </c>
      <c r="B30" s="214"/>
      <c r="C30" s="214"/>
      <c r="D30" s="229" t="s">
        <v>1576</v>
      </c>
      <c r="E30" s="230"/>
      <c r="F30" s="231"/>
      <c r="G30" s="23"/>
      <c r="H30" s="23"/>
      <c r="I30" s="23"/>
      <c r="J30" s="23"/>
      <c r="K30" s="14"/>
      <c r="L30" s="23"/>
      <c r="M30" s="23"/>
      <c r="N30" s="23"/>
    </row>
  </sheetData>
  <sheetProtection/>
  <mergeCells count="42">
    <mergeCell ref="D16:D18"/>
    <mergeCell ref="D19:D20"/>
    <mergeCell ref="K19:K20"/>
    <mergeCell ref="K16:K18"/>
    <mergeCell ref="K12:K14"/>
    <mergeCell ref="A28:C28"/>
    <mergeCell ref="D7:D10"/>
    <mergeCell ref="K7:K10"/>
    <mergeCell ref="D22:D24"/>
    <mergeCell ref="K22:K24"/>
    <mergeCell ref="N22:N24"/>
    <mergeCell ref="A26:C26"/>
    <mergeCell ref="A27:C27"/>
    <mergeCell ref="N7:N10"/>
    <mergeCell ref="D12:D14"/>
    <mergeCell ref="I5:I6"/>
    <mergeCell ref="J5:J6"/>
    <mergeCell ref="K5:K6"/>
    <mergeCell ref="L5:M5"/>
    <mergeCell ref="N19:N20"/>
    <mergeCell ref="N16:N18"/>
    <mergeCell ref="N12:N14"/>
    <mergeCell ref="G9:G10"/>
    <mergeCell ref="A5:A6"/>
    <mergeCell ref="A1:N1"/>
    <mergeCell ref="A2:N2"/>
    <mergeCell ref="K3:N3"/>
    <mergeCell ref="A4:C4"/>
    <mergeCell ref="I4:N4"/>
    <mergeCell ref="B5:B6"/>
    <mergeCell ref="C5:C6"/>
    <mergeCell ref="H5:H6"/>
    <mergeCell ref="A3:G3"/>
    <mergeCell ref="H3:J3"/>
    <mergeCell ref="A30:C30"/>
    <mergeCell ref="D30:F30"/>
    <mergeCell ref="H9:H10"/>
    <mergeCell ref="D4:H4"/>
    <mergeCell ref="D5:D6"/>
    <mergeCell ref="E5:E6"/>
    <mergeCell ref="F5:F6"/>
    <mergeCell ref="G5:G6"/>
  </mergeCells>
  <printOptions/>
  <pageMargins left="1.299212598425197" right="0.11811023622047245" top="0.7480314960629921" bottom="0.7480314960629921" header="0.31496062992125984" footer="0.31496062992125984"/>
  <pageSetup horizontalDpi="600" verticalDpi="600" orientation="landscape" paperSize="5" scale="75" r:id="rId3"/>
  <headerFooter>
    <oddFooter>&amp;CPágina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ARjaramillo</cp:lastModifiedBy>
  <cp:lastPrinted>2013-02-11T19:10:55Z</cp:lastPrinted>
  <dcterms:created xsi:type="dcterms:W3CDTF">2009-03-10T02:11:09Z</dcterms:created>
  <dcterms:modified xsi:type="dcterms:W3CDTF">2013-10-18T00:02:01Z</dcterms:modified>
  <cp:category/>
  <cp:version/>
  <cp:contentType/>
  <cp:contentStatus/>
</cp:coreProperties>
</file>