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ha Elena\TRABAJO  VI-5-2021\REGALIAS\CAPITULO\ANEXOS CAPITULO\ANEXO No.9  SISTEMATIZACIÓN MESAS DE PARTICIPACIÓN\ANEXOS SISTEMATIZACIÓN\ANEXO No.7  TABULACIÓN MESAS\"/>
    </mc:Choice>
  </mc:AlternateContent>
  <xr:revisionPtr revIDLastSave="0" documentId="13_ncr:1_{28EFE39A-FB04-45DA-9187-78771620E053}" xr6:coauthVersionLast="36" xr6:coauthVersionMax="36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Propuesta" sheetId="5" r:id="rId1"/>
    <sheet name="Priorizacion SGR" sheetId="2" r:id="rId2"/>
    <sheet name="TABULACION MESAS" sheetId="1" r:id="rId3"/>
  </sheets>
  <calcPr calcId="191029"/>
</workbook>
</file>

<file path=xl/calcChain.xml><?xml version="1.0" encoding="utf-8"?>
<calcChain xmlns="http://schemas.openxmlformats.org/spreadsheetml/2006/main">
  <c r="Q21" i="1" l="1"/>
  <c r="Q26" i="1"/>
  <c r="Q20" i="1"/>
  <c r="C18" i="5"/>
  <c r="D18" i="5" s="1"/>
  <c r="D20" i="5" s="1"/>
  <c r="H36" i="5"/>
  <c r="H35" i="5"/>
  <c r="C69" i="5" l="1"/>
  <c r="C56" i="5"/>
  <c r="C59" i="5" l="1"/>
  <c r="C61" i="5" s="1"/>
  <c r="E16" i="5" l="1"/>
  <c r="D16" i="5" l="1"/>
  <c r="C16" i="5"/>
  <c r="C20" i="5" s="1"/>
  <c r="C22" i="5" l="1"/>
  <c r="E22" i="5"/>
  <c r="C25" i="5" l="1"/>
  <c r="M14" i="2" l="1"/>
  <c r="M11" i="2"/>
  <c r="M20" i="2"/>
  <c r="M18" i="2"/>
  <c r="M19" i="2"/>
  <c r="M26" i="2"/>
  <c r="M12" i="2"/>
  <c r="M10" i="2"/>
  <c r="M21" i="2" l="1"/>
  <c r="M22" i="2"/>
  <c r="M23" i="2" l="1"/>
  <c r="N23" i="2" s="1"/>
  <c r="M24" i="2"/>
  <c r="N24" i="2" s="1"/>
  <c r="M25" i="2"/>
  <c r="N25" i="2" s="1"/>
  <c r="N20" i="2"/>
  <c r="P20" i="2" s="1"/>
  <c r="N12" i="2"/>
  <c r="M15" i="2"/>
  <c r="N15" i="2" s="1"/>
  <c r="M17" i="2"/>
  <c r="N17" i="2" s="1"/>
  <c r="N22" i="2"/>
  <c r="N21" i="2"/>
  <c r="N11" i="2"/>
  <c r="N19" i="2"/>
  <c r="N18" i="2"/>
  <c r="M16" i="2"/>
  <c r="N16" i="2" s="1"/>
  <c r="N26" i="2"/>
  <c r="M13" i="2"/>
  <c r="N13" i="2" s="1"/>
  <c r="M7" i="2"/>
  <c r="N7" i="2" s="1"/>
  <c r="N14" i="2"/>
  <c r="N10" i="2"/>
  <c r="M4" i="2"/>
  <c r="N4" i="2" s="1"/>
  <c r="M27" i="2"/>
  <c r="N27" i="2" s="1"/>
  <c r="M5" i="2"/>
  <c r="N5" i="2" s="1"/>
  <c r="M6" i="2"/>
  <c r="N6" i="2" s="1"/>
  <c r="M8" i="2"/>
  <c r="N8" i="2" s="1"/>
  <c r="M9" i="2"/>
  <c r="N9" i="2" s="1"/>
  <c r="M28" i="2" l="1"/>
  <c r="P23" i="2"/>
  <c r="L28" i="2"/>
  <c r="K28" i="2"/>
  <c r="J28" i="2"/>
  <c r="I28" i="2"/>
  <c r="H28" i="2"/>
  <c r="G28" i="2"/>
  <c r="F28" i="2"/>
  <c r="E28" i="2"/>
  <c r="D28" i="2"/>
  <c r="P15" i="2"/>
  <c r="P21" i="2"/>
  <c r="P26" i="2"/>
  <c r="P14" i="2"/>
  <c r="P17" i="2"/>
  <c r="P8" i="2"/>
  <c r="Q13" i="1"/>
  <c r="Q15" i="1"/>
  <c r="Q12" i="1"/>
  <c r="P13" i="2" l="1"/>
  <c r="P16" i="2"/>
  <c r="P24" i="2"/>
  <c r="N28" i="2"/>
  <c r="O19" i="2" s="1"/>
  <c r="P10" i="2"/>
  <c r="P11" i="2"/>
  <c r="P27" i="2"/>
  <c r="P18" i="2"/>
  <c r="P7" i="2"/>
  <c r="P5" i="2"/>
  <c r="P12" i="2"/>
  <c r="P9" i="2"/>
  <c r="P22" i="2"/>
  <c r="P6" i="2"/>
  <c r="P4" i="2"/>
  <c r="P19" i="2"/>
  <c r="P25" i="2"/>
  <c r="Q19" i="1"/>
  <c r="Q18" i="1"/>
  <c r="Q17" i="1"/>
  <c r="Q14" i="1"/>
  <c r="O24" i="2" l="1"/>
  <c r="O8" i="2"/>
  <c r="O4" i="2"/>
  <c r="O20" i="2"/>
  <c r="O26" i="2"/>
  <c r="O21" i="2"/>
  <c r="O23" i="2"/>
  <c r="O10" i="2"/>
  <c r="O16" i="2"/>
  <c r="O9" i="2"/>
  <c r="O28" i="2"/>
  <c r="O12" i="2"/>
  <c r="O13" i="2"/>
  <c r="O5" i="2"/>
  <c r="O15" i="2"/>
  <c r="O27" i="2"/>
  <c r="O18" i="2"/>
  <c r="O17" i="2"/>
  <c r="O11" i="2"/>
  <c r="O6" i="2"/>
  <c r="O14" i="2"/>
  <c r="O25" i="2"/>
  <c r="O7" i="2"/>
  <c r="O22" i="2"/>
  <c r="Q10" i="1" l="1"/>
  <c r="Q29" i="1"/>
  <c r="Q28" i="1"/>
  <c r="Q27" i="1"/>
  <c r="Q25" i="1"/>
  <c r="Q24" i="1"/>
  <c r="Q23" i="1"/>
  <c r="Q22" i="1"/>
  <c r="Q1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6" i="1"/>
  <c r="K2" i="1"/>
  <c r="O6" i="1" l="1"/>
  <c r="O26" i="1"/>
  <c r="O14" i="1"/>
  <c r="O29" i="1"/>
  <c r="O25" i="1"/>
  <c r="O21" i="1"/>
  <c r="O17" i="1"/>
  <c r="O13" i="1"/>
  <c r="O9" i="1"/>
  <c r="O22" i="1"/>
  <c r="O18" i="1"/>
  <c r="O28" i="1"/>
  <c r="O24" i="1"/>
  <c r="O20" i="1"/>
  <c r="O16" i="1"/>
  <c r="O12" i="1"/>
  <c r="O8" i="1"/>
  <c r="O27" i="1"/>
  <c r="O23" i="1"/>
  <c r="O19" i="1"/>
  <c r="O15" i="1"/>
  <c r="O11" i="1"/>
  <c r="O7" i="1"/>
  <c r="O10" i="1"/>
  <c r="Q7" i="1"/>
  <c r="R7" i="1" s="1"/>
  <c r="Q8" i="1"/>
  <c r="Q9" i="1"/>
  <c r="R9" i="1" s="1"/>
  <c r="Q11" i="1"/>
  <c r="R11" i="1" s="1"/>
  <c r="Q6" i="1"/>
  <c r="R6" i="1" s="1"/>
  <c r="R8" i="1"/>
  <c r="R10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F30" i="1"/>
  <c r="G30" i="1"/>
  <c r="H30" i="1"/>
  <c r="I30" i="1"/>
  <c r="J30" i="1"/>
  <c r="K30" i="1"/>
  <c r="L30" i="1"/>
  <c r="E30" i="1"/>
  <c r="T19" i="1" l="1"/>
  <c r="T22" i="1"/>
  <c r="T27" i="1"/>
  <c r="T23" i="1"/>
  <c r="T7" i="1"/>
  <c r="T8" i="1"/>
  <c r="T20" i="1"/>
  <c r="T9" i="1"/>
  <c r="T21" i="1"/>
  <c r="T10" i="1"/>
  <c r="T11" i="1"/>
  <c r="T12" i="1"/>
  <c r="T24" i="1"/>
  <c r="T13" i="1"/>
  <c r="T25" i="1"/>
  <c r="T14" i="1"/>
  <c r="T26" i="1"/>
  <c r="T15" i="1"/>
  <c r="T28" i="1"/>
  <c r="T16" i="1"/>
  <c r="T17" i="1"/>
  <c r="T29" i="1"/>
  <c r="T6" i="1"/>
  <c r="T18" i="1"/>
  <c r="Q30" i="1"/>
  <c r="R30" i="1"/>
  <c r="S9" i="1" l="1"/>
  <c r="S13" i="1"/>
  <c r="S17" i="1"/>
  <c r="S21" i="1"/>
  <c r="S25" i="1"/>
  <c r="S29" i="1"/>
  <c r="S10" i="1"/>
  <c r="S14" i="1"/>
  <c r="S18" i="1"/>
  <c r="S22" i="1"/>
  <c r="S26" i="1"/>
  <c r="S7" i="1"/>
  <c r="S11" i="1"/>
  <c r="S15" i="1"/>
  <c r="S19" i="1"/>
  <c r="S23" i="1"/>
  <c r="S27" i="1"/>
  <c r="S8" i="1"/>
  <c r="S12" i="1"/>
  <c r="S16" i="1"/>
  <c r="S20" i="1"/>
  <c r="S24" i="1"/>
  <c r="S28" i="1"/>
  <c r="S6" i="1"/>
  <c r="D30" i="1"/>
  <c r="S30" i="1" l="1"/>
  <c r="M30" i="1"/>
  <c r="N6" i="1" s="1"/>
  <c r="N7" i="1" l="1"/>
  <c r="N10" i="1"/>
  <c r="N12" i="1"/>
  <c r="N20" i="1"/>
  <c r="N17" i="1"/>
  <c r="N16" i="1"/>
  <c r="N25" i="1"/>
  <c r="N24" i="1"/>
  <c r="N11" i="1"/>
  <c r="N28" i="1"/>
  <c r="N13" i="1"/>
  <c r="N8" i="1"/>
  <c r="N15" i="1"/>
  <c r="N22" i="1"/>
  <c r="N23" i="1"/>
  <c r="N14" i="1"/>
  <c r="N9" i="1"/>
  <c r="N21" i="1"/>
  <c r="N18" i="1"/>
  <c r="N29" i="1"/>
  <c r="N27" i="1"/>
  <c r="N19" i="1"/>
  <c r="N26" i="1"/>
  <c r="N30" i="1"/>
</calcChain>
</file>

<file path=xl/sharedStrings.xml><?xml version="1.0" encoding="utf-8"?>
<sst xmlns="http://schemas.openxmlformats.org/spreadsheetml/2006/main" count="230" uniqueCount="128">
  <si>
    <t xml:space="preserve">PROYECTOS Y/O INICIATIVAS </t>
  </si>
  <si>
    <t xml:space="preserve">IMPLEMENTACIÓN DE UN PROCESO DE PRODUCCIÓN, SOSTENIMIENTO Y COMERCIALIZACIÓN DE HORTALIZAS, A TRAVÉS DE POSTURAS, BAJO CONDICIONES SEMICONTROLADAS Y AGROECOLÓGICAS LIDERADAS POR LAS MUJERES DE LAS  COMUNIDADES  Y PUEBLOS INDÍGENAS DEL DEPARTAMENTO DEL QUINDÍO.   </t>
  </si>
  <si>
    <t xml:space="preserve">IMPLEMENTACIÓN DE UN PROGRAMA AGRÍCOLA PARA PRODUCCIÓN SOSTENIBLE DEL CULTIVO YACON EN LA COMUNIDAD AFROCOLOMBIANA EN EL DEPARTAMENTO DEL QUINDÍO  </t>
  </si>
  <si>
    <t>CONSTRUCCIÓN DEL COLISEO MULTIDEPORTE DEPARTAMENTAL</t>
  </si>
  <si>
    <t>CONSTRUCCIÓN DEL COMPLEJO ACUATICO DEPARTAMENTAL</t>
  </si>
  <si>
    <t>CONSTRUCCIÓN DE LA BOLERA PUBLICA DEPARTAMENTAL</t>
  </si>
  <si>
    <t>MEJORAMIENTO DE VÍAS TERCIARIAS MEDIANTE EL USO DE PLACA HUELLA EN LOS MUNICIPIOS DEL DEPARTAMENTO DEL QUINDÍO - FASE II</t>
  </si>
  <si>
    <t>CONSTRUCCIÓN DEL NUEVO E.S.E. HOSPITAL SAGRADO CORAZÓN DE JESÚS EN EL MUNICIPIO DE QUIMBAYA PARA ATENDER LA POBLACION LOCAL, FLOTANTE Y TURISTAS EN EL DEPARTAMENTO DEL QUINDÍO</t>
  </si>
  <si>
    <t>CONSTRUCCIÓN DE UNIDAD PEDIÁTRICA DE LA ESE HOSPITAL DEPARTAMENTAL UNIVERSITARIO DEL QUINDÍO SAN JUAN DE DIOS DEL DEPARTAMENTO DEL QUINDÍO</t>
  </si>
  <si>
    <t>CONSTRUCCIÓN DE OBRAS DE ESTABILIZACIÓN PARA EL MEJORAMIENTO DE LA RED VIAL DEL DEPARTAMENTO QUINDÍO</t>
  </si>
  <si>
    <t>ESTUDIOS Y DISEÑOS TÉCNICOS, LEGALES Y AMBIENTALES PARA LA DESCONTAMINACIÓN DE LOS AFLUENTES HÍDRICOS EN LA CUENCA DEL RIO LA VIEJA EN EL  DEPARTAMENTO DEL QUINDIO -  FASE II</t>
  </si>
  <si>
    <t xml:space="preserve">CONSTRUCCIÓN DE CUBIERTAS METÁLICAS EN PLACAS POLIDEPORTIVAS DE LAS INSTITUCIONES EDUCATIVAS DEL QUINDÍO. </t>
  </si>
  <si>
    <t>DESARROLLO DE INSTRUMENTOS Y HERRAMIENTAS PARA LA PLANEACION Y GESTION DEL ORDENAMIENTO TERRITORIAL Y ACTUALIZACION DEL EOT DEL  MUNICIPIO DE PIJAO</t>
  </si>
  <si>
    <t>RESTAURACIÓN ESTACIÓN FERROCARRIL SALENTO</t>
  </si>
  <si>
    <t>RESTAURACIÓN ESTACION FERROCARRIL QUIMBAYA</t>
  </si>
  <si>
    <t xml:space="preserve">FORTALECIMIENTO DE LAS ENTIDADES DE PRIMERA RESPUESTA COMO MECANISMO DE REDUCCIÓN DE LA VULNERABILIDAD EN EL DEPARTAMENTO DEL QUINDÍO. </t>
  </si>
  <si>
    <t>ESTUDIOS Y DISEÑOS PARA LA CONSTRUCCIÓN DEL EDIFICIO DE INVESTIGACIONES Y MUSEO DE CIENCIAS NATURALES DE LA UNIVERSIDAD DEL QUINDÍO.</t>
  </si>
  <si>
    <t xml:space="preserve">ADECUACIÓN DE UN CENTRO INTEGRAL PARA EL ACOMPAÑAMIENTO Y SEGUIMIENTO  DE LOS PROCESOS DE EMPRENDIMIENTO E INNOVACIÓN EMPRESARIAL EN EL DEPARTAMENTO DEL QUINDÍO. </t>
  </si>
  <si>
    <t>FORTALECIMIENTO DE LA GESTIÓN EMPRESARIAL DE LAS CADENAS PRODUCTIVAS Y CLÚSTERES A PARTIR DE LA ESTRUCTURACIÓN DEL  SISTEMA CLÚSTER Q  PARA  FOMENTAR EL DESARROLLO EMPRESARIAL Y ECONÓMICO, EN EL DEPARTAMENTO DEL QUINDÍO</t>
  </si>
  <si>
    <t>FORTALECIMIENTO DEL EMPLEO A TRAVÉS FACTORES DEL MERCADO LABORAL EN EL DEPARTAMENTO DEL QUINDÍO</t>
  </si>
  <si>
    <t xml:space="preserve">INCREMENTO DE LAS CAPACIDADES DE I+D+I EN EMPRESAS Y EMPRENDIMIENTOS  MEDIANTE EL DESARROLLO DE EMPRENDIMIENTOS DE ALTO IMPACTO DEL DEPARTAMENTO DEL QUINDÍO </t>
  </si>
  <si>
    <t>MODERNIZACIÓN DEL LABORATORIO DE SALUD PÚBLICA DEPARTAMENTAL QUINDIO</t>
  </si>
  <si>
    <t>CONSTRUCCIÓN PARA DOS AULAS DE CLASE, SALA DE PROFESORES, AULA MULTIPLE (COMEDOR Y RESTAURANTE) Y AREA ADMNISTRATIVA DE LA SEDE BOQUIA, VEREDA BOQUIA, EN EL MUNICIPIO DE SALENTO, DEPARTAMENTO QUINDÍO</t>
  </si>
  <si>
    <t>CONSTRUCCIÓN DE OCHO AULAS DE CLASE Y BATERIAS SANITARIAS DE LA SEDE EDUCATIVA LUIS ARANGO CARDONA, EN EL MUNICIPIO DE LA TEBAIDA DEPARTAMENTO DEL QUINDÍO</t>
  </si>
  <si>
    <t>CONSTRUCCIÓN DE DOS AULAS DE CALSE, SALA DE PROFESORES, AULA MULTIPLE ( COMEDOR Y RESTAURANTE), Y CUBIERTA CANCHA MULTIPLE DE LA SEDE ESDUCATIVALA POPA EN EL MUNICIPIO DE AL TEBAIDA, DEPARTAMENTO DEL QUINDÍO</t>
  </si>
  <si>
    <t>No.</t>
  </si>
  <si>
    <t xml:space="preserve">NOMBRE </t>
  </si>
  <si>
    <t xml:space="preserve">No.2  ALCADES </t>
  </si>
  <si>
    <t>MESAS PARTICIPATIVAS  CAPITULO INDEPENDIENTE DE INVERSION  SGR</t>
  </si>
  <si>
    <t xml:space="preserve">No.1  ASAMBLEA </t>
  </si>
  <si>
    <t xml:space="preserve">No.3 COMISIÓN REGIONAL DE COMPETITIVIDAD
</t>
  </si>
  <si>
    <t>No.5  CONSEJO TERRITORIAL DE PLANEACIÓN</t>
  </si>
  <si>
    <t xml:space="preserve">No. 6  SECTORES SOCIALES </t>
  </si>
  <si>
    <t xml:space="preserve">No.8 ORGANIZACIONES DE MUJERES
</t>
  </si>
  <si>
    <t>TOTAL</t>
  </si>
  <si>
    <t xml:space="preserve">No.7 CONGRESISTAS  -  REGIÓN ADMINISTRATIVA DE PLANIFICACIÓN RAP EJE CAFETERO 
</t>
  </si>
  <si>
    <t xml:space="preserve">TOTAL </t>
  </si>
  <si>
    <t xml:space="preserve">No.4 UNIVERSIDADES- SENA 
</t>
  </si>
  <si>
    <t xml:space="preserve"> </t>
  </si>
  <si>
    <t>% DE VOTACIÓN DENTRO DEL TOTAL</t>
  </si>
  <si>
    <t>POSICIÓN</t>
  </si>
  <si>
    <t xml:space="preserve">ADMINISTRACIÓN DEPARTAMENTAL </t>
  </si>
  <si>
    <t>VALOR APROXIMADO DEL SALDO INDICATIVO</t>
  </si>
  <si>
    <t>INTEGRANTES CONSEJO DE GOBIERNO DEPARTAMENTAL</t>
  </si>
  <si>
    <t>PRIORIZACIÓN DE INCIATIVAS EN LAS MESAS PÚBLICAS VIRTUALES DE PARTICIPACIÓN CIUDADANA PARA EL CAPÍTULO INDEPENDIENTE DEL PLAN DE DESARROLLO "INVERSIONES CON CARGO AL SGR"</t>
  </si>
  <si>
    <t>NOMBRE DE LA INICIATIVA O PROYECTO DE INVERSIÓN PROPUESTA A PRIORIZAR POR EL DEPARTAMENTO DEL QUINDÍO</t>
  </si>
  <si>
    <t>POSICIÓN INICIATIVA PRIORIZADA</t>
  </si>
  <si>
    <t>APOYO A LAS INICIATIVAS DE EMPRENDIMIENTO, EMPRESARISMO, ASOCIATIVIDAD Y GENERACIÓN DE EMPLEO EN EL DEPARTAMENTO DEL QUINDÍO A TRAVÉS DE UN CONVENIO DE ADHESIÓN QUE PERMITA CONTAR CON UNA CONVOCATORIA CERRADA (EXCLUSIVA) DEL FONDO EMPRENDER PARA EMPRENDEDORES DEL DEPARTAMENTO DEL QUINDÍO.</t>
  </si>
  <si>
    <t>1.000.000.</t>
  </si>
  <si>
    <t>NUEVAS INICIATIVAS O PROYECTOS DE INVERSIÓN PRESENTADOS EN EL MARCO DE LAS MESAS PÚBLICAS VIRTUALES PARA SER INCLUIDOS EN EL CAPÍTULO INDEPENDIENTE DEL PLAN DE DESARROLLO INVERSIONES CON CARGO AL SGR</t>
  </si>
  <si>
    <t>CONSTRUCCIÓN DE INFRAESTRUCTURA PARA EL FUNCIONAMIENTO DE LA ESE HOSPITAL SAN VICENTE DE PAUL EN EL MUNICIPIO DE SALENTO</t>
  </si>
  <si>
    <t>NOMBRE DE LA NUEVAS INICIATIVAS O PROYECTO SDE INVERSIÓN PROPUESTAS EN LAS MESAS VIRTUALES PUBLICAS DE PARTICIPACION CIUDADANA DEL JUEVES 29 DE ABRIL DE 2021</t>
  </si>
  <si>
    <t>Fase II - financiada con SGR</t>
  </si>
  <si>
    <t xml:space="preserve">OBSERVACIONES </t>
  </si>
  <si>
    <t>XXII Jegos Deportivos Nacionales</t>
  </si>
  <si>
    <t>Cumplimiento de fallo judicial - Accion popular Armenia Salento</t>
  </si>
  <si>
    <t xml:space="preserve">Asignaciones Directas Comunidades y Publos Indgenas </t>
  </si>
  <si>
    <t>Concertacion y priorizacion con la Comision Regional de Competitivdad e Innovacion - CRCI</t>
  </si>
  <si>
    <t xml:space="preserve">Concertacion y priorizacion con el Consejo Departamental de Gestion del Riesgo </t>
  </si>
  <si>
    <t>Cumplimiento del Fallo del Tribunal del Quindio - TAQ</t>
  </si>
  <si>
    <t xml:space="preserve">Asignaciones Directas Comunidades Negras Afrocolomianas, Raizales y Palenqueras </t>
  </si>
  <si>
    <t>Cumplimiento de fallo judicial - Accion popular Salento</t>
  </si>
  <si>
    <t>Cumplimiento de fallo judicial - Accion popular Quimbaya</t>
  </si>
  <si>
    <t>Estudios y diseños financiados con recursos del el gobierno departamental en vigencias anteriores</t>
  </si>
  <si>
    <t>Concertacion con la Universidad del Quindio</t>
  </si>
  <si>
    <t>Bieno 2021 - 2022</t>
  </si>
  <si>
    <t>Posicion</t>
  </si>
  <si>
    <t>Valor Indicativo 2021</t>
  </si>
  <si>
    <t>Valor Indicativo 2022</t>
  </si>
  <si>
    <t>Valor Indicativo 2023</t>
  </si>
  <si>
    <t xml:space="preserve">PRESUPUESTO 2021 - 2022  + VIGENCIA 2023 </t>
  </si>
  <si>
    <t xml:space="preserve"> ASIGNACIONES DIRECTAS (20%)  </t>
  </si>
  <si>
    <t xml:space="preserve">RENDIMIENTOS FINANCIEROS  Asignaciones Directas </t>
  </si>
  <si>
    <t>ASIGNACIÓN PARA LA INVERSIÓN REGIONAL - DEPARTAMENTOS</t>
  </si>
  <si>
    <t>ASIGNACIÓN PARA CTI - CONVOCATORIAS 2021 -Ambiente Desarrollo Sostenible</t>
  </si>
  <si>
    <t>ASIGNACIÓN PARA LA CTI - CONVOCATORIAS 2021</t>
  </si>
  <si>
    <t>TOTAL RECURSOS SGR 2021 - 2023</t>
  </si>
  <si>
    <t xml:space="preserve">Bienio 2021-2022 - Ley 2072 del 31 de diciembre de 2020 </t>
  </si>
  <si>
    <t xml:space="preserve">Decreto 332 del 6 de abril de 2021 </t>
  </si>
  <si>
    <t xml:space="preserve">                            - </t>
  </si>
  <si>
    <t>Plan de Recursos 2023 (SICODIS DNP)</t>
  </si>
  <si>
    <t>TOTALES</t>
  </si>
  <si>
    <t>Cumplimiento de fallo judicial - Accion popular Pijao</t>
  </si>
  <si>
    <t>RESTAURACIÓN ESTACION FERROCARRIL QUIMBAYA  ( Valor BPIN Departamento $  3.204.426.236 sin actualizar APUS)</t>
  </si>
  <si>
    <t>RESTAURACIÓN ESTACIÓN FERROCARRIL SALENTO (Valor BPIN Departamento $ 1.036.070.054 )</t>
  </si>
  <si>
    <t>Plan Recursos 2023</t>
  </si>
  <si>
    <t xml:space="preserve">TOTAL AIR Departamentos 60% </t>
  </si>
  <si>
    <t>UNIVERSIDAD PÚBLICA - UNIVERSIDAD DE QUINDÍO</t>
  </si>
  <si>
    <t>Valor Indicativo Bienio 2021 - 2022</t>
  </si>
  <si>
    <t>ASIGNACIONES DIRECTAS + RF</t>
  </si>
  <si>
    <t>Asignaciones Directas  Ley 2072 de 2020 y Decreto 332 de 2021</t>
  </si>
  <si>
    <t>2 % Artículo 71 de la Ley 2056 de 2020</t>
  </si>
  <si>
    <t>COMUNIDADES Y PUEBLOS INDÍGENAS</t>
  </si>
  <si>
    <t xml:space="preserve">COMUNIDADES NEGRAS, AFROCOLOMBIANAS, RAÍZALES Y PALENQUERAS </t>
  </si>
  <si>
    <t>5% del Parágrafo primero del artículo 40 Ley 2056 de 2020</t>
  </si>
  <si>
    <t>Total 9 % = Enfoque etnico 2% +2% + 5 % Universidad Publica</t>
  </si>
  <si>
    <t>Iniciativas expuestas en la mesa de participacion ciudadan</t>
  </si>
  <si>
    <t>Valor Indicativo</t>
  </si>
  <si>
    <t>OBSERVACIONES</t>
  </si>
  <si>
    <t>Propuesto por la Asamblea Departamental para ejecutarlo con el SENA - Fondo Emprender</t>
  </si>
  <si>
    <t>Quedan en el Decreto pendientes de asignacion de recursos SGR - No en la matriz Plurianual  del Plan de Desarrollo</t>
  </si>
  <si>
    <t>OBSERVACIONES / RAZONES Y CRITERIOS</t>
  </si>
  <si>
    <t xml:space="preserve">Fase II - financiada con SGR - APUS Actualizados -Mejor puntuación - Inversión tangible - El gobernador inauguraría a finales del 2022 previo al año electoral local - Invierte en todos los municipios </t>
  </si>
  <si>
    <t>Cumplimiento de fallo judicial - Acción popular en los municipios de Armenia y Salento</t>
  </si>
  <si>
    <t>XXII Juegos Deportivos Nacionales - El artículo 209 de la Ley 2056 de 2020 define líneas de inversión en 2021 la infraestructura deportiva no está incluida como gasto elegible con esta fuente de financiación SGR - Los contrato para la elaboración de los estudios y diseños y su respectiva interventoría aun no tienen Acta de inicio en PROVIQUINDIO.</t>
  </si>
  <si>
    <t>Concertación y priorización de iniciativas para la reactivación económica con la Comisión Regional de Competitividad e Innovación - CRCI</t>
  </si>
  <si>
    <t>El contrato para la elaboración de los estudios y diseños y su respectiva interventoría aun no tienen Acta de inicio en PROVIQUINDIO.</t>
  </si>
  <si>
    <t xml:space="preserve">Cumplimiento de fallo judicial - Acción popular Pijao - para cumplir impacto regional debe incluirse otro municipio </t>
  </si>
  <si>
    <t>Cumplimiento de fallo judicial - Acción popular Quimbaya y Salento los municipios deben concurrir con un aporte adicional y para cumplir con el impacto regional debe ser un solo proyecto SGR</t>
  </si>
  <si>
    <t>Cumplimiento del Fallo del Tribunal del Quindío - TAQ - La fase I se está financiando en 2021 con saldos de vigencias anteriores SGR</t>
  </si>
  <si>
    <t>La fase II de este proyecto se está ejecutando por el Hospital San Juan de Dios. Hubo un cambio de normatividad en salud obligo a ajustar el PMA. Se suspendido el contrato de elaboración de los estudios y diseños para acoger la nueva norma. Se solicitará prórroga para el contrato, la interventoría y el proyecto. El artículo 209 de la Ley 2056 de 2020 define líneas de inversión en 2021 la infraestructura hospitalaria no está incluida como gasto elegible con esta fuente de financiación SGR - Se propone que la Fase III se ejecute en dos etapas (12 mil y 13 mil millones)</t>
  </si>
  <si>
    <t xml:space="preserve">Asignaciones Directas Comunidades Negras Afrocolombianos, Raizales y Palenqueras </t>
  </si>
  <si>
    <t xml:space="preserve">Asignaciones Directas Comunidades y Pueblos Indígenas </t>
  </si>
  <si>
    <t>Asignaciones Directas 5 % para la Universidad Pública en el Departamento del Quindío</t>
  </si>
  <si>
    <t xml:space="preserve">Concertación y priorización con el Consejo Departamental de Gestión del Riesgo </t>
  </si>
  <si>
    <t>Concertación con la Universidad del Quindío</t>
  </si>
  <si>
    <t>XXII Juegos Deportivos Nacionales - Descartado después del analizar de mínimos y óptimos con Min Deporte - Análisis de viabilidad de Convenio con Comfenalco en su bolera nueva</t>
  </si>
  <si>
    <t>Propuesto por el municipio de Salento - Estudios y diseños financiados por el departamento del Quindío</t>
  </si>
  <si>
    <t>INICIATIVAS SUSCEPTIBLES DE SER FINANCIADOS CON RECURSOS DE LA ASIGNACIÓN PARA LA INVERSIÓN REGIONAL - DEPARTAMENTOS</t>
  </si>
  <si>
    <t>INICIATIVAS SUSCEPTIBLES DE SER FINANCIADOS CON RECURSOS DE LAS ASIGNACIONES DIRECTAS SGR</t>
  </si>
  <si>
    <t>INICIATIVAS PENDIENTES DE ASIGNACIÓN DE RECURSOS SGR</t>
  </si>
  <si>
    <t xml:space="preserve">INICIATIVAS SUSCEPTIBLES DE SER FINANCIADAS POR LA ASIGNACION PARA LA INVERSION REIONAL - BOLSA CONCURSABLE REGIONES 40 % </t>
  </si>
  <si>
    <t>Implementación de un modelo de economía campesina en producción sostenible de café y protección al paisaje cultural cafetero en los departamentos de Caldas, Risaralda y Quindío</t>
  </si>
  <si>
    <t>Fortalecimiento de la oferta turística con estrategias TIC, en el departamento del Quindío y Risaralda</t>
  </si>
  <si>
    <t>Mejoramiento de la calidad educativa a través de ambientes de aprendizaje y estrategias didácticas para la educación del siglo xxi en los departamentos del Quindío y Risaralda</t>
  </si>
  <si>
    <t xml:space="preserve">Estos recursos se manejará a través del OCAD REGION EJE CEFERTERO, mediante bolsas concursables que aún  no están definidas por el DNP y la Comisión Rectora </t>
  </si>
  <si>
    <t xml:space="preserve"> FALTO EL PROYECTOFORTALECIMIENTO DE LAS ENTIDADES DE PRIMERA RESPUESTA COMO MECANISMO DE REDUCCIÓN DE LA VULNERABILIDAD EN EL DEPARTAMENTO DEL QUINDÍO. </t>
  </si>
  <si>
    <t>NO SE ENCUENTRA EN EL ORDEN DE PRIORIDAD   ESTARIAN ANTES LOS SIGUIENTES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</si>
</sst>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$&quot;#,##0;[Red]\-&quot;$&quot;#,##0"/>
    <numFmt numFmtId="165" formatCode="&quot;$&quot;#,##0.00;[Red]\-&quot;$&quot;#,##0.00"/>
    <numFmt numFmtId="166" formatCode="&quot;$&quot;#,##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 Narrow"/>
      <family val="2"/>
    </font>
    <font>
      <sz val="8"/>
      <color rgb="FF0D0D0D"/>
      <name val="Arial Narrow"/>
      <family val="2"/>
    </font>
    <font>
      <sz val="8"/>
      <color rgb="FF000000"/>
      <name val="Arial Narrow"/>
      <family val="2"/>
    </font>
    <font>
      <b/>
      <sz val="8"/>
      <color rgb="FF0D0D0D"/>
      <name val="Arial Narrow"/>
      <family val="2"/>
    </font>
    <font>
      <b/>
      <sz val="11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rgb="FF0D0D0D"/>
      <name val="Arial Narrow"/>
      <family val="2"/>
    </font>
    <font>
      <sz val="12"/>
      <color rgb="FF0D0D0D"/>
      <name val="Arial"/>
      <family val="2"/>
    </font>
    <font>
      <sz val="11"/>
      <name val="Arial Narrow"/>
      <family val="2"/>
    </font>
    <font>
      <sz val="11"/>
      <color rgb="FF0D0D0D"/>
      <name val="Arial Narrow"/>
      <family val="2"/>
    </font>
    <font>
      <sz val="10"/>
      <name val="Arial"/>
      <family val="2"/>
    </font>
    <font>
      <sz val="10"/>
      <color rgb="FF0D0D0D"/>
      <name val="Arial"/>
      <family val="2"/>
    </font>
    <font>
      <b/>
      <sz val="12"/>
      <color rgb="FFFFFFFF"/>
      <name val="Arial Narrow"/>
      <family val="2"/>
    </font>
    <font>
      <sz val="12"/>
      <color rgb="FF0D0D0D"/>
      <name val="Arial Narrow"/>
      <family val="2"/>
    </font>
    <font>
      <b/>
      <sz val="14"/>
      <color rgb="FFFFFFFF"/>
      <name val="Arial Narrow"/>
      <family val="2"/>
    </font>
    <font>
      <sz val="14"/>
      <color rgb="FF000000"/>
      <name val="Arial Narrow"/>
      <family val="2"/>
    </font>
    <font>
      <b/>
      <sz val="14"/>
      <color rgb="FF0D0D0D"/>
      <name val="Arial Narrow"/>
      <family val="2"/>
    </font>
    <font>
      <sz val="10"/>
      <color rgb="FF0D0D0D"/>
      <name val="Arial Narrow"/>
      <family val="2"/>
    </font>
    <font>
      <sz val="18"/>
      <name val="Arial"/>
      <family val="2"/>
    </font>
    <font>
      <sz val="12"/>
      <color rgb="FFFFFFFF"/>
      <name val="Arial"/>
      <family val="2"/>
    </font>
    <font>
      <sz val="8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1" fillId="0" borderId="0" applyFont="0" applyFill="0" applyBorder="0" applyAlignment="0" applyProtection="0"/>
    <xf numFmtId="0" fontId="12" fillId="0" borderId="0"/>
  </cellStyleXfs>
  <cellXfs count="292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justify" vertical="center" wrapText="1" readingOrder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justify" vertical="center" wrapText="1" readingOrder="1"/>
    </xf>
    <xf numFmtId="0" fontId="7" fillId="3" borderId="1" xfId="0" applyFont="1" applyFill="1" applyBorder="1" applyAlignment="1">
      <alignment horizontal="justify" vertical="center" wrapText="1" readingOrder="1"/>
    </xf>
    <xf numFmtId="0" fontId="8" fillId="2" borderId="1" xfId="0" applyFont="1" applyFill="1" applyBorder="1" applyAlignment="1">
      <alignment horizontal="justify" vertical="center"/>
    </xf>
    <xf numFmtId="0" fontId="8" fillId="0" borderId="0" xfId="0" applyFont="1"/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 readingOrder="1"/>
    </xf>
    <xf numFmtId="164" fontId="8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 readingOrder="1"/>
    </xf>
    <xf numFmtId="0" fontId="8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vertical="center"/>
    </xf>
    <xf numFmtId="0" fontId="1" fillId="7" borderId="11" xfId="0" applyFont="1" applyFill="1" applyBorder="1" applyAlignment="1">
      <alignment horizontal="center" vertical="center"/>
    </xf>
    <xf numFmtId="1" fontId="1" fillId="7" borderId="11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justify" vertical="center" wrapText="1" readingOrder="1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2" fontId="0" fillId="0" borderId="14" xfId="0" applyNumberFormat="1" applyBorder="1" applyAlignment="1">
      <alignment horizontal="center" vertical="center"/>
    </xf>
    <xf numFmtId="0" fontId="7" fillId="2" borderId="18" xfId="0" applyFont="1" applyFill="1" applyBorder="1" applyAlignment="1">
      <alignment horizontal="justify" vertical="center" wrapText="1" readingOrder="1"/>
    </xf>
    <xf numFmtId="164" fontId="3" fillId="2" borderId="18" xfId="0" applyNumberFormat="1" applyFont="1" applyFill="1" applyBorder="1" applyAlignment="1">
      <alignment horizontal="right" vertical="center" wrapText="1" readingOrder="1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11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 readingOrder="1"/>
    </xf>
    <xf numFmtId="0" fontId="10" fillId="2" borderId="16" xfId="0" applyFont="1" applyFill="1" applyBorder="1" applyAlignment="1">
      <alignment horizontal="center" vertical="center" wrapText="1" readingOrder="1"/>
    </xf>
    <xf numFmtId="0" fontId="10" fillId="2" borderId="17" xfId="0" applyFont="1" applyFill="1" applyBorder="1" applyAlignment="1">
      <alignment horizontal="center" vertical="center" wrapText="1" readingOrder="1"/>
    </xf>
    <xf numFmtId="0" fontId="9" fillId="7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7" borderId="2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8" fillId="0" borderId="15" xfId="0" applyFont="1" applyBorder="1" applyAlignment="1">
      <alignment horizontal="right" vertical="center"/>
    </xf>
    <xf numFmtId="41" fontId="8" fillId="0" borderId="19" xfId="1" applyFont="1" applyBorder="1" applyAlignment="1">
      <alignment horizontal="right" vertical="center"/>
    </xf>
    <xf numFmtId="0" fontId="6" fillId="7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center" wrapText="1" readingOrder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4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0" borderId="0" xfId="0" applyAlignment="1">
      <alignment horizontal="center"/>
    </xf>
    <xf numFmtId="164" fontId="8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41" fontId="0" fillId="0" borderId="0" xfId="1" applyFont="1"/>
    <xf numFmtId="0" fontId="15" fillId="6" borderId="28" xfId="0" applyFont="1" applyFill="1" applyBorder="1" applyAlignment="1">
      <alignment horizontal="center" vertical="center" wrapText="1" readingOrder="1"/>
    </xf>
    <xf numFmtId="0" fontId="15" fillId="6" borderId="29" xfId="0" applyFont="1" applyFill="1" applyBorder="1" applyAlignment="1">
      <alignment horizontal="center" vertical="center" wrapText="1" readingOrder="1"/>
    </xf>
    <xf numFmtId="0" fontId="15" fillId="6" borderId="30" xfId="0" applyFont="1" applyFill="1" applyBorder="1" applyAlignment="1">
      <alignment horizontal="center" vertical="center" wrapText="1" readingOrder="1"/>
    </xf>
    <xf numFmtId="3" fontId="16" fillId="0" borderId="32" xfId="0" applyNumberFormat="1" applyFont="1" applyBorder="1" applyAlignment="1">
      <alignment horizontal="right" vertical="center" wrapText="1" readingOrder="1"/>
    </xf>
    <xf numFmtId="164" fontId="16" fillId="0" borderId="32" xfId="0" applyNumberFormat="1" applyFont="1" applyBorder="1" applyAlignment="1">
      <alignment horizontal="right" vertical="center" wrapText="1" readingOrder="1"/>
    </xf>
    <xf numFmtId="3" fontId="16" fillId="0" borderId="33" xfId="0" applyNumberFormat="1" applyFont="1" applyBorder="1" applyAlignment="1">
      <alignment horizontal="right" vertical="center" wrapText="1" readingOrder="1"/>
    </xf>
    <xf numFmtId="3" fontId="17" fillId="0" borderId="35" xfId="0" applyNumberFormat="1" applyFont="1" applyBorder="1" applyAlignment="1">
      <alignment horizontal="left" vertical="center" wrapText="1" readingOrder="1"/>
    </xf>
    <xf numFmtId="0" fontId="16" fillId="0" borderId="35" xfId="0" applyFont="1" applyBorder="1" applyAlignment="1">
      <alignment horizontal="right" vertical="center" wrapText="1" readingOrder="1"/>
    </xf>
    <xf numFmtId="0" fontId="17" fillId="0" borderId="35" xfId="0" applyFont="1" applyBorder="1" applyAlignment="1">
      <alignment horizontal="left" vertical="center" wrapText="1" readingOrder="1"/>
    </xf>
    <xf numFmtId="3" fontId="16" fillId="0" borderId="36" xfId="0" applyNumberFormat="1" applyFont="1" applyBorder="1" applyAlignment="1">
      <alignment horizontal="right" vertical="center" wrapText="1" readingOrder="1"/>
    </xf>
    <xf numFmtId="3" fontId="16" fillId="11" borderId="38" xfId="0" applyNumberFormat="1" applyFont="1" applyFill="1" applyBorder="1" applyAlignment="1">
      <alignment horizontal="right" vertical="center" wrapText="1" readingOrder="1"/>
    </xf>
    <xf numFmtId="0" fontId="16" fillId="11" borderId="38" xfId="0" applyFont="1" applyFill="1" applyBorder="1" applyAlignment="1">
      <alignment horizontal="left" vertical="center" wrapText="1" readingOrder="1"/>
    </xf>
    <xf numFmtId="0" fontId="16" fillId="11" borderId="38" xfId="0" applyFont="1" applyFill="1" applyBorder="1" applyAlignment="1">
      <alignment horizontal="right" vertical="center" wrapText="1" readingOrder="1"/>
    </xf>
    <xf numFmtId="3" fontId="16" fillId="11" borderId="39" xfId="0" applyNumberFormat="1" applyFont="1" applyFill="1" applyBorder="1" applyAlignment="1">
      <alignment horizontal="right" vertical="center" wrapText="1" readingOrder="1"/>
    </xf>
    <xf numFmtId="0" fontId="18" fillId="12" borderId="28" xfId="0" applyFont="1" applyFill="1" applyBorder="1" applyAlignment="1">
      <alignment horizontal="center" vertical="center" wrapText="1" readingOrder="1"/>
    </xf>
    <xf numFmtId="164" fontId="18" fillId="12" borderId="29" xfId="0" applyNumberFormat="1" applyFont="1" applyFill="1" applyBorder="1" applyAlignment="1">
      <alignment horizontal="right" vertical="center" wrapText="1" readingOrder="1"/>
    </xf>
    <xf numFmtId="164" fontId="18" fillId="12" borderId="30" xfId="0" applyNumberFormat="1" applyFont="1" applyFill="1" applyBorder="1" applyAlignment="1">
      <alignment horizontal="right" vertical="center" wrapText="1" readingOrder="1"/>
    </xf>
    <xf numFmtId="166" fontId="13" fillId="0" borderId="0" xfId="1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164" fontId="7" fillId="9" borderId="1" xfId="0" applyNumberFormat="1" applyFont="1" applyFill="1" applyBorder="1" applyAlignment="1">
      <alignment horizontal="right" vertical="center" wrapText="1" readingOrder="1"/>
    </xf>
    <xf numFmtId="0" fontId="0" fillId="9" borderId="1" xfId="0" applyFill="1" applyBorder="1"/>
    <xf numFmtId="41" fontId="0" fillId="9" borderId="1" xfId="1" applyFont="1" applyFill="1" applyBorder="1"/>
    <xf numFmtId="164" fontId="3" fillId="9" borderId="1" xfId="0" applyNumberFormat="1" applyFont="1" applyFill="1" applyBorder="1" applyAlignment="1">
      <alignment horizontal="right" vertical="center" wrapText="1" readingOrder="1"/>
    </xf>
    <xf numFmtId="164" fontId="8" fillId="9" borderId="1" xfId="0" applyNumberFormat="1" applyFont="1" applyFill="1" applyBorder="1" applyAlignment="1">
      <alignment horizontal="right" vertical="center"/>
    </xf>
    <xf numFmtId="0" fontId="0" fillId="9" borderId="27" xfId="0" applyFill="1" applyBorder="1"/>
    <xf numFmtId="41" fontId="13" fillId="9" borderId="8" xfId="1" applyFont="1" applyFill="1" applyBorder="1" applyAlignment="1">
      <alignment vertical="center"/>
    </xf>
    <xf numFmtId="164" fontId="13" fillId="9" borderId="9" xfId="0" applyNumberFormat="1" applyFont="1" applyFill="1" applyBorder="1" applyAlignment="1">
      <alignment vertical="center"/>
    </xf>
    <xf numFmtId="164" fontId="13" fillId="10" borderId="41" xfId="0" applyNumberFormat="1" applyFont="1" applyFill="1" applyBorder="1" applyAlignment="1">
      <alignment vertical="center"/>
    </xf>
    <xf numFmtId="164" fontId="19" fillId="10" borderId="15" xfId="0" applyNumberFormat="1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166" fontId="19" fillId="0" borderId="0" xfId="1" applyNumberFormat="1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7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2" xfId="0" applyFont="1" applyFill="1" applyBorder="1" applyAlignment="1">
      <alignment horizontal="justify" vertical="center" wrapText="1" readingOrder="1"/>
    </xf>
    <xf numFmtId="0" fontId="28" fillId="0" borderId="1" xfId="0" applyFont="1" applyBorder="1" applyAlignment="1">
      <alignment horizontal="left" vertical="center" readingOrder="1"/>
    </xf>
    <xf numFmtId="0" fontId="31" fillId="6" borderId="29" xfId="0" applyFont="1" applyFill="1" applyBorder="1" applyAlignment="1">
      <alignment horizontal="center" vertical="center" wrapText="1" readingOrder="1"/>
    </xf>
    <xf numFmtId="3" fontId="23" fillId="0" borderId="32" xfId="0" applyNumberFormat="1" applyFont="1" applyBorder="1" applyAlignment="1">
      <alignment horizontal="right" vertical="center" wrapText="1" readingOrder="1"/>
    </xf>
    <xf numFmtId="3" fontId="23" fillId="11" borderId="38" xfId="0" applyNumberFormat="1" applyFont="1" applyFill="1" applyBorder="1" applyAlignment="1">
      <alignment horizontal="right" vertical="center" wrapText="1" readingOrder="1"/>
    </xf>
    <xf numFmtId="164" fontId="33" fillId="12" borderId="29" xfId="0" applyNumberFormat="1" applyFont="1" applyFill="1" applyBorder="1" applyAlignment="1">
      <alignment horizontal="right" vertical="center" wrapText="1" readingOrder="1"/>
    </xf>
    <xf numFmtId="3" fontId="32" fillId="0" borderId="35" xfId="0" applyNumberFormat="1" applyFont="1" applyBorder="1" applyAlignment="1">
      <alignment horizontal="right" vertical="center" wrapText="1" readingOrder="1"/>
    </xf>
    <xf numFmtId="0" fontId="34" fillId="0" borderId="31" xfId="0" applyFont="1" applyBorder="1" applyAlignment="1">
      <alignment horizontal="left" vertical="center" wrapText="1" readingOrder="1"/>
    </xf>
    <xf numFmtId="0" fontId="34" fillId="0" borderId="34" xfId="0" applyFont="1" applyBorder="1" applyAlignment="1">
      <alignment horizontal="left" vertical="center" wrapText="1" readingOrder="1"/>
    </xf>
    <xf numFmtId="0" fontId="34" fillId="11" borderId="37" xfId="0" applyFont="1" applyFill="1" applyBorder="1" applyAlignment="1">
      <alignment horizontal="justify" vertical="center" wrapText="1" readingOrder="1"/>
    </xf>
    <xf numFmtId="0" fontId="30" fillId="0" borderId="34" xfId="0" applyFont="1" applyBorder="1" applyAlignment="1">
      <alignment horizontal="left" vertical="center" wrapText="1" readingOrder="1"/>
    </xf>
    <xf numFmtId="0" fontId="29" fillId="6" borderId="31" xfId="0" applyFont="1" applyFill="1" applyBorder="1" applyAlignment="1">
      <alignment horizontal="left" vertical="center" wrapText="1" readingOrder="1"/>
    </xf>
    <xf numFmtId="164" fontId="31" fillId="6" borderId="32" xfId="0" applyNumberFormat="1" applyFont="1" applyFill="1" applyBorder="1" applyAlignment="1">
      <alignment horizontal="right" vertical="center" wrapText="1" readingOrder="1"/>
    </xf>
    <xf numFmtId="164" fontId="23" fillId="0" borderId="35" xfId="0" applyNumberFormat="1" applyFont="1" applyBorder="1" applyAlignment="1">
      <alignment horizontal="right" vertical="center" wrapText="1" readingOrder="1"/>
    </xf>
    <xf numFmtId="0" fontId="30" fillId="0" borderId="37" xfId="0" applyFont="1" applyBorder="1" applyAlignment="1">
      <alignment horizontal="left" vertical="center" wrapText="1" readingOrder="1"/>
    </xf>
    <xf numFmtId="164" fontId="23" fillId="0" borderId="38" xfId="0" applyNumberFormat="1" applyFont="1" applyBorder="1" applyAlignment="1">
      <alignment horizontal="right" vertical="center" wrapText="1" readingOrder="1"/>
    </xf>
    <xf numFmtId="0" fontId="35" fillId="0" borderId="54" xfId="0" applyFont="1" applyBorder="1" applyAlignment="1">
      <alignment wrapText="1"/>
    </xf>
    <xf numFmtId="164" fontId="33" fillId="12" borderId="28" xfId="0" applyNumberFormat="1" applyFont="1" applyFill="1" applyBorder="1" applyAlignment="1">
      <alignment horizontal="right" vertical="center" wrapText="1" readingOrder="1"/>
    </xf>
    <xf numFmtId="0" fontId="35" fillId="0" borderId="0" xfId="0" applyFont="1" applyBorder="1" applyAlignment="1">
      <alignment wrapText="1"/>
    </xf>
    <xf numFmtId="0" fontId="35" fillId="0" borderId="58" xfId="0" applyFont="1" applyBorder="1" applyAlignment="1">
      <alignment horizontal="right" vertical="center" wrapText="1"/>
    </xf>
    <xf numFmtId="0" fontId="35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4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/>
    </xf>
    <xf numFmtId="3" fontId="1" fillId="7" borderId="1" xfId="0" applyNumberFormat="1" applyFont="1" applyFill="1" applyBorder="1" applyAlignment="1">
      <alignment vertical="center"/>
    </xf>
    <xf numFmtId="3" fontId="19" fillId="7" borderId="1" xfId="0" applyNumberFormat="1" applyFont="1" applyFill="1" applyBorder="1"/>
    <xf numFmtId="0" fontId="0" fillId="0" borderId="59" xfId="0" applyBorder="1" applyAlignment="1"/>
    <xf numFmtId="0" fontId="0" fillId="0" borderId="0" xfId="0" applyAlignment="1"/>
    <xf numFmtId="0" fontId="0" fillId="0" borderId="1" xfId="0" applyBorder="1" applyAlignment="1"/>
    <xf numFmtId="0" fontId="1" fillId="10" borderId="2" xfId="0" applyFont="1" applyFill="1" applyBorder="1" applyAlignment="1">
      <alignment horizontal="center" wrapText="1"/>
    </xf>
    <xf numFmtId="0" fontId="0" fillId="10" borderId="2" xfId="0" applyFill="1" applyBorder="1"/>
    <xf numFmtId="41" fontId="0" fillId="10" borderId="60" xfId="0" applyNumberFormat="1" applyFill="1" applyBorder="1" applyAlignment="1"/>
    <xf numFmtId="164" fontId="7" fillId="10" borderId="2" xfId="0" applyNumberFormat="1" applyFont="1" applyFill="1" applyBorder="1" applyAlignment="1">
      <alignment horizontal="right" vertical="center" wrapText="1" readingOrder="1"/>
    </xf>
    <xf numFmtId="165" fontId="7" fillId="10" borderId="2" xfId="0" applyNumberFormat="1" applyFont="1" applyFill="1" applyBorder="1" applyAlignment="1">
      <alignment horizontal="right" vertical="center" wrapText="1" readingOrder="1"/>
    </xf>
    <xf numFmtId="164" fontId="7" fillId="10" borderId="60" xfId="0" applyNumberFormat="1" applyFont="1" applyFill="1" applyBorder="1" applyAlignment="1">
      <alignment horizontal="right" vertical="center" wrapText="1" readingOrder="1"/>
    </xf>
    <xf numFmtId="0" fontId="38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justify" vertical="center" wrapText="1"/>
    </xf>
    <xf numFmtId="0" fontId="20" fillId="12" borderId="1" xfId="0" applyFont="1" applyFill="1" applyBorder="1" applyAlignment="1">
      <alignment vertical="center" wrapText="1"/>
    </xf>
    <xf numFmtId="0" fontId="39" fillId="14" borderId="1" xfId="0" applyFont="1" applyFill="1" applyBorder="1" applyAlignment="1">
      <alignment horizontal="justify" vertical="center" wrapText="1"/>
    </xf>
    <xf numFmtId="0" fontId="39" fillId="14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164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4" fontId="6" fillId="7" borderId="61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41" fontId="8" fillId="0" borderId="2" xfId="1" applyFont="1" applyBorder="1" applyAlignment="1">
      <alignment horizontal="right" vertical="center"/>
    </xf>
    <xf numFmtId="0" fontId="1" fillId="7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justify" vertical="center" wrapText="1" readingOrder="1"/>
    </xf>
    <xf numFmtId="0" fontId="41" fillId="12" borderId="1" xfId="0" applyFont="1" applyFill="1" applyBorder="1" applyAlignment="1">
      <alignment horizontal="center" vertical="center" wrapText="1"/>
    </xf>
    <xf numFmtId="0" fontId="41" fillId="14" borderId="1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right" vertical="center"/>
    </xf>
    <xf numFmtId="0" fontId="43" fillId="0" borderId="0" xfId="0" applyFont="1"/>
    <xf numFmtId="0" fontId="43" fillId="0" borderId="0" xfId="0" applyFont="1" applyAlignment="1">
      <alignment horizontal="justify" vertical="center"/>
    </xf>
    <xf numFmtId="41" fontId="44" fillId="0" borderId="1" xfId="1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0" fontId="40" fillId="0" borderId="0" xfId="0" applyFont="1"/>
    <xf numFmtId="41" fontId="19" fillId="14" borderId="1" xfId="0" applyNumberFormat="1" applyFont="1" applyFill="1" applyBorder="1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4" fillId="2" borderId="2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4" borderId="14" xfId="0" applyNumberFormat="1" applyFont="1" applyFill="1" applyBorder="1" applyAlignment="1">
      <alignment horizontal="right" vertical="center" wrapText="1" readingOrder="1"/>
    </xf>
    <xf numFmtId="164" fontId="3" fillId="4" borderId="1" xfId="0" applyNumberFormat="1" applyFont="1" applyFill="1" applyBorder="1" applyAlignment="1">
      <alignment horizontal="right" vertical="center" wrapText="1" readingOrder="1"/>
    </xf>
    <xf numFmtId="164" fontId="7" fillId="4" borderId="1" xfId="0" applyNumberFormat="1" applyFont="1" applyFill="1" applyBorder="1" applyAlignment="1">
      <alignment horizontal="right" vertical="center" wrapText="1" readingOrder="1"/>
    </xf>
    <xf numFmtId="164" fontId="8" fillId="4" borderId="1" xfId="0" applyNumberFormat="1" applyFont="1" applyFill="1" applyBorder="1" applyAlignment="1">
      <alignment horizontal="right" vertical="center"/>
    </xf>
    <xf numFmtId="41" fontId="14" fillId="9" borderId="0" xfId="0" applyNumberFormat="1" applyFont="1" applyFill="1"/>
    <xf numFmtId="164" fontId="0" fillId="0" borderId="0" xfId="0" applyNumberFormat="1" applyAlignment="1">
      <alignment horizontal="center"/>
    </xf>
    <xf numFmtId="0" fontId="15" fillId="6" borderId="29" xfId="0" applyFont="1" applyFill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11" borderId="38" xfId="0" applyFont="1" applyFill="1" applyBorder="1" applyAlignment="1">
      <alignment horizontal="center" vertical="center" wrapText="1"/>
    </xf>
    <xf numFmtId="164" fontId="18" fillId="12" borderId="29" xfId="0" applyNumberFormat="1" applyFont="1" applyFill="1" applyBorder="1" applyAlignment="1">
      <alignment horizontal="center" vertical="center" wrapText="1"/>
    </xf>
    <xf numFmtId="41" fontId="14" fillId="16" borderId="0" xfId="0" applyNumberFormat="1" applyFont="1" applyFill="1"/>
    <xf numFmtId="0" fontId="0" fillId="16" borderId="0" xfId="0" applyFill="1" applyAlignment="1">
      <alignment horizontal="justify" vertical="justify"/>
    </xf>
    <xf numFmtId="0" fontId="0" fillId="16" borderId="0" xfId="0" applyFill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vertical="center"/>
    </xf>
    <xf numFmtId="0" fontId="4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20" fillId="12" borderId="1" xfId="0" applyFont="1" applyFill="1" applyBorder="1" applyAlignment="1">
      <alignment horizontal="justify" vertical="center" wrapText="1"/>
    </xf>
    <xf numFmtId="3" fontId="22" fillId="13" borderId="13" xfId="0" applyNumberFormat="1" applyFont="1" applyFill="1" applyBorder="1" applyAlignment="1">
      <alignment horizontal="center"/>
    </xf>
    <xf numFmtId="3" fontId="22" fillId="13" borderId="14" xfId="0" applyNumberFormat="1" applyFont="1" applyFill="1" applyBorder="1" applyAlignment="1">
      <alignment horizontal="center"/>
    </xf>
    <xf numFmtId="3" fontId="22" fillId="13" borderId="15" xfId="0" applyNumberFormat="1" applyFont="1" applyFill="1" applyBorder="1" applyAlignment="1">
      <alignment horizontal="center"/>
    </xf>
    <xf numFmtId="166" fontId="19" fillId="13" borderId="42" xfId="1" applyNumberFormat="1" applyFont="1" applyFill="1" applyBorder="1" applyAlignment="1">
      <alignment horizontal="center" vertical="center"/>
    </xf>
    <xf numFmtId="166" fontId="19" fillId="13" borderId="43" xfId="1" applyNumberFormat="1" applyFont="1" applyFill="1" applyBorder="1" applyAlignment="1">
      <alignment horizontal="center" vertical="center"/>
    </xf>
    <xf numFmtId="166" fontId="19" fillId="13" borderId="44" xfId="1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 wrapText="1" readingOrder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166" fontId="19" fillId="9" borderId="13" xfId="0" applyNumberFormat="1" applyFont="1" applyFill="1" applyBorder="1" applyAlignment="1">
      <alignment horizontal="center"/>
    </xf>
    <xf numFmtId="166" fontId="19" fillId="9" borderId="14" xfId="0" applyNumberFormat="1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0" fillId="10" borderId="59" xfId="0" applyFill="1" applyBorder="1" applyAlignment="1">
      <alignment horizontal="center"/>
    </xf>
    <xf numFmtId="0" fontId="0" fillId="10" borderId="61" xfId="0" applyFill="1" applyBorder="1" applyAlignment="1">
      <alignment horizontal="center"/>
    </xf>
    <xf numFmtId="41" fontId="0" fillId="10" borderId="2" xfId="0" applyNumberFormat="1" applyFill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readingOrder="1"/>
    </xf>
    <xf numFmtId="0" fontId="42" fillId="14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6" fillId="6" borderId="45" xfId="0" applyFont="1" applyFill="1" applyBorder="1" applyAlignment="1">
      <alignment horizontal="center" vertical="center" wrapText="1" readingOrder="1"/>
    </xf>
    <xf numFmtId="0" fontId="36" fillId="6" borderId="46" xfId="0" applyFont="1" applyFill="1" applyBorder="1" applyAlignment="1">
      <alignment horizontal="center" vertical="center" wrapText="1" readingOrder="1"/>
    </xf>
    <xf numFmtId="0" fontId="36" fillId="6" borderId="47" xfId="0" applyFont="1" applyFill="1" applyBorder="1" applyAlignment="1">
      <alignment horizontal="center" vertical="center" wrapText="1" readingOrder="1"/>
    </xf>
    <xf numFmtId="0" fontId="24" fillId="0" borderId="48" xfId="0" applyFont="1" applyBorder="1" applyAlignment="1">
      <alignment horizontal="left" vertical="center" wrapText="1" readingOrder="1"/>
    </xf>
    <xf numFmtId="0" fontId="24" fillId="0" borderId="49" xfId="0" applyFont="1" applyBorder="1" applyAlignment="1">
      <alignment horizontal="left" vertical="center" wrapText="1" readingOrder="1"/>
    </xf>
    <xf numFmtId="0" fontId="24" fillId="0" borderId="50" xfId="0" applyFont="1" applyBorder="1" applyAlignment="1">
      <alignment horizontal="left" vertical="center" wrapText="1" readingOrder="1"/>
    </xf>
    <xf numFmtId="0" fontId="24" fillId="0" borderId="51" xfId="0" applyFont="1" applyBorder="1" applyAlignment="1">
      <alignment horizontal="left" vertical="center" wrapText="1" readingOrder="1"/>
    </xf>
    <xf numFmtId="0" fontId="24" fillId="0" borderId="52" xfId="0" applyFont="1" applyBorder="1" applyAlignment="1">
      <alignment horizontal="left" vertical="center" wrapText="1" readingOrder="1"/>
    </xf>
    <xf numFmtId="0" fontId="24" fillId="0" borderId="53" xfId="0" applyFont="1" applyBorder="1" applyAlignment="1">
      <alignment horizontal="left" vertical="center" wrapText="1" readingOrder="1"/>
    </xf>
    <xf numFmtId="0" fontId="24" fillId="12" borderId="55" xfId="0" applyFont="1" applyFill="1" applyBorder="1" applyAlignment="1">
      <alignment horizontal="center" vertical="center" wrapText="1" readingOrder="1"/>
    </xf>
    <xf numFmtId="0" fontId="24" fillId="12" borderId="56" xfId="0" applyFont="1" applyFill="1" applyBorder="1" applyAlignment="1">
      <alignment horizontal="center" vertical="center" wrapText="1" readingOrder="1"/>
    </xf>
    <xf numFmtId="0" fontId="24" fillId="12" borderId="57" xfId="0" applyFont="1" applyFill="1" applyBorder="1" applyAlignment="1">
      <alignment horizontal="center" vertical="center" wrapText="1" readingOrder="1"/>
    </xf>
    <xf numFmtId="0" fontId="40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99FF99"/>
      <color rgb="FFCC0000"/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opLeftCell="A7" zoomScale="70" zoomScaleNormal="70" workbookViewId="0">
      <selection activeCell="F15" sqref="F15"/>
    </sheetView>
  </sheetViews>
  <sheetFormatPr baseColWidth="10" defaultRowHeight="15" x14ac:dyDescent="0.25"/>
  <cols>
    <col min="1" max="1" width="8.42578125" style="73" bestFit="1" customWidth="1"/>
    <col min="2" max="2" width="103.85546875" customWidth="1"/>
    <col min="3" max="3" width="21.140625" customWidth="1"/>
    <col min="4" max="4" width="16.5703125" bestFit="1" customWidth="1"/>
    <col min="5" max="5" width="18.42578125" customWidth="1"/>
    <col min="6" max="6" width="78.28515625" customWidth="1"/>
    <col min="7" max="7" width="24" style="73" customWidth="1"/>
    <col min="8" max="8" width="48.7109375" customWidth="1"/>
    <col min="9" max="9" width="35.42578125" customWidth="1"/>
    <col min="10" max="10" width="63.7109375" customWidth="1"/>
  </cols>
  <sheetData>
    <row r="1" spans="1:10" ht="30" x14ac:dyDescent="0.25">
      <c r="A1" s="170" t="s">
        <v>66</v>
      </c>
      <c r="B1" s="173" t="s">
        <v>118</v>
      </c>
      <c r="C1" s="171" t="s">
        <v>67</v>
      </c>
      <c r="D1" s="97" t="s">
        <v>68</v>
      </c>
      <c r="E1" s="151" t="s">
        <v>69</v>
      </c>
      <c r="F1" s="157" t="s">
        <v>101</v>
      </c>
      <c r="G1" s="21"/>
    </row>
    <row r="2" spans="1:10" ht="49.5" x14ac:dyDescent="0.25">
      <c r="A2" s="12">
        <v>1</v>
      </c>
      <c r="B2" s="172" t="s">
        <v>6</v>
      </c>
      <c r="C2" s="98">
        <v>22000000000</v>
      </c>
      <c r="D2" s="99"/>
      <c r="E2" s="152"/>
      <c r="F2" s="158" t="s">
        <v>102</v>
      </c>
      <c r="G2" s="21">
        <v>1</v>
      </c>
    </row>
    <row r="3" spans="1:10" ht="61.5" customHeight="1" x14ac:dyDescent="0.25">
      <c r="A3" s="12">
        <v>4</v>
      </c>
      <c r="B3" s="28" t="s">
        <v>9</v>
      </c>
      <c r="C3" s="98">
        <v>3663082859.5</v>
      </c>
      <c r="D3" s="100"/>
      <c r="E3" s="153"/>
      <c r="F3" s="159" t="s">
        <v>103</v>
      </c>
      <c r="G3" s="21">
        <v>4</v>
      </c>
    </row>
    <row r="4" spans="1:10" ht="53.25" customHeight="1" x14ac:dyDescent="0.25">
      <c r="A4" s="12">
        <v>2</v>
      </c>
      <c r="B4" s="7" t="s">
        <v>4</v>
      </c>
      <c r="C4" s="249"/>
      <c r="D4" s="101">
        <v>15000000000</v>
      </c>
      <c r="E4" s="255"/>
      <c r="F4" s="235" t="s">
        <v>104</v>
      </c>
      <c r="G4" s="21">
        <v>2</v>
      </c>
    </row>
    <row r="5" spans="1:10" ht="38.25" customHeight="1" x14ac:dyDescent="0.25">
      <c r="A5" s="12">
        <v>3</v>
      </c>
      <c r="B5" s="7" t="s">
        <v>3</v>
      </c>
      <c r="C5" s="251"/>
      <c r="D5" s="101">
        <v>15103350890</v>
      </c>
      <c r="E5" s="255"/>
      <c r="F5" s="235"/>
      <c r="G5" s="21">
        <v>3</v>
      </c>
    </row>
    <row r="6" spans="1:10" ht="69" customHeight="1" x14ac:dyDescent="0.25">
      <c r="A6" s="12">
        <v>6</v>
      </c>
      <c r="B6" s="9" t="s">
        <v>20</v>
      </c>
      <c r="C6" s="249"/>
      <c r="D6" s="102">
        <v>1138940000</v>
      </c>
      <c r="E6" s="252"/>
      <c r="F6" s="235" t="s">
        <v>105</v>
      </c>
      <c r="G6" s="21">
        <v>8</v>
      </c>
      <c r="H6" s="205" t="s">
        <v>126</v>
      </c>
    </row>
    <row r="7" spans="1:10" ht="24.75" customHeight="1" x14ac:dyDescent="0.25">
      <c r="A7" s="12">
        <v>8</v>
      </c>
      <c r="B7" s="29" t="s">
        <v>19</v>
      </c>
      <c r="C7" s="250"/>
      <c r="D7" s="102">
        <v>1000000000</v>
      </c>
      <c r="E7" s="253"/>
      <c r="F7" s="235"/>
      <c r="G7" s="21">
        <v>12</v>
      </c>
      <c r="H7" t="s">
        <v>38</v>
      </c>
    </row>
    <row r="8" spans="1:10" ht="36" x14ac:dyDescent="0.25">
      <c r="A8" s="12">
        <v>10</v>
      </c>
      <c r="B8" s="29" t="s">
        <v>18</v>
      </c>
      <c r="C8" s="250"/>
      <c r="D8" s="102">
        <v>1185504000</v>
      </c>
      <c r="E8" s="253"/>
      <c r="F8" s="235"/>
      <c r="G8" s="21">
        <v>14</v>
      </c>
    </row>
    <row r="9" spans="1:10" ht="45" customHeight="1" x14ac:dyDescent="0.25">
      <c r="A9" s="12">
        <v>13</v>
      </c>
      <c r="B9" s="28" t="s">
        <v>17</v>
      </c>
      <c r="C9" s="251"/>
      <c r="D9" s="98">
        <v>298915796</v>
      </c>
      <c r="E9" s="254"/>
      <c r="F9" s="235"/>
      <c r="G9" s="21">
        <v>19</v>
      </c>
      <c r="H9" s="206" t="s">
        <v>127</v>
      </c>
      <c r="I9" s="206" t="s">
        <v>21</v>
      </c>
      <c r="J9" s="206" t="s">
        <v>16</v>
      </c>
    </row>
    <row r="10" spans="1:10" ht="33" x14ac:dyDescent="0.25">
      <c r="A10" s="12">
        <v>5</v>
      </c>
      <c r="B10" s="8" t="s">
        <v>7</v>
      </c>
      <c r="C10" s="99"/>
      <c r="D10" s="99"/>
      <c r="E10" s="154">
        <v>12000000000</v>
      </c>
      <c r="F10" s="158" t="s">
        <v>106</v>
      </c>
      <c r="G10" s="21">
        <v>6</v>
      </c>
    </row>
    <row r="11" spans="1:10" ht="33" x14ac:dyDescent="0.25">
      <c r="A11" s="12">
        <v>9</v>
      </c>
      <c r="B11" s="28" t="s">
        <v>12</v>
      </c>
      <c r="C11" s="99"/>
      <c r="D11" s="99"/>
      <c r="E11" s="155">
        <v>1463023324.24</v>
      </c>
      <c r="F11" s="158" t="s">
        <v>107</v>
      </c>
      <c r="G11" s="21">
        <v>13</v>
      </c>
    </row>
    <row r="12" spans="1:10" ht="27" customHeight="1" x14ac:dyDescent="0.25">
      <c r="A12" s="12">
        <v>11</v>
      </c>
      <c r="B12" s="28" t="s">
        <v>84</v>
      </c>
      <c r="C12" s="99"/>
      <c r="D12" s="99"/>
      <c r="E12" s="154">
        <v>1036070054</v>
      </c>
      <c r="F12" s="235" t="s">
        <v>108</v>
      </c>
      <c r="G12" s="21">
        <v>15</v>
      </c>
    </row>
    <row r="13" spans="1:10" ht="22.5" customHeight="1" x14ac:dyDescent="0.25">
      <c r="A13" s="12">
        <v>14</v>
      </c>
      <c r="B13" s="28" t="s">
        <v>83</v>
      </c>
      <c r="C13" s="99"/>
      <c r="D13" s="99"/>
      <c r="E13" s="154">
        <v>2377445471</v>
      </c>
      <c r="F13" s="235"/>
      <c r="G13" s="21">
        <v>16</v>
      </c>
    </row>
    <row r="14" spans="1:10" ht="33" x14ac:dyDescent="0.25">
      <c r="A14" s="12">
        <v>7</v>
      </c>
      <c r="B14" s="28" t="s">
        <v>10</v>
      </c>
      <c r="C14" s="99"/>
      <c r="D14" s="99"/>
      <c r="E14" s="154">
        <v>2000000000</v>
      </c>
      <c r="F14" s="158" t="s">
        <v>109</v>
      </c>
      <c r="G14" s="21">
        <v>10</v>
      </c>
    </row>
    <row r="15" spans="1:10" ht="112.5" customHeight="1" thickBot="1" x14ac:dyDescent="0.3">
      <c r="A15" s="12">
        <v>12</v>
      </c>
      <c r="B15" s="8" t="s">
        <v>8</v>
      </c>
      <c r="C15" s="103"/>
      <c r="D15" s="103"/>
      <c r="E15" s="156">
        <v>12000000000</v>
      </c>
      <c r="F15" s="158" t="s">
        <v>110</v>
      </c>
      <c r="G15" s="21">
        <v>11</v>
      </c>
    </row>
    <row r="16" spans="1:10" ht="21" customHeight="1" thickBot="1" x14ac:dyDescent="0.3">
      <c r="C16" s="104">
        <f>SUM(C1:C9)</f>
        <v>25663082859.5</v>
      </c>
      <c r="D16" s="105">
        <f>SUM(D4:D15)</f>
        <v>33726710686</v>
      </c>
      <c r="E16" s="106">
        <f>SUM(E10:E15)</f>
        <v>30876538849.239998</v>
      </c>
      <c r="F16" s="77"/>
    </row>
    <row r="17" spans="3:9" customFormat="1" ht="15.75" thickBot="1" x14ac:dyDescent="0.3">
      <c r="C17" s="76"/>
      <c r="D17" s="76"/>
      <c r="E17" s="76"/>
      <c r="G17" s="198"/>
    </row>
    <row r="18" spans="3:9" customFormat="1" ht="15.75" thickBot="1" x14ac:dyDescent="0.3">
      <c r="C18" s="104">
        <f>+(F29+F30)/2</f>
        <v>29694896773</v>
      </c>
      <c r="D18" s="197">
        <f>+C18</f>
        <v>29694896773</v>
      </c>
      <c r="E18" s="76"/>
      <c r="G18" s="198"/>
    </row>
    <row r="19" spans="3:9" customFormat="1" x14ac:dyDescent="0.25">
      <c r="C19" s="76"/>
      <c r="D19" s="76"/>
      <c r="E19" s="76"/>
      <c r="G19" s="198"/>
    </row>
    <row r="20" spans="3:9" customFormat="1" x14ac:dyDescent="0.25">
      <c r="C20" s="204">
        <f>+C16-C18</f>
        <v>-4031813913.5</v>
      </c>
      <c r="D20" s="197">
        <f>+C18+D18</f>
        <v>59389793546</v>
      </c>
      <c r="E20" s="76"/>
      <c r="G20" s="198"/>
    </row>
    <row r="21" spans="3:9" customFormat="1" ht="15.75" thickBot="1" x14ac:dyDescent="0.3">
      <c r="C21" s="76"/>
      <c r="D21" s="76"/>
      <c r="E21" s="76"/>
      <c r="G21" s="198"/>
    </row>
    <row r="22" spans="3:9" customFormat="1" x14ac:dyDescent="0.25">
      <c r="C22" s="245">
        <f>+C16+D16</f>
        <v>59389793545.5</v>
      </c>
      <c r="D22" s="246"/>
      <c r="E22" s="107">
        <f>+E16</f>
        <v>30876538849.239998</v>
      </c>
      <c r="G22" s="73"/>
    </row>
    <row r="23" spans="3:9" customFormat="1" ht="15.75" thickBot="1" x14ac:dyDescent="0.3">
      <c r="C23" s="247" t="s">
        <v>65</v>
      </c>
      <c r="D23" s="248"/>
      <c r="E23" s="108" t="s">
        <v>85</v>
      </c>
      <c r="G23" s="73"/>
    </row>
    <row r="24" spans="3:9" customFormat="1" ht="15.75" thickBot="1" x14ac:dyDescent="0.3">
      <c r="C24" s="96"/>
      <c r="D24" s="96"/>
      <c r="E24" s="96"/>
      <c r="G24" s="73"/>
    </row>
    <row r="25" spans="3:9" customFormat="1" ht="18" x14ac:dyDescent="0.25">
      <c r="C25" s="236">
        <f>+C22+E22</f>
        <v>90266332394.73999</v>
      </c>
      <c r="D25" s="237"/>
      <c r="E25" s="238"/>
      <c r="G25" s="73"/>
    </row>
    <row r="26" spans="3:9" customFormat="1" ht="15.75" thickBot="1" x14ac:dyDescent="0.3">
      <c r="C26" s="239" t="s">
        <v>86</v>
      </c>
      <c r="D26" s="240"/>
      <c r="E26" s="241"/>
      <c r="F26" s="95"/>
      <c r="G26" s="73"/>
    </row>
    <row r="27" spans="3:9" customFormat="1" ht="15.75" thickBot="1" x14ac:dyDescent="0.3">
      <c r="C27" s="109"/>
      <c r="D27" s="109"/>
      <c r="E27" s="109"/>
      <c r="F27" s="95"/>
      <c r="G27" s="73"/>
    </row>
    <row r="28" spans="3:9" customFormat="1" ht="39" thickBot="1" x14ac:dyDescent="0.3">
      <c r="C28" s="78" t="s">
        <v>70</v>
      </c>
      <c r="D28" s="79" t="s">
        <v>71</v>
      </c>
      <c r="E28" s="79" t="s">
        <v>72</v>
      </c>
      <c r="F28" s="119" t="s">
        <v>73</v>
      </c>
      <c r="G28" s="199" t="s">
        <v>74</v>
      </c>
      <c r="H28" s="79" t="s">
        <v>75</v>
      </c>
      <c r="I28" s="80" t="s">
        <v>76</v>
      </c>
    </row>
    <row r="29" spans="3:9" customFormat="1" ht="25.5" x14ac:dyDescent="0.25">
      <c r="C29" s="124" t="s">
        <v>77</v>
      </c>
      <c r="D29" s="81">
        <v>16098</v>
      </c>
      <c r="E29" s="81">
        <v>228137061</v>
      </c>
      <c r="F29" s="120">
        <v>48428295550</v>
      </c>
      <c r="G29" s="200">
        <v>2177015897</v>
      </c>
      <c r="H29" s="82">
        <v>8708063589</v>
      </c>
      <c r="I29" s="83">
        <v>59541528194</v>
      </c>
    </row>
    <row r="30" spans="3:9" customFormat="1" ht="25.5" x14ac:dyDescent="0.25">
      <c r="C30" s="125" t="s">
        <v>78</v>
      </c>
      <c r="D30" s="84">
        <v>1636305</v>
      </c>
      <c r="E30" s="85" t="s">
        <v>79</v>
      </c>
      <c r="F30" s="123">
        <v>10961497996</v>
      </c>
      <c r="G30" s="201"/>
      <c r="H30" s="86"/>
      <c r="I30" s="87">
        <v>10963134301</v>
      </c>
    </row>
    <row r="31" spans="3:9" customFormat="1" ht="26.25" thickBot="1" x14ac:dyDescent="0.3">
      <c r="C31" s="126" t="s">
        <v>80</v>
      </c>
      <c r="D31" s="88">
        <v>16826</v>
      </c>
      <c r="E31" s="89" t="s">
        <v>79</v>
      </c>
      <c r="F31" s="121">
        <v>30876538849</v>
      </c>
      <c r="G31" s="202"/>
      <c r="H31" s="90"/>
      <c r="I31" s="91">
        <v>30876555675</v>
      </c>
    </row>
    <row r="32" spans="3:9" customFormat="1" ht="18.75" thickBot="1" x14ac:dyDescent="0.3">
      <c r="C32" s="92" t="s">
        <v>81</v>
      </c>
      <c r="D32" s="93">
        <v>1669229</v>
      </c>
      <c r="E32" s="93">
        <v>228137061</v>
      </c>
      <c r="F32" s="122">
        <v>90266332395</v>
      </c>
      <c r="G32" s="203">
        <v>2177015897</v>
      </c>
      <c r="H32" s="93">
        <v>8708063589</v>
      </c>
      <c r="I32" s="94">
        <v>101381218170</v>
      </c>
    </row>
    <row r="33" spans="1:15" x14ac:dyDescent="0.25">
      <c r="C33" s="109"/>
      <c r="D33" s="109"/>
      <c r="E33" s="109"/>
      <c r="F33" s="95"/>
    </row>
    <row r="34" spans="1:15" x14ac:dyDescent="0.25">
      <c r="C34" s="109"/>
      <c r="D34" s="109"/>
      <c r="E34" s="109"/>
      <c r="F34" s="95"/>
    </row>
    <row r="35" spans="1:15" ht="30" x14ac:dyDescent="0.25">
      <c r="A35" s="115" t="s">
        <v>66</v>
      </c>
      <c r="B35" s="174" t="s">
        <v>119</v>
      </c>
      <c r="C35" s="243" t="s">
        <v>88</v>
      </c>
      <c r="D35" s="244"/>
      <c r="E35" s="110" t="s">
        <v>69</v>
      </c>
      <c r="F35" s="157" t="s">
        <v>101</v>
      </c>
      <c r="H35">
        <f>+F29/2</f>
        <v>24214147775</v>
      </c>
    </row>
    <row r="36" spans="1:15" ht="36.75" customHeight="1" x14ac:dyDescent="0.25">
      <c r="A36" s="12">
        <v>5</v>
      </c>
      <c r="B36" s="117" t="s">
        <v>2</v>
      </c>
      <c r="C36" s="242">
        <v>109153991</v>
      </c>
      <c r="D36" s="242"/>
      <c r="E36" s="242"/>
      <c r="F36" s="160" t="s">
        <v>111</v>
      </c>
      <c r="G36" s="111"/>
      <c r="H36" s="112">
        <f>+F30/2</f>
        <v>5480748998</v>
      </c>
      <c r="I36" s="111"/>
      <c r="J36" s="112"/>
      <c r="K36" s="111"/>
      <c r="L36" s="111"/>
      <c r="M36" s="111"/>
      <c r="N36" s="113"/>
      <c r="O36" s="111"/>
    </row>
    <row r="37" spans="1:15" ht="51" x14ac:dyDescent="0.25">
      <c r="A37" s="12">
        <v>6</v>
      </c>
      <c r="B37" s="117" t="s">
        <v>1</v>
      </c>
      <c r="C37" s="242">
        <v>109153991</v>
      </c>
      <c r="D37" s="242"/>
      <c r="E37" s="242"/>
      <c r="F37" s="160" t="s">
        <v>112</v>
      </c>
      <c r="G37" s="111"/>
      <c r="H37" s="114"/>
      <c r="I37" s="111"/>
      <c r="J37" s="112"/>
      <c r="K37" s="111"/>
      <c r="L37" s="111"/>
      <c r="M37" s="111"/>
      <c r="N37" s="113"/>
      <c r="O37" s="111"/>
    </row>
    <row r="38" spans="1:15" ht="16.5" x14ac:dyDescent="0.25">
      <c r="A38" s="116"/>
      <c r="B38" s="118" t="s">
        <v>87</v>
      </c>
      <c r="C38" s="256">
        <v>11489473</v>
      </c>
      <c r="D38" s="256"/>
      <c r="E38" s="256"/>
      <c r="F38" s="161" t="s">
        <v>113</v>
      </c>
      <c r="G38" s="111"/>
      <c r="H38" s="114"/>
      <c r="I38" s="111"/>
      <c r="J38" s="112"/>
      <c r="K38" s="111"/>
      <c r="L38" s="111"/>
      <c r="M38" s="111"/>
      <c r="N38" s="113"/>
      <c r="O38" s="111"/>
    </row>
    <row r="39" spans="1:15" ht="15.75" thickBot="1" x14ac:dyDescent="0.3"/>
    <row r="40" spans="1:15" ht="31.5" x14ac:dyDescent="0.25">
      <c r="C40" s="128" t="s">
        <v>89</v>
      </c>
      <c r="D40" s="129">
        <v>229789464</v>
      </c>
      <c r="E40" s="269" t="s">
        <v>90</v>
      </c>
      <c r="F40" s="270"/>
      <c r="G40" s="271"/>
    </row>
    <row r="41" spans="1:15" ht="31.5" x14ac:dyDescent="0.25">
      <c r="C41" s="127" t="s">
        <v>91</v>
      </c>
      <c r="D41" s="130">
        <v>4595789</v>
      </c>
      <c r="E41" s="272" t="s">
        <v>92</v>
      </c>
      <c r="F41" s="273"/>
      <c r="G41" s="274"/>
    </row>
    <row r="42" spans="1:15" ht="31.5" x14ac:dyDescent="0.25">
      <c r="C42" s="127" t="s">
        <v>91</v>
      </c>
      <c r="D42" s="130">
        <v>4595789</v>
      </c>
      <c r="E42" s="272" t="s">
        <v>93</v>
      </c>
      <c r="F42" s="273"/>
      <c r="G42" s="274"/>
    </row>
    <row r="43" spans="1:15" ht="48" thickBot="1" x14ac:dyDescent="0.3">
      <c r="C43" s="131" t="s">
        <v>94</v>
      </c>
      <c r="D43" s="132">
        <v>11489473</v>
      </c>
      <c r="E43" s="275" t="s">
        <v>87</v>
      </c>
      <c r="F43" s="276"/>
      <c r="G43" s="277"/>
    </row>
    <row r="44" spans="1:15" ht="24" thickBot="1" x14ac:dyDescent="0.4">
      <c r="C44" s="133"/>
      <c r="D44" s="134">
        <v>20681052</v>
      </c>
      <c r="E44" s="278" t="s">
        <v>95</v>
      </c>
      <c r="F44" s="279"/>
      <c r="G44" s="280"/>
    </row>
    <row r="45" spans="1:15" ht="23.25" x14ac:dyDescent="0.35">
      <c r="C45" s="135"/>
      <c r="D45" s="136"/>
      <c r="E45" s="137"/>
      <c r="F45" s="137"/>
      <c r="G45" s="137"/>
    </row>
    <row r="46" spans="1:15" x14ac:dyDescent="0.25">
      <c r="A46" s="138"/>
      <c r="B46" s="139"/>
      <c r="C46" s="139"/>
      <c r="D46" s="139"/>
      <c r="E46" s="139"/>
      <c r="F46" s="139"/>
      <c r="G46" s="138"/>
    </row>
    <row r="47" spans="1:15" ht="22.5" customHeight="1" x14ac:dyDescent="0.25">
      <c r="A47" s="115" t="s">
        <v>66</v>
      </c>
      <c r="B47" s="174" t="s">
        <v>120</v>
      </c>
      <c r="C47" s="162" t="s">
        <v>97</v>
      </c>
      <c r="D47" s="281" t="s">
        <v>98</v>
      </c>
      <c r="E47" s="281"/>
      <c r="F47" s="139"/>
      <c r="G47" s="138"/>
    </row>
    <row r="48" spans="1:15" ht="32.25" customHeight="1" x14ac:dyDescent="0.25">
      <c r="A48" s="12">
        <v>17</v>
      </c>
      <c r="B48" s="28" t="s">
        <v>15</v>
      </c>
      <c r="C48" s="163">
        <v>6552567330</v>
      </c>
      <c r="D48" s="233" t="s">
        <v>114</v>
      </c>
      <c r="E48" s="233"/>
    </row>
    <row r="49" spans="1:5" customFormat="1" ht="36" customHeight="1" x14ac:dyDescent="0.25">
      <c r="A49" s="12">
        <v>18</v>
      </c>
      <c r="B49" s="28" t="s">
        <v>11</v>
      </c>
      <c r="C49" s="163">
        <v>7242633922</v>
      </c>
      <c r="D49" s="233" t="s">
        <v>63</v>
      </c>
      <c r="E49" s="233"/>
    </row>
    <row r="50" spans="1:5" customFormat="1" ht="24.75" customHeight="1" x14ac:dyDescent="0.25">
      <c r="A50" s="12">
        <v>19</v>
      </c>
      <c r="B50" s="28" t="s">
        <v>16</v>
      </c>
      <c r="C50" s="163">
        <v>1386099578</v>
      </c>
      <c r="D50" s="233" t="s">
        <v>115</v>
      </c>
      <c r="E50" s="233"/>
    </row>
    <row r="51" spans="1:5" customFormat="1" ht="47.25" customHeight="1" x14ac:dyDescent="0.25">
      <c r="A51" s="12">
        <v>20</v>
      </c>
      <c r="B51" s="29" t="s">
        <v>24</v>
      </c>
      <c r="C51" s="164">
        <v>2496618794</v>
      </c>
      <c r="D51" s="234" t="s">
        <v>63</v>
      </c>
      <c r="E51" s="234"/>
    </row>
    <row r="52" spans="1:5" customFormat="1" ht="24" x14ac:dyDescent="0.25">
      <c r="A52" s="12">
        <v>21</v>
      </c>
      <c r="B52" s="29" t="s">
        <v>23</v>
      </c>
      <c r="C52" s="165">
        <v>2105988912</v>
      </c>
      <c r="D52" s="234"/>
      <c r="E52" s="234"/>
    </row>
    <row r="53" spans="1:5" customFormat="1" ht="56.25" customHeight="1" x14ac:dyDescent="0.25">
      <c r="A53" s="12">
        <v>22</v>
      </c>
      <c r="B53" s="29" t="s">
        <v>21</v>
      </c>
      <c r="C53" s="175">
        <v>26086192258.349998</v>
      </c>
      <c r="D53" s="234" t="s">
        <v>63</v>
      </c>
      <c r="E53" s="234"/>
    </row>
    <row r="54" spans="1:5" customFormat="1" ht="57.75" customHeight="1" x14ac:dyDescent="0.25">
      <c r="A54" s="12">
        <v>23</v>
      </c>
      <c r="B54" s="29" t="s">
        <v>22</v>
      </c>
      <c r="C54" s="165">
        <v>1260254105</v>
      </c>
      <c r="D54" s="234" t="s">
        <v>63</v>
      </c>
      <c r="E54" s="234"/>
    </row>
    <row r="55" spans="1:5" customFormat="1" ht="68.25" customHeight="1" x14ac:dyDescent="0.25">
      <c r="A55" s="12">
        <v>24</v>
      </c>
      <c r="B55" s="7" t="s">
        <v>5</v>
      </c>
      <c r="C55" s="166">
        <v>15000000000</v>
      </c>
      <c r="D55" s="233" t="s">
        <v>116</v>
      </c>
      <c r="E55" s="233"/>
    </row>
    <row r="56" spans="1:5" customFormat="1" ht="28.5" customHeight="1" x14ac:dyDescent="0.25">
      <c r="A56" s="116"/>
      <c r="B56" s="145"/>
      <c r="C56" s="167">
        <f>+C48+C49+C50+C51+C52+C53+C54+C55</f>
        <v>62130354899.349998</v>
      </c>
      <c r="D56" s="139"/>
      <c r="E56" s="139"/>
    </row>
    <row r="57" spans="1:5" customFormat="1" ht="48.75" customHeight="1" x14ac:dyDescent="0.25">
      <c r="A57" s="267" t="s">
        <v>96</v>
      </c>
      <c r="B57" s="143" t="s">
        <v>47</v>
      </c>
      <c r="C57" s="168">
        <v>1000000000</v>
      </c>
      <c r="D57" s="232" t="s">
        <v>99</v>
      </c>
      <c r="E57" s="232"/>
    </row>
    <row r="58" spans="1:5" customFormat="1" ht="49.5" customHeight="1" x14ac:dyDescent="0.25">
      <c r="A58" s="268"/>
      <c r="B58" s="144" t="s">
        <v>50</v>
      </c>
      <c r="C58" s="169">
        <v>7309683051</v>
      </c>
      <c r="D58" s="232" t="s">
        <v>117</v>
      </c>
      <c r="E58" s="232"/>
    </row>
    <row r="59" spans="1:5" customFormat="1" ht="23.25" customHeight="1" x14ac:dyDescent="0.25">
      <c r="A59" s="73"/>
      <c r="C59" s="146">
        <f>SUM(C57:C58)</f>
        <v>8309683051</v>
      </c>
    </row>
    <row r="61" spans="1:5" customFormat="1" x14ac:dyDescent="0.25">
      <c r="A61" s="73"/>
      <c r="B61" s="150" t="s">
        <v>100</v>
      </c>
      <c r="C61" s="147">
        <f>+C56+C59</f>
        <v>70440037950.350006</v>
      </c>
      <c r="D61" s="148"/>
      <c r="E61" s="149"/>
    </row>
    <row r="65" spans="1:5" customFormat="1" x14ac:dyDescent="0.25">
      <c r="A65" s="257" t="s">
        <v>121</v>
      </c>
      <c r="B65" s="257"/>
      <c r="C65" s="162" t="s">
        <v>97</v>
      </c>
      <c r="D65" s="266" t="s">
        <v>98</v>
      </c>
      <c r="E65" s="266"/>
    </row>
    <row r="66" spans="1:5" customFormat="1" ht="36.75" customHeight="1" x14ac:dyDescent="0.25">
      <c r="A66" s="258" t="s">
        <v>122</v>
      </c>
      <c r="B66" s="258"/>
      <c r="C66" s="178">
        <v>32000000000</v>
      </c>
      <c r="D66" s="260" t="s">
        <v>125</v>
      </c>
      <c r="E66" s="261"/>
    </row>
    <row r="67" spans="1:5" customFormat="1" ht="24" customHeight="1" x14ac:dyDescent="0.25">
      <c r="A67" s="259" t="s">
        <v>123</v>
      </c>
      <c r="B67" s="259"/>
      <c r="C67" s="179">
        <v>18000000000</v>
      </c>
      <c r="D67" s="262"/>
      <c r="E67" s="263"/>
    </row>
    <row r="68" spans="1:5" customFormat="1" ht="36" customHeight="1" x14ac:dyDescent="0.25">
      <c r="A68" s="258" t="s">
        <v>124</v>
      </c>
      <c r="B68" s="258"/>
      <c r="C68" s="179">
        <v>25000000000</v>
      </c>
      <c r="D68" s="264"/>
      <c r="E68" s="265"/>
    </row>
    <row r="69" spans="1:5" customFormat="1" x14ac:dyDescent="0.25">
      <c r="A69" s="73"/>
      <c r="C69" s="181">
        <f>SUM(C66:C68)</f>
        <v>75000000000</v>
      </c>
    </row>
    <row r="70" spans="1:5" customFormat="1" x14ac:dyDescent="0.25">
      <c r="A70" s="73"/>
      <c r="C70" s="177"/>
    </row>
    <row r="71" spans="1:5" customFormat="1" x14ac:dyDescent="0.25">
      <c r="A71" s="73"/>
      <c r="C71" s="177"/>
      <c r="D71" s="180"/>
    </row>
    <row r="72" spans="1:5" customFormat="1" ht="15.75" x14ac:dyDescent="0.25">
      <c r="A72" s="73"/>
      <c r="D72" s="176"/>
    </row>
  </sheetData>
  <mergeCells count="37">
    <mergeCell ref="C38:E38"/>
    <mergeCell ref="A65:B65"/>
    <mergeCell ref="A66:B66"/>
    <mergeCell ref="A67:B67"/>
    <mergeCell ref="A68:B68"/>
    <mergeCell ref="D66:E68"/>
    <mergeCell ref="D65:E65"/>
    <mergeCell ref="A57:A58"/>
    <mergeCell ref="E40:G40"/>
    <mergeCell ref="E41:G41"/>
    <mergeCell ref="E42:G42"/>
    <mergeCell ref="E43:G43"/>
    <mergeCell ref="E44:G44"/>
    <mergeCell ref="D48:E48"/>
    <mergeCell ref="D47:E47"/>
    <mergeCell ref="D57:E57"/>
    <mergeCell ref="F6:F9"/>
    <mergeCell ref="F4:F5"/>
    <mergeCell ref="C6:C9"/>
    <mergeCell ref="E6:E9"/>
    <mergeCell ref="C4:C5"/>
    <mergeCell ref="E4:E5"/>
    <mergeCell ref="F12:F13"/>
    <mergeCell ref="C25:E25"/>
    <mergeCell ref="C26:E26"/>
    <mergeCell ref="C36:E36"/>
    <mergeCell ref="C37:E37"/>
    <mergeCell ref="C35:D35"/>
    <mergeCell ref="C22:D22"/>
    <mergeCell ref="C23:D23"/>
    <mergeCell ref="D58:E58"/>
    <mergeCell ref="D49:E49"/>
    <mergeCell ref="D50:E50"/>
    <mergeCell ref="D55:E55"/>
    <mergeCell ref="D51:E52"/>
    <mergeCell ref="D54:E54"/>
    <mergeCell ref="D53:E5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37"/>
  <sheetViews>
    <sheetView topLeftCell="A10" workbookViewId="0">
      <selection activeCell="M31" sqref="M31"/>
    </sheetView>
  </sheetViews>
  <sheetFormatPr baseColWidth="10" defaultRowHeight="15" x14ac:dyDescent="0.25"/>
  <cols>
    <col min="1" max="1" width="2.5703125" customWidth="1"/>
    <col min="2" max="2" width="4.140625" style="183" customWidth="1"/>
    <col min="3" max="3" width="50.28515625" style="10" customWidth="1"/>
    <col min="4" max="4" width="16.5703125" style="10" customWidth="1"/>
    <col min="5" max="5" width="9.28515625" style="26" customWidth="1"/>
    <col min="6" max="6" width="9" style="26" hidden="1" customWidth="1"/>
    <col min="7" max="7" width="15.7109375" style="26" customWidth="1"/>
    <col min="8" max="8" width="12.5703125" style="26" hidden="1" customWidth="1"/>
    <col min="9" max="9" width="11.42578125" hidden="1" customWidth="1"/>
    <col min="10" max="10" width="9.42578125" style="26" hidden="1" customWidth="1"/>
    <col min="11" max="11" width="17.7109375" hidden="1" customWidth="1"/>
    <col min="12" max="12" width="12.28515625" style="26" customWidth="1"/>
    <col min="13" max="13" width="14.42578125" style="27" customWidth="1"/>
    <col min="14" max="14" width="5.5703125" bestFit="1" customWidth="1"/>
    <col min="15" max="15" width="12.140625" customWidth="1"/>
    <col min="16" max="16" width="10.7109375" style="26" customWidth="1"/>
    <col min="17" max="17" width="31.5703125" style="60" customWidth="1"/>
    <col min="19" max="19" width="11.42578125" style="182"/>
  </cols>
  <sheetData>
    <row r="2" spans="2:19" ht="24.75" customHeight="1" thickBot="1" x14ac:dyDescent="0.3">
      <c r="B2" s="287" t="s">
        <v>44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2:19" s="3" customFormat="1" ht="84.75" thickBot="1" x14ac:dyDescent="0.25">
      <c r="B3" s="187" t="s">
        <v>25</v>
      </c>
      <c r="C3" s="31" t="s">
        <v>45</v>
      </c>
      <c r="D3" s="32" t="s">
        <v>42</v>
      </c>
      <c r="E3" s="32" t="s">
        <v>29</v>
      </c>
      <c r="F3" s="32" t="s">
        <v>27</v>
      </c>
      <c r="G3" s="32" t="s">
        <v>30</v>
      </c>
      <c r="H3" s="32" t="s">
        <v>37</v>
      </c>
      <c r="I3" s="32" t="s">
        <v>31</v>
      </c>
      <c r="J3" s="32" t="s">
        <v>32</v>
      </c>
      <c r="K3" s="32" t="s">
        <v>35</v>
      </c>
      <c r="L3" s="32" t="s">
        <v>33</v>
      </c>
      <c r="M3" s="32" t="s">
        <v>43</v>
      </c>
      <c r="N3" s="59" t="s">
        <v>34</v>
      </c>
      <c r="O3" s="32" t="s">
        <v>39</v>
      </c>
      <c r="P3" s="61" t="s">
        <v>46</v>
      </c>
      <c r="Q3" s="65" t="s">
        <v>53</v>
      </c>
      <c r="S3" s="192"/>
    </row>
    <row r="4" spans="2:19" ht="48.75" customHeight="1" x14ac:dyDescent="0.25">
      <c r="B4" s="48">
        <v>6</v>
      </c>
      <c r="C4" s="38" t="s">
        <v>6</v>
      </c>
      <c r="D4" s="193">
        <v>22000000000</v>
      </c>
      <c r="E4" s="39">
        <v>55</v>
      </c>
      <c r="F4" s="39">
        <v>20</v>
      </c>
      <c r="G4" s="39">
        <v>76</v>
      </c>
      <c r="H4" s="39">
        <v>34</v>
      </c>
      <c r="I4" s="40"/>
      <c r="J4" s="39">
        <v>14</v>
      </c>
      <c r="K4" s="40"/>
      <c r="L4" s="39">
        <v>5</v>
      </c>
      <c r="M4" s="39">
        <f>5*17</f>
        <v>85</v>
      </c>
      <c r="N4" s="39">
        <f t="shared" ref="N4:N27" si="0">+L4+J4+H4+G4+F4+E4+M4</f>
        <v>289</v>
      </c>
      <c r="O4" s="41">
        <f t="shared" ref="O4:O27" si="1">+N4*100/$N$28</f>
        <v>4.9879185364169834</v>
      </c>
      <c r="P4" s="188">
        <f t="shared" ref="P4:P27" si="2">RANK(N4,$N$4:$N$27,0)</f>
        <v>1</v>
      </c>
      <c r="Q4" s="64" t="s">
        <v>52</v>
      </c>
      <c r="S4" s="182">
        <v>1</v>
      </c>
    </row>
    <row r="5" spans="2:19" ht="24" x14ac:dyDescent="0.25">
      <c r="B5" s="49">
        <v>4</v>
      </c>
      <c r="C5" s="7" t="s">
        <v>4</v>
      </c>
      <c r="D5" s="194">
        <v>15000000000</v>
      </c>
      <c r="E5" s="12">
        <v>55</v>
      </c>
      <c r="F5" s="12">
        <v>10</v>
      </c>
      <c r="G5" s="12">
        <v>68</v>
      </c>
      <c r="H5" s="12">
        <v>34</v>
      </c>
      <c r="I5" s="6"/>
      <c r="J5" s="12">
        <v>7</v>
      </c>
      <c r="K5" s="6"/>
      <c r="L5" s="12">
        <v>5</v>
      </c>
      <c r="M5" s="12">
        <f>5*17</f>
        <v>85</v>
      </c>
      <c r="N5" s="22">
        <f t="shared" si="0"/>
        <v>264</v>
      </c>
      <c r="O5" s="20">
        <f t="shared" si="1"/>
        <v>4.5564376941663793</v>
      </c>
      <c r="P5" s="189">
        <f t="shared" si="2"/>
        <v>2</v>
      </c>
      <c r="Q5" s="64" t="s">
        <v>54</v>
      </c>
      <c r="S5" s="182">
        <v>2</v>
      </c>
    </row>
    <row r="6" spans="2:19" ht="24" x14ac:dyDescent="0.25">
      <c r="B6" s="49">
        <v>3</v>
      </c>
      <c r="C6" s="7" t="s">
        <v>3</v>
      </c>
      <c r="D6" s="194">
        <v>15000000000</v>
      </c>
      <c r="E6" s="12">
        <v>55</v>
      </c>
      <c r="F6" s="12">
        <v>9</v>
      </c>
      <c r="G6" s="12">
        <v>67</v>
      </c>
      <c r="H6" s="12">
        <v>33</v>
      </c>
      <c r="I6" s="6"/>
      <c r="J6" s="12">
        <v>8</v>
      </c>
      <c r="K6" s="6"/>
      <c r="L6" s="12">
        <v>5</v>
      </c>
      <c r="M6" s="12">
        <f>5*17</f>
        <v>85</v>
      </c>
      <c r="N6" s="22">
        <f t="shared" si="0"/>
        <v>262</v>
      </c>
      <c r="O6" s="20">
        <f t="shared" si="1"/>
        <v>4.5219192267863306</v>
      </c>
      <c r="P6" s="189">
        <f t="shared" si="2"/>
        <v>3</v>
      </c>
      <c r="Q6" s="64" t="s">
        <v>54</v>
      </c>
      <c r="S6" s="182">
        <v>3</v>
      </c>
    </row>
    <row r="7" spans="2:19" ht="39" customHeight="1" x14ac:dyDescent="0.25">
      <c r="B7" s="49">
        <v>9</v>
      </c>
      <c r="C7" s="28" t="s">
        <v>9</v>
      </c>
      <c r="D7" s="195">
        <v>3663082859.5</v>
      </c>
      <c r="E7" s="12">
        <v>44</v>
      </c>
      <c r="F7" s="12">
        <v>20</v>
      </c>
      <c r="G7" s="12">
        <v>75</v>
      </c>
      <c r="H7" s="12">
        <v>32</v>
      </c>
      <c r="I7" s="6"/>
      <c r="J7" s="12">
        <v>14</v>
      </c>
      <c r="K7" s="6"/>
      <c r="L7" s="12">
        <v>5</v>
      </c>
      <c r="M7" s="30">
        <f>4*17</f>
        <v>68</v>
      </c>
      <c r="N7" s="22">
        <f t="shared" si="0"/>
        <v>258</v>
      </c>
      <c r="O7" s="20">
        <f t="shared" si="1"/>
        <v>4.4528822920262341</v>
      </c>
      <c r="P7" s="189">
        <f t="shared" si="2"/>
        <v>4</v>
      </c>
      <c r="Q7" s="64" t="s">
        <v>55</v>
      </c>
      <c r="S7" s="182">
        <v>4</v>
      </c>
    </row>
    <row r="8" spans="2:19" ht="48" x14ac:dyDescent="0.25">
      <c r="B8" s="49">
        <v>2</v>
      </c>
      <c r="C8" s="66" t="s">
        <v>2</v>
      </c>
      <c r="D8" s="194">
        <v>109153991</v>
      </c>
      <c r="E8" s="67">
        <v>44</v>
      </c>
      <c r="F8" s="67">
        <v>14</v>
      </c>
      <c r="G8" s="67">
        <v>66</v>
      </c>
      <c r="H8" s="67">
        <v>30</v>
      </c>
      <c r="I8" s="68"/>
      <c r="J8" s="67">
        <v>11</v>
      </c>
      <c r="K8" s="68"/>
      <c r="L8" s="67">
        <v>5</v>
      </c>
      <c r="M8" s="67">
        <f>5*17</f>
        <v>85</v>
      </c>
      <c r="N8" s="69">
        <f t="shared" si="0"/>
        <v>255</v>
      </c>
      <c r="O8" s="70">
        <f t="shared" si="1"/>
        <v>4.4011045909561615</v>
      </c>
      <c r="P8" s="189">
        <f t="shared" si="2"/>
        <v>5</v>
      </c>
      <c r="Q8" s="71" t="s">
        <v>60</v>
      </c>
      <c r="S8" s="182">
        <v>5</v>
      </c>
    </row>
    <row r="9" spans="2:19" ht="72" x14ac:dyDescent="0.25">
      <c r="B9" s="49">
        <v>1</v>
      </c>
      <c r="C9" s="66" t="s">
        <v>1</v>
      </c>
      <c r="D9" s="194">
        <v>109153991</v>
      </c>
      <c r="E9" s="67">
        <v>44</v>
      </c>
      <c r="F9" s="67">
        <v>13</v>
      </c>
      <c r="G9" s="67">
        <v>66</v>
      </c>
      <c r="H9" s="67">
        <v>29</v>
      </c>
      <c r="I9" s="72"/>
      <c r="J9" s="67">
        <v>11</v>
      </c>
      <c r="K9" s="68"/>
      <c r="L9" s="67">
        <v>5</v>
      </c>
      <c r="M9" s="67">
        <f>5*17</f>
        <v>85</v>
      </c>
      <c r="N9" s="69">
        <f>+L9+J9+H9+G9+F9+E9+M9</f>
        <v>253</v>
      </c>
      <c r="O9" s="70">
        <f t="shared" si="1"/>
        <v>4.3665861235761136</v>
      </c>
      <c r="P9" s="189">
        <f t="shared" si="2"/>
        <v>6</v>
      </c>
      <c r="Q9" s="71" t="s">
        <v>56</v>
      </c>
      <c r="S9" s="182">
        <v>6</v>
      </c>
    </row>
    <row r="10" spans="2:19" ht="48" x14ac:dyDescent="0.25">
      <c r="B10" s="49">
        <v>7</v>
      </c>
      <c r="C10" s="8" t="s">
        <v>7</v>
      </c>
      <c r="D10" s="195">
        <v>12000000000</v>
      </c>
      <c r="E10" s="12">
        <v>44</v>
      </c>
      <c r="F10" s="12">
        <v>15</v>
      </c>
      <c r="G10" s="12">
        <v>73</v>
      </c>
      <c r="H10" s="12">
        <v>36</v>
      </c>
      <c r="I10" s="6"/>
      <c r="J10" s="12">
        <v>12</v>
      </c>
      <c r="K10" s="6"/>
      <c r="L10" s="12">
        <v>5</v>
      </c>
      <c r="M10" s="12">
        <f>4*17</f>
        <v>68</v>
      </c>
      <c r="N10" s="22">
        <f t="shared" si="0"/>
        <v>253</v>
      </c>
      <c r="O10" s="20">
        <f t="shared" si="1"/>
        <v>4.3665861235761136</v>
      </c>
      <c r="P10" s="189">
        <f t="shared" si="2"/>
        <v>6</v>
      </c>
      <c r="Q10" s="64" t="s">
        <v>52</v>
      </c>
      <c r="S10" s="182">
        <v>6</v>
      </c>
    </row>
    <row r="11" spans="2:19" ht="46.5" customHeight="1" x14ac:dyDescent="0.25">
      <c r="B11" s="49">
        <v>15</v>
      </c>
      <c r="C11" s="28" t="s">
        <v>15</v>
      </c>
      <c r="D11" s="195">
        <v>6552567330</v>
      </c>
      <c r="E11" s="30">
        <v>55</v>
      </c>
      <c r="F11" s="30">
        <v>18</v>
      </c>
      <c r="G11" s="30">
        <v>60</v>
      </c>
      <c r="H11" s="30">
        <v>31</v>
      </c>
      <c r="I11" s="140"/>
      <c r="J11" s="30">
        <v>14</v>
      </c>
      <c r="K11" s="140"/>
      <c r="L11" s="30">
        <v>5</v>
      </c>
      <c r="M11" s="30">
        <f>3*17</f>
        <v>51</v>
      </c>
      <c r="N11" s="141">
        <f t="shared" si="0"/>
        <v>234</v>
      </c>
      <c r="O11" s="142">
        <f t="shared" si="1"/>
        <v>4.038660683465654</v>
      </c>
      <c r="P11" s="190">
        <f t="shared" si="2"/>
        <v>17</v>
      </c>
      <c r="Q11" s="64" t="s">
        <v>58</v>
      </c>
      <c r="S11" s="182">
        <v>8</v>
      </c>
    </row>
    <row r="12" spans="2:19" ht="48" x14ac:dyDescent="0.25">
      <c r="B12" s="49">
        <v>20</v>
      </c>
      <c r="C12" s="29" t="s">
        <v>20</v>
      </c>
      <c r="D12" s="196">
        <v>1138940000</v>
      </c>
      <c r="E12" s="12">
        <v>55</v>
      </c>
      <c r="F12" s="12">
        <v>14</v>
      </c>
      <c r="G12" s="12">
        <v>74</v>
      </c>
      <c r="H12" s="12">
        <v>42</v>
      </c>
      <c r="I12" s="6"/>
      <c r="J12" s="12">
        <v>10</v>
      </c>
      <c r="K12" s="6"/>
      <c r="L12" s="12">
        <v>5</v>
      </c>
      <c r="M12" s="30">
        <f>3*17</f>
        <v>51</v>
      </c>
      <c r="N12" s="22">
        <f t="shared" si="0"/>
        <v>251</v>
      </c>
      <c r="O12" s="20">
        <f t="shared" si="1"/>
        <v>4.3320676561960649</v>
      </c>
      <c r="P12" s="190">
        <f t="shared" si="2"/>
        <v>8</v>
      </c>
      <c r="Q12" s="64" t="s">
        <v>57</v>
      </c>
      <c r="S12" s="182">
        <v>8</v>
      </c>
    </row>
    <row r="13" spans="2:19" ht="63" customHeight="1" x14ac:dyDescent="0.25">
      <c r="B13" s="49">
        <v>10</v>
      </c>
      <c r="C13" s="28" t="s">
        <v>10</v>
      </c>
      <c r="D13" s="195">
        <v>2000000000</v>
      </c>
      <c r="E13" s="12">
        <v>55</v>
      </c>
      <c r="F13" s="12">
        <v>17</v>
      </c>
      <c r="G13" s="12">
        <v>72</v>
      </c>
      <c r="H13" s="12">
        <v>34</v>
      </c>
      <c r="I13" s="6"/>
      <c r="J13" s="12">
        <v>15</v>
      </c>
      <c r="K13" s="6"/>
      <c r="L13" s="12">
        <v>5</v>
      </c>
      <c r="M13" s="30">
        <f>3*17</f>
        <v>51</v>
      </c>
      <c r="N13" s="22">
        <f t="shared" si="0"/>
        <v>249</v>
      </c>
      <c r="O13" s="20">
        <f t="shared" si="1"/>
        <v>4.2975491888160162</v>
      </c>
      <c r="P13" s="189">
        <f t="shared" si="2"/>
        <v>10</v>
      </c>
      <c r="Q13" s="64" t="s">
        <v>59</v>
      </c>
      <c r="S13" s="182">
        <v>10</v>
      </c>
    </row>
    <row r="14" spans="2:19" ht="47.25" customHeight="1" x14ac:dyDescent="0.25">
      <c r="B14" s="49">
        <v>8</v>
      </c>
      <c r="C14" s="8" t="s">
        <v>8</v>
      </c>
      <c r="D14" s="195">
        <v>25000000000</v>
      </c>
      <c r="E14" s="12">
        <v>55</v>
      </c>
      <c r="F14" s="12">
        <v>19</v>
      </c>
      <c r="G14" s="12">
        <v>78</v>
      </c>
      <c r="H14" s="12">
        <v>42</v>
      </c>
      <c r="I14" s="6"/>
      <c r="J14" s="12">
        <v>14</v>
      </c>
      <c r="K14" s="6"/>
      <c r="L14" s="12">
        <v>5</v>
      </c>
      <c r="M14" s="30">
        <f>2*17</f>
        <v>34</v>
      </c>
      <c r="N14" s="22">
        <f t="shared" si="0"/>
        <v>247</v>
      </c>
      <c r="O14" s="20">
        <f t="shared" si="1"/>
        <v>4.2630307214359684</v>
      </c>
      <c r="P14" s="190">
        <f t="shared" si="2"/>
        <v>12</v>
      </c>
      <c r="Q14" s="64" t="s">
        <v>52</v>
      </c>
      <c r="S14" s="182">
        <v>11</v>
      </c>
    </row>
    <row r="15" spans="2:19" ht="36" x14ac:dyDescent="0.25">
      <c r="B15" s="49">
        <v>19</v>
      </c>
      <c r="C15" s="29" t="s">
        <v>19</v>
      </c>
      <c r="D15" s="16">
        <v>1000000000</v>
      </c>
      <c r="E15" s="12">
        <v>55</v>
      </c>
      <c r="F15" s="12">
        <v>14</v>
      </c>
      <c r="G15" s="12">
        <v>74</v>
      </c>
      <c r="H15" s="12">
        <v>34</v>
      </c>
      <c r="I15" s="6"/>
      <c r="J15" s="12">
        <v>12</v>
      </c>
      <c r="K15" s="6"/>
      <c r="L15" s="12">
        <v>5</v>
      </c>
      <c r="M15" s="30">
        <f>3*17</f>
        <v>51</v>
      </c>
      <c r="N15" s="22">
        <f t="shared" si="0"/>
        <v>245</v>
      </c>
      <c r="O15" s="20">
        <f t="shared" si="1"/>
        <v>4.2285122540559197</v>
      </c>
      <c r="P15" s="190">
        <f t="shared" si="2"/>
        <v>13</v>
      </c>
      <c r="Q15" s="64" t="s">
        <v>57</v>
      </c>
      <c r="S15" s="182">
        <v>12</v>
      </c>
    </row>
    <row r="16" spans="2:19" ht="48" x14ac:dyDescent="0.25">
      <c r="B16" s="49">
        <v>12</v>
      </c>
      <c r="C16" s="28" t="s">
        <v>12</v>
      </c>
      <c r="D16" s="15">
        <v>1463023324.24</v>
      </c>
      <c r="E16" s="12">
        <v>55</v>
      </c>
      <c r="F16" s="12">
        <v>14</v>
      </c>
      <c r="G16" s="12">
        <v>65</v>
      </c>
      <c r="H16" s="12">
        <v>25</v>
      </c>
      <c r="I16" s="6"/>
      <c r="J16" s="12">
        <v>12</v>
      </c>
      <c r="K16" s="6"/>
      <c r="L16" s="12">
        <v>5</v>
      </c>
      <c r="M16" s="30">
        <f>4*17</f>
        <v>68</v>
      </c>
      <c r="N16" s="22">
        <f t="shared" si="0"/>
        <v>244</v>
      </c>
      <c r="O16" s="20">
        <f t="shared" si="1"/>
        <v>4.2112530203658958</v>
      </c>
      <c r="P16" s="190">
        <f t="shared" si="2"/>
        <v>14</v>
      </c>
      <c r="Q16" s="64" t="s">
        <v>82</v>
      </c>
      <c r="S16" s="182">
        <v>13</v>
      </c>
    </row>
    <row r="17" spans="2:19" ht="60" x14ac:dyDescent="0.25">
      <c r="B17" s="49">
        <v>18</v>
      </c>
      <c r="C17" s="29" t="s">
        <v>18</v>
      </c>
      <c r="D17" s="16">
        <v>1185504000</v>
      </c>
      <c r="E17" s="12">
        <v>55</v>
      </c>
      <c r="F17" s="12">
        <v>13</v>
      </c>
      <c r="G17" s="12">
        <v>75</v>
      </c>
      <c r="H17" s="12">
        <v>35</v>
      </c>
      <c r="I17" s="6"/>
      <c r="J17" s="12">
        <v>10</v>
      </c>
      <c r="K17" s="6"/>
      <c r="L17" s="12">
        <v>4</v>
      </c>
      <c r="M17" s="30">
        <f>3*17</f>
        <v>51</v>
      </c>
      <c r="N17" s="22">
        <f t="shared" si="0"/>
        <v>243</v>
      </c>
      <c r="O17" s="20">
        <f t="shared" si="1"/>
        <v>4.1939937866758719</v>
      </c>
      <c r="P17" s="190">
        <f t="shared" si="2"/>
        <v>15</v>
      </c>
      <c r="Q17" s="64" t="s">
        <v>57</v>
      </c>
      <c r="S17" s="182">
        <v>14</v>
      </c>
    </row>
    <row r="18" spans="2:19" ht="24" x14ac:dyDescent="0.25">
      <c r="B18" s="49">
        <v>13</v>
      </c>
      <c r="C18" s="28" t="s">
        <v>13</v>
      </c>
      <c r="D18" s="14">
        <v>1036070054</v>
      </c>
      <c r="E18" s="12">
        <v>55</v>
      </c>
      <c r="F18" s="12">
        <v>18</v>
      </c>
      <c r="G18" s="12">
        <v>52</v>
      </c>
      <c r="H18" s="12">
        <v>30</v>
      </c>
      <c r="I18" s="6"/>
      <c r="J18" s="12">
        <v>7</v>
      </c>
      <c r="K18" s="6"/>
      <c r="L18" s="12">
        <v>4</v>
      </c>
      <c r="M18" s="30">
        <f>5*17</f>
        <v>85</v>
      </c>
      <c r="N18" s="22">
        <f t="shared" si="0"/>
        <v>251</v>
      </c>
      <c r="O18" s="20">
        <f t="shared" si="1"/>
        <v>4.3320676561960649</v>
      </c>
      <c r="P18" s="190">
        <f t="shared" si="2"/>
        <v>8</v>
      </c>
      <c r="Q18" s="64" t="s">
        <v>61</v>
      </c>
      <c r="S18" s="182">
        <v>15</v>
      </c>
    </row>
    <row r="19" spans="2:19" ht="24" x14ac:dyDescent="0.25">
      <c r="B19" s="49">
        <v>14</v>
      </c>
      <c r="C19" s="28" t="s">
        <v>14</v>
      </c>
      <c r="D19" s="14">
        <v>3204426236</v>
      </c>
      <c r="E19" s="12">
        <v>55</v>
      </c>
      <c r="F19" s="12">
        <v>18</v>
      </c>
      <c r="G19" s="12">
        <v>51</v>
      </c>
      <c r="H19" s="12">
        <v>29</v>
      </c>
      <c r="I19" s="6"/>
      <c r="J19" s="12">
        <v>7</v>
      </c>
      <c r="K19" s="6"/>
      <c r="L19" s="12">
        <v>4</v>
      </c>
      <c r="M19" s="30">
        <f>5*17</f>
        <v>85</v>
      </c>
      <c r="N19" s="22">
        <f t="shared" si="0"/>
        <v>249</v>
      </c>
      <c r="O19" s="20">
        <f t="shared" si="1"/>
        <v>4.2975491888160162</v>
      </c>
      <c r="P19" s="190">
        <f t="shared" si="2"/>
        <v>10</v>
      </c>
      <c r="Q19" s="64" t="s">
        <v>62</v>
      </c>
      <c r="S19" s="182">
        <v>16</v>
      </c>
    </row>
    <row r="20" spans="2:19" ht="48" x14ac:dyDescent="0.25">
      <c r="B20" s="49">
        <v>21</v>
      </c>
      <c r="C20" s="29" t="s">
        <v>21</v>
      </c>
      <c r="D20" s="17">
        <v>26086192258.349998</v>
      </c>
      <c r="E20" s="12">
        <v>55</v>
      </c>
      <c r="F20" s="12">
        <v>20</v>
      </c>
      <c r="G20" s="12">
        <v>71</v>
      </c>
      <c r="H20" s="12">
        <v>33</v>
      </c>
      <c r="I20" s="6"/>
      <c r="J20" s="12">
        <v>13</v>
      </c>
      <c r="K20" s="6"/>
      <c r="L20" s="12">
        <v>5</v>
      </c>
      <c r="M20" s="30">
        <f>1*17</f>
        <v>17</v>
      </c>
      <c r="N20" s="22">
        <f t="shared" si="0"/>
        <v>214</v>
      </c>
      <c r="O20" s="20">
        <f t="shared" si="1"/>
        <v>3.6934760096651709</v>
      </c>
      <c r="P20" s="190">
        <f>RANK(N20,$N$4:$N$27,0)</f>
        <v>22</v>
      </c>
      <c r="Q20" s="64" t="s">
        <v>63</v>
      </c>
      <c r="S20" s="191">
        <v>17</v>
      </c>
    </row>
    <row r="21" spans="2:19" ht="36" x14ac:dyDescent="0.25">
      <c r="B21" s="49">
        <v>16</v>
      </c>
      <c r="C21" s="28" t="s">
        <v>16</v>
      </c>
      <c r="D21" s="75">
        <v>1386099578</v>
      </c>
      <c r="E21" s="30">
        <v>44</v>
      </c>
      <c r="F21" s="30">
        <v>15</v>
      </c>
      <c r="G21" s="30">
        <v>55</v>
      </c>
      <c r="H21" s="30">
        <v>30</v>
      </c>
      <c r="I21" s="140"/>
      <c r="J21" s="30">
        <v>11</v>
      </c>
      <c r="K21" s="140"/>
      <c r="L21" s="30">
        <v>4</v>
      </c>
      <c r="M21" s="30">
        <f>4*17</f>
        <v>68</v>
      </c>
      <c r="N21" s="141">
        <f t="shared" si="0"/>
        <v>227</v>
      </c>
      <c r="O21" s="142">
        <f t="shared" si="1"/>
        <v>3.9178460476354848</v>
      </c>
      <c r="P21" s="190">
        <f t="shared" si="2"/>
        <v>19</v>
      </c>
      <c r="Q21" s="64" t="s">
        <v>64</v>
      </c>
      <c r="S21" s="182">
        <v>18</v>
      </c>
    </row>
    <row r="22" spans="2:19" ht="48" x14ac:dyDescent="0.25">
      <c r="B22" s="49">
        <v>17</v>
      </c>
      <c r="C22" s="28" t="s">
        <v>17</v>
      </c>
      <c r="D22" s="14">
        <v>298915796</v>
      </c>
      <c r="E22" s="12">
        <v>44</v>
      </c>
      <c r="F22" s="12">
        <v>13</v>
      </c>
      <c r="G22" s="12">
        <v>70</v>
      </c>
      <c r="H22" s="12">
        <v>30</v>
      </c>
      <c r="I22" s="6"/>
      <c r="J22" s="12">
        <v>7</v>
      </c>
      <c r="K22" s="6"/>
      <c r="L22" s="12">
        <v>5</v>
      </c>
      <c r="M22" s="30">
        <f>4*17</f>
        <v>68</v>
      </c>
      <c r="N22" s="22">
        <f t="shared" si="0"/>
        <v>237</v>
      </c>
      <c r="O22" s="20">
        <f t="shared" si="1"/>
        <v>4.0904383845357266</v>
      </c>
      <c r="P22" s="62">
        <f t="shared" si="2"/>
        <v>16</v>
      </c>
      <c r="Q22" s="64" t="s">
        <v>57</v>
      </c>
      <c r="S22" s="182">
        <v>19</v>
      </c>
    </row>
    <row r="23" spans="2:19" ht="60" x14ac:dyDescent="0.25">
      <c r="B23" s="49">
        <v>24</v>
      </c>
      <c r="C23" s="29" t="s">
        <v>24</v>
      </c>
      <c r="D23" s="74">
        <v>2496618794</v>
      </c>
      <c r="E23" s="30">
        <v>55</v>
      </c>
      <c r="F23" s="30">
        <v>18</v>
      </c>
      <c r="G23" s="30">
        <v>64</v>
      </c>
      <c r="H23" s="30">
        <v>32</v>
      </c>
      <c r="I23" s="140"/>
      <c r="J23" s="30">
        <v>12</v>
      </c>
      <c r="K23" s="140"/>
      <c r="L23" s="30">
        <v>5</v>
      </c>
      <c r="M23" s="30">
        <f>2*17</f>
        <v>34</v>
      </c>
      <c r="N23" s="22">
        <f t="shared" si="0"/>
        <v>220</v>
      </c>
      <c r="O23" s="20">
        <f t="shared" si="1"/>
        <v>3.7970314118053157</v>
      </c>
      <c r="P23" s="62">
        <f t="shared" si="2"/>
        <v>20</v>
      </c>
      <c r="Q23" s="64" t="s">
        <v>63</v>
      </c>
      <c r="S23" s="182">
        <v>19</v>
      </c>
    </row>
    <row r="24" spans="2:19" ht="48" x14ac:dyDescent="0.25">
      <c r="B24" s="49">
        <v>23</v>
      </c>
      <c r="C24" s="29" t="s">
        <v>23</v>
      </c>
      <c r="D24" s="18">
        <v>2105988912</v>
      </c>
      <c r="E24" s="12">
        <v>55</v>
      </c>
      <c r="F24" s="12">
        <v>18</v>
      </c>
      <c r="G24" s="12">
        <v>61</v>
      </c>
      <c r="H24" s="12">
        <v>31</v>
      </c>
      <c r="I24" s="6"/>
      <c r="J24" s="12">
        <v>12</v>
      </c>
      <c r="K24" s="6"/>
      <c r="L24" s="12">
        <v>5</v>
      </c>
      <c r="M24" s="30">
        <f>2*17</f>
        <v>34</v>
      </c>
      <c r="N24" s="22">
        <f t="shared" si="0"/>
        <v>216</v>
      </c>
      <c r="O24" s="20">
        <f t="shared" si="1"/>
        <v>3.7279944770452191</v>
      </c>
      <c r="P24" s="62">
        <f t="shared" si="2"/>
        <v>21</v>
      </c>
      <c r="Q24" s="64" t="s">
        <v>63</v>
      </c>
      <c r="S24" s="182">
        <v>21</v>
      </c>
    </row>
    <row r="25" spans="2:19" ht="60" x14ac:dyDescent="0.25">
      <c r="B25" s="49">
        <v>22</v>
      </c>
      <c r="C25" s="29" t="s">
        <v>22</v>
      </c>
      <c r="D25" s="18">
        <v>1260254105</v>
      </c>
      <c r="E25" s="12">
        <v>44</v>
      </c>
      <c r="F25" s="12">
        <v>18</v>
      </c>
      <c r="G25" s="12">
        <v>61</v>
      </c>
      <c r="H25" s="12">
        <v>29</v>
      </c>
      <c r="I25" s="6"/>
      <c r="J25" s="12">
        <v>12</v>
      </c>
      <c r="K25" s="6"/>
      <c r="L25" s="12">
        <v>5</v>
      </c>
      <c r="M25" s="30">
        <f>2*17</f>
        <v>34</v>
      </c>
      <c r="N25" s="22">
        <f t="shared" si="0"/>
        <v>203</v>
      </c>
      <c r="O25" s="20">
        <f t="shared" si="1"/>
        <v>3.5036244390749052</v>
      </c>
      <c r="P25" s="62">
        <f t="shared" si="2"/>
        <v>23</v>
      </c>
      <c r="Q25" s="64" t="s">
        <v>63</v>
      </c>
      <c r="S25" s="182">
        <v>22</v>
      </c>
    </row>
    <row r="26" spans="2:19" ht="48" x14ac:dyDescent="0.25">
      <c r="B26" s="49">
        <v>11</v>
      </c>
      <c r="C26" s="28" t="s">
        <v>11</v>
      </c>
      <c r="D26" s="75">
        <v>7242633922</v>
      </c>
      <c r="E26" s="30">
        <v>44</v>
      </c>
      <c r="F26" s="30">
        <v>16</v>
      </c>
      <c r="G26" s="30">
        <v>60</v>
      </c>
      <c r="H26" s="30">
        <v>27</v>
      </c>
      <c r="I26" s="140"/>
      <c r="J26" s="30">
        <v>13</v>
      </c>
      <c r="K26" s="140"/>
      <c r="L26" s="30">
        <v>5</v>
      </c>
      <c r="M26" s="30">
        <f>4*17</f>
        <v>68</v>
      </c>
      <c r="N26" s="141">
        <f t="shared" si="0"/>
        <v>233</v>
      </c>
      <c r="O26" s="142">
        <f t="shared" si="1"/>
        <v>4.0214014497756301</v>
      </c>
      <c r="P26" s="62">
        <f t="shared" si="2"/>
        <v>18</v>
      </c>
      <c r="Q26" s="64" t="s">
        <v>63</v>
      </c>
      <c r="S26" s="182">
        <v>23</v>
      </c>
    </row>
    <row r="27" spans="2:19" ht="24.75" thickBot="1" x14ac:dyDescent="0.3">
      <c r="B27" s="50">
        <v>5</v>
      </c>
      <c r="C27" s="42" t="s">
        <v>5</v>
      </c>
      <c r="D27" s="43">
        <v>15000000000</v>
      </c>
      <c r="E27" s="44">
        <v>11</v>
      </c>
      <c r="F27" s="44">
        <v>11</v>
      </c>
      <c r="G27" s="44">
        <v>48</v>
      </c>
      <c r="H27" s="44">
        <v>26</v>
      </c>
      <c r="I27" s="45"/>
      <c r="J27" s="44">
        <v>11</v>
      </c>
      <c r="K27" s="45"/>
      <c r="L27" s="44">
        <v>5</v>
      </c>
      <c r="M27" s="44">
        <f>5*17</f>
        <v>85</v>
      </c>
      <c r="N27" s="46">
        <f t="shared" si="0"/>
        <v>197</v>
      </c>
      <c r="O27" s="47">
        <f t="shared" si="1"/>
        <v>3.4000690369347599</v>
      </c>
      <c r="P27" s="63">
        <f t="shared" si="2"/>
        <v>24</v>
      </c>
      <c r="Q27" s="64" t="s">
        <v>54</v>
      </c>
      <c r="S27" s="182">
        <v>24</v>
      </c>
    </row>
    <row r="28" spans="2:19" ht="25.5" customHeight="1" thickBot="1" x14ac:dyDescent="0.3">
      <c r="C28" s="33" t="s">
        <v>36</v>
      </c>
      <c r="D28" s="34">
        <f>SUM(D4:D27)</f>
        <v>166338625151.09</v>
      </c>
      <c r="E28" s="35">
        <f>SUM(E4:E27)</f>
        <v>1188</v>
      </c>
      <c r="F28" s="35">
        <f t="shared" ref="F28:N28" si="3">SUM(F4:F27)</f>
        <v>375</v>
      </c>
      <c r="G28" s="35">
        <f t="shared" si="3"/>
        <v>1582</v>
      </c>
      <c r="H28" s="35">
        <f t="shared" si="3"/>
        <v>768</v>
      </c>
      <c r="I28" s="35">
        <f t="shared" si="3"/>
        <v>0</v>
      </c>
      <c r="J28" s="35">
        <f t="shared" si="3"/>
        <v>269</v>
      </c>
      <c r="K28" s="35">
        <f t="shared" si="3"/>
        <v>0</v>
      </c>
      <c r="L28" s="35">
        <f t="shared" si="3"/>
        <v>116</v>
      </c>
      <c r="M28" s="35">
        <f>SUM(M4:M27)</f>
        <v>1496</v>
      </c>
      <c r="N28" s="35">
        <f t="shared" si="3"/>
        <v>5794</v>
      </c>
      <c r="O28" s="36">
        <f>+N28*100/$N$28</f>
        <v>100</v>
      </c>
      <c r="P28" s="37"/>
    </row>
    <row r="29" spans="2:19" ht="15.75" thickBot="1" x14ac:dyDescent="0.3"/>
    <row r="30" spans="2:19" ht="49.5" customHeight="1" thickBot="1" x14ac:dyDescent="0.3">
      <c r="B30" s="284" t="s">
        <v>49</v>
      </c>
      <c r="C30" s="285"/>
      <c r="D30" s="286"/>
      <c r="E30" s="53"/>
      <c r="F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9" ht="53.25" customHeight="1" thickBot="1" x14ac:dyDescent="0.3">
      <c r="B31" s="184" t="s">
        <v>25</v>
      </c>
      <c r="C31" s="51" t="s">
        <v>51</v>
      </c>
      <c r="D31" s="54" t="s">
        <v>42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2:19" ht="84" x14ac:dyDescent="0.25">
      <c r="B32" s="185">
        <v>1</v>
      </c>
      <c r="C32" s="55" t="s">
        <v>47</v>
      </c>
      <c r="D32" s="57" t="s">
        <v>48</v>
      </c>
      <c r="E32" s="25"/>
      <c r="F32" s="25"/>
      <c r="G32" s="25"/>
      <c r="I32" t="s">
        <v>38</v>
      </c>
    </row>
    <row r="33" spans="2:11" ht="45.75" thickBot="1" x14ac:dyDescent="0.3">
      <c r="B33" s="186">
        <v>2</v>
      </c>
      <c r="C33" s="56" t="s">
        <v>50</v>
      </c>
      <c r="D33" s="58">
        <v>7309683051</v>
      </c>
      <c r="E33" s="282"/>
      <c r="F33" s="282"/>
      <c r="G33" s="282"/>
      <c r="H33" s="282"/>
    </row>
    <row r="34" spans="2:11" x14ac:dyDescent="0.25">
      <c r="E34" s="283" t="s">
        <v>38</v>
      </c>
      <c r="F34" s="283"/>
    </row>
    <row r="36" spans="2:11" x14ac:dyDescent="0.25">
      <c r="C36"/>
      <c r="D36"/>
      <c r="E36"/>
      <c r="F36"/>
      <c r="G36"/>
      <c r="H36"/>
      <c r="J36" s="26" t="s">
        <v>38</v>
      </c>
      <c r="K36" t="s">
        <v>38</v>
      </c>
    </row>
    <row r="37" spans="2:11" x14ac:dyDescent="0.25">
      <c r="C37"/>
      <c r="D37"/>
      <c r="E37"/>
      <c r="F37"/>
      <c r="G37"/>
      <c r="H37"/>
      <c r="J37" s="26" t="s">
        <v>38</v>
      </c>
    </row>
  </sheetData>
  <sortState ref="C4:P27">
    <sortCondition ref="P4:P27"/>
  </sortState>
  <mergeCells count="4">
    <mergeCell ref="E33:H33"/>
    <mergeCell ref="E34:F34"/>
    <mergeCell ref="B30:D30"/>
    <mergeCell ref="B2:Q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38"/>
  <sheetViews>
    <sheetView tabSelected="1" zoomScale="70" zoomScaleNormal="70" workbookViewId="0">
      <selection activeCell="B4" sqref="B4:C4"/>
    </sheetView>
  </sheetViews>
  <sheetFormatPr baseColWidth="10" defaultRowHeight="15" x14ac:dyDescent="0.25"/>
  <cols>
    <col min="2" max="2" width="9.85546875" style="208" customWidth="1"/>
    <col min="3" max="3" width="50.28515625" style="224" customWidth="1"/>
    <col min="4" max="4" width="23.140625" style="224" customWidth="1"/>
    <col min="5" max="5" width="17.5703125" style="209" customWidth="1"/>
    <col min="6" max="6" width="18.7109375" style="13" customWidth="1"/>
    <col min="7" max="7" width="23" style="13" customWidth="1"/>
    <col min="8" max="8" width="18.140625" style="13" customWidth="1"/>
    <col min="9" max="9" width="23" customWidth="1"/>
    <col min="10" max="10" width="19" style="13" customWidth="1"/>
    <col min="11" max="11" width="25.28515625" customWidth="1"/>
    <col min="12" max="12" width="20.28515625" style="13" customWidth="1"/>
    <col min="13" max="13" width="14.7109375" style="208" customWidth="1"/>
    <col min="14" max="14" width="19.85546875" style="208" customWidth="1"/>
    <col min="15" max="15" width="17.140625" style="209" customWidth="1"/>
    <col min="16" max="16" width="11.42578125" style="208"/>
    <col min="17" max="17" width="26.140625" style="209" customWidth="1"/>
    <col min="18" max="18" width="18.42578125" style="210" customWidth="1"/>
    <col min="19" max="19" width="15.28515625" style="208" customWidth="1"/>
    <col min="20" max="20" width="18" style="211" customWidth="1"/>
  </cols>
  <sheetData>
    <row r="2" spans="2:21" x14ac:dyDescent="0.25">
      <c r="K2">
        <f>17*5</f>
        <v>85</v>
      </c>
    </row>
    <row r="4" spans="2:21" ht="24.75" customHeight="1" x14ac:dyDescent="0.25">
      <c r="B4" s="290" t="s">
        <v>0</v>
      </c>
      <c r="C4" s="291"/>
      <c r="D4" s="225"/>
      <c r="E4" s="289" t="s">
        <v>28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2:21" s="3" customFormat="1" ht="59.25" customHeight="1" x14ac:dyDescent="0.2">
      <c r="B5" s="212" t="s">
        <v>25</v>
      </c>
      <c r="C5" s="226" t="s">
        <v>26</v>
      </c>
      <c r="D5" s="227" t="s">
        <v>42</v>
      </c>
      <c r="E5" s="212" t="s">
        <v>29</v>
      </c>
      <c r="F5" s="4" t="s">
        <v>27</v>
      </c>
      <c r="G5" s="5" t="s">
        <v>30</v>
      </c>
      <c r="H5" s="5" t="s">
        <v>37</v>
      </c>
      <c r="I5" s="5" t="s">
        <v>31</v>
      </c>
      <c r="J5" s="5" t="s">
        <v>32</v>
      </c>
      <c r="K5" s="5" t="s">
        <v>35</v>
      </c>
      <c r="L5" s="5" t="s">
        <v>33</v>
      </c>
      <c r="M5" s="212" t="s">
        <v>34</v>
      </c>
      <c r="N5" s="213" t="s">
        <v>39</v>
      </c>
      <c r="O5" s="213" t="s">
        <v>40</v>
      </c>
      <c r="P5" s="214"/>
      <c r="Q5" s="213" t="s">
        <v>41</v>
      </c>
      <c r="R5" s="213" t="s">
        <v>36</v>
      </c>
      <c r="S5" s="213" t="s">
        <v>39</v>
      </c>
      <c r="T5" s="215" t="s">
        <v>40</v>
      </c>
      <c r="U5" s="23"/>
    </row>
    <row r="6" spans="2:21" ht="79.5" customHeight="1" x14ac:dyDescent="0.25">
      <c r="B6" s="1">
        <v>1</v>
      </c>
      <c r="C6" s="2" t="s">
        <v>1</v>
      </c>
      <c r="D6" s="11">
        <v>109153991</v>
      </c>
      <c r="E6" s="216">
        <v>44</v>
      </c>
      <c r="F6" s="12">
        <v>13</v>
      </c>
      <c r="G6" s="12">
        <v>66</v>
      </c>
      <c r="H6" s="12">
        <v>29</v>
      </c>
      <c r="I6" s="19"/>
      <c r="J6" s="12">
        <v>11</v>
      </c>
      <c r="K6" s="6"/>
      <c r="L6" s="12">
        <v>5</v>
      </c>
      <c r="M6" s="216">
        <f>+L6+J6+H6+G6+F6+E6</f>
        <v>168</v>
      </c>
      <c r="N6" s="217">
        <f>+M6*100/$M$30</f>
        <v>3.9087947882736156</v>
      </c>
      <c r="O6" s="216">
        <f>RANK(M6,$M$6:$M$29,0)</f>
        <v>19</v>
      </c>
      <c r="Q6" s="218">
        <f t="shared" ref="Q6:Q11" si="0">5*17</f>
        <v>85</v>
      </c>
      <c r="R6" s="219">
        <f>+E6+F6+G6+H6+J6+L6+Q6</f>
        <v>253</v>
      </c>
      <c r="S6" s="220">
        <f>+R6*100/$R$30</f>
        <v>4.4581497797356828</v>
      </c>
      <c r="T6" s="211">
        <f>RANK(R6,$R$6:$R$29,0)</f>
        <v>6</v>
      </c>
    </row>
    <row r="7" spans="2:21" ht="58.5" customHeight="1" x14ac:dyDescent="0.25">
      <c r="B7" s="1">
        <v>2</v>
      </c>
      <c r="C7" s="2" t="s">
        <v>2</v>
      </c>
      <c r="D7" s="11">
        <v>109153991</v>
      </c>
      <c r="E7" s="216">
        <v>44</v>
      </c>
      <c r="F7" s="12">
        <v>14</v>
      </c>
      <c r="G7" s="12">
        <v>66</v>
      </c>
      <c r="H7" s="12">
        <v>30</v>
      </c>
      <c r="I7" s="6"/>
      <c r="J7" s="12">
        <v>11</v>
      </c>
      <c r="K7" s="6"/>
      <c r="L7" s="12">
        <v>5</v>
      </c>
      <c r="M7" s="216">
        <f t="shared" ref="M7:M29" si="1">+L7+J7+H7+G7+F7+E7</f>
        <v>170</v>
      </c>
      <c r="N7" s="217">
        <f t="shared" ref="N7:N30" si="2">+M7*100/$M$30</f>
        <v>3.955328059562587</v>
      </c>
      <c r="O7" s="216">
        <f t="shared" ref="O7:O29" si="3">RANK(M7,$M$6:$M$29,0)</f>
        <v>16</v>
      </c>
      <c r="Q7" s="216">
        <f t="shared" si="0"/>
        <v>85</v>
      </c>
      <c r="R7" s="221">
        <f t="shared" ref="R7:R29" si="4">+E7+F7+G7+H7+J7+L7+Q7</f>
        <v>255</v>
      </c>
      <c r="S7" s="217">
        <f t="shared" ref="S7:S29" si="5">+R7*100/$R$30</f>
        <v>4.4933920704845818</v>
      </c>
      <c r="T7" s="211">
        <f t="shared" ref="T7:T29" si="6">RANK(R7,$R$6:$R$29,0)</f>
        <v>5</v>
      </c>
    </row>
    <row r="8" spans="2:21" ht="33.75" customHeight="1" x14ac:dyDescent="0.25">
      <c r="B8" s="1">
        <v>3</v>
      </c>
      <c r="C8" s="7" t="s">
        <v>3</v>
      </c>
      <c r="D8" s="11">
        <v>15000000000</v>
      </c>
      <c r="E8" s="216">
        <v>55</v>
      </c>
      <c r="F8" s="12">
        <v>9</v>
      </c>
      <c r="G8" s="12">
        <v>67</v>
      </c>
      <c r="H8" s="12">
        <v>33</v>
      </c>
      <c r="I8" s="6"/>
      <c r="J8" s="12">
        <v>8</v>
      </c>
      <c r="K8" s="6"/>
      <c r="L8" s="12">
        <v>5</v>
      </c>
      <c r="M8" s="216">
        <f t="shared" si="1"/>
        <v>177</v>
      </c>
      <c r="N8" s="217">
        <f t="shared" si="2"/>
        <v>4.1181945090739882</v>
      </c>
      <c r="O8" s="216">
        <f t="shared" si="3"/>
        <v>14</v>
      </c>
      <c r="Q8" s="216">
        <f t="shared" si="0"/>
        <v>85</v>
      </c>
      <c r="R8" s="221">
        <f t="shared" si="4"/>
        <v>262</v>
      </c>
      <c r="S8" s="217">
        <f t="shared" si="5"/>
        <v>4.6167400881057272</v>
      </c>
      <c r="T8" s="211">
        <f t="shared" si="6"/>
        <v>3</v>
      </c>
    </row>
    <row r="9" spans="2:21" ht="39" customHeight="1" x14ac:dyDescent="0.25">
      <c r="B9" s="1">
        <v>4</v>
      </c>
      <c r="C9" s="7" t="s">
        <v>4</v>
      </c>
      <c r="D9" s="11">
        <v>15000000000</v>
      </c>
      <c r="E9" s="216">
        <v>55</v>
      </c>
      <c r="F9" s="12">
        <v>10</v>
      </c>
      <c r="G9" s="12">
        <v>68</v>
      </c>
      <c r="H9" s="12">
        <v>34</v>
      </c>
      <c r="I9" s="6"/>
      <c r="J9" s="12">
        <v>7</v>
      </c>
      <c r="K9" s="6"/>
      <c r="L9" s="12">
        <v>5</v>
      </c>
      <c r="M9" s="216">
        <f t="shared" si="1"/>
        <v>179</v>
      </c>
      <c r="N9" s="217">
        <f t="shared" si="2"/>
        <v>4.1647277803629592</v>
      </c>
      <c r="O9" s="216">
        <f t="shared" si="3"/>
        <v>13</v>
      </c>
      <c r="Q9" s="216">
        <f t="shared" si="0"/>
        <v>85</v>
      </c>
      <c r="R9" s="221">
        <f t="shared" si="4"/>
        <v>264</v>
      </c>
      <c r="S9" s="217">
        <f t="shared" si="5"/>
        <v>4.6519823788546253</v>
      </c>
      <c r="T9" s="211">
        <f t="shared" si="6"/>
        <v>2</v>
      </c>
    </row>
    <row r="10" spans="2:21" ht="34.5" customHeight="1" x14ac:dyDescent="0.25">
      <c r="B10" s="1">
        <v>5</v>
      </c>
      <c r="C10" s="7" t="s">
        <v>5</v>
      </c>
      <c r="D10" s="11">
        <v>15000000000</v>
      </c>
      <c r="E10" s="216">
        <v>11</v>
      </c>
      <c r="F10" s="12">
        <v>11</v>
      </c>
      <c r="G10" s="12">
        <v>48</v>
      </c>
      <c r="H10" s="12">
        <v>26</v>
      </c>
      <c r="I10" s="6"/>
      <c r="J10" s="12">
        <v>11</v>
      </c>
      <c r="K10" s="6"/>
      <c r="L10" s="12">
        <v>5</v>
      </c>
      <c r="M10" s="216">
        <f t="shared" si="1"/>
        <v>112</v>
      </c>
      <c r="N10" s="217">
        <f t="shared" si="2"/>
        <v>2.6058631921824102</v>
      </c>
      <c r="O10" s="216">
        <f t="shared" si="3"/>
        <v>24</v>
      </c>
      <c r="Q10" s="216">
        <f t="shared" si="0"/>
        <v>85</v>
      </c>
      <c r="R10" s="221">
        <f t="shared" si="4"/>
        <v>197</v>
      </c>
      <c r="S10" s="217">
        <f t="shared" si="5"/>
        <v>3.4713656387665197</v>
      </c>
      <c r="T10" s="211">
        <f t="shared" si="6"/>
        <v>24</v>
      </c>
    </row>
    <row r="11" spans="2:21" ht="36" x14ac:dyDescent="0.25">
      <c r="B11" s="1">
        <v>6</v>
      </c>
      <c r="C11" s="7" t="s">
        <v>6</v>
      </c>
      <c r="D11" s="228">
        <v>22000000000</v>
      </c>
      <c r="E11" s="216">
        <v>55</v>
      </c>
      <c r="F11" s="12">
        <v>20</v>
      </c>
      <c r="G11" s="12">
        <v>76</v>
      </c>
      <c r="H11" s="12">
        <v>34</v>
      </c>
      <c r="I11" s="6"/>
      <c r="J11" s="12">
        <v>14</v>
      </c>
      <c r="K11" s="6"/>
      <c r="L11" s="12">
        <v>5</v>
      </c>
      <c r="M11" s="216">
        <f t="shared" si="1"/>
        <v>204</v>
      </c>
      <c r="N11" s="217">
        <f t="shared" si="2"/>
        <v>4.7463936714751043</v>
      </c>
      <c r="O11" s="216">
        <f t="shared" si="3"/>
        <v>2</v>
      </c>
      <c r="Q11" s="216">
        <f t="shared" si="0"/>
        <v>85</v>
      </c>
      <c r="R11" s="221">
        <f t="shared" si="4"/>
        <v>289</v>
      </c>
      <c r="S11" s="217">
        <f t="shared" si="5"/>
        <v>5.0925110132158586</v>
      </c>
      <c r="T11" s="211">
        <f t="shared" si="6"/>
        <v>1</v>
      </c>
    </row>
    <row r="12" spans="2:21" ht="48" x14ac:dyDescent="0.25">
      <c r="B12" s="1">
        <v>7</v>
      </c>
      <c r="C12" s="7" t="s">
        <v>7</v>
      </c>
      <c r="D12" s="228">
        <v>12000000000</v>
      </c>
      <c r="E12" s="216">
        <v>44</v>
      </c>
      <c r="F12" s="12">
        <v>15</v>
      </c>
      <c r="G12" s="12">
        <v>73</v>
      </c>
      <c r="H12" s="12">
        <v>36</v>
      </c>
      <c r="I12" s="6"/>
      <c r="J12" s="12">
        <v>12</v>
      </c>
      <c r="K12" s="6"/>
      <c r="L12" s="12">
        <v>5</v>
      </c>
      <c r="M12" s="216">
        <f t="shared" si="1"/>
        <v>185</v>
      </c>
      <c r="N12" s="217">
        <f t="shared" si="2"/>
        <v>4.304327594229874</v>
      </c>
      <c r="O12" s="216">
        <f t="shared" si="3"/>
        <v>10</v>
      </c>
      <c r="Q12" s="216">
        <f>4*17</f>
        <v>68</v>
      </c>
      <c r="R12" s="221">
        <f t="shared" si="4"/>
        <v>253</v>
      </c>
      <c r="S12" s="217">
        <f t="shared" si="5"/>
        <v>4.4581497797356828</v>
      </c>
      <c r="T12" s="211">
        <f t="shared" si="6"/>
        <v>6</v>
      </c>
    </row>
    <row r="13" spans="2:21" ht="46.5" customHeight="1" x14ac:dyDescent="0.25">
      <c r="B13" s="1">
        <v>8</v>
      </c>
      <c r="C13" s="7" t="s">
        <v>8</v>
      </c>
      <c r="D13" s="228">
        <v>25000000000</v>
      </c>
      <c r="E13" s="216">
        <v>55</v>
      </c>
      <c r="F13" s="12">
        <v>19</v>
      </c>
      <c r="G13" s="12">
        <v>78</v>
      </c>
      <c r="H13" s="12">
        <v>42</v>
      </c>
      <c r="I13" s="6"/>
      <c r="J13" s="12">
        <v>14</v>
      </c>
      <c r="K13" s="6"/>
      <c r="L13" s="12">
        <v>5</v>
      </c>
      <c r="M13" s="216">
        <f t="shared" si="1"/>
        <v>213</v>
      </c>
      <c r="N13" s="217">
        <f t="shared" si="2"/>
        <v>4.9557933922754769</v>
      </c>
      <c r="O13" s="216">
        <f t="shared" si="3"/>
        <v>1</v>
      </c>
      <c r="Q13" s="216">
        <f>2*17</f>
        <v>34</v>
      </c>
      <c r="R13" s="221">
        <f t="shared" si="4"/>
        <v>247</v>
      </c>
      <c r="S13" s="217">
        <f t="shared" si="5"/>
        <v>4.3524229074889869</v>
      </c>
      <c r="T13" s="211">
        <f t="shared" si="6"/>
        <v>10</v>
      </c>
    </row>
    <row r="14" spans="2:21" ht="36" x14ac:dyDescent="0.25">
      <c r="B14" s="1">
        <v>9</v>
      </c>
      <c r="C14" s="7" t="s">
        <v>9</v>
      </c>
      <c r="D14" s="228">
        <v>3663082859.5</v>
      </c>
      <c r="E14" s="216">
        <v>44</v>
      </c>
      <c r="F14" s="12">
        <v>20</v>
      </c>
      <c r="G14" s="12">
        <v>75</v>
      </c>
      <c r="H14" s="12">
        <v>32</v>
      </c>
      <c r="I14" s="6"/>
      <c r="J14" s="12">
        <v>14</v>
      </c>
      <c r="K14" s="6"/>
      <c r="L14" s="12">
        <v>5</v>
      </c>
      <c r="M14" s="216">
        <f t="shared" si="1"/>
        <v>190</v>
      </c>
      <c r="N14" s="217">
        <f t="shared" si="2"/>
        <v>4.4206607724523037</v>
      </c>
      <c r="O14" s="216">
        <f t="shared" si="3"/>
        <v>8</v>
      </c>
      <c r="Q14" s="216">
        <f>4*17</f>
        <v>68</v>
      </c>
      <c r="R14" s="221">
        <f t="shared" si="4"/>
        <v>258</v>
      </c>
      <c r="S14" s="217">
        <f t="shared" si="5"/>
        <v>4.5462555066079293</v>
      </c>
      <c r="T14" s="211">
        <f t="shared" si="6"/>
        <v>4</v>
      </c>
    </row>
    <row r="15" spans="2:21" ht="63" customHeight="1" x14ac:dyDescent="0.25">
      <c r="B15" s="1">
        <v>10</v>
      </c>
      <c r="C15" s="7" t="s">
        <v>10</v>
      </c>
      <c r="D15" s="228">
        <v>2000000000</v>
      </c>
      <c r="E15" s="216">
        <v>55</v>
      </c>
      <c r="F15" s="12">
        <v>17</v>
      </c>
      <c r="G15" s="12">
        <v>72</v>
      </c>
      <c r="H15" s="12">
        <v>34</v>
      </c>
      <c r="I15" s="6"/>
      <c r="J15" s="12">
        <v>15</v>
      </c>
      <c r="K15" s="6"/>
      <c r="L15" s="12">
        <v>5</v>
      </c>
      <c r="M15" s="216">
        <f t="shared" si="1"/>
        <v>198</v>
      </c>
      <c r="N15" s="217">
        <f t="shared" si="2"/>
        <v>4.6067938576081895</v>
      </c>
      <c r="O15" s="216">
        <f t="shared" si="3"/>
        <v>4</v>
      </c>
      <c r="Q15" s="216">
        <f>3*17</f>
        <v>51</v>
      </c>
      <c r="R15" s="221">
        <f t="shared" si="4"/>
        <v>249</v>
      </c>
      <c r="S15" s="217">
        <f t="shared" si="5"/>
        <v>4.3876651982378858</v>
      </c>
      <c r="T15" s="211">
        <f t="shared" si="6"/>
        <v>9</v>
      </c>
    </row>
    <row r="16" spans="2:21" ht="47.25" customHeight="1" x14ac:dyDescent="0.25">
      <c r="B16" s="1">
        <v>11</v>
      </c>
      <c r="C16" s="7" t="s">
        <v>11</v>
      </c>
      <c r="D16" s="228">
        <v>7242633922</v>
      </c>
      <c r="E16" s="216">
        <v>44</v>
      </c>
      <c r="F16" s="12">
        <v>16</v>
      </c>
      <c r="G16" s="12">
        <v>60</v>
      </c>
      <c r="H16" s="12">
        <v>27</v>
      </c>
      <c r="I16" s="6"/>
      <c r="J16" s="12">
        <v>13</v>
      </c>
      <c r="K16" s="6"/>
      <c r="L16" s="12">
        <v>5</v>
      </c>
      <c r="M16" s="216">
        <f t="shared" si="1"/>
        <v>165</v>
      </c>
      <c r="N16" s="217">
        <f t="shared" si="2"/>
        <v>3.8389948813401582</v>
      </c>
      <c r="O16" s="216">
        <f t="shared" si="3"/>
        <v>21</v>
      </c>
      <c r="Q16" s="216">
        <f>2*17</f>
        <v>34</v>
      </c>
      <c r="R16" s="221">
        <f t="shared" si="4"/>
        <v>199</v>
      </c>
      <c r="S16" s="217">
        <f t="shared" si="5"/>
        <v>3.5066079295154187</v>
      </c>
      <c r="T16" s="211">
        <f t="shared" si="6"/>
        <v>23</v>
      </c>
    </row>
    <row r="17" spans="2:23" ht="48" x14ac:dyDescent="0.25">
      <c r="B17" s="1">
        <v>12</v>
      </c>
      <c r="C17" s="7" t="s">
        <v>12</v>
      </c>
      <c r="D17" s="229">
        <v>1463023324.24</v>
      </c>
      <c r="E17" s="216">
        <v>55</v>
      </c>
      <c r="F17" s="12">
        <v>14</v>
      </c>
      <c r="G17" s="12">
        <v>65</v>
      </c>
      <c r="H17" s="12">
        <v>25</v>
      </c>
      <c r="I17" s="6"/>
      <c r="J17" s="12">
        <v>12</v>
      </c>
      <c r="K17" s="6"/>
      <c r="L17" s="12">
        <v>5</v>
      </c>
      <c r="M17" s="216">
        <f t="shared" si="1"/>
        <v>176</v>
      </c>
      <c r="N17" s="217">
        <f t="shared" si="2"/>
        <v>4.0949278734295023</v>
      </c>
      <c r="O17" s="216">
        <f t="shared" si="3"/>
        <v>15</v>
      </c>
      <c r="Q17" s="216">
        <f>4*17</f>
        <v>68</v>
      </c>
      <c r="R17" s="221">
        <f t="shared" si="4"/>
        <v>244</v>
      </c>
      <c r="S17" s="217">
        <f t="shared" si="5"/>
        <v>4.2995594713656384</v>
      </c>
      <c r="T17" s="211">
        <f t="shared" si="6"/>
        <v>12</v>
      </c>
    </row>
    <row r="18" spans="2:23" ht="39" customHeight="1" x14ac:dyDescent="0.25">
      <c r="B18" s="1">
        <v>13</v>
      </c>
      <c r="C18" s="7" t="s">
        <v>13</v>
      </c>
      <c r="D18" s="228">
        <v>1036070054</v>
      </c>
      <c r="E18" s="216">
        <v>55</v>
      </c>
      <c r="F18" s="12">
        <v>18</v>
      </c>
      <c r="G18" s="12">
        <v>52</v>
      </c>
      <c r="H18" s="12">
        <v>30</v>
      </c>
      <c r="I18" s="6"/>
      <c r="J18" s="12">
        <v>7</v>
      </c>
      <c r="K18" s="6"/>
      <c r="L18" s="12">
        <v>4</v>
      </c>
      <c r="M18" s="216">
        <f t="shared" si="1"/>
        <v>166</v>
      </c>
      <c r="N18" s="217">
        <f t="shared" si="2"/>
        <v>3.8622615169846441</v>
      </c>
      <c r="O18" s="216">
        <f t="shared" si="3"/>
        <v>20</v>
      </c>
      <c r="Q18" s="216">
        <f>4*17</f>
        <v>68</v>
      </c>
      <c r="R18" s="221">
        <f t="shared" si="4"/>
        <v>234</v>
      </c>
      <c r="S18" s="217">
        <f t="shared" si="5"/>
        <v>4.1233480176211454</v>
      </c>
      <c r="T18" s="211">
        <f t="shared" si="6"/>
        <v>14</v>
      </c>
    </row>
    <row r="19" spans="2:23" ht="33" customHeight="1" x14ac:dyDescent="0.25">
      <c r="B19" s="1">
        <v>14</v>
      </c>
      <c r="C19" s="7" t="s">
        <v>14</v>
      </c>
      <c r="D19" s="228">
        <v>3204426236</v>
      </c>
      <c r="E19" s="216">
        <v>55</v>
      </c>
      <c r="F19" s="12">
        <v>18</v>
      </c>
      <c r="G19" s="12">
        <v>51</v>
      </c>
      <c r="H19" s="12">
        <v>29</v>
      </c>
      <c r="I19" s="6"/>
      <c r="J19" s="12">
        <v>7</v>
      </c>
      <c r="K19" s="6"/>
      <c r="L19" s="12">
        <v>4</v>
      </c>
      <c r="M19" s="216">
        <f t="shared" si="1"/>
        <v>164</v>
      </c>
      <c r="N19" s="217">
        <f t="shared" si="2"/>
        <v>3.8157282456956723</v>
      </c>
      <c r="O19" s="216">
        <f t="shared" si="3"/>
        <v>22</v>
      </c>
      <c r="Q19" s="216">
        <f>4*17</f>
        <v>68</v>
      </c>
      <c r="R19" s="221">
        <f t="shared" si="4"/>
        <v>232</v>
      </c>
      <c r="S19" s="217">
        <f t="shared" si="5"/>
        <v>4.0881057268722465</v>
      </c>
      <c r="T19" s="211">
        <f>RANK(R19,$R$6:$R$29,0)</f>
        <v>15</v>
      </c>
    </row>
    <row r="20" spans="2:23" ht="43.5" customHeight="1" x14ac:dyDescent="0.25">
      <c r="B20" s="1">
        <v>15</v>
      </c>
      <c r="C20" s="7" t="s">
        <v>15</v>
      </c>
      <c r="D20" s="228">
        <v>6552567330</v>
      </c>
      <c r="E20" s="216">
        <v>55</v>
      </c>
      <c r="F20" s="12">
        <v>18</v>
      </c>
      <c r="G20" s="12">
        <v>60</v>
      </c>
      <c r="H20" s="12">
        <v>31</v>
      </c>
      <c r="I20" s="6"/>
      <c r="J20" s="12">
        <v>14</v>
      </c>
      <c r="K20" s="6"/>
      <c r="L20" s="12">
        <v>5</v>
      </c>
      <c r="M20" s="216">
        <f t="shared" si="1"/>
        <v>183</v>
      </c>
      <c r="N20" s="217">
        <f t="shared" si="2"/>
        <v>4.257794322940903</v>
      </c>
      <c r="O20" s="216">
        <f t="shared" si="3"/>
        <v>11</v>
      </c>
      <c r="Q20" s="216">
        <f>2*17</f>
        <v>34</v>
      </c>
      <c r="R20" s="221">
        <f t="shared" si="4"/>
        <v>217</v>
      </c>
      <c r="S20" s="217">
        <f t="shared" si="5"/>
        <v>3.8237885462555066</v>
      </c>
      <c r="T20" s="211">
        <f t="shared" si="6"/>
        <v>18</v>
      </c>
    </row>
    <row r="21" spans="2:23" ht="40.5" customHeight="1" x14ac:dyDescent="0.25">
      <c r="B21" s="1">
        <v>16</v>
      </c>
      <c r="C21" s="7" t="s">
        <v>16</v>
      </c>
      <c r="D21" s="228">
        <v>1386099578</v>
      </c>
      <c r="E21" s="216">
        <v>44</v>
      </c>
      <c r="F21" s="12">
        <v>15</v>
      </c>
      <c r="G21" s="12">
        <v>55</v>
      </c>
      <c r="H21" s="12">
        <v>30</v>
      </c>
      <c r="I21" s="6"/>
      <c r="J21" s="12">
        <v>11</v>
      </c>
      <c r="K21" s="6"/>
      <c r="L21" s="12">
        <v>4</v>
      </c>
      <c r="M21" s="216">
        <f t="shared" si="1"/>
        <v>159</v>
      </c>
      <c r="N21" s="217">
        <f t="shared" si="2"/>
        <v>3.6993950674732434</v>
      </c>
      <c r="O21" s="216">
        <f t="shared" si="3"/>
        <v>23</v>
      </c>
      <c r="Q21" s="216">
        <f>3*17</f>
        <v>51</v>
      </c>
      <c r="R21" s="221">
        <f t="shared" si="4"/>
        <v>210</v>
      </c>
      <c r="S21" s="217">
        <f t="shared" si="5"/>
        <v>3.7004405286343611</v>
      </c>
      <c r="T21" s="211">
        <f t="shared" si="6"/>
        <v>21</v>
      </c>
    </row>
    <row r="22" spans="2:23" ht="55.5" customHeight="1" x14ac:dyDescent="0.25">
      <c r="B22" s="1">
        <v>17</v>
      </c>
      <c r="C22" s="7" t="s">
        <v>17</v>
      </c>
      <c r="D22" s="228">
        <v>298915796</v>
      </c>
      <c r="E22" s="216">
        <v>44</v>
      </c>
      <c r="F22" s="12">
        <v>13</v>
      </c>
      <c r="G22" s="12">
        <v>70</v>
      </c>
      <c r="H22" s="12">
        <v>30</v>
      </c>
      <c r="I22" s="6"/>
      <c r="J22" s="12">
        <v>7</v>
      </c>
      <c r="K22" s="6"/>
      <c r="L22" s="12">
        <v>5</v>
      </c>
      <c r="M22" s="216">
        <f t="shared" si="1"/>
        <v>169</v>
      </c>
      <c r="N22" s="217">
        <f t="shared" si="2"/>
        <v>3.9320614239181015</v>
      </c>
      <c r="O22" s="216">
        <f t="shared" si="3"/>
        <v>17</v>
      </c>
      <c r="Q22" s="216">
        <f>3*17</f>
        <v>51</v>
      </c>
      <c r="R22" s="221">
        <f t="shared" si="4"/>
        <v>220</v>
      </c>
      <c r="S22" s="217">
        <f t="shared" si="5"/>
        <v>3.8766519823788546</v>
      </c>
      <c r="T22" s="211">
        <f>RANK(R22,$R$6:$R$29,0)</f>
        <v>16</v>
      </c>
    </row>
    <row r="23" spans="2:23" ht="60" x14ac:dyDescent="0.25">
      <c r="B23" s="1">
        <v>18</v>
      </c>
      <c r="C23" s="9" t="s">
        <v>18</v>
      </c>
      <c r="D23" s="16">
        <v>1185504000</v>
      </c>
      <c r="E23" s="216">
        <v>55</v>
      </c>
      <c r="F23" s="12">
        <v>13</v>
      </c>
      <c r="G23" s="12">
        <v>75</v>
      </c>
      <c r="H23" s="12">
        <v>35</v>
      </c>
      <c r="I23" s="6"/>
      <c r="J23" s="12">
        <v>10</v>
      </c>
      <c r="K23" s="6"/>
      <c r="L23" s="12">
        <v>4</v>
      </c>
      <c r="M23" s="216">
        <f t="shared" si="1"/>
        <v>192</v>
      </c>
      <c r="N23" s="217">
        <f t="shared" si="2"/>
        <v>4.4671940437412747</v>
      </c>
      <c r="O23" s="216">
        <f t="shared" si="3"/>
        <v>7</v>
      </c>
      <c r="Q23" s="216">
        <f>3*17</f>
        <v>51</v>
      </c>
      <c r="R23" s="221">
        <f t="shared" si="4"/>
        <v>243</v>
      </c>
      <c r="S23" s="217">
        <f t="shared" si="5"/>
        <v>4.2819383259911898</v>
      </c>
      <c r="T23" s="211">
        <f>RANK(R23,$R$6:$R$29,0)</f>
        <v>13</v>
      </c>
    </row>
    <row r="24" spans="2:23" ht="36" x14ac:dyDescent="0.25">
      <c r="B24" s="1">
        <v>19</v>
      </c>
      <c r="C24" s="9" t="s">
        <v>19</v>
      </c>
      <c r="D24" s="16">
        <v>1000000000</v>
      </c>
      <c r="E24" s="216">
        <v>55</v>
      </c>
      <c r="F24" s="12">
        <v>14</v>
      </c>
      <c r="G24" s="12">
        <v>74</v>
      </c>
      <c r="H24" s="12">
        <v>34</v>
      </c>
      <c r="I24" s="6"/>
      <c r="J24" s="12">
        <v>12</v>
      </c>
      <c r="K24" s="6"/>
      <c r="L24" s="12">
        <v>5</v>
      </c>
      <c r="M24" s="216">
        <f t="shared" si="1"/>
        <v>194</v>
      </c>
      <c r="N24" s="217">
        <f t="shared" si="2"/>
        <v>4.5137273150302466</v>
      </c>
      <c r="O24" s="216">
        <f t="shared" si="3"/>
        <v>6</v>
      </c>
      <c r="Q24" s="216">
        <f>3*17</f>
        <v>51</v>
      </c>
      <c r="R24" s="221">
        <f t="shared" si="4"/>
        <v>245</v>
      </c>
      <c r="S24" s="217">
        <f t="shared" si="5"/>
        <v>4.3171806167400879</v>
      </c>
      <c r="T24" s="211">
        <f t="shared" si="6"/>
        <v>11</v>
      </c>
    </row>
    <row r="25" spans="2:23" ht="48" x14ac:dyDescent="0.25">
      <c r="B25" s="1">
        <v>20</v>
      </c>
      <c r="C25" s="9" t="s">
        <v>20</v>
      </c>
      <c r="D25" s="16">
        <v>1138940000</v>
      </c>
      <c r="E25" s="216">
        <v>55</v>
      </c>
      <c r="F25" s="12">
        <v>14</v>
      </c>
      <c r="G25" s="12">
        <v>74</v>
      </c>
      <c r="H25" s="12">
        <v>42</v>
      </c>
      <c r="I25" s="6"/>
      <c r="J25" s="12">
        <v>10</v>
      </c>
      <c r="K25" s="6"/>
      <c r="L25" s="12">
        <v>5</v>
      </c>
      <c r="M25" s="216">
        <f t="shared" si="1"/>
        <v>200</v>
      </c>
      <c r="N25" s="217">
        <f t="shared" si="2"/>
        <v>4.6533271288971614</v>
      </c>
      <c r="O25" s="216">
        <f t="shared" si="3"/>
        <v>3</v>
      </c>
      <c r="Q25" s="216">
        <f>3*17</f>
        <v>51</v>
      </c>
      <c r="R25" s="221">
        <f t="shared" si="4"/>
        <v>251</v>
      </c>
      <c r="S25" s="217">
        <f t="shared" si="5"/>
        <v>4.4229074889867839</v>
      </c>
      <c r="T25" s="211">
        <f t="shared" si="6"/>
        <v>8</v>
      </c>
      <c r="W25" t="s">
        <v>38</v>
      </c>
    </row>
    <row r="26" spans="2:23" ht="42" customHeight="1" x14ac:dyDescent="0.25">
      <c r="B26" s="1">
        <v>21</v>
      </c>
      <c r="C26" s="9" t="s">
        <v>21</v>
      </c>
      <c r="D26" s="17">
        <v>26086192258.349998</v>
      </c>
      <c r="E26" s="216">
        <v>55</v>
      </c>
      <c r="F26" s="12">
        <v>20</v>
      </c>
      <c r="G26" s="12">
        <v>71</v>
      </c>
      <c r="H26" s="12">
        <v>33</v>
      </c>
      <c r="I26" s="6"/>
      <c r="J26" s="12">
        <v>13</v>
      </c>
      <c r="K26" s="6"/>
      <c r="L26" s="12">
        <v>5</v>
      </c>
      <c r="M26" s="216">
        <f t="shared" si="1"/>
        <v>197</v>
      </c>
      <c r="N26" s="217">
        <f t="shared" si="2"/>
        <v>4.5835272219637044</v>
      </c>
      <c r="O26" s="216">
        <f t="shared" si="3"/>
        <v>5</v>
      </c>
      <c r="Q26" s="216">
        <f>1*17</f>
        <v>17</v>
      </c>
      <c r="R26" s="221">
        <f t="shared" si="4"/>
        <v>214</v>
      </c>
      <c r="S26" s="217">
        <f t="shared" si="5"/>
        <v>3.7709251101321586</v>
      </c>
      <c r="T26" s="211">
        <f t="shared" si="6"/>
        <v>20</v>
      </c>
    </row>
    <row r="27" spans="2:23" ht="60" x14ac:dyDescent="0.25">
      <c r="B27" s="1">
        <v>22</v>
      </c>
      <c r="C27" s="9" t="s">
        <v>22</v>
      </c>
      <c r="D27" s="16">
        <v>1260254105</v>
      </c>
      <c r="E27" s="216">
        <v>44</v>
      </c>
      <c r="F27" s="12">
        <v>18</v>
      </c>
      <c r="G27" s="12">
        <v>61</v>
      </c>
      <c r="H27" s="12">
        <v>29</v>
      </c>
      <c r="I27" s="6"/>
      <c r="J27" s="12">
        <v>12</v>
      </c>
      <c r="K27" s="6"/>
      <c r="L27" s="12">
        <v>5</v>
      </c>
      <c r="M27" s="216">
        <f t="shared" si="1"/>
        <v>169</v>
      </c>
      <c r="N27" s="217">
        <f t="shared" si="2"/>
        <v>3.9320614239181015</v>
      </c>
      <c r="O27" s="216">
        <f t="shared" si="3"/>
        <v>17</v>
      </c>
      <c r="Q27" s="216">
        <f>2*17</f>
        <v>34</v>
      </c>
      <c r="R27" s="221">
        <f t="shared" si="4"/>
        <v>203</v>
      </c>
      <c r="S27" s="217">
        <f t="shared" si="5"/>
        <v>3.5770925110132157</v>
      </c>
      <c r="T27" s="211">
        <f>RANK(R27,$R$6:$R$29,0)</f>
        <v>22</v>
      </c>
    </row>
    <row r="28" spans="2:23" ht="63" customHeight="1" x14ac:dyDescent="0.25">
      <c r="B28" s="1">
        <v>23</v>
      </c>
      <c r="C28" s="9" t="s">
        <v>23</v>
      </c>
      <c r="D28" s="16">
        <v>2105988912</v>
      </c>
      <c r="E28" s="216">
        <v>55</v>
      </c>
      <c r="F28" s="12">
        <v>18</v>
      </c>
      <c r="G28" s="12">
        <v>61</v>
      </c>
      <c r="H28" s="12">
        <v>31</v>
      </c>
      <c r="I28" s="6"/>
      <c r="J28" s="12">
        <v>12</v>
      </c>
      <c r="K28" s="6"/>
      <c r="L28" s="12">
        <v>5</v>
      </c>
      <c r="M28" s="216">
        <f t="shared" si="1"/>
        <v>182</v>
      </c>
      <c r="N28" s="217">
        <f t="shared" si="2"/>
        <v>4.234527687296417</v>
      </c>
      <c r="O28" s="216">
        <f t="shared" si="3"/>
        <v>12</v>
      </c>
      <c r="Q28" s="216">
        <f>2*17</f>
        <v>34</v>
      </c>
      <c r="R28" s="221">
        <f t="shared" si="4"/>
        <v>216</v>
      </c>
      <c r="S28" s="217">
        <f t="shared" si="5"/>
        <v>3.8061674008810571</v>
      </c>
      <c r="T28" s="211">
        <f t="shared" si="6"/>
        <v>19</v>
      </c>
    </row>
    <row r="29" spans="2:23" ht="70.5" customHeight="1" x14ac:dyDescent="0.25">
      <c r="B29" s="1">
        <v>24</v>
      </c>
      <c r="C29" s="9" t="s">
        <v>24</v>
      </c>
      <c r="D29" s="16">
        <v>2496618794</v>
      </c>
      <c r="E29" s="216">
        <v>55</v>
      </c>
      <c r="F29" s="12">
        <v>18</v>
      </c>
      <c r="G29" s="12">
        <v>64</v>
      </c>
      <c r="H29" s="12">
        <v>32</v>
      </c>
      <c r="I29" s="6"/>
      <c r="J29" s="12">
        <v>12</v>
      </c>
      <c r="K29" s="6"/>
      <c r="L29" s="12">
        <v>5</v>
      </c>
      <c r="M29" s="216">
        <f t="shared" si="1"/>
        <v>186</v>
      </c>
      <c r="N29" s="217">
        <f t="shared" si="2"/>
        <v>4.3275942298743599</v>
      </c>
      <c r="O29" s="216">
        <f t="shared" si="3"/>
        <v>9</v>
      </c>
      <c r="Q29" s="216">
        <f>2*17</f>
        <v>34</v>
      </c>
      <c r="R29" s="221">
        <f t="shared" si="4"/>
        <v>220</v>
      </c>
      <c r="S29" s="217">
        <f t="shared" si="5"/>
        <v>3.8766519823788546</v>
      </c>
      <c r="T29" s="211">
        <f t="shared" si="6"/>
        <v>16</v>
      </c>
    </row>
    <row r="30" spans="2:23" ht="25.5" customHeight="1" x14ac:dyDescent="0.25">
      <c r="C30" s="230" t="s">
        <v>36</v>
      </c>
      <c r="D30" s="231">
        <f>SUM(D6:D29)</f>
        <v>166338625151.09</v>
      </c>
      <c r="E30" s="207">
        <f>SUM(E6:E29)</f>
        <v>1188</v>
      </c>
      <c r="F30" s="24">
        <f t="shared" ref="F30:M30" si="7">SUM(F6:F29)</f>
        <v>375</v>
      </c>
      <c r="G30" s="24">
        <f t="shared" si="7"/>
        <v>1582</v>
      </c>
      <c r="H30" s="24">
        <f t="shared" si="7"/>
        <v>768</v>
      </c>
      <c r="I30" s="24">
        <f t="shared" si="7"/>
        <v>0</v>
      </c>
      <c r="J30" s="24">
        <f t="shared" si="7"/>
        <v>269</v>
      </c>
      <c r="K30" s="24">
        <f t="shared" si="7"/>
        <v>0</v>
      </c>
      <c r="L30" s="24">
        <f t="shared" si="7"/>
        <v>116</v>
      </c>
      <c r="M30" s="207">
        <f t="shared" si="7"/>
        <v>4298</v>
      </c>
      <c r="N30" s="222">
        <f t="shared" si="2"/>
        <v>100</v>
      </c>
      <c r="O30" s="207"/>
      <c r="P30" s="183"/>
      <c r="Q30" s="207">
        <f>SUM(Q6:Q29)</f>
        <v>1377</v>
      </c>
      <c r="R30" s="223">
        <f>SUM(R6:R29)</f>
        <v>5675</v>
      </c>
      <c r="S30" s="223">
        <f>SUM(S6:S29)</f>
        <v>100</v>
      </c>
    </row>
    <row r="34" spans="3:20" x14ac:dyDescent="0.25">
      <c r="C34" s="208"/>
      <c r="D34" s="208"/>
      <c r="E34" s="208"/>
      <c r="F34"/>
      <c r="G34"/>
      <c r="H34"/>
      <c r="Q34" s="209" t="s">
        <v>38</v>
      </c>
      <c r="R34" s="208"/>
      <c r="T34" s="208"/>
    </row>
    <row r="37" spans="3:20" x14ac:dyDescent="0.25">
      <c r="C37" s="208"/>
      <c r="D37" s="208"/>
      <c r="E37" s="208"/>
      <c r="F37"/>
      <c r="G37"/>
      <c r="H37"/>
      <c r="J37" s="13" t="s">
        <v>38</v>
      </c>
      <c r="K37" t="s">
        <v>38</v>
      </c>
      <c r="R37" s="208"/>
      <c r="T37" s="208"/>
    </row>
    <row r="38" spans="3:20" x14ac:dyDescent="0.25">
      <c r="C38" s="208"/>
      <c r="D38" s="208"/>
      <c r="E38" s="208"/>
      <c r="F38"/>
      <c r="G38"/>
      <c r="H38"/>
      <c r="J38" s="13" t="s">
        <v>38</v>
      </c>
      <c r="R38" s="208"/>
      <c r="T38" s="208"/>
    </row>
  </sheetData>
  <sheetProtection algorithmName="SHA-512" hashValue="MAhPEjV9NPFEx+z5+ZkG0TVRY9RjNAXcTnW+6tqDIG9bjVMswJp2pHYpfW9TO/p4wl/6/E8VTz9Ar+1hgygdCA==" saltValue="x82zaTb/PGpHQNDKXHs4gg==" spinCount="100000" sheet="1" objects="1" scenarios="1"/>
  <mergeCells count="2">
    <mergeCell ref="E4:O4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Propuesta</vt:lpstr>
      <vt:lpstr>Priorizacion SGR</vt:lpstr>
      <vt:lpstr>TABULACION MESAS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DIRPLANEACION04</cp:lastModifiedBy>
  <dcterms:created xsi:type="dcterms:W3CDTF">2021-05-02T10:30:32Z</dcterms:created>
  <dcterms:modified xsi:type="dcterms:W3CDTF">2021-06-28T18:08:43Z</dcterms:modified>
</cp:coreProperties>
</file>