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7\SGTOS BPPD PARA PUBLICAR\SGTO PROYECTOS\"/>
    </mc:Choice>
  </mc:AlternateContent>
  <bookViews>
    <workbookView xWindow="0" yWindow="0" windowWidth="24000" windowHeight="9135" activeTab="1"/>
  </bookViews>
  <sheets>
    <sheet name="PPROY PDD 2016 DP" sheetId="1" r:id="rId1"/>
    <sheet name="Unidades Ejecutoras" sheetId="2" r:id="rId2"/>
  </sheets>
  <externalReferences>
    <externalReference r:id="rId3"/>
  </externalReference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_xlnm._FilterDatabase" localSheetId="0" hidden="1">'PPROY PDD 2016 DP'!$A$3:$S$433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I21" i="2"/>
  <c r="M21" i="2"/>
  <c r="M20" i="2"/>
  <c r="I20" i="2"/>
  <c r="G20" i="2"/>
  <c r="D22" i="2"/>
  <c r="K19" i="2"/>
  <c r="H22" i="2"/>
  <c r="G19" i="2"/>
  <c r="J18" i="2"/>
  <c r="I17" i="2"/>
  <c r="K17" i="2"/>
  <c r="N17" i="2"/>
  <c r="I16" i="2"/>
  <c r="N16" i="2"/>
  <c r="M15" i="2"/>
  <c r="I15" i="2"/>
  <c r="G15" i="2"/>
  <c r="K15" i="2"/>
  <c r="N15" i="2"/>
  <c r="I14" i="2"/>
  <c r="G14" i="2"/>
  <c r="M14" i="2"/>
  <c r="I13" i="2"/>
  <c r="K13" i="2"/>
  <c r="M13" i="2"/>
  <c r="I12" i="2"/>
  <c r="N12" i="2"/>
  <c r="M11" i="2"/>
  <c r="I11" i="2"/>
  <c r="G11" i="2"/>
  <c r="K11" i="2"/>
  <c r="I10" i="2"/>
  <c r="G10" i="2"/>
  <c r="M10" i="2"/>
  <c r="I9" i="2"/>
  <c r="K9" i="2"/>
  <c r="N9" i="2"/>
  <c r="I8" i="2"/>
  <c r="N8" i="2"/>
  <c r="M7" i="2"/>
  <c r="I7" i="2"/>
  <c r="G7" i="2"/>
  <c r="K7" i="2"/>
  <c r="I6" i="2"/>
  <c r="G6" i="2"/>
  <c r="M6" i="2"/>
  <c r="I5" i="2"/>
  <c r="H18" i="2"/>
  <c r="K5" i="2"/>
  <c r="M22" i="2" l="1"/>
  <c r="M5" i="2"/>
  <c r="H24" i="2"/>
  <c r="N5" i="2"/>
  <c r="K8" i="2"/>
  <c r="K12" i="2"/>
  <c r="N13" i="2"/>
  <c r="K16" i="2"/>
  <c r="N19" i="2"/>
  <c r="N21" i="2"/>
  <c r="N6" i="2"/>
  <c r="G12" i="2"/>
  <c r="G16" i="2"/>
  <c r="D18" i="2"/>
  <c r="D24" i="2" s="1"/>
  <c r="G21" i="2"/>
  <c r="G5" i="2"/>
  <c r="K6" i="2"/>
  <c r="N7" i="2"/>
  <c r="G9" i="2"/>
  <c r="M9" i="2"/>
  <c r="K10" i="2"/>
  <c r="N11" i="2"/>
  <c r="G13" i="2"/>
  <c r="K14" i="2"/>
  <c r="G17" i="2"/>
  <c r="M17" i="2"/>
  <c r="F18" i="2"/>
  <c r="K20" i="2"/>
  <c r="N20" i="2"/>
  <c r="F22" i="2"/>
  <c r="N22" i="2" s="1"/>
  <c r="G8" i="2"/>
  <c r="M8" i="2"/>
  <c r="N10" i="2"/>
  <c r="M12" i="2"/>
  <c r="N14" i="2"/>
  <c r="M16" i="2"/>
  <c r="I19" i="2"/>
  <c r="M424" i="1"/>
  <c r="L424" i="1"/>
  <c r="K424" i="1"/>
  <c r="J424" i="1"/>
  <c r="M414" i="1"/>
  <c r="L414" i="1"/>
  <c r="K414" i="1"/>
  <c r="J414" i="1"/>
  <c r="M401" i="1"/>
  <c r="L401" i="1"/>
  <c r="K401" i="1"/>
  <c r="J401" i="1"/>
  <c r="M400" i="1"/>
  <c r="L400" i="1"/>
  <c r="K400" i="1"/>
  <c r="J400" i="1"/>
  <c r="M397" i="1"/>
  <c r="L397" i="1"/>
  <c r="K397" i="1"/>
  <c r="J397" i="1"/>
  <c r="M393" i="1"/>
  <c r="L393" i="1"/>
  <c r="K393" i="1"/>
  <c r="J393" i="1"/>
  <c r="M392" i="1"/>
  <c r="L392" i="1"/>
  <c r="K392" i="1"/>
  <c r="J392" i="1"/>
  <c r="M389" i="1"/>
  <c r="L389" i="1"/>
  <c r="K389" i="1"/>
  <c r="J389" i="1"/>
  <c r="M383" i="1"/>
  <c r="L383" i="1"/>
  <c r="K383" i="1"/>
  <c r="J383" i="1"/>
  <c r="M382" i="1"/>
  <c r="L382" i="1"/>
  <c r="K382" i="1"/>
  <c r="J382" i="1"/>
  <c r="M381" i="1"/>
  <c r="M433" i="1" s="1"/>
  <c r="L381" i="1"/>
  <c r="K381" i="1"/>
  <c r="J381" i="1"/>
  <c r="M379" i="1"/>
  <c r="L379" i="1"/>
  <c r="K379" i="1"/>
  <c r="J379" i="1"/>
  <c r="M376" i="1"/>
  <c r="L376" i="1"/>
  <c r="K376" i="1"/>
  <c r="J376" i="1"/>
  <c r="M375" i="1"/>
  <c r="L375" i="1"/>
  <c r="K375" i="1"/>
  <c r="J375" i="1"/>
  <c r="M372" i="1"/>
  <c r="L372" i="1"/>
  <c r="K372" i="1"/>
  <c r="J372" i="1"/>
  <c r="M369" i="1"/>
  <c r="L369" i="1"/>
  <c r="K369" i="1"/>
  <c r="J369" i="1"/>
  <c r="M365" i="1"/>
  <c r="L365" i="1"/>
  <c r="K365" i="1"/>
  <c r="J365" i="1"/>
  <c r="M364" i="1"/>
  <c r="L364" i="1"/>
  <c r="K364" i="1"/>
  <c r="J364" i="1"/>
  <c r="M362" i="1"/>
  <c r="L362" i="1"/>
  <c r="K362" i="1"/>
  <c r="J362" i="1"/>
  <c r="M360" i="1"/>
  <c r="L360" i="1"/>
  <c r="K360" i="1"/>
  <c r="J360" i="1"/>
  <c r="M356" i="1"/>
  <c r="L356" i="1"/>
  <c r="K356" i="1"/>
  <c r="J356" i="1"/>
  <c r="M355" i="1"/>
  <c r="L355" i="1"/>
  <c r="K355" i="1"/>
  <c r="J355" i="1"/>
  <c r="M354" i="1"/>
  <c r="L354" i="1"/>
  <c r="K354" i="1"/>
  <c r="J354" i="1"/>
  <c r="M352" i="1"/>
  <c r="L352" i="1"/>
  <c r="K352" i="1"/>
  <c r="J352" i="1"/>
  <c r="M351" i="1"/>
  <c r="L351" i="1"/>
  <c r="K351" i="1"/>
  <c r="J351" i="1"/>
  <c r="M348" i="1"/>
  <c r="L348" i="1"/>
  <c r="K348" i="1"/>
  <c r="J348" i="1"/>
  <c r="M346" i="1"/>
  <c r="L346" i="1"/>
  <c r="K346" i="1"/>
  <c r="J346" i="1"/>
  <c r="M345" i="1"/>
  <c r="L345" i="1"/>
  <c r="K345" i="1"/>
  <c r="J345" i="1"/>
  <c r="M343" i="1"/>
  <c r="L343" i="1"/>
  <c r="K343" i="1"/>
  <c r="J343" i="1"/>
  <c r="M340" i="1"/>
  <c r="L340" i="1"/>
  <c r="K340" i="1"/>
  <c r="J340" i="1"/>
  <c r="M338" i="1"/>
  <c r="L338" i="1"/>
  <c r="K338" i="1"/>
  <c r="J338" i="1"/>
  <c r="M335" i="1"/>
  <c r="L335" i="1"/>
  <c r="K335" i="1"/>
  <c r="J335" i="1"/>
  <c r="M334" i="1"/>
  <c r="L334" i="1"/>
  <c r="K334" i="1"/>
  <c r="J334" i="1"/>
  <c r="M329" i="1"/>
  <c r="L329" i="1"/>
  <c r="K329" i="1"/>
  <c r="J329" i="1"/>
  <c r="M328" i="1"/>
  <c r="L328" i="1"/>
  <c r="K328" i="1"/>
  <c r="J328" i="1"/>
  <c r="M324" i="1"/>
  <c r="L324" i="1"/>
  <c r="K324" i="1"/>
  <c r="J324" i="1"/>
  <c r="M322" i="1"/>
  <c r="L322" i="1"/>
  <c r="K322" i="1"/>
  <c r="J322" i="1"/>
  <c r="M319" i="1"/>
  <c r="L319" i="1"/>
  <c r="K319" i="1"/>
  <c r="J319" i="1"/>
  <c r="M316" i="1"/>
  <c r="L316" i="1"/>
  <c r="K316" i="1"/>
  <c r="J316" i="1"/>
  <c r="M311" i="1"/>
  <c r="L311" i="1"/>
  <c r="K311" i="1"/>
  <c r="J311" i="1"/>
  <c r="M310" i="1"/>
  <c r="L310" i="1"/>
  <c r="K310" i="1"/>
  <c r="J310" i="1"/>
  <c r="M306" i="1"/>
  <c r="L306" i="1"/>
  <c r="K306" i="1"/>
  <c r="J306" i="1"/>
  <c r="M301" i="1"/>
  <c r="L301" i="1"/>
  <c r="K301" i="1"/>
  <c r="J301" i="1"/>
  <c r="M295" i="1"/>
  <c r="L295" i="1"/>
  <c r="K295" i="1"/>
  <c r="J295" i="1"/>
  <c r="M292" i="1"/>
  <c r="L292" i="1"/>
  <c r="K292" i="1"/>
  <c r="J292" i="1"/>
  <c r="M291" i="1"/>
  <c r="L291" i="1"/>
  <c r="K291" i="1"/>
  <c r="J291" i="1"/>
  <c r="M289" i="1"/>
  <c r="L289" i="1"/>
  <c r="K289" i="1"/>
  <c r="J289" i="1"/>
  <c r="M287" i="1"/>
  <c r="L287" i="1"/>
  <c r="K287" i="1"/>
  <c r="J287" i="1"/>
  <c r="M286" i="1"/>
  <c r="L286" i="1"/>
  <c r="K286" i="1"/>
  <c r="J286" i="1"/>
  <c r="M283" i="1"/>
  <c r="L283" i="1"/>
  <c r="K283" i="1"/>
  <c r="J283" i="1"/>
  <c r="M282" i="1"/>
  <c r="L282" i="1"/>
  <c r="K282" i="1"/>
  <c r="J282" i="1"/>
  <c r="M280" i="1"/>
  <c r="L280" i="1"/>
  <c r="K280" i="1"/>
  <c r="J280" i="1"/>
  <c r="M278" i="1"/>
  <c r="L278" i="1"/>
  <c r="K278" i="1"/>
  <c r="J278" i="1"/>
  <c r="M275" i="1"/>
  <c r="L275" i="1"/>
  <c r="K275" i="1"/>
  <c r="J275" i="1"/>
  <c r="M273" i="1"/>
  <c r="L273" i="1"/>
  <c r="K273" i="1"/>
  <c r="J273" i="1"/>
  <c r="M250" i="1"/>
  <c r="L250" i="1"/>
  <c r="K250" i="1"/>
  <c r="J250" i="1"/>
  <c r="M249" i="1"/>
  <c r="L249" i="1"/>
  <c r="K249" i="1"/>
  <c r="J249" i="1"/>
  <c r="M247" i="1"/>
  <c r="L247" i="1"/>
  <c r="K247" i="1"/>
  <c r="J247" i="1"/>
  <c r="M238" i="1"/>
  <c r="L238" i="1"/>
  <c r="K238" i="1"/>
  <c r="J238" i="1"/>
  <c r="M236" i="1"/>
  <c r="L236" i="1"/>
  <c r="K236" i="1"/>
  <c r="J236" i="1"/>
  <c r="M235" i="1"/>
  <c r="L235" i="1"/>
  <c r="K235" i="1"/>
  <c r="J235" i="1"/>
  <c r="M230" i="1"/>
  <c r="L230" i="1"/>
  <c r="K230" i="1"/>
  <c r="J230" i="1"/>
  <c r="M227" i="1"/>
  <c r="L227" i="1"/>
  <c r="K227" i="1"/>
  <c r="J227" i="1"/>
  <c r="M222" i="1"/>
  <c r="L222" i="1"/>
  <c r="K222" i="1"/>
  <c r="J222" i="1"/>
  <c r="M216" i="1"/>
  <c r="L216" i="1"/>
  <c r="K216" i="1"/>
  <c r="J216" i="1"/>
  <c r="M212" i="1"/>
  <c r="L212" i="1"/>
  <c r="K212" i="1"/>
  <c r="J212" i="1"/>
  <c r="M210" i="1"/>
  <c r="L210" i="1"/>
  <c r="K210" i="1"/>
  <c r="J210" i="1"/>
  <c r="M195" i="1"/>
  <c r="L195" i="1"/>
  <c r="K195" i="1"/>
  <c r="J195" i="1"/>
  <c r="M192" i="1"/>
  <c r="L192" i="1"/>
  <c r="K192" i="1"/>
  <c r="J192" i="1"/>
  <c r="M188" i="1"/>
  <c r="L188" i="1"/>
  <c r="K188" i="1"/>
  <c r="J188" i="1"/>
  <c r="M186" i="1"/>
  <c r="L186" i="1"/>
  <c r="K186" i="1"/>
  <c r="J186" i="1"/>
  <c r="M183" i="1"/>
  <c r="L183" i="1"/>
  <c r="K183" i="1"/>
  <c r="J183" i="1"/>
  <c r="M182" i="1"/>
  <c r="L182" i="1"/>
  <c r="K182" i="1"/>
  <c r="J182" i="1"/>
  <c r="M179" i="1"/>
  <c r="L179" i="1"/>
  <c r="K179" i="1"/>
  <c r="J179" i="1"/>
  <c r="M176" i="1"/>
  <c r="L176" i="1"/>
  <c r="K176" i="1"/>
  <c r="J176" i="1"/>
  <c r="M175" i="1"/>
  <c r="L175" i="1"/>
  <c r="K175" i="1"/>
  <c r="J175" i="1"/>
  <c r="M173" i="1"/>
  <c r="L173" i="1"/>
  <c r="K173" i="1"/>
  <c r="J173" i="1"/>
  <c r="M167" i="1"/>
  <c r="L167" i="1"/>
  <c r="K167" i="1"/>
  <c r="J167" i="1"/>
  <c r="M166" i="1"/>
  <c r="L166" i="1"/>
  <c r="K166" i="1"/>
  <c r="J166" i="1"/>
  <c r="M161" i="1"/>
  <c r="L161" i="1"/>
  <c r="K161" i="1"/>
  <c r="J161" i="1"/>
  <c r="M157" i="1"/>
  <c r="L157" i="1"/>
  <c r="K157" i="1"/>
  <c r="J157" i="1"/>
  <c r="M143" i="1"/>
  <c r="L143" i="1"/>
  <c r="K143" i="1"/>
  <c r="J143" i="1"/>
  <c r="M142" i="1"/>
  <c r="L142" i="1"/>
  <c r="K142" i="1"/>
  <c r="J142" i="1"/>
  <c r="M139" i="1"/>
  <c r="L139" i="1"/>
  <c r="K139" i="1"/>
  <c r="J139" i="1"/>
  <c r="M134" i="1"/>
  <c r="L134" i="1"/>
  <c r="K134" i="1"/>
  <c r="J134" i="1"/>
  <c r="M129" i="1"/>
  <c r="L129" i="1"/>
  <c r="K129" i="1"/>
  <c r="J129" i="1"/>
  <c r="M127" i="1"/>
  <c r="L127" i="1"/>
  <c r="K127" i="1"/>
  <c r="J127" i="1"/>
  <c r="M126" i="1"/>
  <c r="L126" i="1"/>
  <c r="K126" i="1"/>
  <c r="J126" i="1"/>
  <c r="M123" i="1"/>
  <c r="L123" i="1"/>
  <c r="K123" i="1"/>
  <c r="J123" i="1"/>
  <c r="M121" i="1"/>
  <c r="L121" i="1"/>
  <c r="K121" i="1"/>
  <c r="J121" i="1"/>
  <c r="M120" i="1"/>
  <c r="L120" i="1"/>
  <c r="K120" i="1"/>
  <c r="J120" i="1"/>
  <c r="M118" i="1"/>
  <c r="L118" i="1"/>
  <c r="K118" i="1"/>
  <c r="J118" i="1"/>
  <c r="M114" i="1"/>
  <c r="L114" i="1"/>
  <c r="K114" i="1"/>
  <c r="J114" i="1"/>
  <c r="M111" i="1"/>
  <c r="L111" i="1"/>
  <c r="K111" i="1"/>
  <c r="J111" i="1"/>
  <c r="M107" i="1"/>
  <c r="L107" i="1"/>
  <c r="K107" i="1"/>
  <c r="J107" i="1"/>
  <c r="M106" i="1"/>
  <c r="L106" i="1"/>
  <c r="K106" i="1"/>
  <c r="J106" i="1"/>
  <c r="M99" i="1"/>
  <c r="L99" i="1"/>
  <c r="K99" i="1"/>
  <c r="J99" i="1"/>
  <c r="M95" i="1"/>
  <c r="L95" i="1"/>
  <c r="K95" i="1"/>
  <c r="J95" i="1"/>
  <c r="M87" i="1"/>
  <c r="L87" i="1"/>
  <c r="K87" i="1"/>
  <c r="J87" i="1"/>
  <c r="M86" i="1"/>
  <c r="L86" i="1"/>
  <c r="K86" i="1"/>
  <c r="J86" i="1"/>
  <c r="M85" i="1"/>
  <c r="L85" i="1"/>
  <c r="K85" i="1"/>
  <c r="J85" i="1"/>
  <c r="M76" i="1"/>
  <c r="L76" i="1"/>
  <c r="K76" i="1"/>
  <c r="J76" i="1"/>
  <c r="M69" i="1"/>
  <c r="L69" i="1"/>
  <c r="K69" i="1"/>
  <c r="J69" i="1"/>
  <c r="M68" i="1"/>
  <c r="L68" i="1"/>
  <c r="K68" i="1"/>
  <c r="J68" i="1"/>
  <c r="M64" i="1"/>
  <c r="L64" i="1"/>
  <c r="K64" i="1"/>
  <c r="J64" i="1"/>
  <c r="M60" i="1"/>
  <c r="L60" i="1"/>
  <c r="K60" i="1"/>
  <c r="J60" i="1"/>
  <c r="M55" i="1"/>
  <c r="L55" i="1"/>
  <c r="K55" i="1"/>
  <c r="J55" i="1"/>
  <c r="M54" i="1"/>
  <c r="L54" i="1"/>
  <c r="K54" i="1"/>
  <c r="J54" i="1"/>
  <c r="M50" i="1"/>
  <c r="L50" i="1"/>
  <c r="K50" i="1"/>
  <c r="J50" i="1"/>
  <c r="M47" i="1"/>
  <c r="L47" i="1"/>
  <c r="K47" i="1"/>
  <c r="J47" i="1"/>
  <c r="M44" i="1"/>
  <c r="L44" i="1"/>
  <c r="K44" i="1"/>
  <c r="J44" i="1"/>
  <c r="M38" i="1"/>
  <c r="L38" i="1"/>
  <c r="K38" i="1"/>
  <c r="J38" i="1"/>
  <c r="M34" i="1"/>
  <c r="L34" i="1"/>
  <c r="K34" i="1"/>
  <c r="J34" i="1"/>
  <c r="M32" i="1"/>
  <c r="L32" i="1"/>
  <c r="K32" i="1"/>
  <c r="J32" i="1"/>
  <c r="M29" i="1"/>
  <c r="L29" i="1"/>
  <c r="K29" i="1"/>
  <c r="J29" i="1"/>
  <c r="M28" i="1"/>
  <c r="L28" i="1"/>
  <c r="K28" i="1"/>
  <c r="J28" i="1"/>
  <c r="M27" i="1"/>
  <c r="L27" i="1"/>
  <c r="K27" i="1"/>
  <c r="J27" i="1"/>
  <c r="M20" i="1"/>
  <c r="L20" i="1"/>
  <c r="K20" i="1"/>
  <c r="J20" i="1"/>
  <c r="M10" i="1"/>
  <c r="L10" i="1"/>
  <c r="K10" i="1"/>
  <c r="J10" i="1"/>
  <c r="M6" i="1"/>
  <c r="L6" i="1"/>
  <c r="L5" i="1" s="1"/>
  <c r="L4" i="1" s="1"/>
  <c r="K6" i="1"/>
  <c r="J6" i="1"/>
  <c r="J5" i="1" s="1"/>
  <c r="J4" i="1" s="1"/>
  <c r="M5" i="1"/>
  <c r="K5" i="1"/>
  <c r="M4" i="1"/>
  <c r="K4" i="1"/>
  <c r="L433" i="1" l="1"/>
  <c r="K433" i="1"/>
  <c r="M19" i="2"/>
  <c r="L22" i="2"/>
  <c r="L18" i="2"/>
  <c r="F24" i="2"/>
  <c r="N24" i="2" s="1"/>
  <c r="N18" i="2"/>
  <c r="J22" i="2"/>
  <c r="J24" i="2" s="1"/>
  <c r="J433" i="1"/>
  <c r="L24" i="2" l="1"/>
</calcChain>
</file>

<file path=xl/sharedStrings.xml><?xml version="1.0" encoding="utf-8"?>
<sst xmlns="http://schemas.openxmlformats.org/spreadsheetml/2006/main" count="633" uniqueCount="405">
  <si>
    <t>DEPARTAMENTO DEL QUINDIO
EJECUCIÓN PRESUPUESTAL PROYECTOS DE INVERSIÓN  
POR EJE ESTRATEGICO, PROGRAMAS SUBPROGRAMAS Y FUENTES DE FINANCIACIÓN
A DICIEMBRE DE 2016</t>
  </si>
  <si>
    <t>COD</t>
  </si>
  <si>
    <t>ESTRATEGIA</t>
  </si>
  <si>
    <t>PROGRAMA</t>
  </si>
  <si>
    <t>SUBPROGRAMA</t>
  </si>
  <si>
    <t xml:space="preserve">PROYECTO </t>
  </si>
  <si>
    <t xml:space="preserve">NOMBRE DEL RECURSO </t>
  </si>
  <si>
    <t xml:space="preserve">APROPIACIÓN DEFINITIVA </t>
  </si>
  <si>
    <t xml:space="preserve">COMPROMISOS </t>
  </si>
  <si>
    <t>OBLIGACIONES</t>
  </si>
  <si>
    <t>PAGOS ACUMULADOS</t>
  </si>
  <si>
    <t>% EJECUCION
COMPROMISOS</t>
  </si>
  <si>
    <t>DESARROLLO SOSTENIBLE</t>
  </si>
  <si>
    <t>Quindío territorio vital</t>
  </si>
  <si>
    <t>Generación de entornos favorables y sostenibilidad ambiental</t>
  </si>
  <si>
    <t>Generación de entornos favorables y sostenibilidad ambiental para el Departamento del Quindío.</t>
  </si>
  <si>
    <t>RECURSO ORDINARIO</t>
  </si>
  <si>
    <t>Diseño de buenas practicas ambientales en el Departamento del Quindio</t>
  </si>
  <si>
    <t>Apoyo a acuerdos de producción limpia y sostenible, en el sector productivo del Departamento del Quindío</t>
  </si>
  <si>
    <t>Manejo integral del agua y saneamiento básico</t>
  </si>
  <si>
    <t>Apoyo en atenciones prioritarias en Agua Potable y/o Saneamiento Básico en el Departamento del Quindio.</t>
  </si>
  <si>
    <t xml:space="preserve">SGP AGUA POTABLE Y SB </t>
  </si>
  <si>
    <t>SUPERAVIT ESTAMPILLA PRO-DESARROLLO</t>
  </si>
  <si>
    <t>SUPERAVIT SGP AGUA POTABLE</t>
  </si>
  <si>
    <t>Construción y mejoramiento de la infraestructura de agua potable y saneamiento básico del Departamento del Quindio.</t>
  </si>
  <si>
    <t>Ejecución del plan de acompañamiento social a los proyectos y obras de infraestructura de agua potable y saneamiento básico en el Departamento del Quindio.</t>
  </si>
  <si>
    <t>Actualización e implementación del  Plan Ambiental para el sector de agua potable y saneamiento básico en el Departamento del Quindio.</t>
  </si>
  <si>
    <t>Ejecución del plan de aseguramiento de la prestación de los servicios públicos de agua potable y saneamiento básico urbano y rural en el Departamento del Quindio.</t>
  </si>
  <si>
    <t>Formulación y ejecución de proyectos para la gestión del riesgo del sector de agua potable y saneamiento básico en el Departamento del Quindio.</t>
  </si>
  <si>
    <t>Gestón integral de cuencas hirdográficas en el Departamento del Quindío.</t>
  </si>
  <si>
    <t>Bienes y servicios ambientales para las nuevas generaciones</t>
  </si>
  <si>
    <t>Aplicación de mecanismos de protección ambiental en el Departamento del Quindío.</t>
  </si>
  <si>
    <t>SUPERAVIT RECURSO ORDINARIO</t>
  </si>
  <si>
    <t>Fortalecimiento  y potencialización de los servicios ecosistemicos en el Departamento del Quindío.</t>
  </si>
  <si>
    <t>Apoyo al manejo y gestión sustentable del paisaje  Departamento del Quindío.</t>
  </si>
  <si>
    <t>Fortalecimiento a la sostenibilidad productiva y ambiental del paisaje cultural cafetero en el Departamento del Quindío.</t>
  </si>
  <si>
    <t>PROSPERIDAD CON EQUIDAD</t>
  </si>
  <si>
    <t>Quindío rural, inteligente, competitivo y empresarial</t>
  </si>
  <si>
    <t>Innovación para una caficultura sostenible en el departamento del Quindío</t>
  </si>
  <si>
    <t>Fortalecimiento e innovación empresarial  de la caficultura en el Departamento del Quindio.</t>
  </si>
  <si>
    <t>Mejoramiento de la competitividad de la actividad cafetera, en el Departamento del Quindío.</t>
  </si>
  <si>
    <t>Centros Agroindustriales Regionales para la Paz - CARPAZ</t>
  </si>
  <si>
    <t>Emprendimiento y empleo rural</t>
  </si>
  <si>
    <t>Fomento al emprendimiento y  al empleo rural en el Departamento del Quindío.</t>
  </si>
  <si>
    <t>Fortalecimiento de la  Planeación Territorial  del desarrollo  rural  en el Departamento del Quindío.</t>
  </si>
  <si>
    <t>Impulso a la competitividad productiva y empresarial del sector Rural</t>
  </si>
  <si>
    <t>Mejoramiento de la competitividad rural Departamento del Quindío.</t>
  </si>
  <si>
    <t>Mejoramiento de la producción agropecuaria sostenible, en el Departamento del Quindío.</t>
  </si>
  <si>
    <t>Fortalecimiento a la competitividad productiva y empresarial del sector rural en el Departamento del Quindio.</t>
  </si>
  <si>
    <t>Quindío Prospero y productivo</t>
  </si>
  <si>
    <t>Apoyo al mejoramiento de la competitividad a iniciativas  productivas en el  Departamento del Quindío.</t>
  </si>
  <si>
    <t>Fortalecimiento de  la   competitividad  a través de la  gestión de la innovación  y la tecnocología en el Departamento del Quindio.</t>
  </si>
  <si>
    <t>Hacia el Emprendimiento, Empresarismo, asociatividad y generación de empleo en el Departamento del Quindío</t>
  </si>
  <si>
    <t xml:space="preserve"> Apoyo al emprendimiento, empresarismo, asociatividad y generación de empleo en el departamento del Quindío.</t>
  </si>
  <si>
    <t>Quindío Sin Fronteras</t>
  </si>
  <si>
    <t>Fortalecimiento de las empresas y gremios del Departamento del Quindío.</t>
  </si>
  <si>
    <t>Implementación de estrategias de exportaciones para el Departamento del Quindío.</t>
  </si>
  <si>
    <t>Fortalecimiento del sector empresarial  hacia mercados globales en el Departamento del Quindio.</t>
  </si>
  <si>
    <t>Quindío Potencia Turística de Naturaleza y Diversión</t>
  </si>
  <si>
    <t xml:space="preserve">Fortalecimiento de la oferta de productos y atractivos turísticos </t>
  </si>
  <si>
    <t>Consolidación de productos turísticos en todo el Departamento, Quindío, Occidente.</t>
  </si>
  <si>
    <t>Apoyo a actividades en las diferentes modalidades del turísmo en todo el Departamento, Quindío, Occidente.</t>
  </si>
  <si>
    <t>Fortalecimiento de la oferta de prestadores de servicios, productos y atractivos turísticos en el Departamento del Quindío</t>
  </si>
  <si>
    <t>IMPUESTO AL REGISTRO TURISMO Y CULTURA 4%</t>
  </si>
  <si>
    <t>Mejoramiento de la competitividad del Quindío como destino turístico</t>
  </si>
  <si>
    <t>Apoyo a la competitividad  como destino turístico en el Departamento del Quindío.</t>
  </si>
  <si>
    <t>Fortalecimiento del encadenamiento empresarial turístico todo el Departamento, Quindío, Occidente</t>
  </si>
  <si>
    <t>Promoción nacional e internacional del departamento como destino turístico</t>
  </si>
  <si>
    <t>Promoción nacional e internacional como destino  turísmo del Departamento del Quindío.</t>
  </si>
  <si>
    <t>Fortalecimiento de la promoción del destino a nivel nacional e internacional en todo El Departamento, Quindío, Occidente.</t>
  </si>
  <si>
    <t>Infraestructura Sostenible para la Paz</t>
  </si>
  <si>
    <t>Mejora de la Infraestructura Vial del Departamento del Quindío</t>
  </si>
  <si>
    <t>Aplicación del Plan Vial Departamental en el Departamento del Quindío.</t>
  </si>
  <si>
    <t>SOBRETASA AL ACPM</t>
  </si>
  <si>
    <t>Mantener, mejorar, rehabilitar y/o atender emergencias en las  vías, en cumplimiento del Plan Vial del Departamento del Quindío.</t>
  </si>
  <si>
    <t>SUPERAVIT SOBRETASA ACPM</t>
  </si>
  <si>
    <t xml:space="preserve">Apoyo en la formulación y ejecucion de proyectos de vivienda, infraestructura y equipamientos colectivos y comunitarios en el Departamento del Quindio </t>
  </si>
  <si>
    <t xml:space="preserve">OTROS (IVA TELEFONIA MÓVIL  - REGISTRO)  </t>
  </si>
  <si>
    <t>Mejora de la Infraestructura  Social del Departamento del Quindío</t>
  </si>
  <si>
    <t>Construcción y/o mejoramiento de la Infraestructura Educativa, de todo el Departamento del Quindío.</t>
  </si>
  <si>
    <t>ESTAMPILLA PRODESARROLLO</t>
  </si>
  <si>
    <t>COFINANCIACION INTERADMINISTRATIVA SSF</t>
  </si>
  <si>
    <t>Construir, mantener, mejorar y/o rehabilitar la infraestructura social del Departamento del Quindio.</t>
  </si>
  <si>
    <t>COFINANCIACION INTERADMINISTRATIVOS</t>
  </si>
  <si>
    <t>ESTAMPILLA PRO - DESARROLLO</t>
  </si>
  <si>
    <t>INCLUSION SOCIAL</t>
  </si>
  <si>
    <t>Cobertura Educativa</t>
  </si>
  <si>
    <t>Acceso y Permanencia</t>
  </si>
  <si>
    <t>Fortalecimiento de las estrategias para el acceso,  permanencia y seguridad de los niños, niñas y jóvenes en el  sistema  educativo del Departamento del Quindio.</t>
  </si>
  <si>
    <t>EXTRACCION MATERIAL DE RIO MINAS Y OTROS</t>
  </si>
  <si>
    <t>RECURSO DESTINADO DEL MONOPOLIO</t>
  </si>
  <si>
    <t>S.G.P. EDUCACION - ECSF</t>
  </si>
  <si>
    <t>TRANSFERENCIAS DE LA NACION POR ALIMENTACION PAE</t>
  </si>
  <si>
    <t>Educación inclusiva con acceso y permanencia para poblaciones vulnerables - diferenciales</t>
  </si>
  <si>
    <t>Implementación de estrategias de inclusión para garantizar la atención educativa a población vulnerable en el  Departamento del  Quindío.</t>
  </si>
  <si>
    <t>Funcionamiento y prestación del servicio educativo de las instituciones educativas 1402-1403</t>
  </si>
  <si>
    <t>Aplicación funcionamiento y prestación del servicio educativo de las instituciones educativas</t>
  </si>
  <si>
    <t>SUPERAVIT S.G.P. EDUCACION</t>
  </si>
  <si>
    <t>S.G.P. EDUCACION - SSF</t>
  </si>
  <si>
    <t>Calidad Educativa</t>
  </si>
  <si>
    <t>Calidad Educativa para la Paz</t>
  </si>
  <si>
    <t>Implementación de  estrategias para el mejoramiento continuo del indice sintetico de calidad educativa en los niveles de básica primaria, básica secundaria y nivel de media en el Departamento del Quindio.</t>
  </si>
  <si>
    <t>SUPERAVIT RECURSO DESTIANDO DEL MONOPOLIO</t>
  </si>
  <si>
    <t>Educación, Ambientes Escolares y Cultura para la Paz</t>
  </si>
  <si>
    <t>Mejoramiento de ambientes escolares y  fortalecimiento de modelos educativos articuladores de la ciencia, los lenguajes, las artes y el deporte en el Departamento del Quindio.</t>
  </si>
  <si>
    <t>Plan Departamental del Lectura y Escritura</t>
  </si>
  <si>
    <t>Implementación de  estrategias educativas en  lectura y escritura en las instituciones educativas en el Departamento del Quindío.</t>
  </si>
  <si>
    <t>Desarrollo de estrategias de evaluación de actores educativos e instituciones educativas en el Departamento del Quindío.</t>
  </si>
  <si>
    <t>Funcionamiento de las Instituciones Educativas</t>
  </si>
  <si>
    <t>Mejoramiento de estrategias que permitan una mayor eficiencia en la gestion de procesos y proyectos de las instituciones educativas del Departamento del Quindio.</t>
  </si>
  <si>
    <t>Pertinencia e Innovación</t>
  </si>
  <si>
    <t>Quindío Bilingüe</t>
  </si>
  <si>
    <t>Implementación de estrategias para el mejoramiento de las competencias en lengua extranjera en estudiantes y docentes de las instituciones educativas del Departamento del Quindío.</t>
  </si>
  <si>
    <t>Fortalecimiento de la Media Técnica</t>
  </si>
  <si>
    <t>Fortalecimiento de los niveles de educación  básica y media para la articulación con la educación terciaria en el Departamento del Quindio.</t>
  </si>
  <si>
    <t>Eficiencia educativa</t>
  </si>
  <si>
    <t>Eficiencia y modernización administrativa</t>
  </si>
  <si>
    <t>Fortalecimiento de los niveles de eficiencia administrativa en la Secretaría de Educación Departamental del Quindío.</t>
  </si>
  <si>
    <t>Otros proyectos de conectividad</t>
  </si>
  <si>
    <t>Fortalecimiento de las herramientas tecnológicas en las Instituciones Educativas del Departamento del Quindío.</t>
  </si>
  <si>
    <t>Fortalecimiento de la innovación, formación y conectividad en las instituciones educativas en el Departamento del Quindío.</t>
  </si>
  <si>
    <t>Funcionamiento y prestación de servicios del sector educativo del nivel central 1400-1401</t>
  </si>
  <si>
    <t>Funcionamiento y Prestación de Servicios del Sector Educativo del nivel Central  en el Departamento del Quindio</t>
  </si>
  <si>
    <t>Aplicación de estrategias de acceso al sistema educativo en todos los niveles en el Departamento del Quindío</t>
  </si>
  <si>
    <t>Eficiencia administrativa y docente en la  gestión del bienestar laboral</t>
  </si>
  <si>
    <t>Mejoramiento  de la gestión admnistrativa y docente para la eficiencia del bienestar laboral   del Departamento del Quindio.</t>
  </si>
  <si>
    <t>Cultura, Arte y educación para la Paz</t>
  </si>
  <si>
    <t>Arte para todos</t>
  </si>
  <si>
    <t>Fortalecimiento institucional para el sector cultural en todo el Departamento del Quindío.</t>
  </si>
  <si>
    <t xml:space="preserve">Fortalecimiento del Plan Departamental de Lectura y </t>
  </si>
  <si>
    <t>RENDIMIENTOS FINANCIEROS ESTAMPILLA PRODESARROLLO</t>
  </si>
  <si>
    <t>Apoyo a seguridad social del creador y gestor cultural del Departamento del Quindío.</t>
  </si>
  <si>
    <t>ESTAMPILLA PRO-CULTURA 10% SEGURIDAD SOCIAL</t>
  </si>
  <si>
    <t>SUPERAVIT ESTAMPILLA PRO-CULTURA</t>
  </si>
  <si>
    <t>Apoyo al arte y la cultura en todo el Departamento del Quindío.</t>
  </si>
  <si>
    <t>ESTAMPILLA PRO-CULTURA 50% CONCERTACION</t>
  </si>
  <si>
    <t>ESTAMPILLA PRO-CULTRA 10% ESTIMULOS</t>
  </si>
  <si>
    <t xml:space="preserve">Emprendimiento Cultural </t>
  </si>
  <si>
    <t>Fortalecimiento y promoción del  emprendimiento cultural y las industrias creativas en el Departamento.</t>
  </si>
  <si>
    <t>Lectura, escritura y bibliotecas</t>
  </si>
  <si>
    <t xml:space="preserve"> Fortalecimiento al  Plan Departamental  de lectura, escritura y bibliotecas en el Departamento del Quindio.</t>
  </si>
  <si>
    <t>ESTAMPILLA PRO-CULTURA 10% BIBLIOTECAS</t>
  </si>
  <si>
    <t>Fortalecimiento del Plan Departamental de Lectura y bibliotecas en todo el Departamento del Quindio</t>
  </si>
  <si>
    <t>Patrimonio, paisaje cultural cafetero, ciudadanía y diversidad cultural</t>
  </si>
  <si>
    <t>Viviendo el patrimonio y el Paisaje Cultural Cafetero</t>
  </si>
  <si>
    <t>Apoyo al reconocimiento, apropiación y salvaguardia y difusión del patrimonio cultural en todo el Departamento del Quindío.</t>
  </si>
  <si>
    <t xml:space="preserve"> IVA TELEFONIA MOVIL CULTURA</t>
  </si>
  <si>
    <t>SUPERAVIT IVA TELEFONIA MOVIL CULTURA</t>
  </si>
  <si>
    <t>Comunicación, ciudadanía y Sistema Departamental de Cultura</t>
  </si>
  <si>
    <t>Fortalecimiento de la comunicación, la ciudadanía  y el sistema departamental de cultura  en el Quindio.</t>
  </si>
  <si>
    <t>Soberanía, seguridad alimentaria y nutricional</t>
  </si>
  <si>
    <t>Fomento a la Agricultura Familiar Campesina, agricultura urbana y mercados campesinos para la soberanía y  Seguridad alimentaria</t>
  </si>
  <si>
    <t>Fortalecimiento a programas de seguridad alimentaria en el Departamento del Quindío.</t>
  </si>
  <si>
    <t>Fomento a la agricultura familiar , urbana y  mercados campesinos para la soberanía y  Seguridad alimentaria en el Departamento del Quindio.</t>
  </si>
  <si>
    <t xml:space="preserve">Fortalecimiento a la vigilancia en  la seguridad alimentaria y nutricional del Quindío. </t>
  </si>
  <si>
    <t>Aprovechamiento biológico y consumo de  alimentos idoneos  en el Departamento del Quindio.</t>
  </si>
  <si>
    <t>SGP - SALUD PUBLICA</t>
  </si>
  <si>
    <t>Salud Pública para un Quindío saludable y posible</t>
  </si>
  <si>
    <t>Salud ambiental</t>
  </si>
  <si>
    <t>Control Salud Ambiental Departamento del Quindío.</t>
  </si>
  <si>
    <t>Sexualidad, derechos sexuales y reproductivos</t>
  </si>
  <si>
    <t>Fortalecimiento de acciones de intervención inherentes a los derechos sexuales y reproductivos  en el Departamento del Quindio.</t>
  </si>
  <si>
    <t>Convivencia social y salud mental</t>
  </si>
  <si>
    <t>Fortalecimiento promoción de la salud y prevención primaria en salud mental en el Departamento del Quindío.</t>
  </si>
  <si>
    <t>Fortalecimiento y promoción de la salud una razón más para sonreír en el departamento del Quindío</t>
  </si>
  <si>
    <t>Estilos de vida saludable y condiciones no-transmisibles</t>
  </si>
  <si>
    <t>Control y Vigilancia en las acciones de intervención inherentes a la salud pública en el Quindío</t>
  </si>
  <si>
    <t>Control y vigilancia en las acciones de condiciones no transmisibles y promoción de estilos de vida saludable en el Quindio .</t>
  </si>
  <si>
    <t>Vida saludable y enfermedades transmisibles</t>
  </si>
  <si>
    <t>Fortalecimiento de las acciones de la prevención y protección en la población infantil en el Departamento del Quindío.</t>
  </si>
  <si>
    <t xml:space="preserve">SGP SALUD SALUD PUBLICA </t>
  </si>
  <si>
    <t xml:space="preserve">Fortalecimiento de estrategia de gestión integral, vectores y cambio climático en el Departamento del Quindio </t>
  </si>
  <si>
    <t>SUPERÁVIT RES 781/15 PERSONAL TEMPORAL ETV</t>
  </si>
  <si>
    <t>SUPERAVIT RESOLUCION 3172 MSPS POBLACION EN CONDIC</t>
  </si>
  <si>
    <t xml:space="preserve">RES. 781/15 PREV. Y CONTROL ENFERMEDADES POR VECT </t>
  </si>
  <si>
    <t>RES. 969/2016 VECTORES</t>
  </si>
  <si>
    <t>RES. 1288/2016 PROMOCION, PREVENCION Y CONTROL ETV</t>
  </si>
  <si>
    <t>SGP SALUD SALUD PUBLICA C.S.F</t>
  </si>
  <si>
    <t>COFINANCIACION NACIONAL SALUD</t>
  </si>
  <si>
    <t>SUPERAVIT RENTAS CEDIDAS SALUD</t>
  </si>
  <si>
    <t>Fortalecimiento de la inclusión social para la disminución de riesgos de contraer enfermedades transmisibles  en el Departamento del Quindio.</t>
  </si>
  <si>
    <t>RES. 1029/16 CAMP Y CONTROL ANTI TUBERCULOSIS QDIO</t>
  </si>
  <si>
    <t>RES.1030/2016 CAMPAÑA CONTROL LEPRA QUINDIO</t>
  </si>
  <si>
    <t>SGP SALUD SALUD PUBLICA</t>
  </si>
  <si>
    <t>Salud publica en emergencias y desastres</t>
  </si>
  <si>
    <t>Prevención en emergencias y desastres de eventos relacionados con la salud pública en el Departamento del  Quindio.</t>
  </si>
  <si>
    <t>Salud en el entorno laboral</t>
  </si>
  <si>
    <t xml:space="preserve"> Prevención y vigilancia a los riesgos profesionales en el Departamento del Quindío.</t>
  </si>
  <si>
    <t>Prevención vigilancia y control de eventos de origen laboral en el Departamento del Quindío.</t>
  </si>
  <si>
    <t>Fortalecimiento de la autoridad sanitaria</t>
  </si>
  <si>
    <t>Fortalecimiento de la autoridad sanitaria en el Departamento del Quindio.</t>
  </si>
  <si>
    <t>RECURSOS PROPIOS</t>
  </si>
  <si>
    <t xml:space="preserve">Fortalecimiento de las acciones del Fondo Rotatorio de Estupefacientes  en el Departamento del Quindio </t>
  </si>
  <si>
    <t>FONDO DE ESTUPERFACIENTES</t>
  </si>
  <si>
    <t>SUPERAVIT FONDO DE ESTUPERFACIENTES</t>
  </si>
  <si>
    <t>Promoción social y gestión diferencial de poblaciones vulnerables.</t>
  </si>
  <si>
    <t>Implementación de programas de promoción social en poblaciones  especiales en el Departamento del Quindío.</t>
  </si>
  <si>
    <t>SGP SALUD PUBLICA</t>
  </si>
  <si>
    <t>Fortalecimiento de las acciones de la prevención y protección en la población infantil CRECIENDO SALUDABLES en el Departamento del Quindío</t>
  </si>
  <si>
    <t>Plan de intervenciones colectivas en el modelo de APS</t>
  </si>
  <si>
    <t>Asistencia atención a las personas y prioridades en salud pública en el  Departamento del Quindío- Plan de Intervenciones Colectivas PIC.</t>
  </si>
  <si>
    <t>SUPERAVIT SGP SALUD PUBLICA</t>
  </si>
  <si>
    <t>Vigilancia en salud publica y del laboratorio departamental.</t>
  </si>
  <si>
    <t>Fortalecimiento de las actividades de vigilancia y control del laboratorio de salud pública en el Departamento del Quindio.</t>
  </si>
  <si>
    <t>Fortalecimiento del sistema de vigilancia en salud pública en el Departamento del Quindío.</t>
  </si>
  <si>
    <t>Universalidad  del aseguramiento en salud para un bien común</t>
  </si>
  <si>
    <t>Garantizar  la promoción de la afiliación al sistema de seguridad social</t>
  </si>
  <si>
    <t>Subsidio afiliación al régimen subsidiado del Sistema General de Seguridad Social en Salud en el Departamento del Quindío.</t>
  </si>
  <si>
    <t>RENTAS CEDIDAS SUBCUENTA OTROS GASTOS EN SALUD</t>
  </si>
  <si>
    <t xml:space="preserve">Garantizar la cofinanciación para el régimen subsidiado en el departamento del Quindío </t>
  </si>
  <si>
    <t>LEY 1393</t>
  </si>
  <si>
    <t>RENTAS CEDIDAS</t>
  </si>
  <si>
    <t>RENTAS CEDIDAS SUBCUENTA REGIMEN SUBSIDIADO</t>
  </si>
  <si>
    <t>Asistencia técnica  a los actores del sistema en el proceso de aseguramiento de la población</t>
  </si>
  <si>
    <t>Inclusión social en la prestación y desarrollo de servicios de salud</t>
  </si>
  <si>
    <t>Mejoramiento del Sistema de Calidad  de los Servicios y la Atención de los Usuarios</t>
  </si>
  <si>
    <t>Prestación de Servicios a la Población no Afiliada al Sistema General de Seguridad Social en Salud  y en los no POS  a la Población Afiliada al Régimen Subsidiado.</t>
  </si>
  <si>
    <t>SUPERAVIT LEY 1393</t>
  </si>
  <si>
    <t>SUPERÁVIT COFINANCIACIÓN NACIONAL RES. 3876/12 DIS</t>
  </si>
  <si>
    <t>SUPERÁVIT RESOLUCIÓN 712/15 INIMPUTABLES</t>
  </si>
  <si>
    <t>RESOLUCION 971/2016 PROGRAMA INIMPUTABLES</t>
  </si>
  <si>
    <t>JUEGOS NOVEDO APUESTAS DEPOR PARAMUTUAL COLJUEGOS</t>
  </si>
  <si>
    <t>RESOLUCION 257 MUNICIPIO CORDOBA QUINDIO</t>
  </si>
  <si>
    <t>RENTAS CEDIDAS SECRETARIA .DE SALUD</t>
  </si>
  <si>
    <t>SGP SALUD PRESTACION SERVICIOS C.S.F</t>
  </si>
  <si>
    <t>SGP SALUD APORTES PATRONALES S.S.F</t>
  </si>
  <si>
    <t>SUPERAVIT SGP SALUD PRESTACION DE SERVICIOS</t>
  </si>
  <si>
    <t>Fortalecimiento de la  gestión de la entidad territorial municipal</t>
  </si>
  <si>
    <t>Asistencia técnica para el fortalecimiento de la gestión de las entidades territoriales del Departamento del Quindio.</t>
  </si>
  <si>
    <t>Garantizar red de servicios en eventos de emergencias</t>
  </si>
  <si>
    <t>Servicio de salud en alerta en el Departamento del Quindío.</t>
  </si>
  <si>
    <t>Fortalecimiento de la red de urgencias y emergencias en el Departamento del Quindio.</t>
  </si>
  <si>
    <t>Garantizar el Sistema Obligatorio de Garantía de Calidad SOGC en las IPS del departamento</t>
  </si>
  <si>
    <t>Apoyo al proceso del sistema obligatorio de garantía de calidad a los prestadores de salud en el Departamento del Quindio.</t>
  </si>
  <si>
    <t>Fortalecimiento financiero de la red de servicios publica</t>
  </si>
  <si>
    <t>Fortalecimiento de la red de prestación de servicios pública  del Departamento del Quindío.</t>
  </si>
  <si>
    <t>Gestión Posible</t>
  </si>
  <si>
    <t>Apoyo y Fortalecimiento Institucional</t>
  </si>
  <si>
    <t>Apoyo Operativo a la inversión social en salud en el Departamento del Quindio.</t>
  </si>
  <si>
    <t>RES. 5407/2015 DEL MIN SALUD</t>
  </si>
  <si>
    <t>Atención Integral a la Primera Infancia</t>
  </si>
  <si>
    <t>Niños y Niñas en entornos Protectores-semillas infantiles-</t>
  </si>
  <si>
    <t>Implementación de un modelo de atención integral a niños y niñas en entornos protectores en el Departamento del Quindìo.</t>
  </si>
  <si>
    <t xml:space="preserve">Educación Inicial Integral </t>
  </si>
  <si>
    <t>Implementación del modelo de atención integral de la educación inicial en el Departamento del  Quindio.</t>
  </si>
  <si>
    <t>Promoción y  Protección  de la Familia</t>
  </si>
  <si>
    <t xml:space="preserve">Familias para la Construcción  del Quindío como  territorio de paz. </t>
  </si>
  <si>
    <t>Formulación e implementación de  la politica pública  de la familia en el departamento del Quindio.</t>
  </si>
  <si>
    <t xml:space="preserve">Quindío departamento de derechos  de niñas, niños y adolescentes </t>
  </si>
  <si>
    <t>Divulgación de la política pública de infancia adolescencia en el Quindío.</t>
  </si>
  <si>
    <t>Apoyo en la Prevención, disminución del maltrato y abuso sexual en niños, niñas y adolescentes en el Departamento del Quindío.</t>
  </si>
  <si>
    <t>Apoyo a la disminución de niños, niñas y adolescentes entre 0 y 17 años explotados laboral y sexualmente en el Departamento del Quindío.</t>
  </si>
  <si>
    <t>Implementación de la  política de primera infancia, infancia y adolescencia en el Departamento del Quindio.</t>
  </si>
  <si>
    <t xml:space="preserve"> "Sí para ti" atención integral a adolescentes y jóvenes </t>
  </si>
  <si>
    <t>Desarrollo de acciones encaminadas a la atención integral  de los adolescentes y jóvenes del Departamento del Quindio.</t>
  </si>
  <si>
    <t>Diseño e implementación de programas para la prevención y reducción del consumo de sustancias psicoactivas  en el Departamento del Quindío.</t>
  </si>
  <si>
    <t>Apoyo a la promoción de espacios y estilos de vida saludables para jóvenes en el Departamento del Quindío.</t>
  </si>
  <si>
    <t>Implementación de estrategias de promoción y participación de la juventud en el Departamento del Quindío.</t>
  </si>
  <si>
    <t xml:space="preserve">Capacidad sin limites. </t>
  </si>
  <si>
    <t>Actualización e implementación  de   la política pública departamental de discapacidad  Capacidad sin limites" en el Quindio."</t>
  </si>
  <si>
    <t>Asistencia y apoyo a la población con discapacidad en el Departamento del Quindío.</t>
  </si>
  <si>
    <t>Implementación de un programa de rehabilitación basado en comunidad, en el Departamento del Quindío.</t>
  </si>
  <si>
    <t>Genero, Poblaciones vulnerables y con enfoque diferencial</t>
  </si>
  <si>
    <t>Prevención y Atención a la población en estado de vulnerabilidad  extrema y migrantes.</t>
  </si>
  <si>
    <t>Diseño e implementación  de una estratégica para la atención de la  población  en vulnerabilidad extrema  en el Departamento del Quindio.</t>
  </si>
  <si>
    <t>Implementación del programa  para la atención y acompañamiento  del ciudadano migrante  y de repatración en el Departamento del Quindio.</t>
  </si>
  <si>
    <t>Implementación del plan de acompañamiento al Ciudadano Migrante, (el que sale y el que retorna) del Departamento del Quindío.</t>
  </si>
  <si>
    <t>Implementación del plan de acompañamiento para el empleo en el exterior, en escenarios corresponsables de cooperación en el Departamento del Quindío.</t>
  </si>
  <si>
    <t xml:space="preserve">Pervivencia de los pueblos indígenas en el marco de la Paz </t>
  </si>
  <si>
    <t>Fortalecimiento resguardo  indígena DACHI AGORE DRUA del municipio de Calarcá del Departamento del Quindío.</t>
  </si>
  <si>
    <t>Apoyo  a la elaboración y puesta marcha de Planes de Vida  de los cabildos indigenas en el departamento del Quindio.</t>
  </si>
  <si>
    <t xml:space="preserve">Población afro descendiente por el camino de la paz </t>
  </si>
  <si>
    <t>Apoyo y formación en procesos productivos, culturales que tienen como propósito el rescate de la tradición y la cultura en el Departamento del Quindío.</t>
  </si>
  <si>
    <t>Implementación de un  programa de atención integral a la población  afrodescendiente en el Departamento del Quindio .</t>
  </si>
  <si>
    <t>Sí a la diversidad sexual e identidad de género y su familia.</t>
  </si>
  <si>
    <t>Fomulación e implementación de la política pública  de diversidad sexual en el Departamento del Quindio</t>
  </si>
  <si>
    <t>Mujeres constructoras de Familia y de paz.</t>
  </si>
  <si>
    <t>Apoyo a programas que generen oportunidades a las mujeres rurales de todo el Departamento del Quindío.</t>
  </si>
  <si>
    <t>Prevención y atención integral a las mujeres víctimas de la violencia en todo el Departamento del Quindío.</t>
  </si>
  <si>
    <t>Implementaciòn de la polìtica pùblica de equidad de género para la mujer en el Departamento del Quindìo.</t>
  </si>
  <si>
    <t>Atención integral al Adulto Mayor</t>
  </si>
  <si>
    <t xml:space="preserve">Quindío para todas las edades </t>
  </si>
  <si>
    <t>Apoyo y bienestar integral a las personas mayores del Departamento del Quindio.</t>
  </si>
  <si>
    <t>ESTAMPILLA PROADULTO MAYOR</t>
  </si>
  <si>
    <t>SUPERAVIT ESTAMPILLA PRO-ADULTO MAYOR</t>
  </si>
  <si>
    <t>Apoyo al deporte asociado</t>
  </si>
  <si>
    <t>Ligas deportivas del departamento del Quindío</t>
  </si>
  <si>
    <t>Apoyo al deporte asociado en el departamento del Quindio</t>
  </si>
  <si>
    <t xml:space="preserve">Apoyo a eventos deportivos </t>
  </si>
  <si>
    <t xml:space="preserve">Juegos intercolegiados </t>
  </si>
  <si>
    <t>Apoyo a los juegos intercolegiados en el deparrtamento del quindio</t>
  </si>
  <si>
    <t>Deporte formativo, deporte social comunitario y juegos  tradicionales.</t>
  </si>
  <si>
    <t>Apoyo al deporte formativo, deporte social comunitario y juegos tradicionales en el departamento del quindio</t>
  </si>
  <si>
    <t xml:space="preserve">IVA CEDIDO LICORES </t>
  </si>
  <si>
    <t>Si Recreación y actividad física para ti</t>
  </si>
  <si>
    <t xml:space="preserve"> Recreación,  para el Bien Común</t>
  </si>
  <si>
    <t>Apoyo a la recreacion, para el bien comun en el departamento del Quindio</t>
  </si>
  <si>
    <t>Actividad física, hábitos y estilos de vida saludables</t>
  </si>
  <si>
    <t>Apoyo a la actividad fisica, salud y productiva en el departamento del Quindio</t>
  </si>
  <si>
    <t>Deporte, recreación, actividad fisica en los municipios del departamento del Quindío</t>
  </si>
  <si>
    <t>Implementación y apoyo a los proyectos deportivos, recreativos y de actividad fisica en los municipios del Departamento del Quindío</t>
  </si>
  <si>
    <t>Apoyo a proyectos deportivos, recreativos y de actividad fisica, en el departamento del quindio</t>
  </si>
  <si>
    <t>IVA TELEFONIA MOVIL</t>
  </si>
  <si>
    <t>SEGURIDAD HUMANA</t>
  </si>
  <si>
    <t xml:space="preserve">Seguridad humana como dinamizador de la vida, dignidad y libertad en el Quindío </t>
  </si>
  <si>
    <t>Seguridad ciudadana  para prevención y control del delito</t>
  </si>
  <si>
    <t>Construcción integral de la seguridad humana en el Departamento de Quindio.</t>
  </si>
  <si>
    <t>FONDOS DE SEGURIDAD 5%</t>
  </si>
  <si>
    <t>SUPERAVIT FONDO DE SEGURIDAD</t>
  </si>
  <si>
    <t>Convivencia, Justicia  y Cultura de Paz</t>
  </si>
  <si>
    <t>Apoyo a la convivencia, justicia y cultura de paz en el Departamento del  Quindio.</t>
  </si>
  <si>
    <t>Fortalecimiento de la seguridad vial Departamental</t>
  </si>
  <si>
    <t>Fortalecimiento de la seguridad vial  en el Departamento del Quindío</t>
  </si>
  <si>
    <t xml:space="preserve">IVA TELEFONIA MÓVIL  - REGISTRO </t>
  </si>
  <si>
    <t>Construcción de paz y reconciliación en el Quindío</t>
  </si>
  <si>
    <t>Plan de Acción Territorial para las Víctimas del Conflicto</t>
  </si>
  <si>
    <t>Implementación del Plan de Acción Territorial para la prevención, protección, asistencia, atención, reparación integral en el Departamento del Quindio.</t>
  </si>
  <si>
    <t>Inversiones de desarrollo del PARIV y atención a víctimas del conflicto armado todo el Departamento del Quindio</t>
  </si>
  <si>
    <t>Protección y Garantías de no Repetición</t>
  </si>
  <si>
    <t>Implementación del Plan Integral de prevención de vulneraciones de los Derechos Humanos DDHH e infracciones  al Derecho Internacional Humanitario DIH en el departamento del Quindio.</t>
  </si>
  <si>
    <t>Preparados para la Paz Territorial</t>
  </si>
  <si>
    <t>Construcción de la Paz Territorial en el Departamento del Quindio.</t>
  </si>
  <si>
    <t>Inversiones desarrollo del Plan Departamental de prevención y protección DDHH y DIH en el Departamento del Quindio</t>
  </si>
  <si>
    <t xml:space="preserve">El Quindío Departamento Resiliente </t>
  </si>
  <si>
    <t>Quindío protegiendo el futuro</t>
  </si>
  <si>
    <t>Administración del  riesgo mediante el conocimiento, la reducción y el manejo del desastre  en el Departamento del Quindio.</t>
  </si>
  <si>
    <t>Inversiones conocimiento, reducción del riesgo y manejo de desastres en el Departamento del Quindio.</t>
  </si>
  <si>
    <t>Fortalecimiento Institucional para la Gestión del Riesgo de Desastres como una Estrategia de Desarrollo</t>
  </si>
  <si>
    <t>Apoyo institucional en la gestión del riesgo  en el Departamento del Quindio.</t>
  </si>
  <si>
    <t>BUEN GOBIERNO</t>
  </si>
  <si>
    <t>Quindío Transparente y Legal</t>
  </si>
  <si>
    <t>Quindío Ejemplar y Legal</t>
  </si>
  <si>
    <t>Realización procesos de capacitación,  asistencia técnica, seguimiento  y evaluación en la aplicabilidad de los componentes   del Índice de Transparencia en el Departamento del Quindio.</t>
  </si>
  <si>
    <t>Desarrollar y fortalecer la cultura de la transparencia, participación, buen gobierno  y valores éticos y morales en el Departamento del Quindio.</t>
  </si>
  <si>
    <t>Implementacion de una (1) sala de transparencia Urna de Cristal" en el Departamento del Quindio."</t>
  </si>
  <si>
    <t>Fortalecimiento de la Gestión Jurídica en el Departamento del Quindío.</t>
  </si>
  <si>
    <t>Formulación adopción e implementación de políticas de prevención del daño antijurídico en el Departamento del Quindío.</t>
  </si>
  <si>
    <t>Veedurías y Rendición de Cuentas</t>
  </si>
  <si>
    <t>Realización procesos de Rendición Publica de Cuentas Departamentales enlos  entes territoriales municipales del Departamento del Quindio.</t>
  </si>
  <si>
    <t xml:space="preserve">Fortalecimiento de las veedurias ciudadanas en el Departamento del Quindio. </t>
  </si>
  <si>
    <t>Poder Ciudadano</t>
  </si>
  <si>
    <t>Quindío Si, a la participación</t>
  </si>
  <si>
    <t>Asistencia al Consejo Territorial de Planeación del Departamento del Quindío.</t>
  </si>
  <si>
    <t>Construcción de la participación ciudadana y control social en el Departamento del Quindio.</t>
  </si>
  <si>
    <t>Comunales comprometidos con el Desarrollo</t>
  </si>
  <si>
    <t>Desarrollo de los Organismos Comunales en el Departamento del Quindio.</t>
  </si>
  <si>
    <t>Inversiones fortalecimiento de los organismos comunales del Departamento del Quindío.</t>
  </si>
  <si>
    <t>Gestión Territorial</t>
  </si>
  <si>
    <t xml:space="preserve">Los instrumentos  de planificación como  ruta para el cumplimiento de la gestión pública  </t>
  </si>
  <si>
    <t xml:space="preserve"> Formulación del Plan de Desarrollo Departamental 2016 - 2019.</t>
  </si>
  <si>
    <t>Diseño e implementación instrumentos de  planificación para el  ordenamiento  territorial, social y económico del  Departamento del Quindio.</t>
  </si>
  <si>
    <t xml:space="preserve">Diseño    e implementación del Observatorio  de Desarrollo Humano en el Departamento del Quindio. </t>
  </si>
  <si>
    <t>Diseño  e implementación del Tablero de Control  para el seguimiento y evalución del Plan de Desarrollo y las Políticas Públicas del  Departamento del Quindio.</t>
  </si>
  <si>
    <t xml:space="preserve"> Implementación Sistema de Cooperación Internacional y  de Gestión de proyectos  del Depratamento del Quindío -  Fabrica de Proyectos"</t>
  </si>
  <si>
    <t xml:space="preserve">Actualizar y/o  ajustar el Sistema Integrado de Gestión Administrativa SIGA del Departamento del Quindío. </t>
  </si>
  <si>
    <t>Asistencia  técnica, seguimiento y evaluación  de la gestión  territorial en los  munipicios del Departamento del  Quindío</t>
  </si>
  <si>
    <t>Gestión Tributaria y Financiera</t>
  </si>
  <si>
    <t xml:space="preserve"> Mejoramiento de la sostenibilidad de los procesos de fiscalización liquidación control y cobranza de los tributos en el Departamento del Quindío.</t>
  </si>
  <si>
    <t>FONDO RENTAS</t>
  </si>
  <si>
    <t xml:space="preserve">COFINANCIACION CONVENIOS INTERADMINISTRATIVOS </t>
  </si>
  <si>
    <t>SUPERAVIT FONDO RENTAS</t>
  </si>
  <si>
    <t>Implementación de un programa de gestión fianciera para la optimización de los procesos en el area de tesorería, presupuesto y contabilidad en el Departamento del Quindio.</t>
  </si>
  <si>
    <t>Modernización tecnológica y Administrativa</t>
  </si>
  <si>
    <t>Apoyo a la estrategia de Gobierno en linea en el Departamento del Quindio.</t>
  </si>
  <si>
    <t>Recurso Ordinario</t>
  </si>
  <si>
    <t>Formulación e implementación del programa de seguridad y salud en el trabajo, capacitación y bienestar social en el Departamento del Quindio.</t>
  </si>
  <si>
    <t>Actualización de la infraestructura tecnológica de la Gobernación del Quindío.</t>
  </si>
  <si>
    <t>Apoyo a la sostenibilidad de las tecnologías de la información y comunicación de la Gobernación del Quindío.</t>
  </si>
  <si>
    <t>Implementación de un programa  de  modernización de la gestión administrativa en el Departamento del Quindio.</t>
  </si>
  <si>
    <t xml:space="preserve">Implementación de  la estrategia de comunicaciones para  la divulgación de  los programas, proyectos,  actividades y servicios del Departamento del Quindío. </t>
  </si>
  <si>
    <t>Recurso ordinario</t>
  </si>
  <si>
    <t>FONDO ESPECIAL PASAPORTE</t>
  </si>
  <si>
    <t>REINTEGRO IVA TELEFONIA MOVIL CULTURA</t>
  </si>
  <si>
    <t>TOTAL</t>
  </si>
  <si>
    <t>Secretarias</t>
  </si>
  <si>
    <t>Definitiva</t>
  </si>
  <si>
    <t>Definitivo %</t>
  </si>
  <si>
    <t>Compromisos</t>
  </si>
  <si>
    <t>Compromisos %</t>
  </si>
  <si>
    <t>Obligaciones</t>
  </si>
  <si>
    <t>Obligaciones %</t>
  </si>
  <si>
    <t>Pagos</t>
  </si>
  <si>
    <t>Pagos %</t>
  </si>
  <si>
    <t>Saldo por comprometer</t>
  </si>
  <si>
    <t>Disponible %</t>
  </si>
  <si>
    <t>SEMAFORO (COMPROMISO): Verde Oscuro  (80%  - 100%) Verde Claro (70% y 79%) Amarillo (60% y 69%)                                 Naranja (40% y 59%)               Rojo ( 0%-39%)</t>
  </si>
  <si>
    <t>Administrativa</t>
  </si>
  <si>
    <t>Planeación</t>
  </si>
  <si>
    <t>Hacienda</t>
  </si>
  <si>
    <t xml:space="preserve">Agua e Infraestructura </t>
  </si>
  <si>
    <t>Interior</t>
  </si>
  <si>
    <t>Cultura</t>
  </si>
  <si>
    <t xml:space="preserve">Turismo, Industria y Comercio </t>
  </si>
  <si>
    <t>Desarrollo Rural y Medio Ambiente</t>
  </si>
  <si>
    <t>Oficina Privada</t>
  </si>
  <si>
    <t>Educación</t>
  </si>
  <si>
    <t>Familia</t>
  </si>
  <si>
    <t>Representación Judicial</t>
  </si>
  <si>
    <t xml:space="preserve">Salud  </t>
  </si>
  <si>
    <t>SUBTOTAL</t>
  </si>
  <si>
    <t>Indeportes</t>
  </si>
  <si>
    <t xml:space="preserve">Promotora </t>
  </si>
  <si>
    <t>Instituto Tránsito Departamental</t>
  </si>
  <si>
    <t xml:space="preserve">TOTAL </t>
  </si>
  <si>
    <t>DEPARTAMENTO DEL QUINDIO
EJECUCION GASTOS DE INVERSION POR SECRETARIA
A DICIEMBRE 31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</si>
</sst>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#,##0.00_);\-#,##0.00"/>
    <numFmt numFmtId="167" formatCode="_(* #,##0.0000_);_(* \(#,##0.00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rgb="FF31313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9"/>
      <name val="Arial"/>
      <family val="2"/>
    </font>
    <font>
      <b/>
      <sz val="10"/>
      <color indexed="9"/>
      <name val="Calibri"/>
      <family val="2"/>
    </font>
    <font>
      <sz val="8"/>
      <color indexed="8"/>
      <name val="Arial"/>
      <family val="2"/>
    </font>
    <font>
      <sz val="11"/>
      <name val="Calibri"/>
      <family val="2"/>
    </font>
    <font>
      <sz val="8"/>
      <color indexed="9"/>
      <name val="Calibri"/>
      <family val="2"/>
    </font>
    <font>
      <sz val="10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3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justify" vertical="center" wrapText="1"/>
    </xf>
    <xf numFmtId="3" fontId="6" fillId="3" borderId="14" xfId="0" applyNumberFormat="1" applyFont="1" applyFill="1" applyBorder="1" applyAlignment="1">
      <alignment horizontal="justify" vertical="center"/>
    </xf>
    <xf numFmtId="3" fontId="6" fillId="3" borderId="8" xfId="0" applyNumberFormat="1" applyFont="1" applyFill="1" applyBorder="1" applyAlignment="1">
      <alignment horizontal="right" vertical="center" wrapText="1"/>
    </xf>
    <xf numFmtId="3" fontId="6" fillId="3" borderId="15" xfId="0" applyNumberFormat="1" applyFont="1" applyFill="1" applyBorder="1" applyAlignment="1">
      <alignment horizontal="right" vertical="center" wrapText="1"/>
    </xf>
    <xf numFmtId="9" fontId="2" fillId="0" borderId="16" xfId="3" applyFont="1" applyBorder="1" applyAlignment="1">
      <alignment horizontal="center" vertical="center"/>
    </xf>
    <xf numFmtId="0" fontId="2" fillId="0" borderId="11" xfId="0" applyFont="1" applyFill="1" applyBorder="1"/>
    <xf numFmtId="0" fontId="2" fillId="0" borderId="17" xfId="0" applyFont="1" applyBorder="1"/>
    <xf numFmtId="0" fontId="3" fillId="4" borderId="13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justify" vertical="center" wrapText="1"/>
    </xf>
    <xf numFmtId="3" fontId="6" fillId="4" borderId="14" xfId="0" applyNumberFormat="1" applyFont="1" applyFill="1" applyBorder="1" applyAlignment="1">
      <alignment horizontal="justify" vertical="center"/>
    </xf>
    <xf numFmtId="3" fontId="6" fillId="4" borderId="8" xfId="0" applyNumberFormat="1" applyFont="1" applyFill="1" applyBorder="1" applyAlignment="1">
      <alignment horizontal="right" vertical="center" wrapText="1"/>
    </xf>
    <xf numFmtId="3" fontId="6" fillId="4" borderId="15" xfId="0" applyNumberFormat="1" applyFont="1" applyFill="1" applyBorder="1" applyAlignment="1">
      <alignment horizontal="right" vertical="center" wrapText="1"/>
    </xf>
    <xf numFmtId="0" fontId="2" fillId="0" borderId="18" xfId="0" applyFont="1" applyFill="1" applyBorder="1"/>
    <xf numFmtId="0" fontId="2" fillId="0" borderId="19" xfId="0" applyFont="1" applyFill="1" applyBorder="1"/>
    <xf numFmtId="0" fontId="3" fillId="0" borderId="2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justify" vertical="center" wrapText="1"/>
    </xf>
    <xf numFmtId="3" fontId="6" fillId="5" borderId="14" xfId="0" applyNumberFormat="1" applyFont="1" applyFill="1" applyBorder="1" applyAlignment="1">
      <alignment horizontal="justify" vertical="center"/>
    </xf>
    <xf numFmtId="3" fontId="6" fillId="5" borderId="8" xfId="0" applyNumberFormat="1" applyFont="1" applyFill="1" applyBorder="1" applyAlignment="1">
      <alignment horizontal="right" vertical="center" wrapText="1"/>
    </xf>
    <xf numFmtId="3" fontId="6" fillId="5" borderId="15" xfId="0" applyNumberFormat="1" applyFont="1" applyFill="1" applyBorder="1" applyAlignment="1">
      <alignment horizontal="right" vertical="center" wrapText="1"/>
    </xf>
    <xf numFmtId="9" fontId="2" fillId="0" borderId="16" xfId="3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2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3" fontId="2" fillId="6" borderId="8" xfId="0" applyNumberFormat="1" applyFont="1" applyFill="1" applyBorder="1" applyAlignment="1">
      <alignment horizontal="right" vertical="center"/>
    </xf>
    <xf numFmtId="3" fontId="2" fillId="6" borderId="8" xfId="0" applyNumberFormat="1" applyFont="1" applyFill="1" applyBorder="1" applyAlignment="1" applyProtection="1">
      <alignment horizontal="right" vertical="center"/>
      <protection locked="0"/>
    </xf>
    <xf numFmtId="3" fontId="2" fillId="6" borderId="15" xfId="0" applyNumberFormat="1" applyFont="1" applyFill="1" applyBorder="1" applyAlignment="1" applyProtection="1">
      <alignment horizontal="right" vertical="center"/>
      <protection locked="0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vertical="center" wrapText="1"/>
    </xf>
    <xf numFmtId="0" fontId="2" fillId="0" borderId="21" xfId="0" applyFont="1" applyFill="1" applyBorder="1"/>
    <xf numFmtId="0" fontId="3" fillId="0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left" vertical="center"/>
    </xf>
    <xf numFmtId="3" fontId="6" fillId="5" borderId="8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justify" vertical="center"/>
    </xf>
    <xf numFmtId="3" fontId="2" fillId="0" borderId="8" xfId="0" applyNumberFormat="1" applyFont="1" applyFill="1" applyBorder="1" applyAlignment="1" applyProtection="1">
      <alignment vertical="center"/>
    </xf>
    <xf numFmtId="3" fontId="2" fillId="6" borderId="8" xfId="0" applyNumberFormat="1" applyFont="1" applyFill="1" applyBorder="1" applyAlignment="1" applyProtection="1">
      <alignment vertical="center"/>
      <protection locked="0"/>
    </xf>
    <xf numFmtId="3" fontId="2" fillId="6" borderId="15" xfId="0" applyNumberFormat="1" applyFont="1" applyFill="1" applyBorder="1" applyAlignment="1" applyProtection="1">
      <alignment vertical="center"/>
      <protection locked="0"/>
    </xf>
    <xf numFmtId="0" fontId="3" fillId="5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justify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justify" vertical="center"/>
    </xf>
    <xf numFmtId="0" fontId="3" fillId="0" borderId="20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/>
    </xf>
    <xf numFmtId="164" fontId="2" fillId="0" borderId="8" xfId="1" applyNumberFormat="1" applyFont="1" applyFill="1" applyBorder="1" applyAlignment="1">
      <alignment vertical="center"/>
    </xf>
    <xf numFmtId="164" fontId="2" fillId="0" borderId="15" xfId="1" applyNumberFormat="1" applyFont="1" applyFill="1" applyBorder="1" applyAlignment="1">
      <alignment vertical="center"/>
    </xf>
    <xf numFmtId="0" fontId="2" fillId="0" borderId="25" xfId="0" applyFon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2" fillId="0" borderId="20" xfId="0" applyFont="1" applyFill="1" applyBorder="1"/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164" fontId="7" fillId="6" borderId="8" xfId="1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justify" vertical="center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vertical="center" wrapText="1"/>
    </xf>
    <xf numFmtId="0" fontId="2" fillId="0" borderId="17" xfId="0" applyFont="1" applyFill="1" applyBorder="1"/>
    <xf numFmtId="0" fontId="6" fillId="5" borderId="8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Fill="1" applyBorder="1" applyAlignment="1">
      <alignment horizontal="right" vertical="center" wrapText="1"/>
    </xf>
    <xf numFmtId="164" fontId="2" fillId="0" borderId="22" xfId="4" applyNumberFormat="1" applyFont="1" applyFill="1" applyBorder="1" applyAlignment="1" applyProtection="1">
      <alignment horizontal="right" vertical="center" wrapText="1"/>
      <protection locked="0"/>
    </xf>
    <xf numFmtId="164" fontId="2" fillId="0" borderId="25" xfId="4" applyNumberFormat="1" applyFont="1" applyFill="1" applyBorder="1" applyAlignment="1" applyProtection="1">
      <alignment horizontal="right" vertical="center" wrapText="1"/>
      <protection locked="0"/>
    </xf>
    <xf numFmtId="3" fontId="8" fillId="0" borderId="8" xfId="5" applyNumberFormat="1" applyFont="1" applyFill="1" applyBorder="1" applyAlignment="1">
      <alignment horizontal="justify" vertical="center" wrapText="1"/>
    </xf>
    <xf numFmtId="164" fontId="8" fillId="7" borderId="8" xfId="6" applyNumberFormat="1" applyFont="1" applyFill="1" applyBorder="1" applyAlignment="1">
      <alignment horizontal="justify" vertical="center"/>
    </xf>
    <xf numFmtId="43" fontId="10" fillId="0" borderId="8" xfId="6" applyFont="1" applyFill="1" applyBorder="1" applyAlignment="1">
      <alignment horizontal="right" vertical="center" wrapText="1"/>
    </xf>
    <xf numFmtId="43" fontId="10" fillId="0" borderId="15" xfId="6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 wrapText="1"/>
    </xf>
    <xf numFmtId="3" fontId="2" fillId="6" borderId="25" xfId="0" applyNumberFormat="1" applyFont="1" applyFill="1" applyBorder="1" applyAlignment="1" applyProtection="1">
      <alignment vertical="center"/>
      <protection locked="0"/>
    </xf>
    <xf numFmtId="164" fontId="8" fillId="0" borderId="8" xfId="6" applyNumberFormat="1" applyFont="1" applyFill="1" applyBorder="1" applyAlignment="1">
      <alignment horizontal="justify" vertical="center"/>
    </xf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3" fillId="4" borderId="12" xfId="7" applyNumberFormat="1" applyFont="1" applyFill="1" applyBorder="1" applyAlignment="1">
      <alignment horizontal="left" vertical="center" wrapText="1"/>
    </xf>
    <xf numFmtId="165" fontId="3" fillId="4" borderId="12" xfId="7" applyFont="1" applyFill="1" applyBorder="1" applyAlignment="1">
      <alignment vertical="center"/>
    </xf>
    <xf numFmtId="165" fontId="3" fillId="4" borderId="13" xfId="7" applyFont="1" applyFill="1" applyBorder="1"/>
    <xf numFmtId="165" fontId="3" fillId="4" borderId="14" xfId="7" applyFont="1" applyFill="1" applyBorder="1" applyAlignment="1">
      <alignment horizontal="left" vertical="center"/>
    </xf>
    <xf numFmtId="165" fontId="7" fillId="0" borderId="20" xfId="7" applyFont="1" applyFill="1" applyBorder="1" applyAlignment="1">
      <alignment vertical="center" wrapText="1"/>
    </xf>
    <xf numFmtId="165" fontId="7" fillId="0" borderId="17" xfId="7" applyFont="1" applyFill="1" applyBorder="1" applyAlignment="1">
      <alignment vertical="center" wrapText="1"/>
    </xf>
    <xf numFmtId="0" fontId="3" fillId="5" borderId="0" xfId="7" applyNumberFormat="1" applyFont="1" applyFill="1" applyBorder="1" applyAlignment="1">
      <alignment horizontal="center" vertical="center" wrapText="1"/>
    </xf>
    <xf numFmtId="165" fontId="3" fillId="5" borderId="13" xfId="7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 applyProtection="1">
      <alignment horizontal="right" vertical="center"/>
      <protection locked="0"/>
    </xf>
    <xf numFmtId="3" fontId="2" fillId="0" borderId="15" xfId="0" applyNumberFormat="1" applyFont="1" applyFill="1" applyBorder="1" applyAlignment="1" applyProtection="1">
      <alignment horizontal="right" vertical="center"/>
      <protection locked="0"/>
    </xf>
    <xf numFmtId="3" fontId="2" fillId="0" borderId="15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" fillId="5" borderId="5" xfId="7" applyNumberFormat="1" applyFont="1" applyFill="1" applyBorder="1" applyAlignment="1">
      <alignment horizontal="center" vertical="center" wrapText="1"/>
    </xf>
    <xf numFmtId="0" fontId="3" fillId="5" borderId="12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 wrapText="1"/>
    </xf>
    <xf numFmtId="165" fontId="3" fillId="0" borderId="19" xfId="7" applyFont="1" applyFill="1" applyBorder="1" applyAlignment="1">
      <alignment horizontal="left" vertical="center"/>
    </xf>
    <xf numFmtId="2" fontId="2" fillId="0" borderId="8" xfId="0" applyNumberFormat="1" applyFont="1" applyFill="1" applyBorder="1" applyAlignment="1">
      <alignment horizontal="justify" vertical="center"/>
    </xf>
    <xf numFmtId="0" fontId="3" fillId="0" borderId="0" xfId="7" applyNumberFormat="1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>
      <alignment horizontal="center" vertical="center" wrapText="1"/>
    </xf>
    <xf numFmtId="165" fontId="3" fillId="0" borderId="26" xfId="7" applyFont="1" applyFill="1" applyBorder="1" applyAlignment="1">
      <alignment horizontal="left" vertical="center"/>
    </xf>
    <xf numFmtId="0" fontId="3" fillId="4" borderId="0" xfId="7" applyNumberFormat="1" applyFont="1" applyFill="1" applyBorder="1" applyAlignment="1">
      <alignment horizontal="left" vertical="center" wrapText="1"/>
    </xf>
    <xf numFmtId="165" fontId="3" fillId="4" borderId="0" xfId="7" applyFont="1" applyFill="1" applyBorder="1" applyAlignment="1">
      <alignment vertical="center"/>
    </xf>
    <xf numFmtId="165" fontId="3" fillId="4" borderId="5" xfId="7" applyFont="1" applyFill="1" applyBorder="1"/>
    <xf numFmtId="165" fontId="3" fillId="4" borderId="0" xfId="7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5" fontId="7" fillId="0" borderId="21" xfId="7" applyFont="1" applyFill="1" applyBorder="1" applyAlignment="1">
      <alignment vertical="center" wrapText="1"/>
    </xf>
    <xf numFmtId="165" fontId="7" fillId="0" borderId="19" xfId="7" applyFont="1" applyFill="1" applyBorder="1" applyAlignment="1">
      <alignment vertical="center" wrapText="1"/>
    </xf>
    <xf numFmtId="0" fontId="3" fillId="0" borderId="20" xfId="7" applyNumberFormat="1" applyFont="1" applyFill="1" applyBorder="1" applyAlignment="1">
      <alignment horizontal="center" vertical="center" wrapText="1"/>
    </xf>
    <xf numFmtId="0" fontId="3" fillId="0" borderId="21" xfId="7" applyNumberFormat="1" applyFont="1" applyFill="1" applyBorder="1" applyAlignment="1">
      <alignment horizontal="center" vertical="center" wrapText="1"/>
    </xf>
    <xf numFmtId="0" fontId="3" fillId="5" borderId="13" xfId="7" applyNumberFormat="1" applyFont="1" applyFill="1" applyBorder="1" applyAlignment="1">
      <alignment horizontal="center" vertical="center" wrapText="1"/>
    </xf>
    <xf numFmtId="0" fontId="3" fillId="0" borderId="13" xfId="7" applyNumberFormat="1" applyFont="1" applyFill="1" applyBorder="1" applyAlignment="1">
      <alignment horizontal="center" vertical="center" wrapText="1"/>
    </xf>
    <xf numFmtId="165" fontId="3" fillId="0" borderId="0" xfId="7" applyFont="1" applyFill="1" applyBorder="1" applyAlignment="1">
      <alignment horizontal="left" vertical="center"/>
    </xf>
    <xf numFmtId="0" fontId="3" fillId="0" borderId="25" xfId="7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3" fillId="5" borderId="15" xfId="7" applyNumberFormat="1" applyFont="1" applyFill="1" applyBorder="1" applyAlignment="1">
      <alignment horizontal="center" vertical="center" wrapText="1"/>
    </xf>
    <xf numFmtId="165" fontId="7" fillId="0" borderId="0" xfId="7" applyFont="1" applyFill="1" applyBorder="1" applyAlignment="1">
      <alignment vertical="center" wrapText="1"/>
    </xf>
    <xf numFmtId="4" fontId="2" fillId="6" borderId="8" xfId="0" applyNumberFormat="1" applyFont="1" applyFill="1" applyBorder="1" applyAlignment="1">
      <alignment horizontal="right" vertical="center"/>
    </xf>
    <xf numFmtId="4" fontId="2" fillId="6" borderId="8" xfId="0" applyNumberFormat="1" applyFont="1" applyFill="1" applyBorder="1" applyAlignment="1" applyProtection="1">
      <alignment horizontal="right" vertical="center"/>
      <protection locked="0"/>
    </xf>
    <xf numFmtId="4" fontId="2" fillId="6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4" borderId="15" xfId="7" applyNumberFormat="1" applyFont="1" applyFill="1" applyBorder="1" applyAlignment="1">
      <alignment horizontal="left" vertical="center" wrapText="1"/>
    </xf>
    <xf numFmtId="165" fontId="3" fillId="4" borderId="13" xfId="7" applyFont="1" applyFill="1" applyBorder="1" applyAlignment="1">
      <alignment vertical="center"/>
    </xf>
    <xf numFmtId="165" fontId="3" fillId="4" borderId="13" xfId="7" applyFont="1" applyFill="1" applyBorder="1" applyAlignment="1">
      <alignment horizontal="left" vertical="center"/>
    </xf>
    <xf numFmtId="164" fontId="2" fillId="0" borderId="8" xfId="1" applyNumberFormat="1" applyFont="1" applyFill="1" applyBorder="1" applyAlignment="1">
      <alignment horizontal="right" vertical="center"/>
    </xf>
    <xf numFmtId="164" fontId="2" fillId="0" borderId="8" xfId="1" applyNumberFormat="1" applyFont="1" applyFill="1" applyBorder="1" applyAlignment="1" applyProtection="1">
      <alignment horizontal="right" vertical="center"/>
      <protection locked="0"/>
    </xf>
    <xf numFmtId="164" fontId="2" fillId="0" borderId="15" xfId="1" applyNumberFormat="1" applyFont="1" applyFill="1" applyBorder="1" applyAlignment="1" applyProtection="1">
      <alignment horizontal="right" vertical="center"/>
      <protection locked="0"/>
    </xf>
    <xf numFmtId="165" fontId="3" fillId="5" borderId="5" xfId="7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justify" vertical="center"/>
    </xf>
    <xf numFmtId="164" fontId="2" fillId="0" borderId="15" xfId="1" applyNumberFormat="1" applyFont="1" applyFill="1" applyBorder="1" applyAlignment="1">
      <alignment horizontal="right" vertical="center"/>
    </xf>
    <xf numFmtId="4" fontId="2" fillId="6" borderId="9" xfId="0" applyNumberFormat="1" applyFont="1" applyFill="1" applyBorder="1" applyAlignment="1" applyProtection="1">
      <alignment horizontal="right" vertical="center"/>
      <protection locked="0"/>
    </xf>
    <xf numFmtId="4" fontId="2" fillId="6" borderId="20" xfId="0" applyNumberFormat="1" applyFont="1" applyFill="1" applyBorder="1" applyAlignment="1" applyProtection="1">
      <alignment horizontal="right" vertical="center"/>
      <protection locked="0"/>
    </xf>
    <xf numFmtId="165" fontId="7" fillId="0" borderId="25" xfId="7" applyFont="1" applyFill="1" applyBorder="1" applyAlignment="1">
      <alignment vertical="center" wrapText="1"/>
    </xf>
    <xf numFmtId="165" fontId="7" fillId="0" borderId="26" xfId="7" applyFont="1" applyFill="1" applyBorder="1" applyAlignment="1">
      <alignment vertical="center" wrapText="1"/>
    </xf>
    <xf numFmtId="165" fontId="3" fillId="0" borderId="5" xfId="7" applyFont="1" applyFill="1" applyBorder="1" applyAlignment="1">
      <alignment horizontal="left" vertical="center"/>
    </xf>
    <xf numFmtId="165" fontId="3" fillId="4" borderId="12" xfId="7" applyFont="1" applyFill="1" applyBorder="1" applyAlignment="1">
      <alignment horizontal="left" vertical="center"/>
    </xf>
    <xf numFmtId="0" fontId="3" fillId="4" borderId="21" xfId="7" applyNumberFormat="1" applyFont="1" applyFill="1" applyBorder="1" applyAlignment="1">
      <alignment horizontal="left" vertical="center" wrapText="1"/>
    </xf>
    <xf numFmtId="165" fontId="3" fillId="4" borderId="19" xfId="7" applyFont="1" applyFill="1" applyBorder="1" applyAlignment="1">
      <alignment vertical="center"/>
    </xf>
    <xf numFmtId="165" fontId="3" fillId="4" borderId="20" xfId="7" applyFont="1" applyFill="1" applyBorder="1"/>
    <xf numFmtId="0" fontId="3" fillId="0" borderId="20" xfId="7" applyNumberFormat="1" applyFont="1" applyFill="1" applyBorder="1" applyAlignment="1">
      <alignment horizontal="left" vertical="center" wrapText="1"/>
    </xf>
    <xf numFmtId="165" fontId="3" fillId="0" borderId="17" xfId="7" applyFont="1" applyFill="1" applyBorder="1" applyAlignment="1">
      <alignment vertical="center"/>
    </xf>
    <xf numFmtId="0" fontId="3" fillId="0" borderId="21" xfId="7" applyNumberFormat="1" applyFont="1" applyFill="1" applyBorder="1" applyAlignment="1">
      <alignment horizontal="left" vertical="center" wrapText="1"/>
    </xf>
    <xf numFmtId="165" fontId="3" fillId="0" borderId="19" xfId="7" applyFont="1" applyFill="1" applyBorder="1" applyAlignment="1">
      <alignment vertical="center"/>
    </xf>
    <xf numFmtId="165" fontId="3" fillId="0" borderId="20" xfId="7" applyFont="1" applyFill="1" applyBorder="1"/>
    <xf numFmtId="165" fontId="3" fillId="0" borderId="17" xfId="7" applyFont="1" applyFill="1" applyBorder="1" applyAlignment="1">
      <alignment horizontal="left" vertical="center"/>
    </xf>
    <xf numFmtId="166" fontId="11" fillId="6" borderId="8" xfId="0" applyNumberFormat="1" applyFont="1" applyFill="1" applyBorder="1" applyAlignment="1" applyProtection="1">
      <alignment horizontal="right" vertical="center"/>
      <protection locked="0"/>
    </xf>
    <xf numFmtId="166" fontId="11" fillId="6" borderId="15" xfId="0" applyNumberFormat="1" applyFont="1" applyFill="1" applyBorder="1" applyAlignment="1" applyProtection="1">
      <alignment horizontal="right" vertical="center"/>
      <protection locked="0"/>
    </xf>
    <xf numFmtId="3" fontId="2" fillId="0" borderId="9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justify" vertical="center" wrapText="1"/>
    </xf>
    <xf numFmtId="165" fontId="3" fillId="5" borderId="12" xfId="7" applyFont="1" applyFill="1" applyBorder="1" applyAlignment="1">
      <alignment horizontal="left" vertical="center"/>
    </xf>
    <xf numFmtId="166" fontId="11" fillId="6" borderId="9" xfId="0" applyNumberFormat="1" applyFont="1" applyFill="1" applyBorder="1" applyAlignment="1" applyProtection="1">
      <alignment horizontal="right" vertical="center"/>
      <protection locked="0"/>
    </xf>
    <xf numFmtId="0" fontId="12" fillId="6" borderId="8" xfId="0" applyFont="1" applyFill="1" applyBorder="1" applyAlignment="1">
      <alignment horizontal="justify" vertical="center"/>
    </xf>
    <xf numFmtId="3" fontId="12" fillId="6" borderId="8" xfId="1" applyNumberFormat="1" applyFont="1" applyFill="1" applyBorder="1" applyAlignment="1">
      <alignment horizontal="center" vertical="center" wrapText="1"/>
    </xf>
    <xf numFmtId="3" fontId="12" fillId="6" borderId="8" xfId="1" applyNumberFormat="1" applyFont="1" applyFill="1" applyBorder="1" applyAlignment="1" applyProtection="1">
      <alignment horizontal="center" vertical="center" wrapText="1"/>
      <protection locked="0"/>
    </xf>
    <xf numFmtId="3" fontId="12" fillId="6" borderId="1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>
      <alignment horizontal="justify" vertical="center"/>
    </xf>
    <xf numFmtId="0" fontId="2" fillId="6" borderId="8" xfId="0" applyFont="1" applyFill="1" applyBorder="1" applyAlignment="1">
      <alignment horizontal="justify" vertical="center" wrapText="1"/>
    </xf>
    <xf numFmtId="165" fontId="3" fillId="4" borderId="0" xfId="7" applyFont="1" applyFill="1" applyBorder="1"/>
    <xf numFmtId="0" fontId="12" fillId="8" borderId="8" xfId="0" applyFont="1" applyFill="1" applyBorder="1" applyAlignment="1">
      <alignment horizontal="justify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4" borderId="5" xfId="7" applyNumberFormat="1" applyFont="1" applyFill="1" applyBorder="1" applyAlignment="1">
      <alignment horizontal="left" vertical="center" wrapText="1"/>
    </xf>
    <xf numFmtId="165" fontId="3" fillId="4" borderId="5" xfId="7" applyFont="1" applyFill="1" applyBorder="1" applyAlignment="1">
      <alignment vertical="center"/>
    </xf>
    <xf numFmtId="2" fontId="2" fillId="6" borderId="8" xfId="2" applyNumberFormat="1" applyFont="1" applyFill="1" applyBorder="1" applyAlignment="1" applyProtection="1">
      <alignment horizontal="right" vertical="center"/>
      <protection locked="0"/>
    </xf>
    <xf numFmtId="2" fontId="2" fillId="6" borderId="15" xfId="2" applyNumberFormat="1" applyFont="1" applyFill="1" applyBorder="1" applyAlignment="1" applyProtection="1">
      <alignment horizontal="right" vertical="center"/>
      <protection locked="0"/>
    </xf>
    <xf numFmtId="43" fontId="2" fillId="6" borderId="8" xfId="2" applyNumberFormat="1" applyFont="1" applyFill="1" applyBorder="1" applyAlignment="1" applyProtection="1">
      <alignment horizontal="right" vertical="center"/>
      <protection locked="0"/>
    </xf>
    <xf numFmtId="43" fontId="2" fillId="6" borderId="15" xfId="2" applyNumberFormat="1" applyFont="1" applyFill="1" applyBorder="1" applyAlignment="1" applyProtection="1">
      <alignment horizontal="right" vertical="center"/>
      <protection locked="0"/>
    </xf>
    <xf numFmtId="3" fontId="2" fillId="0" borderId="8" xfId="0" applyNumberFormat="1" applyFont="1" applyFill="1" applyBorder="1" applyAlignment="1">
      <alignment horizontal="justify" vertical="center" wrapText="1"/>
    </xf>
    <xf numFmtId="164" fontId="2" fillId="0" borderId="8" xfId="6" applyNumberFormat="1" applyFont="1" applyFill="1" applyBorder="1" applyAlignment="1">
      <alignment horizontal="justify" vertical="center"/>
    </xf>
    <xf numFmtId="165" fontId="7" fillId="0" borderId="12" xfId="7" applyFont="1" applyFill="1" applyBorder="1" applyAlignment="1">
      <alignment vertical="center" wrapText="1"/>
    </xf>
    <xf numFmtId="43" fontId="2" fillId="6" borderId="9" xfId="2" applyNumberFormat="1" applyFont="1" applyFill="1" applyBorder="1" applyAlignment="1" applyProtection="1">
      <alignment horizontal="right" vertical="center"/>
      <protection locked="0"/>
    </xf>
    <xf numFmtId="0" fontId="6" fillId="5" borderId="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justify" vertical="center"/>
    </xf>
    <xf numFmtId="164" fontId="6" fillId="5" borderId="8" xfId="1" applyNumberFormat="1" applyFont="1" applyFill="1" applyBorder="1" applyAlignment="1">
      <alignment horizontal="right" vertical="center"/>
    </xf>
    <xf numFmtId="164" fontId="6" fillId="5" borderId="15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3" fillId="4" borderId="13" xfId="7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2" fillId="6" borderId="8" xfId="0" applyFont="1" applyFill="1" applyBorder="1" applyAlignment="1" applyProtection="1">
      <alignment horizontal="justify" vertical="center"/>
    </xf>
    <xf numFmtId="3" fontId="2" fillId="6" borderId="8" xfId="0" applyNumberFormat="1" applyFont="1" applyFill="1" applyBorder="1" applyAlignment="1" applyProtection="1">
      <alignment horizontal="right" vertical="center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Border="1" applyAlignment="1" applyProtection="1">
      <alignment horizontal="right" vertical="center"/>
      <protection locked="0"/>
    </xf>
    <xf numFmtId="0" fontId="2" fillId="6" borderId="9" xfId="0" applyFont="1" applyFill="1" applyBorder="1" applyAlignment="1" applyProtection="1">
      <alignment horizontal="justify" vertical="center" wrapText="1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/>
    <xf numFmtId="0" fontId="3" fillId="4" borderId="0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justify" vertical="center"/>
    </xf>
    <xf numFmtId="0" fontId="2" fillId="4" borderId="8" xfId="0" applyFont="1" applyFill="1" applyBorder="1" applyAlignment="1">
      <alignment horizontal="justify" vertical="center"/>
    </xf>
    <xf numFmtId="3" fontId="6" fillId="4" borderId="8" xfId="0" applyNumberFormat="1" applyFont="1" applyFill="1" applyBorder="1" applyAlignment="1">
      <alignment horizontal="right" vertical="center"/>
    </xf>
    <xf numFmtId="3" fontId="6" fillId="4" borderId="15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2" fillId="5" borderId="22" xfId="0" applyFont="1" applyFill="1" applyBorder="1" applyAlignment="1">
      <alignment horizontal="justify" vertical="center"/>
    </xf>
    <xf numFmtId="3" fontId="6" fillId="5" borderId="8" xfId="0" applyNumberFormat="1" applyFont="1" applyFill="1" applyBorder="1" applyAlignment="1">
      <alignment horizontal="right" vertical="center"/>
    </xf>
    <xf numFmtId="3" fontId="6" fillId="5" borderId="15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justify" vertical="center" wrapText="1"/>
    </xf>
    <xf numFmtId="0" fontId="6" fillId="9" borderId="8" xfId="0" applyFont="1" applyFill="1" applyBorder="1" applyAlignment="1">
      <alignment horizontal="justify" vertical="center"/>
    </xf>
    <xf numFmtId="3" fontId="6" fillId="9" borderId="8" xfId="0" applyNumberFormat="1" applyFont="1" applyFill="1" applyBorder="1" applyAlignment="1">
      <alignment horizontal="right" vertical="center" wrapText="1"/>
    </xf>
    <xf numFmtId="3" fontId="6" fillId="9" borderId="15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justify" vertical="center" wrapText="1"/>
    </xf>
    <xf numFmtId="0" fontId="6" fillId="10" borderId="8" xfId="0" applyFont="1" applyFill="1" applyBorder="1" applyAlignment="1">
      <alignment horizontal="justify" vertical="center"/>
    </xf>
    <xf numFmtId="3" fontId="6" fillId="10" borderId="8" xfId="0" applyNumberFormat="1" applyFont="1" applyFill="1" applyBorder="1" applyAlignment="1">
      <alignment horizontal="right" vertical="center" wrapText="1"/>
    </xf>
    <xf numFmtId="3" fontId="6" fillId="10" borderId="15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3" fontId="2" fillId="0" borderId="0" xfId="1" applyNumberFormat="1" applyFont="1" applyBorder="1" applyAlignment="1">
      <alignment vertical="center"/>
    </xf>
    <xf numFmtId="3" fontId="2" fillId="6" borderId="8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164" fontId="2" fillId="6" borderId="8" xfId="1" applyNumberFormat="1" applyFont="1" applyFill="1" applyBorder="1" applyAlignment="1">
      <alignment horizontal="right" vertical="center"/>
    </xf>
    <xf numFmtId="1" fontId="2" fillId="0" borderId="8" xfId="1" applyNumberFormat="1" applyFont="1" applyBorder="1" applyAlignment="1" applyProtection="1">
      <alignment horizontal="right" vertical="center"/>
      <protection locked="0"/>
    </xf>
    <xf numFmtId="1" fontId="2" fillId="6" borderId="8" xfId="1" applyNumberFormat="1" applyFont="1" applyFill="1" applyBorder="1" applyAlignment="1" applyProtection="1">
      <alignment horizontal="right" vertical="center"/>
      <protection locked="0"/>
    </xf>
    <xf numFmtId="1" fontId="2" fillId="6" borderId="15" xfId="1" applyNumberFormat="1" applyFont="1" applyFill="1" applyBorder="1" applyAlignment="1" applyProtection="1">
      <alignment horizontal="right" vertical="center"/>
      <protection locked="0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3" fontId="2" fillId="0" borderId="0" xfId="0" applyNumberFormat="1" applyFont="1"/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justify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9" fontId="2" fillId="0" borderId="10" xfId="3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justify"/>
    </xf>
    <xf numFmtId="3" fontId="14" fillId="0" borderId="30" xfId="0" applyNumberFormat="1" applyFont="1" applyBorder="1" applyAlignment="1">
      <alignment horizontal="right" vertical="center"/>
    </xf>
    <xf numFmtId="3" fontId="14" fillId="0" borderId="27" xfId="0" applyNumberFormat="1" applyFont="1" applyBorder="1" applyAlignment="1">
      <alignment horizontal="right" vertical="center"/>
    </xf>
    <xf numFmtId="9" fontId="13" fillId="0" borderId="30" xfId="3" applyFont="1" applyBorder="1" applyAlignment="1">
      <alignment horizontal="center" vertical="center"/>
    </xf>
    <xf numFmtId="0" fontId="1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43" fontId="2" fillId="0" borderId="0" xfId="1" applyFont="1"/>
    <xf numFmtId="0" fontId="14" fillId="0" borderId="28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7" fillId="11" borderId="8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 wrapText="1"/>
    </xf>
    <xf numFmtId="0" fontId="17" fillId="11" borderId="23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3" fontId="19" fillId="0" borderId="8" xfId="0" applyNumberFormat="1" applyFont="1" applyBorder="1" applyAlignment="1">
      <alignment horizontal="right" vertical="center"/>
    </xf>
    <xf numFmtId="9" fontId="19" fillId="0" borderId="8" xfId="3" applyFont="1" applyBorder="1" applyAlignment="1">
      <alignment horizontal="center" vertical="center"/>
    </xf>
    <xf numFmtId="10" fontId="19" fillId="0" borderId="8" xfId="3" applyNumberFormat="1" applyFont="1" applyBorder="1" applyAlignment="1">
      <alignment horizontal="center" vertical="center"/>
    </xf>
    <xf numFmtId="10" fontId="16" fillId="0" borderId="8" xfId="3" applyNumberFormat="1" applyFont="1" applyBorder="1" applyAlignment="1">
      <alignment horizontal="center"/>
    </xf>
    <xf numFmtId="10" fontId="20" fillId="12" borderId="8" xfId="3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justify" vertical="justify"/>
    </xf>
    <xf numFmtId="0" fontId="17" fillId="11" borderId="8" xfId="0" applyFont="1" applyFill="1" applyBorder="1" applyAlignment="1">
      <alignment vertical="center"/>
    </xf>
    <xf numFmtId="164" fontId="17" fillId="11" borderId="8" xfId="6" applyNumberFormat="1" applyFont="1" applyFill="1" applyBorder="1" applyAlignment="1">
      <alignment horizontal="center" vertical="center"/>
    </xf>
    <xf numFmtId="10" fontId="17" fillId="11" borderId="8" xfId="3" applyNumberFormat="1" applyFont="1" applyFill="1" applyBorder="1" applyAlignment="1">
      <alignment horizontal="center" vertical="center"/>
    </xf>
    <xf numFmtId="164" fontId="17" fillId="11" borderId="8" xfId="0" applyNumberFormat="1" applyFont="1" applyFill="1" applyBorder="1" applyAlignment="1">
      <alignment horizontal="center" vertical="center"/>
    </xf>
    <xf numFmtId="9" fontId="20" fillId="12" borderId="8" xfId="3" applyNumberFormat="1" applyFont="1" applyFill="1" applyBorder="1" applyAlignment="1">
      <alignment horizontal="center" vertical="center"/>
    </xf>
    <xf numFmtId="43" fontId="19" fillId="0" borderId="8" xfId="6" applyNumberFormat="1" applyFont="1" applyBorder="1" applyAlignment="1">
      <alignment horizontal="right" vertical="center"/>
    </xf>
    <xf numFmtId="167" fontId="19" fillId="0" borderId="8" xfId="6" applyNumberFormat="1" applyFont="1" applyBorder="1" applyAlignment="1">
      <alignment horizontal="right" vertical="center"/>
    </xf>
    <xf numFmtId="167" fontId="19" fillId="0" borderId="8" xfId="6" applyNumberFormat="1" applyFont="1" applyBorder="1" applyAlignment="1">
      <alignment horizontal="center" vertical="center"/>
    </xf>
    <xf numFmtId="167" fontId="19" fillId="0" borderId="8" xfId="0" applyNumberFormat="1" applyFont="1" applyBorder="1" applyAlignment="1">
      <alignment horizontal="right" vertical="center"/>
    </xf>
    <xf numFmtId="43" fontId="16" fillId="0" borderId="8" xfId="0" applyNumberFormat="1" applyFont="1" applyBorder="1"/>
    <xf numFmtId="43" fontId="19" fillId="0" borderId="8" xfId="0" applyNumberFormat="1" applyFont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7" fillId="0" borderId="8" xfId="0" applyFont="1" applyFill="1" applyBorder="1" applyAlignment="1">
      <alignment vertical="center"/>
    </xf>
    <xf numFmtId="43" fontId="17" fillId="0" borderId="8" xfId="6" applyFont="1" applyFill="1" applyBorder="1" applyAlignment="1">
      <alignment horizontal="center" vertical="center"/>
    </xf>
    <xf numFmtId="0" fontId="0" fillId="0" borderId="0" xfId="0" applyFill="1"/>
    <xf numFmtId="43" fontId="17" fillId="11" borderId="8" xfId="0" applyNumberFormat="1" applyFont="1" applyFill="1" applyBorder="1" applyAlignment="1">
      <alignment horizontal="right" vertical="center"/>
    </xf>
    <xf numFmtId="0" fontId="17" fillId="11" borderId="8" xfId="0" applyFont="1" applyFill="1" applyBorder="1" applyAlignment="1">
      <alignment horizontal="right" vertical="center"/>
    </xf>
    <xf numFmtId="0" fontId="21" fillId="11" borderId="8" xfId="0" applyFont="1" applyFill="1" applyBorder="1" applyAlignment="1">
      <alignment horizontal="center"/>
    </xf>
    <xf numFmtId="43" fontId="0" fillId="0" borderId="0" xfId="0" applyNumberFormat="1"/>
    <xf numFmtId="0" fontId="0" fillId="0" borderId="0" xfId="0" applyFill="1" applyBorder="1"/>
    <xf numFmtId="43" fontId="19" fillId="0" borderId="0" xfId="6" applyNumberFormat="1" applyFont="1" applyFill="1" applyBorder="1" applyAlignment="1">
      <alignment horizontal="right" vertical="center"/>
    </xf>
    <xf numFmtId="43" fontId="19" fillId="0" borderId="0" xfId="6" applyNumberFormat="1" applyFont="1" applyFill="1" applyBorder="1" applyAlignment="1">
      <alignment horizontal="center" vertical="center"/>
    </xf>
    <xf numFmtId="164" fontId="1" fillId="0" borderId="0" xfId="6" applyNumberFormat="1" applyFont="1"/>
    <xf numFmtId="164" fontId="1" fillId="0" borderId="0" xfId="6" applyNumberFormat="1" applyFont="1" applyAlignment="1">
      <alignment horizontal="center"/>
    </xf>
    <xf numFmtId="43" fontId="22" fillId="0" borderId="0" xfId="6" applyFont="1"/>
    <xf numFmtId="0" fontId="2" fillId="6" borderId="9" xfId="0" applyFont="1" applyFill="1" applyBorder="1" applyAlignment="1">
      <alignment horizontal="justify" vertical="center" wrapText="1"/>
    </xf>
    <xf numFmtId="0" fontId="2" fillId="6" borderId="22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justify" vertical="center" wrapText="1"/>
    </xf>
    <xf numFmtId="0" fontId="2" fillId="0" borderId="23" xfId="0" applyFont="1" applyFill="1" applyBorder="1" applyAlignment="1">
      <alignment horizontal="justify" vertical="center" wrapText="1"/>
    </xf>
    <xf numFmtId="0" fontId="2" fillId="6" borderId="23" xfId="0" applyFont="1" applyFill="1" applyBorder="1" applyAlignment="1">
      <alignment horizontal="justify" vertical="center" wrapText="1"/>
    </xf>
    <xf numFmtId="0" fontId="12" fillId="8" borderId="9" xfId="0" applyFont="1" applyFill="1" applyBorder="1" applyAlignment="1">
      <alignment horizontal="justify" vertical="center" wrapText="1"/>
    </xf>
    <xf numFmtId="0" fontId="12" fillId="8" borderId="22" xfId="0" applyFont="1" applyFill="1" applyBorder="1" applyAlignment="1">
      <alignment horizontal="justify" vertical="center" wrapText="1"/>
    </xf>
    <xf numFmtId="0" fontId="10" fillId="0" borderId="9" xfId="0" applyFont="1" applyFill="1" applyBorder="1" applyAlignment="1">
      <alignment horizontal="justify" vertical="center" wrapText="1"/>
    </xf>
    <xf numFmtId="0" fontId="10" fillId="0" borderId="23" xfId="0" applyFont="1" applyFill="1" applyBorder="1" applyAlignment="1">
      <alignment horizontal="justify" vertical="center" wrapText="1"/>
    </xf>
    <xf numFmtId="0" fontId="10" fillId="0" borderId="22" xfId="0" applyFont="1" applyFill="1" applyBorder="1" applyAlignment="1">
      <alignment horizontal="justify" vertical="center" wrapText="1"/>
    </xf>
    <xf numFmtId="0" fontId="0" fillId="0" borderId="9" xfId="0" applyFill="1" applyBorder="1" applyAlignment="1">
      <alignment horizontal="justify" vertical="center" wrapText="1"/>
    </xf>
    <xf numFmtId="0" fontId="0" fillId="0" borderId="22" xfId="0" applyFill="1" applyBorder="1" applyAlignment="1">
      <alignment horizontal="justify" vertical="center" wrapText="1"/>
    </xf>
    <xf numFmtId="3" fontId="8" fillId="0" borderId="9" xfId="5" applyNumberFormat="1" applyFont="1" applyFill="1" applyBorder="1" applyAlignment="1">
      <alignment horizontal="justify" vertical="center" wrapText="1"/>
    </xf>
    <xf numFmtId="3" fontId="8" fillId="0" borderId="22" xfId="5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6" borderId="9" xfId="0" applyFont="1" applyFill="1" applyBorder="1" applyAlignment="1">
      <alignment horizontal="justify" vertical="center"/>
    </xf>
    <xf numFmtId="0" fontId="2" fillId="6" borderId="23" xfId="0" applyFont="1" applyFill="1" applyBorder="1" applyAlignment="1">
      <alignment horizontal="justify" vertical="center"/>
    </xf>
    <xf numFmtId="0" fontId="2" fillId="6" borderId="22" xfId="0" applyFont="1" applyFill="1" applyBorder="1" applyAlignment="1">
      <alignment horizontal="justify" vertical="center"/>
    </xf>
    <xf numFmtId="0" fontId="15" fillId="0" borderId="0" xfId="0" applyFont="1" applyAlignment="1">
      <alignment horizontal="center" wrapText="1"/>
    </xf>
  </cellXfs>
  <cellStyles count="8">
    <cellStyle name="Millares" xfId="1" builtinId="3"/>
    <cellStyle name="Millares [0] 2" xfId="4"/>
    <cellStyle name="Millares [0] 3" xfId="7"/>
    <cellStyle name="Millares 2 2 2" xfId="6"/>
    <cellStyle name="Moneda" xfId="2" builtinId="4"/>
    <cellStyle name="Normal" xfId="0" builtinId="0"/>
    <cellStyle name="Normal 3" xfId="5"/>
    <cellStyle name="Porcentaje" xfId="3" builtinId="5"/>
  </cellStyles>
  <dxfs count="2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Gobernación</a:t>
            </a:r>
            <a:r>
              <a:rPr lang="es-ES" sz="1000" baseline="0"/>
              <a:t> del Quindío</a:t>
            </a:r>
          </a:p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 baseline="0"/>
              <a:t>EjecuciónPlan Operativo Anual de Inversiones POAI</a:t>
            </a:r>
          </a:p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 baseline="0"/>
              <a:t>por Unidad  Ejecutora</a:t>
            </a:r>
          </a:p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 baseline="0"/>
              <a:t>Vigencia 2016</a:t>
            </a:r>
            <a:endParaRPr lang="es-ES" sz="1000"/>
          </a:p>
        </c:rich>
      </c:tx>
      <c:layout>
        <c:manualLayout>
          <c:xMode val="edge"/>
          <c:yMode val="edge"/>
          <c:x val="0.36484756713103172"/>
          <c:y val="1.1230880622680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46460716239879E-2"/>
          <c:y val="0.10074533517636769"/>
          <c:w val="0.89977717783272293"/>
          <c:h val="0.62912463621905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'[1]EJECUCION POI U.EJECUTORA'!$E$4</c:f>
              <c:strCache>
                <c:ptCount val="1"/>
                <c:pt idx="0">
                  <c:v>#N/A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('[1]EJECUCION POI U.EJECUTORA'!$C$5:$C$17,'[1]EJECUCION POI U.EJECUTORA'!$C$19:$C$21)</c:f>
              <c:strCache>
                <c:ptCount val="16"/>
                <c:pt idx="0">
                  <c:v>Administrativa</c:v>
                </c:pt>
                <c:pt idx="1">
                  <c:v>Planeación</c:v>
                </c:pt>
                <c:pt idx="2">
                  <c:v>Hacienda</c:v>
                </c:pt>
                <c:pt idx="3">
                  <c:v>Agua e Infraestructura </c:v>
                </c:pt>
                <c:pt idx="4">
                  <c:v>Interior</c:v>
                </c:pt>
                <c:pt idx="5">
                  <c:v>Cultura</c:v>
                </c:pt>
                <c:pt idx="6">
                  <c:v>Turismo, Industria y Comercio </c:v>
                </c:pt>
                <c:pt idx="7">
                  <c:v>Desarrollo Rural y Medio Ambiente</c:v>
                </c:pt>
                <c:pt idx="8">
                  <c:v>Oficina Privada</c:v>
                </c:pt>
                <c:pt idx="9">
                  <c:v>Educación</c:v>
                </c:pt>
                <c:pt idx="10">
                  <c:v>Familia</c:v>
                </c:pt>
                <c:pt idx="11">
                  <c:v>Representación Judicial</c:v>
                </c:pt>
                <c:pt idx="12">
                  <c:v>Salud  </c:v>
                </c:pt>
                <c:pt idx="13">
                  <c:v>Indeportes</c:v>
                </c:pt>
                <c:pt idx="14">
                  <c:v>Promotora </c:v>
                </c:pt>
                <c:pt idx="15">
                  <c:v>Instituto Tránsito Departamental</c:v>
                </c:pt>
              </c:strCache>
            </c:strRef>
          </c:cat>
          <c:val>
            <c:numRef>
              <c:f>('[1]EJECUCION POI U.EJECUTORA'!$E$5:$E$17,'[1]EJECUCION POI U.EJECUTORA'!$E$19:$E$21)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'[1]EJECUCION POI U.EJECUTORA'!$G$4</c:f>
              <c:strCache>
                <c:ptCount val="1"/>
                <c:pt idx="0">
                  <c:v>Compromisos 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('[1]EJECUCION POI U.EJECUTORA'!$C$5:$C$17,'[1]EJECUCION POI U.EJECUTORA'!$C$19:$C$21)</c:f>
              <c:strCache>
                <c:ptCount val="16"/>
                <c:pt idx="0">
                  <c:v>Administrativa</c:v>
                </c:pt>
                <c:pt idx="1">
                  <c:v>Planeación</c:v>
                </c:pt>
                <c:pt idx="2">
                  <c:v>Hacienda</c:v>
                </c:pt>
                <c:pt idx="3">
                  <c:v>Agua e Infraestructura </c:v>
                </c:pt>
                <c:pt idx="4">
                  <c:v>Interior</c:v>
                </c:pt>
                <c:pt idx="5">
                  <c:v>Cultura</c:v>
                </c:pt>
                <c:pt idx="6">
                  <c:v>Turismo, Industria y Comercio </c:v>
                </c:pt>
                <c:pt idx="7">
                  <c:v>Desarrollo Rural y Medio Ambiente</c:v>
                </c:pt>
                <c:pt idx="8">
                  <c:v>Oficina Privada</c:v>
                </c:pt>
                <c:pt idx="9">
                  <c:v>Educación</c:v>
                </c:pt>
                <c:pt idx="10">
                  <c:v>Familia</c:v>
                </c:pt>
                <c:pt idx="11">
                  <c:v>Representación Judicial</c:v>
                </c:pt>
                <c:pt idx="12">
                  <c:v>Salud  </c:v>
                </c:pt>
                <c:pt idx="13">
                  <c:v>Indeportes</c:v>
                </c:pt>
                <c:pt idx="14">
                  <c:v>Promotora </c:v>
                </c:pt>
                <c:pt idx="15">
                  <c:v>Instituto Tránsito Departamental</c:v>
                </c:pt>
              </c:strCache>
            </c:strRef>
          </c:cat>
          <c:val>
            <c:numRef>
              <c:f>('[1]EJECUCION POI U.EJECUTORA'!$G$5:$G$17,'[1]EJECUCION POI U.EJECUTORA'!$G$19:$G$21)</c:f>
              <c:numCache>
                <c:formatCode>General</c:formatCode>
                <c:ptCount val="16"/>
                <c:pt idx="0">
                  <c:v>0.77069611607034805</c:v>
                </c:pt>
                <c:pt idx="1">
                  <c:v>0.63346715546558707</c:v>
                </c:pt>
                <c:pt idx="2">
                  <c:v>0.94205964695763755</c:v>
                </c:pt>
                <c:pt idx="3">
                  <c:v>0.73535825028394763</c:v>
                </c:pt>
                <c:pt idx="4">
                  <c:v>0.18251511514470611</c:v>
                </c:pt>
                <c:pt idx="5">
                  <c:v>0.51720798292521708</c:v>
                </c:pt>
                <c:pt idx="6">
                  <c:v>0.88501586766649165</c:v>
                </c:pt>
                <c:pt idx="7">
                  <c:v>0.71780236138149711</c:v>
                </c:pt>
                <c:pt idx="8">
                  <c:v>0.35097977630009225</c:v>
                </c:pt>
                <c:pt idx="9">
                  <c:v>0.95655287908335529</c:v>
                </c:pt>
                <c:pt idx="10">
                  <c:v>0.79163072281514923</c:v>
                </c:pt>
                <c:pt idx="11">
                  <c:v>0.82950000000000002</c:v>
                </c:pt>
                <c:pt idx="12">
                  <c:v>0.74945412096191588</c:v>
                </c:pt>
                <c:pt idx="13">
                  <c:v>0.78916673715732311</c:v>
                </c:pt>
                <c:pt idx="14">
                  <c:v>0.82661788136349446</c:v>
                </c:pt>
                <c:pt idx="15">
                  <c:v>0.7673509423076923</c:v>
                </c:pt>
              </c:numCache>
            </c:numRef>
          </c:val>
        </c:ser>
        <c:ser>
          <c:idx val="2"/>
          <c:order val="2"/>
          <c:tx>
            <c:strRef>
              <c:f>'[1]EJECUCION POI U.EJECUTORA'!$I$4</c:f>
              <c:strCache>
                <c:ptCount val="1"/>
                <c:pt idx="0">
                  <c:v>Obligaciones %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('[1]EJECUCION POI U.EJECUTORA'!$C$5:$C$17,'[1]EJECUCION POI U.EJECUTORA'!$C$19:$C$21)</c:f>
              <c:strCache>
                <c:ptCount val="16"/>
                <c:pt idx="0">
                  <c:v>Administrativa</c:v>
                </c:pt>
                <c:pt idx="1">
                  <c:v>Planeación</c:v>
                </c:pt>
                <c:pt idx="2">
                  <c:v>Hacienda</c:v>
                </c:pt>
                <c:pt idx="3">
                  <c:v>Agua e Infraestructura </c:v>
                </c:pt>
                <c:pt idx="4">
                  <c:v>Interior</c:v>
                </c:pt>
                <c:pt idx="5">
                  <c:v>Cultura</c:v>
                </c:pt>
                <c:pt idx="6">
                  <c:v>Turismo, Industria y Comercio </c:v>
                </c:pt>
                <c:pt idx="7">
                  <c:v>Desarrollo Rural y Medio Ambiente</c:v>
                </c:pt>
                <c:pt idx="8">
                  <c:v>Oficina Privada</c:v>
                </c:pt>
                <c:pt idx="9">
                  <c:v>Educación</c:v>
                </c:pt>
                <c:pt idx="10">
                  <c:v>Familia</c:v>
                </c:pt>
                <c:pt idx="11">
                  <c:v>Representación Judicial</c:v>
                </c:pt>
                <c:pt idx="12">
                  <c:v>Salud  </c:v>
                </c:pt>
                <c:pt idx="13">
                  <c:v>Indeportes</c:v>
                </c:pt>
                <c:pt idx="14">
                  <c:v>Promotora </c:v>
                </c:pt>
                <c:pt idx="15">
                  <c:v>Instituto Tránsito Departamental</c:v>
                </c:pt>
              </c:strCache>
            </c:strRef>
          </c:cat>
          <c:val>
            <c:numRef>
              <c:f>('[1]EJECUCION POI U.EJECUTORA'!$I$5:$I$17,'[1]EJECUCION POI U.EJECUTORA'!$I$19:$I$21)</c:f>
              <c:numCache>
                <c:formatCode>General</c:formatCode>
                <c:ptCount val="16"/>
                <c:pt idx="0">
                  <c:v>0.88231427194588385</c:v>
                </c:pt>
                <c:pt idx="1">
                  <c:v>0.90414554685372639</c:v>
                </c:pt>
                <c:pt idx="2">
                  <c:v>0.91077968707438184</c:v>
                </c:pt>
                <c:pt idx="3">
                  <c:v>0.7361338103119941</c:v>
                </c:pt>
                <c:pt idx="4">
                  <c:v>0.94740717029824184</c:v>
                </c:pt>
                <c:pt idx="5">
                  <c:v>1</c:v>
                </c:pt>
                <c:pt idx="6">
                  <c:v>0.99258519723308625</c:v>
                </c:pt>
                <c:pt idx="7">
                  <c:v>0.8148913517036529</c:v>
                </c:pt>
                <c:pt idx="8">
                  <c:v>1</c:v>
                </c:pt>
                <c:pt idx="9">
                  <c:v>0.9951914634392145</c:v>
                </c:pt>
                <c:pt idx="10">
                  <c:v>0.99325919336192414</c:v>
                </c:pt>
                <c:pt idx="11">
                  <c:v>1</c:v>
                </c:pt>
                <c:pt idx="12">
                  <c:v>0.90833464981326129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'[1]EJECUCION POI U.EJECUTORA'!$K$4</c:f>
              <c:strCache>
                <c:ptCount val="1"/>
                <c:pt idx="0">
                  <c:v>Pagos %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('[1]EJECUCION POI U.EJECUTORA'!$C$5:$C$17,'[1]EJECUCION POI U.EJECUTORA'!$C$19:$C$21)</c:f>
              <c:strCache>
                <c:ptCount val="16"/>
                <c:pt idx="0">
                  <c:v>Administrativa</c:v>
                </c:pt>
                <c:pt idx="1">
                  <c:v>Planeación</c:v>
                </c:pt>
                <c:pt idx="2">
                  <c:v>Hacienda</c:v>
                </c:pt>
                <c:pt idx="3">
                  <c:v>Agua e Infraestructura </c:v>
                </c:pt>
                <c:pt idx="4">
                  <c:v>Interior</c:v>
                </c:pt>
                <c:pt idx="5">
                  <c:v>Cultura</c:v>
                </c:pt>
                <c:pt idx="6">
                  <c:v>Turismo, Industria y Comercio </c:v>
                </c:pt>
                <c:pt idx="7">
                  <c:v>Desarrollo Rural y Medio Ambiente</c:v>
                </c:pt>
                <c:pt idx="8">
                  <c:v>Oficina Privada</c:v>
                </c:pt>
                <c:pt idx="9">
                  <c:v>Educación</c:v>
                </c:pt>
                <c:pt idx="10">
                  <c:v>Familia</c:v>
                </c:pt>
                <c:pt idx="11">
                  <c:v>Representación Judicial</c:v>
                </c:pt>
                <c:pt idx="12">
                  <c:v>Salud  </c:v>
                </c:pt>
                <c:pt idx="13">
                  <c:v>Indeportes</c:v>
                </c:pt>
                <c:pt idx="14">
                  <c:v>Promotora </c:v>
                </c:pt>
                <c:pt idx="15">
                  <c:v>Instituto Tránsito Departamental</c:v>
                </c:pt>
              </c:strCache>
            </c:strRef>
          </c:cat>
          <c:val>
            <c:numRef>
              <c:f>('[1]EJECUCION POI U.EJECUTORA'!$K$5:$K$17,'[1]EJECUCION POI U.EJECUTORA'!$K$19:$K$21)</c:f>
              <c:numCache>
                <c:formatCode>General</c:formatCode>
                <c:ptCount val="16"/>
                <c:pt idx="0">
                  <c:v>0.88231427194588385</c:v>
                </c:pt>
                <c:pt idx="1">
                  <c:v>0.90414554685372639</c:v>
                </c:pt>
                <c:pt idx="2">
                  <c:v>0.91077968707438184</c:v>
                </c:pt>
                <c:pt idx="3">
                  <c:v>0.73613380990937305</c:v>
                </c:pt>
                <c:pt idx="4">
                  <c:v>0.94740717007828512</c:v>
                </c:pt>
                <c:pt idx="5">
                  <c:v>0.98107667636609541</c:v>
                </c:pt>
                <c:pt idx="6">
                  <c:v>0.99258519723308625</c:v>
                </c:pt>
                <c:pt idx="7">
                  <c:v>0.8148913517036529</c:v>
                </c:pt>
                <c:pt idx="8">
                  <c:v>1</c:v>
                </c:pt>
                <c:pt idx="9">
                  <c:v>0.99315843662894754</c:v>
                </c:pt>
                <c:pt idx="10">
                  <c:v>0.99325919336192414</c:v>
                </c:pt>
                <c:pt idx="11">
                  <c:v>1</c:v>
                </c:pt>
                <c:pt idx="12">
                  <c:v>0.87735232398854024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39237032"/>
        <c:axId val="239708008"/>
      </c:barChart>
      <c:catAx>
        <c:axId val="23923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9708008"/>
        <c:crosses val="autoZero"/>
        <c:auto val="0"/>
        <c:lblAlgn val="ctr"/>
        <c:lblOffset val="100"/>
        <c:noMultiLvlLbl val="0"/>
      </c:catAx>
      <c:valAx>
        <c:axId val="239708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9237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133350</xdr:rowOff>
    </xdr:from>
    <xdr:to>
      <xdr:col>14</xdr:col>
      <xdr:colOff>428625</xdr:colOff>
      <xdr:row>48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17/DERECHO%20DE%20PETICION/INSTRUMENTOS%20PLANIFICACION%202016/SEGUIMIENTO_POAI_DIC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"/>
      <sheetName val="EJECUCION POI U.EJECUTORA"/>
      <sheetName val="EJECUCION METAS PRODUCTO"/>
      <sheetName val="INDICE EFICIENCIA"/>
      <sheetName val="RELACION PROYECTOS"/>
    </sheetNames>
    <sheetDataSet>
      <sheetData sheetId="0"/>
      <sheetData sheetId="1">
        <row r="4">
          <cell r="E4" t="e">
            <v>#N/A</v>
          </cell>
          <cell r="G4" t="str">
            <v>Compromisos %</v>
          </cell>
          <cell r="I4" t="str">
            <v>Obligaciones %</v>
          </cell>
          <cell r="K4" t="str">
            <v>Pagos %</v>
          </cell>
        </row>
        <row r="5">
          <cell r="C5" t="str">
            <v>Administrativa</v>
          </cell>
          <cell r="E5">
            <v>1</v>
          </cell>
          <cell r="G5">
            <v>0.77069611607034805</v>
          </cell>
          <cell r="I5">
            <v>0.88231427194588385</v>
          </cell>
          <cell r="K5">
            <v>0.88231427194588385</v>
          </cell>
        </row>
        <row r="6">
          <cell r="C6" t="str">
            <v>Planeación</v>
          </cell>
          <cell r="E6">
            <v>1</v>
          </cell>
          <cell r="G6">
            <v>0.63346715546558707</v>
          </cell>
          <cell r="I6">
            <v>0.90414554685372639</v>
          </cell>
          <cell r="K6">
            <v>0.90414554685372639</v>
          </cell>
        </row>
        <row r="7">
          <cell r="C7" t="str">
            <v>Hacienda</v>
          </cell>
          <cell r="E7">
            <v>1</v>
          </cell>
          <cell r="G7">
            <v>0.94205964695763755</v>
          </cell>
          <cell r="I7">
            <v>0.91077968707438184</v>
          </cell>
          <cell r="K7">
            <v>0.91077968707438184</v>
          </cell>
        </row>
        <row r="8">
          <cell r="C8" t="str">
            <v xml:space="preserve">Agua e Infraestructura </v>
          </cell>
          <cell r="E8">
            <v>1</v>
          </cell>
          <cell r="G8">
            <v>0.73535825028394763</v>
          </cell>
          <cell r="I8">
            <v>0.7361338103119941</v>
          </cell>
          <cell r="K8">
            <v>0.73613380990937305</v>
          </cell>
        </row>
        <row r="9">
          <cell r="C9" t="str">
            <v>Interior</v>
          </cell>
          <cell r="E9">
            <v>1</v>
          </cell>
          <cell r="G9">
            <v>0.18251511514470611</v>
          </cell>
          <cell r="I9">
            <v>0.94740717029824184</v>
          </cell>
          <cell r="K9">
            <v>0.94740717007828512</v>
          </cell>
        </row>
        <row r="10">
          <cell r="C10" t="str">
            <v>Cultura</v>
          </cell>
          <cell r="E10">
            <v>1</v>
          </cell>
          <cell r="G10">
            <v>0.51720798292521708</v>
          </cell>
          <cell r="I10">
            <v>1</v>
          </cell>
          <cell r="K10">
            <v>0.98107667636609541</v>
          </cell>
        </row>
        <row r="11">
          <cell r="C11" t="str">
            <v xml:space="preserve">Turismo, Industria y Comercio </v>
          </cell>
          <cell r="E11">
            <v>1</v>
          </cell>
          <cell r="G11">
            <v>0.88501586766649165</v>
          </cell>
          <cell r="I11">
            <v>0.99258519723308625</v>
          </cell>
          <cell r="K11">
            <v>0.99258519723308625</v>
          </cell>
        </row>
        <row r="12">
          <cell r="C12" t="str">
            <v>Desarrollo Rural y Medio Ambiente</v>
          </cell>
          <cell r="E12">
            <v>1</v>
          </cell>
          <cell r="G12">
            <v>0.71780236138149711</v>
          </cell>
          <cell r="I12">
            <v>0.8148913517036529</v>
          </cell>
          <cell r="K12">
            <v>0.8148913517036529</v>
          </cell>
        </row>
        <row r="13">
          <cell r="C13" t="str">
            <v>Oficina Privada</v>
          </cell>
          <cell r="E13">
            <v>1</v>
          </cell>
          <cell r="G13">
            <v>0.35097977630009225</v>
          </cell>
          <cell r="I13">
            <v>1</v>
          </cell>
          <cell r="K13">
            <v>1</v>
          </cell>
        </row>
        <row r="14">
          <cell r="C14" t="str">
            <v>Educación</v>
          </cell>
          <cell r="E14">
            <v>1</v>
          </cell>
          <cell r="G14">
            <v>0.95655287908335529</v>
          </cell>
          <cell r="I14">
            <v>0.9951914634392145</v>
          </cell>
          <cell r="K14">
            <v>0.99315843662894754</v>
          </cell>
        </row>
        <row r="15">
          <cell r="C15" t="str">
            <v>Familia</v>
          </cell>
          <cell r="E15">
            <v>1</v>
          </cell>
          <cell r="G15">
            <v>0.79163072281514923</v>
          </cell>
          <cell r="I15">
            <v>0.99325919336192414</v>
          </cell>
          <cell r="K15">
            <v>0.99325919336192414</v>
          </cell>
        </row>
        <row r="16">
          <cell r="C16" t="str">
            <v>Representación Judicial</v>
          </cell>
          <cell r="E16">
            <v>1</v>
          </cell>
          <cell r="G16">
            <v>0.82950000000000002</v>
          </cell>
          <cell r="I16">
            <v>1</v>
          </cell>
          <cell r="K16">
            <v>1</v>
          </cell>
        </row>
        <row r="17">
          <cell r="C17" t="str">
            <v xml:space="preserve">Salud  </v>
          </cell>
          <cell r="E17">
            <v>1</v>
          </cell>
          <cell r="G17">
            <v>0.74945412096191588</v>
          </cell>
          <cell r="I17">
            <v>0.90833464981326129</v>
          </cell>
          <cell r="K17">
            <v>0.87735232398854024</v>
          </cell>
        </row>
        <row r="19">
          <cell r="C19" t="str">
            <v>Indeportes</v>
          </cell>
          <cell r="E19">
            <v>1</v>
          </cell>
          <cell r="G19">
            <v>0.78916673715732311</v>
          </cell>
          <cell r="I19">
            <v>1</v>
          </cell>
          <cell r="K19">
            <v>1</v>
          </cell>
        </row>
        <row r="20">
          <cell r="C20" t="str">
            <v xml:space="preserve">Promotora </v>
          </cell>
          <cell r="E20">
            <v>1</v>
          </cell>
          <cell r="G20">
            <v>0.82661788136349446</v>
          </cell>
          <cell r="I20">
            <v>1</v>
          </cell>
          <cell r="K20">
            <v>1</v>
          </cell>
        </row>
        <row r="21">
          <cell r="C21" t="str">
            <v>Instituto Tránsito Departamental</v>
          </cell>
          <cell r="E21">
            <v>1</v>
          </cell>
          <cell r="G21">
            <v>0.7673509423076923</v>
          </cell>
          <cell r="I21">
            <v>1</v>
          </cell>
          <cell r="K21">
            <v>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37"/>
  <sheetViews>
    <sheetView showGridLines="0" zoomScale="80" zoomScaleNormal="80" workbookViewId="0">
      <selection activeCell="I8" sqref="I8"/>
    </sheetView>
  </sheetViews>
  <sheetFormatPr baseColWidth="10" defaultColWidth="11.42578125" defaultRowHeight="12.75" x14ac:dyDescent="0.2"/>
  <cols>
    <col min="1" max="1" width="2.28515625" style="2" customWidth="1"/>
    <col min="2" max="2" width="6.28515625" style="310" customWidth="1"/>
    <col min="3" max="3" width="15" style="310" customWidth="1"/>
    <col min="4" max="4" width="6" style="310" customWidth="1"/>
    <col min="5" max="5" width="15" style="310" customWidth="1"/>
    <col min="6" max="6" width="5.7109375" style="310" customWidth="1"/>
    <col min="7" max="7" width="17.28515625" style="310" customWidth="1"/>
    <col min="8" max="8" width="28.5703125" style="311" customWidth="1"/>
    <col min="9" max="9" width="18.28515625" style="312" customWidth="1"/>
    <col min="10" max="10" width="17.85546875" style="313" customWidth="1"/>
    <col min="11" max="11" width="17.7109375" style="313" customWidth="1"/>
    <col min="12" max="12" width="17.42578125" style="313" customWidth="1"/>
    <col min="13" max="13" width="22.140625" style="313" customWidth="1"/>
    <col min="14" max="14" width="17.7109375" style="314" customWidth="1"/>
    <col min="15" max="16384" width="11.42578125" style="2"/>
  </cols>
  <sheetData>
    <row r="1" spans="1:14" ht="29.25" customHeight="1" x14ac:dyDescent="0.2">
      <c r="A1" s="1"/>
      <c r="B1" s="373" t="s">
        <v>0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5"/>
    </row>
    <row r="2" spans="1:14" ht="29.25" customHeight="1" x14ac:dyDescent="0.2">
      <c r="A2" s="1"/>
      <c r="B2" s="376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8"/>
    </row>
    <row r="3" spans="1:14" s="9" customFormat="1" ht="84" customHeight="1" x14ac:dyDescent="0.2">
      <c r="A3" s="3"/>
      <c r="B3" s="4" t="s">
        <v>1</v>
      </c>
      <c r="C3" s="5" t="s">
        <v>2</v>
      </c>
      <c r="D3" s="5" t="s">
        <v>1</v>
      </c>
      <c r="E3" s="5" t="s">
        <v>3</v>
      </c>
      <c r="F3" s="5" t="s">
        <v>1</v>
      </c>
      <c r="G3" s="5" t="s">
        <v>4</v>
      </c>
      <c r="H3" s="5" t="s">
        <v>5</v>
      </c>
      <c r="I3" s="5" t="s">
        <v>6</v>
      </c>
      <c r="J3" s="6" t="s">
        <v>7</v>
      </c>
      <c r="K3" s="6" t="s">
        <v>8</v>
      </c>
      <c r="L3" s="7" t="s">
        <v>9</v>
      </c>
      <c r="M3" s="6" t="s">
        <v>10</v>
      </c>
      <c r="N3" s="8" t="s">
        <v>11</v>
      </c>
    </row>
    <row r="4" spans="1:14" ht="18" customHeight="1" x14ac:dyDescent="0.2">
      <c r="A4" s="10"/>
      <c r="B4" s="11">
        <v>1</v>
      </c>
      <c r="C4" s="12" t="s">
        <v>12</v>
      </c>
      <c r="D4" s="13"/>
      <c r="E4" s="14"/>
      <c r="F4" s="14"/>
      <c r="G4" s="15"/>
      <c r="H4" s="16"/>
      <c r="I4" s="17"/>
      <c r="J4" s="18">
        <f>J5</f>
        <v>3307307291</v>
      </c>
      <c r="K4" s="18">
        <f t="shared" ref="K4:M4" si="0">K5</f>
        <v>2531811985</v>
      </c>
      <c r="L4" s="18">
        <f t="shared" si="0"/>
        <v>2531811985</v>
      </c>
      <c r="M4" s="19">
        <f t="shared" si="0"/>
        <v>2531811985</v>
      </c>
      <c r="N4" s="20">
        <v>0.76552063725366104</v>
      </c>
    </row>
    <row r="5" spans="1:14" ht="23.25" customHeight="1" x14ac:dyDescent="0.2">
      <c r="A5" s="10"/>
      <c r="B5" s="21"/>
      <c r="C5" s="22"/>
      <c r="D5" s="23">
        <v>1</v>
      </c>
      <c r="E5" s="24" t="s">
        <v>13</v>
      </c>
      <c r="F5" s="25"/>
      <c r="G5" s="26"/>
      <c r="H5" s="27"/>
      <c r="I5" s="28"/>
      <c r="J5" s="29">
        <f t="shared" ref="J5:M5" si="1">J6+J10+J20</f>
        <v>3307307291</v>
      </c>
      <c r="K5" s="29">
        <f t="shared" si="1"/>
        <v>2531811985</v>
      </c>
      <c r="L5" s="29">
        <f t="shared" si="1"/>
        <v>2531811985</v>
      </c>
      <c r="M5" s="30">
        <f t="shared" si="1"/>
        <v>2531811985</v>
      </c>
      <c r="N5" s="20">
        <v>0.76552063725366126</v>
      </c>
    </row>
    <row r="6" spans="1:14" s="42" customFormat="1" ht="23.25" customHeight="1" x14ac:dyDescent="0.2">
      <c r="A6" s="10"/>
      <c r="B6" s="31"/>
      <c r="C6" s="32"/>
      <c r="D6" s="33"/>
      <c r="E6" s="34"/>
      <c r="F6" s="35">
        <v>1</v>
      </c>
      <c r="G6" s="36" t="s">
        <v>14</v>
      </c>
      <c r="H6" s="37"/>
      <c r="I6" s="38"/>
      <c r="J6" s="39">
        <f>SUM(J7:J9)</f>
        <v>80000000</v>
      </c>
      <c r="K6" s="39">
        <f t="shared" ref="K6:M6" si="2">SUM(K7:K9)</f>
        <v>51730000</v>
      </c>
      <c r="L6" s="39">
        <f t="shared" si="2"/>
        <v>51730000</v>
      </c>
      <c r="M6" s="40">
        <f t="shared" si="2"/>
        <v>51730000</v>
      </c>
      <c r="N6" s="41">
        <v>0.64662500000000001</v>
      </c>
    </row>
    <row r="7" spans="1:14" s="42" customFormat="1" ht="70.5" customHeight="1" x14ac:dyDescent="0.2">
      <c r="A7" s="10"/>
      <c r="B7" s="31"/>
      <c r="C7" s="32"/>
      <c r="D7" s="43"/>
      <c r="E7" s="44"/>
      <c r="F7" s="45"/>
      <c r="G7" s="10"/>
      <c r="H7" s="46" t="s">
        <v>15</v>
      </c>
      <c r="I7" s="47" t="s">
        <v>16</v>
      </c>
      <c r="J7" s="48">
        <v>70000000</v>
      </c>
      <c r="K7" s="49">
        <v>41730000</v>
      </c>
      <c r="L7" s="49">
        <v>41730000</v>
      </c>
      <c r="M7" s="50">
        <v>41730000</v>
      </c>
      <c r="N7" s="41">
        <v>0.5961428571428572</v>
      </c>
    </row>
    <row r="8" spans="1:14" s="42" customFormat="1" ht="47.25" customHeight="1" x14ac:dyDescent="0.2">
      <c r="A8" s="10"/>
      <c r="B8" s="31"/>
      <c r="C8" s="32"/>
      <c r="D8" s="43"/>
      <c r="E8" s="44"/>
      <c r="F8" s="45"/>
      <c r="G8" s="10"/>
      <c r="H8" s="46" t="s">
        <v>17</v>
      </c>
      <c r="I8" s="47" t="s">
        <v>16</v>
      </c>
      <c r="J8" s="48">
        <v>5000000</v>
      </c>
      <c r="K8" s="49">
        <v>5000000</v>
      </c>
      <c r="L8" s="49">
        <v>5000000</v>
      </c>
      <c r="M8" s="50">
        <v>5000000</v>
      </c>
      <c r="N8" s="41">
        <v>1</v>
      </c>
    </row>
    <row r="9" spans="1:14" s="42" customFormat="1" ht="73.5" customHeight="1" x14ac:dyDescent="0.2">
      <c r="A9" s="10"/>
      <c r="B9" s="31"/>
      <c r="C9" s="32"/>
      <c r="D9" s="43"/>
      <c r="E9" s="44"/>
      <c r="F9" s="45"/>
      <c r="G9" s="10"/>
      <c r="H9" s="46" t="s">
        <v>18</v>
      </c>
      <c r="I9" s="47" t="s">
        <v>16</v>
      </c>
      <c r="J9" s="48">
        <v>5000000</v>
      </c>
      <c r="K9" s="49">
        <v>5000000</v>
      </c>
      <c r="L9" s="49">
        <v>5000000</v>
      </c>
      <c r="M9" s="50">
        <v>5000000</v>
      </c>
      <c r="N9" s="41">
        <v>1</v>
      </c>
    </row>
    <row r="10" spans="1:14" ht="23.25" customHeight="1" x14ac:dyDescent="0.2">
      <c r="A10" s="10"/>
      <c r="B10" s="51"/>
      <c r="C10" s="52"/>
      <c r="D10" s="53"/>
      <c r="E10" s="54"/>
      <c r="F10" s="35">
        <v>2</v>
      </c>
      <c r="G10" s="55" t="s">
        <v>19</v>
      </c>
      <c r="H10" s="37"/>
      <c r="I10" s="56"/>
      <c r="J10" s="39">
        <f>SUM(J11:J19)</f>
        <v>2517940941</v>
      </c>
      <c r="K10" s="39">
        <f t="shared" ref="K10:M10" si="3">SUM(K11:K19)</f>
        <v>2172811988</v>
      </c>
      <c r="L10" s="39">
        <f t="shared" si="3"/>
        <v>2172811988</v>
      </c>
      <c r="M10" s="40">
        <f t="shared" si="3"/>
        <v>2172811988</v>
      </c>
      <c r="N10" s="20">
        <v>0.86293206985906024</v>
      </c>
    </row>
    <row r="11" spans="1:14" ht="53.25" customHeight="1" x14ac:dyDescent="0.2">
      <c r="A11" s="10"/>
      <c r="B11" s="51"/>
      <c r="C11" s="52"/>
      <c r="D11" s="53"/>
      <c r="E11" s="54"/>
      <c r="F11" s="57"/>
      <c r="G11" s="58"/>
      <c r="H11" s="379" t="s">
        <v>20</v>
      </c>
      <c r="I11" s="59" t="s">
        <v>21</v>
      </c>
      <c r="J11" s="60">
        <v>3576565</v>
      </c>
      <c r="K11" s="61">
        <v>0</v>
      </c>
      <c r="L11" s="61">
        <v>0</v>
      </c>
      <c r="M11" s="62">
        <v>0</v>
      </c>
      <c r="N11" s="20">
        <v>0</v>
      </c>
    </row>
    <row r="12" spans="1:14" ht="53.25" customHeight="1" x14ac:dyDescent="0.2">
      <c r="A12" s="10"/>
      <c r="B12" s="51"/>
      <c r="C12" s="52"/>
      <c r="D12" s="53"/>
      <c r="E12" s="54"/>
      <c r="F12" s="57"/>
      <c r="G12" s="58"/>
      <c r="H12" s="380"/>
      <c r="I12" s="59" t="s">
        <v>22</v>
      </c>
      <c r="J12" s="60">
        <v>205647255</v>
      </c>
      <c r="K12" s="61">
        <v>0</v>
      </c>
      <c r="L12" s="61">
        <v>0</v>
      </c>
      <c r="M12" s="62">
        <v>0</v>
      </c>
      <c r="N12" s="20">
        <v>0</v>
      </c>
    </row>
    <row r="13" spans="1:14" ht="53.25" customHeight="1" x14ac:dyDescent="0.2">
      <c r="A13" s="10"/>
      <c r="B13" s="51"/>
      <c r="C13" s="52"/>
      <c r="D13" s="53"/>
      <c r="E13" s="54"/>
      <c r="F13" s="57"/>
      <c r="G13" s="58"/>
      <c r="H13" s="381"/>
      <c r="I13" s="59" t="s">
        <v>23</v>
      </c>
      <c r="J13" s="60">
        <v>106758463</v>
      </c>
      <c r="K13" s="61">
        <v>0</v>
      </c>
      <c r="L13" s="61">
        <v>0</v>
      </c>
      <c r="M13" s="62">
        <v>0</v>
      </c>
      <c r="N13" s="20">
        <v>0</v>
      </c>
    </row>
    <row r="14" spans="1:14" ht="60" customHeight="1" x14ac:dyDescent="0.2">
      <c r="A14" s="10"/>
      <c r="B14" s="51"/>
      <c r="C14" s="52"/>
      <c r="D14" s="53"/>
      <c r="E14" s="54"/>
      <c r="F14" s="57"/>
      <c r="G14" s="58"/>
      <c r="H14" s="59" t="s">
        <v>24</v>
      </c>
      <c r="I14" s="59" t="s">
        <v>21</v>
      </c>
      <c r="J14" s="60">
        <v>438933783.48000002</v>
      </c>
      <c r="K14" s="61">
        <v>438933783</v>
      </c>
      <c r="L14" s="61">
        <v>438933783</v>
      </c>
      <c r="M14" s="62">
        <v>438933783</v>
      </c>
      <c r="N14" s="20">
        <v>0.99999999890644098</v>
      </c>
    </row>
    <row r="15" spans="1:14" ht="82.5" customHeight="1" x14ac:dyDescent="0.2">
      <c r="A15" s="10"/>
      <c r="B15" s="51"/>
      <c r="C15" s="52"/>
      <c r="D15" s="53"/>
      <c r="E15" s="54"/>
      <c r="F15" s="57"/>
      <c r="G15" s="58"/>
      <c r="H15" s="59" t="s">
        <v>25</v>
      </c>
      <c r="I15" s="59" t="s">
        <v>21</v>
      </c>
      <c r="J15" s="60">
        <v>50286511.960000001</v>
      </c>
      <c r="K15" s="61">
        <v>50286511</v>
      </c>
      <c r="L15" s="61">
        <v>50286511</v>
      </c>
      <c r="M15" s="62">
        <v>50286511</v>
      </c>
      <c r="N15" s="20">
        <v>0.99999998090939368</v>
      </c>
    </row>
    <row r="16" spans="1:14" ht="53.25" customHeight="1" x14ac:dyDescent="0.2">
      <c r="A16" s="10"/>
      <c r="B16" s="51"/>
      <c r="C16" s="52"/>
      <c r="D16" s="53"/>
      <c r="E16" s="54"/>
      <c r="F16" s="57"/>
      <c r="G16" s="58"/>
      <c r="H16" s="59" t="s">
        <v>26</v>
      </c>
      <c r="I16" s="59" t="s">
        <v>21</v>
      </c>
      <c r="J16" s="60">
        <v>330943049.29000002</v>
      </c>
      <c r="K16" s="61">
        <v>330943049</v>
      </c>
      <c r="L16" s="61">
        <v>330943049</v>
      </c>
      <c r="M16" s="62">
        <v>330943049</v>
      </c>
      <c r="N16" s="20">
        <v>0.99999999912371629</v>
      </c>
    </row>
    <row r="17" spans="1:14" ht="80.25" customHeight="1" x14ac:dyDescent="0.2">
      <c r="A17" s="10"/>
      <c r="B17" s="51"/>
      <c r="C17" s="52"/>
      <c r="D17" s="53"/>
      <c r="E17" s="54"/>
      <c r="F17" s="57"/>
      <c r="G17" s="58"/>
      <c r="H17" s="59" t="s">
        <v>27</v>
      </c>
      <c r="I17" s="59" t="s">
        <v>21</v>
      </c>
      <c r="J17" s="60">
        <v>1051663049.29</v>
      </c>
      <c r="K17" s="61">
        <v>1051663049</v>
      </c>
      <c r="L17" s="61">
        <v>1051663049</v>
      </c>
      <c r="M17" s="62">
        <v>1051663049</v>
      </c>
      <c r="N17" s="20">
        <v>0.99999999972424636</v>
      </c>
    </row>
    <row r="18" spans="1:14" ht="75.75" customHeight="1" x14ac:dyDescent="0.2">
      <c r="A18" s="10"/>
      <c r="B18" s="51"/>
      <c r="C18" s="52"/>
      <c r="D18" s="53"/>
      <c r="E18" s="54"/>
      <c r="F18" s="57"/>
      <c r="G18" s="58"/>
      <c r="H18" s="59" t="s">
        <v>28</v>
      </c>
      <c r="I18" s="59" t="s">
        <v>21</v>
      </c>
      <c r="J18" s="60">
        <v>270132263.98000002</v>
      </c>
      <c r="K18" s="61">
        <v>270132263</v>
      </c>
      <c r="L18" s="61">
        <v>270132263</v>
      </c>
      <c r="M18" s="62">
        <v>270132263</v>
      </c>
      <c r="N18" s="20">
        <v>0.99999999637214743</v>
      </c>
    </row>
    <row r="19" spans="1:14" ht="53.25" customHeight="1" x14ac:dyDescent="0.2">
      <c r="A19" s="10"/>
      <c r="B19" s="51"/>
      <c r="C19" s="52"/>
      <c r="D19" s="53"/>
      <c r="E19" s="54"/>
      <c r="F19" s="57"/>
      <c r="G19" s="58"/>
      <c r="H19" s="59" t="s">
        <v>29</v>
      </c>
      <c r="I19" s="47" t="s">
        <v>16</v>
      </c>
      <c r="J19" s="48">
        <v>60000000</v>
      </c>
      <c r="K19" s="49">
        <v>30853333</v>
      </c>
      <c r="L19" s="49">
        <v>30853333</v>
      </c>
      <c r="M19" s="50">
        <v>30853333</v>
      </c>
      <c r="N19" s="20">
        <v>0.51422221666666668</v>
      </c>
    </row>
    <row r="20" spans="1:14" ht="23.25" customHeight="1" x14ac:dyDescent="0.2">
      <c r="A20" s="10"/>
      <c r="B20" s="51"/>
      <c r="C20" s="52"/>
      <c r="D20" s="53"/>
      <c r="E20" s="54"/>
      <c r="F20" s="63">
        <v>3</v>
      </c>
      <c r="G20" s="55" t="s">
        <v>30</v>
      </c>
      <c r="H20" s="37"/>
      <c r="I20" s="56"/>
      <c r="J20" s="39">
        <f>SUM(J21:J26)</f>
        <v>709366350</v>
      </c>
      <c r="K20" s="39">
        <f t="shared" ref="K20:M20" si="4">SUM(K21:K26)</f>
        <v>307269997</v>
      </c>
      <c r="L20" s="39">
        <f t="shared" si="4"/>
        <v>307269997</v>
      </c>
      <c r="M20" s="40">
        <f t="shared" si="4"/>
        <v>307269997</v>
      </c>
      <c r="N20" s="20">
        <v>0.43316122480295266</v>
      </c>
    </row>
    <row r="21" spans="1:14" s="42" customFormat="1" ht="44.25" customHeight="1" x14ac:dyDescent="0.2">
      <c r="A21" s="10"/>
      <c r="B21" s="51"/>
      <c r="C21" s="52"/>
      <c r="D21" s="53"/>
      <c r="E21" s="54"/>
      <c r="F21" s="64"/>
      <c r="G21" s="57"/>
      <c r="H21" s="358" t="s">
        <v>31</v>
      </c>
      <c r="I21" s="47" t="s">
        <v>16</v>
      </c>
      <c r="J21" s="48">
        <v>184000000</v>
      </c>
      <c r="K21" s="49">
        <v>184000000</v>
      </c>
      <c r="L21" s="49">
        <v>184000000</v>
      </c>
      <c r="M21" s="50">
        <v>184000000</v>
      </c>
      <c r="N21" s="41">
        <v>1</v>
      </c>
    </row>
    <row r="22" spans="1:14" s="42" customFormat="1" ht="44.25" customHeight="1" x14ac:dyDescent="0.2">
      <c r="A22" s="10"/>
      <c r="B22" s="51"/>
      <c r="C22" s="52"/>
      <c r="D22" s="53"/>
      <c r="E22" s="54"/>
      <c r="F22" s="58"/>
      <c r="G22" s="57"/>
      <c r="H22" s="363"/>
      <c r="I22" s="47" t="s">
        <v>16</v>
      </c>
      <c r="J22" s="48">
        <v>158833768</v>
      </c>
      <c r="K22" s="49">
        <v>79896665</v>
      </c>
      <c r="L22" s="49">
        <v>79896665</v>
      </c>
      <c r="M22" s="50">
        <v>79896665</v>
      </c>
      <c r="N22" s="41">
        <v>0.50302064860666151</v>
      </c>
    </row>
    <row r="23" spans="1:14" s="42" customFormat="1" ht="44.25" customHeight="1" x14ac:dyDescent="0.2">
      <c r="A23" s="10"/>
      <c r="B23" s="51"/>
      <c r="C23" s="52"/>
      <c r="D23" s="53"/>
      <c r="E23" s="54"/>
      <c r="F23" s="58"/>
      <c r="G23" s="57"/>
      <c r="H23" s="359"/>
      <c r="I23" s="47" t="s">
        <v>32</v>
      </c>
      <c r="J23" s="48">
        <v>140655782</v>
      </c>
      <c r="K23" s="49">
        <v>0</v>
      </c>
      <c r="L23" s="49">
        <v>0</v>
      </c>
      <c r="M23" s="50">
        <v>0</v>
      </c>
      <c r="N23" s="41">
        <v>0</v>
      </c>
    </row>
    <row r="24" spans="1:14" s="42" customFormat="1" ht="44.25" customHeight="1" x14ac:dyDescent="0.2">
      <c r="A24" s="10"/>
      <c r="B24" s="51"/>
      <c r="C24" s="52"/>
      <c r="D24" s="53"/>
      <c r="E24" s="54"/>
      <c r="F24" s="58"/>
      <c r="G24" s="57"/>
      <c r="H24" s="59" t="s">
        <v>33</v>
      </c>
      <c r="I24" s="47" t="s">
        <v>16</v>
      </c>
      <c r="J24" s="48">
        <v>215876800</v>
      </c>
      <c r="K24" s="49">
        <v>33373332</v>
      </c>
      <c r="L24" s="49">
        <v>33373332</v>
      </c>
      <c r="M24" s="50">
        <v>33373332</v>
      </c>
      <c r="N24" s="41">
        <v>0.15459434269916916</v>
      </c>
    </row>
    <row r="25" spans="1:14" s="42" customFormat="1" ht="44.25" customHeight="1" x14ac:dyDescent="0.2">
      <c r="A25" s="10"/>
      <c r="B25" s="51"/>
      <c r="C25" s="52"/>
      <c r="D25" s="53"/>
      <c r="E25" s="54"/>
      <c r="F25" s="58"/>
      <c r="G25" s="57"/>
      <c r="H25" s="59" t="s">
        <v>34</v>
      </c>
      <c r="I25" s="47" t="s">
        <v>16</v>
      </c>
      <c r="J25" s="48">
        <v>5000000</v>
      </c>
      <c r="K25" s="49">
        <v>5000000</v>
      </c>
      <c r="L25" s="49">
        <v>5000000</v>
      </c>
      <c r="M25" s="50">
        <v>5000000</v>
      </c>
      <c r="N25" s="41">
        <v>1</v>
      </c>
    </row>
    <row r="26" spans="1:14" s="42" customFormat="1" ht="67.5" customHeight="1" x14ac:dyDescent="0.2">
      <c r="A26" s="10"/>
      <c r="B26" s="65"/>
      <c r="C26" s="66"/>
      <c r="D26" s="67"/>
      <c r="E26" s="66"/>
      <c r="F26" s="10"/>
      <c r="G26" s="10"/>
      <c r="H26" s="59" t="s">
        <v>35</v>
      </c>
      <c r="I26" s="47" t="s">
        <v>16</v>
      </c>
      <c r="J26" s="48">
        <v>5000000</v>
      </c>
      <c r="K26" s="49">
        <v>5000000</v>
      </c>
      <c r="L26" s="49">
        <v>5000000</v>
      </c>
      <c r="M26" s="50">
        <v>5000000</v>
      </c>
      <c r="N26" s="41">
        <v>1</v>
      </c>
    </row>
    <row r="27" spans="1:14" s="42" customFormat="1" ht="21.75" customHeight="1" x14ac:dyDescent="0.2">
      <c r="A27" s="10"/>
      <c r="B27" s="68">
        <v>2</v>
      </c>
      <c r="C27" s="69" t="s">
        <v>36</v>
      </c>
      <c r="D27" s="13"/>
      <c r="E27" s="13"/>
      <c r="F27" s="14"/>
      <c r="G27" s="14"/>
      <c r="H27" s="16"/>
      <c r="I27" s="70"/>
      <c r="J27" s="18">
        <f t="shared" ref="J27:M27" si="5">J28+J54+J68</f>
        <v>10892961259</v>
      </c>
      <c r="K27" s="18">
        <f t="shared" si="5"/>
        <v>8096187261.6600008</v>
      </c>
      <c r="L27" s="18">
        <f t="shared" si="5"/>
        <v>6122111427.6599998</v>
      </c>
      <c r="M27" s="19">
        <f t="shared" si="5"/>
        <v>6122111427.6599998</v>
      </c>
      <c r="N27" s="41">
        <v>0.74324943136750399</v>
      </c>
    </row>
    <row r="28" spans="1:14" s="42" customFormat="1" ht="23.25" customHeight="1" x14ac:dyDescent="0.2">
      <c r="A28" s="10"/>
      <c r="B28" s="71"/>
      <c r="C28" s="72"/>
      <c r="D28" s="73">
        <v>2</v>
      </c>
      <c r="E28" s="74" t="s">
        <v>37</v>
      </c>
      <c r="F28" s="25"/>
      <c r="G28" s="75"/>
      <c r="H28" s="27"/>
      <c r="I28" s="76"/>
      <c r="J28" s="29">
        <f t="shared" ref="J28:M28" si="6">J29+J32+J34+J38+J44+J47+J50</f>
        <v>1037000000</v>
      </c>
      <c r="K28" s="29">
        <f t="shared" si="6"/>
        <v>877125160</v>
      </c>
      <c r="L28" s="29">
        <f t="shared" si="6"/>
        <v>803625160</v>
      </c>
      <c r="M28" s="30">
        <f t="shared" si="6"/>
        <v>803625160</v>
      </c>
      <c r="N28" s="41">
        <v>0.84582946962391514</v>
      </c>
    </row>
    <row r="29" spans="1:14" s="42" customFormat="1" ht="27.75" customHeight="1" x14ac:dyDescent="0.2">
      <c r="A29" s="10"/>
      <c r="B29" s="71"/>
      <c r="C29" s="72"/>
      <c r="D29" s="77"/>
      <c r="E29" s="78"/>
      <c r="F29" s="79">
        <v>4</v>
      </c>
      <c r="G29" s="55" t="s">
        <v>38</v>
      </c>
      <c r="H29" s="37"/>
      <c r="I29" s="56"/>
      <c r="J29" s="39">
        <f>SUM(J30:J31)</f>
        <v>200000000</v>
      </c>
      <c r="K29" s="39">
        <f t="shared" ref="K29:M29" si="7">SUM(K30:K31)</f>
        <v>167536440</v>
      </c>
      <c r="L29" s="39">
        <f t="shared" si="7"/>
        <v>101536440</v>
      </c>
      <c r="M29" s="40">
        <f t="shared" si="7"/>
        <v>101536440</v>
      </c>
      <c r="N29" s="41">
        <v>0.83768220000000004</v>
      </c>
    </row>
    <row r="30" spans="1:14" s="42" customFormat="1" ht="49.5" customHeight="1" x14ac:dyDescent="0.2">
      <c r="A30" s="10"/>
      <c r="B30" s="71"/>
      <c r="C30" s="72"/>
      <c r="D30" s="80"/>
      <c r="E30" s="44"/>
      <c r="F30" s="81"/>
      <c r="G30" s="45"/>
      <c r="H30" s="59" t="s">
        <v>39</v>
      </c>
      <c r="I30" s="47" t="s">
        <v>16</v>
      </c>
      <c r="J30" s="48">
        <v>195000000</v>
      </c>
      <c r="K30" s="49">
        <v>162536440</v>
      </c>
      <c r="L30" s="49">
        <v>96536440</v>
      </c>
      <c r="M30" s="50">
        <v>96536440</v>
      </c>
      <c r="N30" s="41">
        <v>0.83352020512820513</v>
      </c>
    </row>
    <row r="31" spans="1:14" s="42" customFormat="1" ht="57" customHeight="1" x14ac:dyDescent="0.2">
      <c r="A31" s="10"/>
      <c r="B31" s="71"/>
      <c r="C31" s="72"/>
      <c r="D31" s="80"/>
      <c r="E31" s="44"/>
      <c r="F31" s="82"/>
      <c r="G31" s="45"/>
      <c r="H31" s="59" t="s">
        <v>40</v>
      </c>
      <c r="I31" s="47" t="s">
        <v>16</v>
      </c>
      <c r="J31" s="48">
        <v>5000000</v>
      </c>
      <c r="K31" s="49">
        <v>5000000</v>
      </c>
      <c r="L31" s="49">
        <v>5000000</v>
      </c>
      <c r="M31" s="50">
        <v>5000000</v>
      </c>
      <c r="N31" s="41">
        <v>1</v>
      </c>
    </row>
    <row r="32" spans="1:14" s="42" customFormat="1" ht="27.75" customHeight="1" x14ac:dyDescent="0.2">
      <c r="A32" s="10"/>
      <c r="B32" s="71"/>
      <c r="C32" s="72"/>
      <c r="D32" s="43"/>
      <c r="E32" s="44"/>
      <c r="F32" s="35">
        <v>5</v>
      </c>
      <c r="G32" s="55" t="s">
        <v>41</v>
      </c>
      <c r="H32" s="37"/>
      <c r="I32" s="56"/>
      <c r="J32" s="39">
        <f t="shared" ref="J32:M32" si="8">SUM(J33:J33)</f>
        <v>0</v>
      </c>
      <c r="K32" s="39">
        <f t="shared" si="8"/>
        <v>0</v>
      </c>
      <c r="L32" s="39">
        <f t="shared" si="8"/>
        <v>0</v>
      </c>
      <c r="M32" s="40">
        <f t="shared" si="8"/>
        <v>0</v>
      </c>
      <c r="N32" s="41">
        <v>0</v>
      </c>
    </row>
    <row r="33" spans="1:14" s="42" customFormat="1" ht="44.25" customHeight="1" x14ac:dyDescent="0.2">
      <c r="A33" s="10"/>
      <c r="B33" s="71"/>
      <c r="C33" s="72"/>
      <c r="D33" s="43"/>
      <c r="E33" s="44"/>
      <c r="F33" s="64"/>
      <c r="G33" s="72"/>
      <c r="H33" s="59"/>
      <c r="I33" s="47"/>
      <c r="J33" s="83"/>
      <c r="K33" s="49"/>
      <c r="L33" s="49"/>
      <c r="M33" s="50"/>
      <c r="N33" s="41"/>
    </row>
    <row r="34" spans="1:14" s="42" customFormat="1" ht="27.75" customHeight="1" x14ac:dyDescent="0.2">
      <c r="A34" s="10"/>
      <c r="B34" s="71"/>
      <c r="C34" s="72"/>
      <c r="D34" s="43"/>
      <c r="E34" s="44"/>
      <c r="F34" s="35">
        <v>6</v>
      </c>
      <c r="G34" s="55" t="s">
        <v>42</v>
      </c>
      <c r="H34" s="37"/>
      <c r="I34" s="56"/>
      <c r="J34" s="39">
        <f>SUM(J35:J37)</f>
        <v>280000000</v>
      </c>
      <c r="K34" s="39">
        <f t="shared" ref="K34:M34" si="9">SUM(K35:K37)</f>
        <v>241270386</v>
      </c>
      <c r="L34" s="39">
        <f t="shared" si="9"/>
        <v>241270386</v>
      </c>
      <c r="M34" s="40">
        <f t="shared" si="9"/>
        <v>241270386</v>
      </c>
      <c r="N34" s="41">
        <v>0.86167994999999997</v>
      </c>
    </row>
    <row r="35" spans="1:14" s="42" customFormat="1" ht="44.25" customHeight="1" x14ac:dyDescent="0.2">
      <c r="A35" s="10"/>
      <c r="B35" s="71"/>
      <c r="C35" s="72"/>
      <c r="D35" s="43"/>
      <c r="E35" s="44"/>
      <c r="F35" s="81"/>
      <c r="G35" s="10"/>
      <c r="H35" s="358" t="s">
        <v>43</v>
      </c>
      <c r="I35" s="47" t="s">
        <v>16</v>
      </c>
      <c r="J35" s="83">
        <v>64000000</v>
      </c>
      <c r="K35" s="49">
        <v>54279999</v>
      </c>
      <c r="L35" s="49">
        <v>54279999</v>
      </c>
      <c r="M35" s="50">
        <v>54279999</v>
      </c>
      <c r="N35" s="41">
        <v>0.84812498437499995</v>
      </c>
    </row>
    <row r="36" spans="1:14" s="42" customFormat="1" ht="44.25" customHeight="1" x14ac:dyDescent="0.2">
      <c r="A36" s="10"/>
      <c r="B36" s="71"/>
      <c r="C36" s="72"/>
      <c r="D36" s="43"/>
      <c r="E36" s="44"/>
      <c r="F36" s="82"/>
      <c r="G36" s="10"/>
      <c r="H36" s="359"/>
      <c r="I36" s="47" t="s">
        <v>32</v>
      </c>
      <c r="J36" s="83">
        <v>126000000</v>
      </c>
      <c r="K36" s="49">
        <v>96990387</v>
      </c>
      <c r="L36" s="49">
        <v>96990387</v>
      </c>
      <c r="M36" s="50">
        <v>96990387</v>
      </c>
      <c r="N36" s="41">
        <v>0.76976497619047624</v>
      </c>
    </row>
    <row r="37" spans="1:14" s="42" customFormat="1" ht="44.25" customHeight="1" x14ac:dyDescent="0.2">
      <c r="A37" s="10"/>
      <c r="B37" s="71"/>
      <c r="C37" s="72"/>
      <c r="D37" s="43"/>
      <c r="E37" s="44"/>
      <c r="F37" s="82"/>
      <c r="G37" s="10"/>
      <c r="H37" s="59" t="s">
        <v>44</v>
      </c>
      <c r="I37" s="47" t="s">
        <v>16</v>
      </c>
      <c r="J37" s="83">
        <v>90000000</v>
      </c>
      <c r="K37" s="49">
        <v>90000000</v>
      </c>
      <c r="L37" s="49">
        <v>90000000</v>
      </c>
      <c r="M37" s="50">
        <v>90000000</v>
      </c>
      <c r="N37" s="41">
        <v>1</v>
      </c>
    </row>
    <row r="38" spans="1:14" s="42" customFormat="1" ht="27.75" customHeight="1" x14ac:dyDescent="0.2">
      <c r="A38" s="10"/>
      <c r="B38" s="71"/>
      <c r="C38" s="72"/>
      <c r="D38" s="43"/>
      <c r="E38" s="44"/>
      <c r="F38" s="35">
        <v>7</v>
      </c>
      <c r="G38" s="55" t="s">
        <v>45</v>
      </c>
      <c r="H38" s="37"/>
      <c r="I38" s="56"/>
      <c r="J38" s="39">
        <f>SUM(J39:J43)</f>
        <v>140000000</v>
      </c>
      <c r="K38" s="39">
        <f t="shared" ref="K38:M38" si="10">SUM(K39:K43)</f>
        <v>132888334</v>
      </c>
      <c r="L38" s="39">
        <f t="shared" si="10"/>
        <v>132888334</v>
      </c>
      <c r="M38" s="40">
        <f t="shared" si="10"/>
        <v>132888334</v>
      </c>
      <c r="N38" s="41">
        <v>0.94920238571428572</v>
      </c>
    </row>
    <row r="39" spans="1:14" s="42" customFormat="1" ht="41.25" customHeight="1" x14ac:dyDescent="0.2">
      <c r="A39" s="10"/>
      <c r="B39" s="71"/>
      <c r="C39" s="72"/>
      <c r="D39" s="43"/>
      <c r="E39" s="44"/>
      <c r="F39" s="64"/>
      <c r="G39" s="72"/>
      <c r="H39" s="358" t="s">
        <v>46</v>
      </c>
      <c r="I39" s="47" t="s">
        <v>16</v>
      </c>
      <c r="J39" s="83">
        <v>5000000</v>
      </c>
      <c r="K39" s="49">
        <v>5000000</v>
      </c>
      <c r="L39" s="49">
        <v>5000000</v>
      </c>
      <c r="M39" s="50">
        <v>5000000</v>
      </c>
      <c r="N39" s="41">
        <v>1</v>
      </c>
    </row>
    <row r="40" spans="1:14" s="42" customFormat="1" ht="41.25" customHeight="1" x14ac:dyDescent="0.2">
      <c r="A40" s="10"/>
      <c r="B40" s="71"/>
      <c r="C40" s="72"/>
      <c r="D40" s="43"/>
      <c r="E40" s="44"/>
      <c r="F40" s="84"/>
      <c r="G40" s="72"/>
      <c r="H40" s="359"/>
      <c r="I40" s="47" t="s">
        <v>32</v>
      </c>
      <c r="J40" s="83">
        <v>74000000</v>
      </c>
      <c r="K40" s="49">
        <v>70266667</v>
      </c>
      <c r="L40" s="49">
        <v>70266667</v>
      </c>
      <c r="M40" s="50">
        <v>70266667</v>
      </c>
      <c r="N40" s="41">
        <v>0.94954955405405406</v>
      </c>
    </row>
    <row r="41" spans="1:14" s="42" customFormat="1" ht="41.25" customHeight="1" x14ac:dyDescent="0.2">
      <c r="A41" s="10"/>
      <c r="B41" s="71"/>
      <c r="C41" s="72"/>
      <c r="D41" s="43"/>
      <c r="E41" s="44"/>
      <c r="F41" s="84"/>
      <c r="G41" s="72"/>
      <c r="H41" s="59" t="s">
        <v>47</v>
      </c>
      <c r="I41" s="47" t="s">
        <v>16</v>
      </c>
      <c r="J41" s="83">
        <v>5000000</v>
      </c>
      <c r="K41" s="49">
        <v>5000000</v>
      </c>
      <c r="L41" s="49">
        <v>5000000</v>
      </c>
      <c r="M41" s="50">
        <v>5000000</v>
      </c>
      <c r="N41" s="41">
        <v>1</v>
      </c>
    </row>
    <row r="42" spans="1:14" s="42" customFormat="1" ht="59.25" customHeight="1" x14ac:dyDescent="0.2">
      <c r="A42" s="10"/>
      <c r="B42" s="71"/>
      <c r="C42" s="72"/>
      <c r="D42" s="43"/>
      <c r="E42" s="44"/>
      <c r="F42" s="84"/>
      <c r="G42" s="72"/>
      <c r="H42" s="358" t="s">
        <v>48</v>
      </c>
      <c r="I42" s="47" t="s">
        <v>16</v>
      </c>
      <c r="J42" s="83">
        <v>50000000</v>
      </c>
      <c r="K42" s="49">
        <v>46621667</v>
      </c>
      <c r="L42" s="49">
        <v>46621667</v>
      </c>
      <c r="M42" s="50">
        <v>46621667</v>
      </c>
      <c r="N42" s="41">
        <v>0.93243334</v>
      </c>
    </row>
    <row r="43" spans="1:14" s="42" customFormat="1" ht="60.75" customHeight="1" x14ac:dyDescent="0.2">
      <c r="A43" s="10"/>
      <c r="B43" s="71"/>
      <c r="C43" s="72"/>
      <c r="D43" s="43"/>
      <c r="E43" s="44"/>
      <c r="F43" s="85"/>
      <c r="G43" s="72"/>
      <c r="H43" s="359"/>
      <c r="I43" s="47" t="s">
        <v>32</v>
      </c>
      <c r="J43" s="83">
        <v>6000000</v>
      </c>
      <c r="K43" s="49">
        <v>6000000</v>
      </c>
      <c r="L43" s="49">
        <v>6000000</v>
      </c>
      <c r="M43" s="50">
        <v>6000000</v>
      </c>
      <c r="N43" s="41">
        <v>1</v>
      </c>
    </row>
    <row r="44" spans="1:14" s="42" customFormat="1" ht="27.75" customHeight="1" x14ac:dyDescent="0.2">
      <c r="A44" s="10"/>
      <c r="B44" s="71"/>
      <c r="C44" s="72"/>
      <c r="D44" s="53"/>
      <c r="E44" s="54"/>
      <c r="F44" s="35">
        <v>8</v>
      </c>
      <c r="G44" s="55" t="s">
        <v>49</v>
      </c>
      <c r="H44" s="37"/>
      <c r="I44" s="56"/>
      <c r="J44" s="39">
        <f>SUM(J45:J46)</f>
        <v>50000000</v>
      </c>
      <c r="K44" s="39">
        <f t="shared" ref="K44:M44" si="11">SUM(K45:K46)</f>
        <v>27750000</v>
      </c>
      <c r="L44" s="39">
        <f t="shared" si="11"/>
        <v>20250000</v>
      </c>
      <c r="M44" s="40">
        <f t="shared" si="11"/>
        <v>20250000</v>
      </c>
      <c r="N44" s="41">
        <v>0.55500000000000005</v>
      </c>
    </row>
    <row r="45" spans="1:14" s="42" customFormat="1" ht="57" customHeight="1" x14ac:dyDescent="0.2">
      <c r="A45" s="10"/>
      <c r="B45" s="71"/>
      <c r="C45" s="72"/>
      <c r="D45" s="53"/>
      <c r="E45" s="54"/>
      <c r="F45" s="58"/>
      <c r="G45" s="57"/>
      <c r="H45" s="86" t="s">
        <v>50</v>
      </c>
      <c r="I45" s="86" t="s">
        <v>16</v>
      </c>
      <c r="J45" s="87">
        <v>15000000</v>
      </c>
      <c r="K45" s="87">
        <v>15000000</v>
      </c>
      <c r="L45" s="87">
        <v>15000000</v>
      </c>
      <c r="M45" s="88">
        <v>15000000</v>
      </c>
      <c r="N45" s="41">
        <v>1</v>
      </c>
    </row>
    <row r="46" spans="1:14" s="42" customFormat="1" ht="56.25" customHeight="1" x14ac:dyDescent="0.2">
      <c r="A46" s="10"/>
      <c r="B46" s="71"/>
      <c r="C46" s="72"/>
      <c r="D46" s="53"/>
      <c r="E46" s="54"/>
      <c r="F46" s="85"/>
      <c r="G46" s="57"/>
      <c r="H46" s="86" t="s">
        <v>51</v>
      </c>
      <c r="I46" s="86" t="s">
        <v>16</v>
      </c>
      <c r="J46" s="87">
        <v>35000000</v>
      </c>
      <c r="K46" s="87">
        <v>12750000</v>
      </c>
      <c r="L46" s="87">
        <v>5250000</v>
      </c>
      <c r="M46" s="88">
        <v>5250000</v>
      </c>
      <c r="N46" s="41">
        <v>0.36428571428571427</v>
      </c>
    </row>
    <row r="47" spans="1:14" s="42" customFormat="1" ht="27.75" customHeight="1" x14ac:dyDescent="0.2">
      <c r="A47" s="10"/>
      <c r="B47" s="71"/>
      <c r="C47" s="72"/>
      <c r="D47" s="53"/>
      <c r="E47" s="54"/>
      <c r="F47" s="79">
        <v>9</v>
      </c>
      <c r="G47" s="55" t="s">
        <v>52</v>
      </c>
      <c r="H47" s="37"/>
      <c r="I47" s="56"/>
      <c r="J47" s="39">
        <f>SUM(J48:J49)</f>
        <v>177000000</v>
      </c>
      <c r="K47" s="39">
        <f t="shared" ref="K47:M47" si="12">SUM(K48:K49)</f>
        <v>172620000</v>
      </c>
      <c r="L47" s="39">
        <f t="shared" si="12"/>
        <v>172620000</v>
      </c>
      <c r="M47" s="40">
        <f t="shared" si="12"/>
        <v>172620000</v>
      </c>
      <c r="N47" s="41">
        <v>0.97525423728813554</v>
      </c>
    </row>
    <row r="48" spans="1:14" s="42" customFormat="1" ht="54.75" customHeight="1" x14ac:dyDescent="0.2">
      <c r="A48" s="10"/>
      <c r="B48" s="71"/>
      <c r="C48" s="72"/>
      <c r="D48" s="53"/>
      <c r="E48" s="54"/>
      <c r="F48" s="64"/>
      <c r="G48" s="72"/>
      <c r="H48" s="360" t="s">
        <v>53</v>
      </c>
      <c r="I48" s="86" t="s">
        <v>16</v>
      </c>
      <c r="J48" s="87">
        <v>117000000</v>
      </c>
      <c r="K48" s="87">
        <v>112620000</v>
      </c>
      <c r="L48" s="87">
        <v>112620000</v>
      </c>
      <c r="M48" s="88">
        <v>112620000</v>
      </c>
      <c r="N48" s="41">
        <v>0.96256410256410252</v>
      </c>
    </row>
    <row r="49" spans="1:14" s="42" customFormat="1" ht="54.75" customHeight="1" x14ac:dyDescent="0.2">
      <c r="A49" s="10"/>
      <c r="B49" s="71"/>
      <c r="C49" s="72"/>
      <c r="D49" s="53"/>
      <c r="E49" s="54"/>
      <c r="F49" s="85"/>
      <c r="G49" s="72"/>
      <c r="H49" s="361"/>
      <c r="I49" s="86" t="s">
        <v>32</v>
      </c>
      <c r="J49" s="87">
        <v>60000000</v>
      </c>
      <c r="K49" s="87">
        <v>60000000</v>
      </c>
      <c r="L49" s="87">
        <v>60000000</v>
      </c>
      <c r="M49" s="88">
        <v>60000000</v>
      </c>
      <c r="N49" s="41">
        <v>1</v>
      </c>
    </row>
    <row r="50" spans="1:14" s="42" customFormat="1" ht="27.75" customHeight="1" x14ac:dyDescent="0.2">
      <c r="A50" s="10"/>
      <c r="B50" s="71"/>
      <c r="C50" s="72"/>
      <c r="D50" s="53"/>
      <c r="E50" s="54"/>
      <c r="F50" s="79">
        <v>10</v>
      </c>
      <c r="G50" s="55" t="s">
        <v>54</v>
      </c>
      <c r="H50" s="37"/>
      <c r="I50" s="56"/>
      <c r="J50" s="39">
        <f>SUM(J51:J53)</f>
        <v>190000000</v>
      </c>
      <c r="K50" s="39">
        <f t="shared" ref="K50:M50" si="13">SUM(K51:K53)</f>
        <v>135060000</v>
      </c>
      <c r="L50" s="39">
        <f t="shared" si="13"/>
        <v>135060000</v>
      </c>
      <c r="M50" s="40">
        <f t="shared" si="13"/>
        <v>135060000</v>
      </c>
      <c r="N50" s="41">
        <v>0.71084210526315794</v>
      </c>
    </row>
    <row r="51" spans="1:14" s="42" customFormat="1" ht="40.5" customHeight="1" x14ac:dyDescent="0.2">
      <c r="A51" s="10"/>
      <c r="B51" s="71"/>
      <c r="C51" s="72"/>
      <c r="D51" s="53"/>
      <c r="E51" s="54"/>
      <c r="F51" s="64"/>
      <c r="G51" s="72"/>
      <c r="H51" s="86" t="s">
        <v>55</v>
      </c>
      <c r="I51" s="86" t="s">
        <v>16</v>
      </c>
      <c r="J51" s="87">
        <v>20000000</v>
      </c>
      <c r="K51" s="87">
        <v>20000000</v>
      </c>
      <c r="L51" s="87">
        <v>20000000</v>
      </c>
      <c r="M51" s="88">
        <v>20000000</v>
      </c>
      <c r="N51" s="41">
        <v>1</v>
      </c>
    </row>
    <row r="52" spans="1:14" s="42" customFormat="1" ht="40.5" customHeight="1" x14ac:dyDescent="0.2">
      <c r="A52" s="10"/>
      <c r="B52" s="71"/>
      <c r="C52" s="72"/>
      <c r="D52" s="53"/>
      <c r="E52" s="54"/>
      <c r="F52" s="84"/>
      <c r="G52" s="72"/>
      <c r="H52" s="86" t="s">
        <v>56</v>
      </c>
      <c r="I52" s="86" t="s">
        <v>16</v>
      </c>
      <c r="J52" s="87">
        <v>5000000</v>
      </c>
      <c r="K52" s="87">
        <v>2500000</v>
      </c>
      <c r="L52" s="87">
        <v>2500000</v>
      </c>
      <c r="M52" s="88">
        <v>2500000</v>
      </c>
      <c r="N52" s="41">
        <v>0.5</v>
      </c>
    </row>
    <row r="53" spans="1:14" s="42" customFormat="1" ht="65.25" customHeight="1" x14ac:dyDescent="0.2">
      <c r="A53" s="10"/>
      <c r="B53" s="71"/>
      <c r="C53" s="72"/>
      <c r="D53" s="89"/>
      <c r="E53" s="90"/>
      <c r="F53" s="85"/>
      <c r="G53" s="91"/>
      <c r="H53" s="86" t="s">
        <v>57</v>
      </c>
      <c r="I53" s="86" t="s">
        <v>16</v>
      </c>
      <c r="J53" s="87">
        <v>165000000</v>
      </c>
      <c r="K53" s="87">
        <v>112560000</v>
      </c>
      <c r="L53" s="87">
        <v>112560000</v>
      </c>
      <c r="M53" s="88">
        <v>112560000</v>
      </c>
      <c r="N53" s="41">
        <v>0.68218181818181822</v>
      </c>
    </row>
    <row r="54" spans="1:14" s="42" customFormat="1" ht="27.75" customHeight="1" x14ac:dyDescent="0.2">
      <c r="A54" s="10"/>
      <c r="B54" s="71"/>
      <c r="C54" s="72"/>
      <c r="D54" s="73">
        <v>3</v>
      </c>
      <c r="E54" s="74" t="s">
        <v>58</v>
      </c>
      <c r="F54" s="92"/>
      <c r="G54" s="75"/>
      <c r="H54" s="27"/>
      <c r="I54" s="76"/>
      <c r="J54" s="29">
        <f t="shared" ref="J54:M54" si="14">J55+J60+J64</f>
        <v>725906237</v>
      </c>
      <c r="K54" s="29">
        <f t="shared" si="14"/>
        <v>676060155</v>
      </c>
      <c r="L54" s="29">
        <f t="shared" si="14"/>
        <v>676060155</v>
      </c>
      <c r="M54" s="30">
        <f t="shared" si="14"/>
        <v>676060155</v>
      </c>
      <c r="N54" s="41">
        <v>0.93133261644644061</v>
      </c>
    </row>
    <row r="55" spans="1:14" s="42" customFormat="1" ht="27.75" customHeight="1" x14ac:dyDescent="0.2">
      <c r="A55" s="10"/>
      <c r="B55" s="71"/>
      <c r="C55" s="72"/>
      <c r="D55" s="93"/>
      <c r="E55" s="94"/>
      <c r="F55" s="79">
        <v>11</v>
      </c>
      <c r="G55" s="55" t="s">
        <v>59</v>
      </c>
      <c r="H55" s="37"/>
      <c r="I55" s="56"/>
      <c r="J55" s="39">
        <f>SUM(J56:J59)</f>
        <v>60000000</v>
      </c>
      <c r="K55" s="39">
        <f t="shared" ref="K55:M55" si="15">SUM(K56:K59)</f>
        <v>52326000</v>
      </c>
      <c r="L55" s="39">
        <f t="shared" si="15"/>
        <v>52326000</v>
      </c>
      <c r="M55" s="40">
        <f t="shared" si="15"/>
        <v>52326000</v>
      </c>
      <c r="N55" s="41">
        <v>0.87209999999999999</v>
      </c>
    </row>
    <row r="56" spans="1:14" s="42" customFormat="1" ht="70.5" customHeight="1" x14ac:dyDescent="0.2">
      <c r="A56" s="10"/>
      <c r="B56" s="71"/>
      <c r="C56" s="72"/>
      <c r="D56" s="53"/>
      <c r="E56" s="54"/>
      <c r="F56" s="64"/>
      <c r="G56" s="72"/>
      <c r="H56" s="86" t="s">
        <v>60</v>
      </c>
      <c r="I56" s="86" t="s">
        <v>16</v>
      </c>
      <c r="J56" s="87">
        <v>5000000</v>
      </c>
      <c r="K56" s="87">
        <v>5000000</v>
      </c>
      <c r="L56" s="87">
        <v>5000000</v>
      </c>
      <c r="M56" s="88">
        <v>5000000</v>
      </c>
      <c r="N56" s="41">
        <v>1</v>
      </c>
    </row>
    <row r="57" spans="1:14" s="42" customFormat="1" ht="70.5" customHeight="1" x14ac:dyDescent="0.2">
      <c r="A57" s="10"/>
      <c r="B57" s="71"/>
      <c r="C57" s="72"/>
      <c r="D57" s="53"/>
      <c r="E57" s="54"/>
      <c r="F57" s="84"/>
      <c r="G57" s="72"/>
      <c r="H57" s="86" t="s">
        <v>61</v>
      </c>
      <c r="I57" s="86" t="s">
        <v>16</v>
      </c>
      <c r="J57" s="87">
        <v>3000000</v>
      </c>
      <c r="K57" s="87">
        <v>3000000</v>
      </c>
      <c r="L57" s="87">
        <v>3000000</v>
      </c>
      <c r="M57" s="88">
        <v>3000000</v>
      </c>
      <c r="N57" s="41">
        <v>1</v>
      </c>
    </row>
    <row r="58" spans="1:14" s="42" customFormat="1" ht="70.5" customHeight="1" x14ac:dyDescent="0.2">
      <c r="A58" s="10"/>
      <c r="B58" s="71"/>
      <c r="C58" s="72"/>
      <c r="D58" s="53"/>
      <c r="E58" s="54"/>
      <c r="F58" s="84"/>
      <c r="G58" s="72"/>
      <c r="H58" s="360" t="s">
        <v>62</v>
      </c>
      <c r="I58" s="86" t="s">
        <v>16</v>
      </c>
      <c r="J58" s="87">
        <v>32000000</v>
      </c>
      <c r="K58" s="87">
        <v>30916000</v>
      </c>
      <c r="L58" s="87">
        <v>30916000</v>
      </c>
      <c r="M58" s="88">
        <v>30916000</v>
      </c>
      <c r="N58" s="41">
        <v>0.96612500000000001</v>
      </c>
    </row>
    <row r="59" spans="1:14" s="42" customFormat="1" ht="70.5" customHeight="1" x14ac:dyDescent="0.2">
      <c r="A59" s="10"/>
      <c r="B59" s="71"/>
      <c r="C59" s="72"/>
      <c r="D59" s="53"/>
      <c r="E59" s="54"/>
      <c r="F59" s="85"/>
      <c r="G59" s="72"/>
      <c r="H59" s="361"/>
      <c r="I59" s="86" t="s">
        <v>63</v>
      </c>
      <c r="J59" s="87">
        <v>20000000</v>
      </c>
      <c r="K59" s="87">
        <v>13410000</v>
      </c>
      <c r="L59" s="87">
        <v>13410000</v>
      </c>
      <c r="M59" s="88">
        <v>13410000</v>
      </c>
      <c r="N59" s="41">
        <v>0.67049999999999998</v>
      </c>
    </row>
    <row r="60" spans="1:14" s="42" customFormat="1" ht="27.75" customHeight="1" x14ac:dyDescent="0.2">
      <c r="A60" s="10"/>
      <c r="B60" s="71"/>
      <c r="C60" s="72"/>
      <c r="D60" s="53"/>
      <c r="E60" s="54"/>
      <c r="F60" s="79">
        <v>12</v>
      </c>
      <c r="G60" s="55" t="s">
        <v>64</v>
      </c>
      <c r="H60" s="37"/>
      <c r="I60" s="56"/>
      <c r="J60" s="39">
        <f>SUM(J61:J63)</f>
        <v>80000000</v>
      </c>
      <c r="K60" s="39">
        <f t="shared" ref="K60:M60" si="16">SUM(K61:K63)</f>
        <v>78590000</v>
      </c>
      <c r="L60" s="39">
        <f t="shared" si="16"/>
        <v>78590000</v>
      </c>
      <c r="M60" s="40">
        <f t="shared" si="16"/>
        <v>78590000</v>
      </c>
      <c r="N60" s="41">
        <v>0.982375</v>
      </c>
    </row>
    <row r="61" spans="1:14" s="42" customFormat="1" ht="57" customHeight="1" x14ac:dyDescent="0.2">
      <c r="A61" s="10"/>
      <c r="B61" s="71"/>
      <c r="C61" s="72"/>
      <c r="D61" s="53"/>
      <c r="E61" s="54"/>
      <c r="F61" s="64"/>
      <c r="G61" s="95"/>
      <c r="H61" s="360" t="s">
        <v>65</v>
      </c>
      <c r="I61" s="86" t="s">
        <v>32</v>
      </c>
      <c r="J61" s="87">
        <v>12800000</v>
      </c>
      <c r="K61" s="87">
        <v>11390000</v>
      </c>
      <c r="L61" s="87">
        <v>11390000</v>
      </c>
      <c r="M61" s="88">
        <v>11390000</v>
      </c>
      <c r="N61" s="41">
        <v>0.88984375000000004</v>
      </c>
    </row>
    <row r="62" spans="1:14" s="42" customFormat="1" ht="57" customHeight="1" x14ac:dyDescent="0.2">
      <c r="A62" s="10"/>
      <c r="B62" s="71"/>
      <c r="C62" s="72"/>
      <c r="D62" s="53"/>
      <c r="E62" s="54"/>
      <c r="F62" s="84"/>
      <c r="G62" s="72"/>
      <c r="H62" s="361"/>
      <c r="I62" s="86" t="s">
        <v>16</v>
      </c>
      <c r="J62" s="87">
        <v>63000000</v>
      </c>
      <c r="K62" s="87">
        <v>63000000</v>
      </c>
      <c r="L62" s="87">
        <v>63000000</v>
      </c>
      <c r="M62" s="88">
        <v>63000000</v>
      </c>
      <c r="N62" s="41">
        <v>1</v>
      </c>
    </row>
    <row r="63" spans="1:14" s="42" customFormat="1" ht="57" customHeight="1" x14ac:dyDescent="0.2">
      <c r="A63" s="10"/>
      <c r="B63" s="71"/>
      <c r="C63" s="72"/>
      <c r="D63" s="53"/>
      <c r="E63" s="54"/>
      <c r="F63" s="85"/>
      <c r="G63" s="91"/>
      <c r="H63" s="86" t="s">
        <v>66</v>
      </c>
      <c r="I63" s="86" t="s">
        <v>16</v>
      </c>
      <c r="J63" s="87">
        <v>4200000</v>
      </c>
      <c r="K63" s="87">
        <v>4200000</v>
      </c>
      <c r="L63" s="87">
        <v>4200000</v>
      </c>
      <c r="M63" s="88">
        <v>4200000</v>
      </c>
      <c r="N63" s="41">
        <v>1</v>
      </c>
    </row>
    <row r="64" spans="1:14" s="42" customFormat="1" ht="27.75" customHeight="1" x14ac:dyDescent="0.2">
      <c r="A64" s="10"/>
      <c r="B64" s="71"/>
      <c r="C64" s="72"/>
      <c r="D64" s="53"/>
      <c r="E64" s="54"/>
      <c r="F64" s="79">
        <v>13</v>
      </c>
      <c r="G64" s="96" t="s">
        <v>67</v>
      </c>
      <c r="H64" s="37"/>
      <c r="I64" s="56"/>
      <c r="J64" s="39">
        <f>SUM(J65:J67)</f>
        <v>585906237</v>
      </c>
      <c r="K64" s="39">
        <f t="shared" ref="K64:M64" si="17">SUM(K65:K67)</f>
        <v>545144155</v>
      </c>
      <c r="L64" s="39">
        <f t="shared" si="17"/>
        <v>545144155</v>
      </c>
      <c r="M64" s="40">
        <f t="shared" si="17"/>
        <v>545144155</v>
      </c>
      <c r="N64" s="41">
        <v>0.93042900138985896</v>
      </c>
    </row>
    <row r="65" spans="1:14" s="42" customFormat="1" ht="60" customHeight="1" x14ac:dyDescent="0.2">
      <c r="A65" s="10"/>
      <c r="B65" s="71"/>
      <c r="C65" s="72"/>
      <c r="D65" s="53"/>
      <c r="E65" s="54"/>
      <c r="F65" s="64"/>
      <c r="G65" s="72"/>
      <c r="H65" s="360" t="s">
        <v>68</v>
      </c>
      <c r="I65" s="86" t="s">
        <v>16</v>
      </c>
      <c r="J65" s="87">
        <v>205140678</v>
      </c>
      <c r="K65" s="97">
        <v>172784155</v>
      </c>
      <c r="L65" s="87">
        <v>172784155</v>
      </c>
      <c r="M65" s="88">
        <v>172784155</v>
      </c>
      <c r="N65" s="41">
        <v>0.84227154109337599</v>
      </c>
    </row>
    <row r="66" spans="1:14" s="42" customFormat="1" ht="60" customHeight="1" x14ac:dyDescent="0.2">
      <c r="A66" s="10"/>
      <c r="B66" s="71"/>
      <c r="C66" s="72"/>
      <c r="D66" s="53"/>
      <c r="E66" s="54"/>
      <c r="F66" s="84"/>
      <c r="G66" s="72"/>
      <c r="H66" s="361"/>
      <c r="I66" s="86" t="s">
        <v>63</v>
      </c>
      <c r="J66" s="87">
        <v>297765559</v>
      </c>
      <c r="K66" s="97">
        <v>292360000</v>
      </c>
      <c r="L66" s="87">
        <v>292360000</v>
      </c>
      <c r="M66" s="88">
        <v>292360000</v>
      </c>
      <c r="N66" s="41">
        <v>0.98184625845193874</v>
      </c>
    </row>
    <row r="67" spans="1:14" s="42" customFormat="1" ht="60" customHeight="1" x14ac:dyDescent="0.2">
      <c r="A67" s="10"/>
      <c r="B67" s="71"/>
      <c r="C67" s="72"/>
      <c r="D67" s="53"/>
      <c r="E67" s="54"/>
      <c r="F67" s="85"/>
      <c r="G67" s="91"/>
      <c r="H67" s="86" t="s">
        <v>69</v>
      </c>
      <c r="I67" s="86" t="s">
        <v>16</v>
      </c>
      <c r="J67" s="87">
        <v>83000000</v>
      </c>
      <c r="K67" s="97">
        <v>80000000</v>
      </c>
      <c r="L67" s="87">
        <v>80000000</v>
      </c>
      <c r="M67" s="88">
        <v>80000000</v>
      </c>
      <c r="N67" s="41">
        <v>0.96385542168674698</v>
      </c>
    </row>
    <row r="68" spans="1:14" s="42" customFormat="1" ht="27.75" customHeight="1" x14ac:dyDescent="0.2">
      <c r="A68" s="10"/>
      <c r="B68" s="98"/>
      <c r="C68" s="32"/>
      <c r="D68" s="99">
        <v>4</v>
      </c>
      <c r="E68" s="100" t="s">
        <v>70</v>
      </c>
      <c r="F68" s="101"/>
      <c r="G68" s="102"/>
      <c r="H68" s="27"/>
      <c r="I68" s="103"/>
      <c r="J68" s="29">
        <f>J69+J76</f>
        <v>9130055022</v>
      </c>
      <c r="K68" s="29">
        <f t="shared" ref="K68:M68" si="18">K69+K76</f>
        <v>6543001946.6600008</v>
      </c>
      <c r="L68" s="29">
        <f t="shared" si="18"/>
        <v>4642426112.6599998</v>
      </c>
      <c r="M68" s="30">
        <f t="shared" si="18"/>
        <v>4642426112.6599998</v>
      </c>
      <c r="N68" s="41">
        <v>0.71664430618367869</v>
      </c>
    </row>
    <row r="69" spans="1:14" s="42" customFormat="1" ht="27.75" customHeight="1" x14ac:dyDescent="0.2">
      <c r="A69" s="10"/>
      <c r="B69" s="104"/>
      <c r="C69" s="105"/>
      <c r="D69" s="106"/>
      <c r="E69" s="107"/>
      <c r="F69" s="79">
        <v>14</v>
      </c>
      <c r="G69" s="55" t="s">
        <v>71</v>
      </c>
      <c r="H69" s="37"/>
      <c r="I69" s="108"/>
      <c r="J69" s="39">
        <f>SUM(J70:J75)</f>
        <v>1132758422.5799999</v>
      </c>
      <c r="K69" s="39">
        <f t="shared" ref="K69:M69" si="19">SUM(K70:K75)</f>
        <v>584819981.63999999</v>
      </c>
      <c r="L69" s="39">
        <f t="shared" si="19"/>
        <v>584819981.63999999</v>
      </c>
      <c r="M69" s="40">
        <f t="shared" si="19"/>
        <v>584819981.63999999</v>
      </c>
      <c r="N69" s="41">
        <v>0.51627952613938533</v>
      </c>
    </row>
    <row r="70" spans="1:14" s="42" customFormat="1" ht="45" customHeight="1" x14ac:dyDescent="0.2">
      <c r="A70" s="10"/>
      <c r="B70" s="104"/>
      <c r="C70" s="105"/>
      <c r="D70" s="109"/>
      <c r="E70" s="32"/>
      <c r="F70" s="64"/>
      <c r="G70" s="110"/>
      <c r="H70" s="59" t="s">
        <v>72</v>
      </c>
      <c r="I70" s="59" t="s">
        <v>73</v>
      </c>
      <c r="J70" s="111">
        <v>49000000</v>
      </c>
      <c r="K70" s="112">
        <v>49000000</v>
      </c>
      <c r="L70" s="112">
        <v>49000000</v>
      </c>
      <c r="M70" s="113">
        <v>49000000</v>
      </c>
      <c r="N70" s="41">
        <v>1</v>
      </c>
    </row>
    <row r="71" spans="1:14" s="42" customFormat="1" ht="63.75" customHeight="1" x14ac:dyDescent="0.2">
      <c r="A71" s="10"/>
      <c r="B71" s="104"/>
      <c r="C71" s="105"/>
      <c r="D71" s="109"/>
      <c r="E71" s="32"/>
      <c r="F71" s="84"/>
      <c r="G71" s="110"/>
      <c r="H71" s="358" t="s">
        <v>74</v>
      </c>
      <c r="I71" s="59" t="s">
        <v>16</v>
      </c>
      <c r="J71" s="111">
        <v>100000000</v>
      </c>
      <c r="K71" s="112">
        <v>0</v>
      </c>
      <c r="L71" s="112">
        <v>0</v>
      </c>
      <c r="M71" s="113">
        <v>0</v>
      </c>
      <c r="N71" s="41">
        <v>0</v>
      </c>
    </row>
    <row r="72" spans="1:14" s="42" customFormat="1" ht="63.75" customHeight="1" x14ac:dyDescent="0.2">
      <c r="A72" s="10"/>
      <c r="B72" s="104"/>
      <c r="C72" s="105"/>
      <c r="D72" s="109"/>
      <c r="E72" s="32"/>
      <c r="F72" s="84"/>
      <c r="G72" s="110"/>
      <c r="H72" s="363"/>
      <c r="I72" s="59" t="s">
        <v>73</v>
      </c>
      <c r="J72" s="60">
        <v>412284584</v>
      </c>
      <c r="K72" s="114">
        <v>313385210.01999998</v>
      </c>
      <c r="L72" s="114">
        <v>313385210.01999998</v>
      </c>
      <c r="M72" s="62">
        <v>313385210.01999998</v>
      </c>
      <c r="N72" s="41">
        <v>0.76011867089359808</v>
      </c>
    </row>
    <row r="73" spans="1:14" s="42" customFormat="1" ht="63.75" customHeight="1" x14ac:dyDescent="0.2">
      <c r="A73" s="10"/>
      <c r="B73" s="104"/>
      <c r="C73" s="105"/>
      <c r="D73" s="109"/>
      <c r="E73" s="32"/>
      <c r="F73" s="84"/>
      <c r="G73" s="110"/>
      <c r="H73" s="363"/>
      <c r="I73" s="59" t="s">
        <v>32</v>
      </c>
      <c r="J73" s="60">
        <v>363293889</v>
      </c>
      <c r="K73" s="114">
        <v>182485098</v>
      </c>
      <c r="L73" s="114">
        <v>182485098</v>
      </c>
      <c r="M73" s="62">
        <v>182485098</v>
      </c>
      <c r="N73" s="41">
        <v>0.50230709495914472</v>
      </c>
    </row>
    <row r="74" spans="1:14" s="42" customFormat="1" ht="63.75" customHeight="1" x14ac:dyDescent="0.2">
      <c r="A74" s="10"/>
      <c r="B74" s="104"/>
      <c r="C74" s="105"/>
      <c r="D74" s="109"/>
      <c r="E74" s="32"/>
      <c r="F74" s="84"/>
      <c r="G74" s="110"/>
      <c r="H74" s="359"/>
      <c r="I74" s="59" t="s">
        <v>75</v>
      </c>
      <c r="J74" s="60">
        <v>40971757</v>
      </c>
      <c r="K74" s="114">
        <v>18273643</v>
      </c>
      <c r="L74" s="114">
        <v>18273643</v>
      </c>
      <c r="M74" s="115">
        <v>18273643</v>
      </c>
      <c r="N74" s="41">
        <v>0.44600584251244096</v>
      </c>
    </row>
    <row r="75" spans="1:14" s="42" customFormat="1" ht="63.75" customHeight="1" x14ac:dyDescent="0.2">
      <c r="A75" s="10"/>
      <c r="B75" s="104"/>
      <c r="C75" s="105"/>
      <c r="D75" s="109"/>
      <c r="E75" s="32"/>
      <c r="F75" s="84"/>
      <c r="G75" s="110"/>
      <c r="H75" s="116" t="s">
        <v>76</v>
      </c>
      <c r="I75" s="117" t="s">
        <v>77</v>
      </c>
      <c r="J75" s="60">
        <v>167208192.57999998</v>
      </c>
      <c r="K75" s="118">
        <v>21676030.620000001</v>
      </c>
      <c r="L75" s="118">
        <v>21676030.620000001</v>
      </c>
      <c r="M75" s="119">
        <v>21676030.620000001</v>
      </c>
      <c r="N75" s="41">
        <v>0.12963497951590622</v>
      </c>
    </row>
    <row r="76" spans="1:14" s="42" customFormat="1" ht="27.75" customHeight="1" x14ac:dyDescent="0.2">
      <c r="A76" s="10"/>
      <c r="B76" s="104"/>
      <c r="C76" s="105"/>
      <c r="D76" s="109"/>
      <c r="E76" s="32"/>
      <c r="F76" s="35">
        <v>15</v>
      </c>
      <c r="G76" s="55" t="s">
        <v>78</v>
      </c>
      <c r="H76" s="37"/>
      <c r="I76" s="108"/>
      <c r="J76" s="39">
        <f>SUM(J77:J84)</f>
        <v>7997296599.4200001</v>
      </c>
      <c r="K76" s="39">
        <f t="shared" ref="K76:M76" si="20">SUM(K77:K84)</f>
        <v>5958181965.0200005</v>
      </c>
      <c r="L76" s="39">
        <f t="shared" si="20"/>
        <v>4057606131.02</v>
      </c>
      <c r="M76" s="40">
        <f t="shared" si="20"/>
        <v>4057606131.02</v>
      </c>
      <c r="N76" s="41">
        <v>0.74502450808841014</v>
      </c>
    </row>
    <row r="77" spans="1:14" s="42" customFormat="1" ht="42" customHeight="1" x14ac:dyDescent="0.2">
      <c r="A77" s="10"/>
      <c r="B77" s="65"/>
      <c r="C77" s="66"/>
      <c r="D77" s="67"/>
      <c r="E77" s="66"/>
      <c r="F77" s="120"/>
      <c r="G77" s="66"/>
      <c r="H77" s="358" t="s">
        <v>79</v>
      </c>
      <c r="I77" s="59" t="s">
        <v>80</v>
      </c>
      <c r="J77" s="60">
        <v>54164000</v>
      </c>
      <c r="K77" s="114">
        <v>54164000</v>
      </c>
      <c r="L77" s="114">
        <v>54164000</v>
      </c>
      <c r="M77" s="62">
        <v>54164000</v>
      </c>
      <c r="N77" s="41">
        <v>1</v>
      </c>
    </row>
    <row r="78" spans="1:14" s="42" customFormat="1" ht="42" customHeight="1" x14ac:dyDescent="0.2">
      <c r="A78" s="10"/>
      <c r="B78" s="65"/>
      <c r="C78" s="66"/>
      <c r="D78" s="67"/>
      <c r="E78" s="66"/>
      <c r="F78" s="67"/>
      <c r="G78" s="66"/>
      <c r="H78" s="359"/>
      <c r="I78" s="59" t="s">
        <v>81</v>
      </c>
      <c r="J78" s="60">
        <v>20519904</v>
      </c>
      <c r="K78" s="114">
        <v>20519904</v>
      </c>
      <c r="L78" s="114">
        <v>0</v>
      </c>
      <c r="M78" s="121">
        <v>0</v>
      </c>
      <c r="N78" s="41">
        <v>1</v>
      </c>
    </row>
    <row r="79" spans="1:14" s="42" customFormat="1" ht="42" customHeight="1" x14ac:dyDescent="0.2">
      <c r="A79" s="10"/>
      <c r="B79" s="65"/>
      <c r="C79" s="66"/>
      <c r="D79" s="67"/>
      <c r="E79" s="66"/>
      <c r="F79" s="67"/>
      <c r="G79" s="66"/>
      <c r="H79" s="358" t="s">
        <v>82</v>
      </c>
      <c r="I79" s="59" t="s">
        <v>80</v>
      </c>
      <c r="J79" s="60">
        <v>5278780888</v>
      </c>
      <c r="K79" s="114">
        <v>4345588973.6400003</v>
      </c>
      <c r="L79" s="114">
        <v>2487812976.6399999</v>
      </c>
      <c r="M79" s="62">
        <v>2487812976.6399999</v>
      </c>
      <c r="N79" s="41">
        <v>0.82321828957110532</v>
      </c>
    </row>
    <row r="80" spans="1:14" s="42" customFormat="1" ht="56.25" customHeight="1" x14ac:dyDescent="0.2">
      <c r="A80" s="10"/>
      <c r="B80" s="65"/>
      <c r="C80" s="66"/>
      <c r="D80" s="67"/>
      <c r="E80" s="66"/>
      <c r="F80" s="67"/>
      <c r="G80" s="66"/>
      <c r="H80" s="363"/>
      <c r="I80" s="59" t="s">
        <v>16</v>
      </c>
      <c r="J80" s="60">
        <v>340000000</v>
      </c>
      <c r="K80" s="61">
        <v>77426192</v>
      </c>
      <c r="L80" s="61">
        <v>55146259</v>
      </c>
      <c r="M80" s="62">
        <v>55146259</v>
      </c>
      <c r="N80" s="41">
        <v>0.22772409411764705</v>
      </c>
    </row>
    <row r="81" spans="1:14" s="42" customFormat="1" ht="56.25" customHeight="1" x14ac:dyDescent="0.2">
      <c r="A81" s="10"/>
      <c r="B81" s="65"/>
      <c r="C81" s="66"/>
      <c r="D81" s="67"/>
      <c r="E81" s="66"/>
      <c r="F81" s="67"/>
      <c r="G81" s="66"/>
      <c r="H81" s="363"/>
      <c r="I81" s="59" t="s">
        <v>83</v>
      </c>
      <c r="J81" s="60">
        <v>128000000</v>
      </c>
      <c r="K81" s="61">
        <v>0</v>
      </c>
      <c r="L81" s="61">
        <v>0</v>
      </c>
      <c r="M81" s="62">
        <v>0</v>
      </c>
      <c r="N81" s="41">
        <v>0</v>
      </c>
    </row>
    <row r="82" spans="1:14" s="42" customFormat="1" ht="56.25" customHeight="1" x14ac:dyDescent="0.2">
      <c r="A82" s="10"/>
      <c r="B82" s="65"/>
      <c r="C82" s="66"/>
      <c r="D82" s="67"/>
      <c r="E82" s="66"/>
      <c r="F82" s="67"/>
      <c r="G82" s="66"/>
      <c r="H82" s="359"/>
      <c r="I82" s="59" t="s">
        <v>22</v>
      </c>
      <c r="J82" s="60">
        <v>550000000</v>
      </c>
      <c r="K82" s="61">
        <v>0</v>
      </c>
      <c r="L82" s="61">
        <v>0</v>
      </c>
      <c r="M82" s="62">
        <v>0</v>
      </c>
      <c r="N82" s="41">
        <v>0</v>
      </c>
    </row>
    <row r="83" spans="1:14" s="42" customFormat="1" ht="74.25" customHeight="1" x14ac:dyDescent="0.2">
      <c r="A83" s="10"/>
      <c r="B83" s="65"/>
      <c r="C83" s="66"/>
      <c r="D83" s="67"/>
      <c r="E83" s="66"/>
      <c r="F83" s="67"/>
      <c r="G83" s="66"/>
      <c r="H83" s="371" t="s">
        <v>76</v>
      </c>
      <c r="I83" s="122" t="s">
        <v>84</v>
      </c>
      <c r="J83" s="111">
        <v>1230000000</v>
      </c>
      <c r="K83" s="111">
        <v>1128706768.3800001</v>
      </c>
      <c r="L83" s="123">
        <v>1128706768.3800001</v>
      </c>
      <c r="M83" s="113">
        <v>1128706768.3800001</v>
      </c>
      <c r="N83" s="41">
        <v>0.91764777917073181</v>
      </c>
    </row>
    <row r="84" spans="1:14" s="42" customFormat="1" ht="76.5" customHeight="1" x14ac:dyDescent="0.2">
      <c r="A84" s="10"/>
      <c r="B84" s="65"/>
      <c r="C84" s="66"/>
      <c r="D84" s="67"/>
      <c r="E84" s="66"/>
      <c r="F84" s="67"/>
      <c r="G84" s="66"/>
      <c r="H84" s="372"/>
      <c r="I84" s="117" t="s">
        <v>77</v>
      </c>
      <c r="J84" s="111">
        <v>395831807.42000008</v>
      </c>
      <c r="K84" s="111">
        <v>331776127</v>
      </c>
      <c r="L84" s="123">
        <v>331776127</v>
      </c>
      <c r="M84" s="124">
        <v>331776127</v>
      </c>
      <c r="N84" s="41">
        <v>0.83817449932204824</v>
      </c>
    </row>
    <row r="85" spans="1:14" s="42" customFormat="1" ht="27.75" customHeight="1" x14ac:dyDescent="0.2">
      <c r="A85" s="10"/>
      <c r="B85" s="125">
        <v>3</v>
      </c>
      <c r="C85" s="126" t="s">
        <v>85</v>
      </c>
      <c r="D85" s="13"/>
      <c r="E85" s="14"/>
      <c r="F85" s="69"/>
      <c r="G85" s="15"/>
      <c r="H85" s="16"/>
      <c r="I85" s="70"/>
      <c r="J85" s="18">
        <f t="shared" ref="J85:M85" si="21">J86+J106+J120+J126+J142+J166+J175+J182+J235+J249+J282+J286+J291+J310+J328+J334+J345+J351</f>
        <v>182538188400.92999</v>
      </c>
      <c r="K85" s="18">
        <f t="shared" si="21"/>
        <v>163189929576.04001</v>
      </c>
      <c r="L85" s="18">
        <f t="shared" si="21"/>
        <v>159390241197.04001</v>
      </c>
      <c r="M85" s="19">
        <f t="shared" si="21"/>
        <v>158094899859.04001</v>
      </c>
      <c r="N85" s="41">
        <v>0.8940043231808944</v>
      </c>
    </row>
    <row r="86" spans="1:14" s="42" customFormat="1" ht="27.75" customHeight="1" x14ac:dyDescent="0.2">
      <c r="A86" s="10"/>
      <c r="B86" s="127"/>
      <c r="C86" s="128"/>
      <c r="D86" s="129">
        <v>5</v>
      </c>
      <c r="E86" s="130" t="s">
        <v>86</v>
      </c>
      <c r="F86" s="131"/>
      <c r="G86" s="132"/>
      <c r="H86" s="27"/>
      <c r="I86" s="103"/>
      <c r="J86" s="29">
        <f t="shared" ref="J86:M86" si="22">J87+J95+J99</f>
        <v>112151992533.84</v>
      </c>
      <c r="K86" s="29">
        <f t="shared" si="22"/>
        <v>108376674298.13</v>
      </c>
      <c r="L86" s="29">
        <f t="shared" si="22"/>
        <v>107840874298.13</v>
      </c>
      <c r="M86" s="30">
        <f t="shared" si="22"/>
        <v>107588988592.13</v>
      </c>
      <c r="N86" s="41">
        <v>0.96633748406591302</v>
      </c>
    </row>
    <row r="87" spans="1:14" s="42" customFormat="1" ht="27.75" customHeight="1" x14ac:dyDescent="0.2">
      <c r="A87" s="10"/>
      <c r="B87" s="65"/>
      <c r="C87" s="66"/>
      <c r="D87" s="133"/>
      <c r="E87" s="134"/>
      <c r="F87" s="135">
        <v>16</v>
      </c>
      <c r="G87" s="136" t="s">
        <v>87</v>
      </c>
      <c r="H87" s="37"/>
      <c r="I87" s="108"/>
      <c r="J87" s="39">
        <f>SUM(J88:J94)</f>
        <v>13452680655</v>
      </c>
      <c r="K87" s="39">
        <f t="shared" ref="K87:M87" si="23">SUM(K88:K94)</f>
        <v>10735104431</v>
      </c>
      <c r="L87" s="39">
        <f t="shared" si="23"/>
        <v>10682104431</v>
      </c>
      <c r="M87" s="40">
        <f t="shared" si="23"/>
        <v>10430218725</v>
      </c>
      <c r="N87" s="41">
        <v>0.79798998477006511</v>
      </c>
    </row>
    <row r="88" spans="1:14" s="42" customFormat="1" ht="78" customHeight="1" x14ac:dyDescent="0.2">
      <c r="A88" s="10"/>
      <c r="B88" s="65"/>
      <c r="C88" s="66"/>
      <c r="D88" s="67"/>
      <c r="E88" s="66"/>
      <c r="F88" s="120"/>
      <c r="G88" s="128"/>
      <c r="H88" s="360" t="s">
        <v>88</v>
      </c>
      <c r="I88" s="86" t="s">
        <v>89</v>
      </c>
      <c r="J88" s="83">
        <v>5986133</v>
      </c>
      <c r="K88" s="137">
        <v>0</v>
      </c>
      <c r="L88" s="137">
        <v>0</v>
      </c>
      <c r="M88" s="138">
        <v>0</v>
      </c>
      <c r="N88" s="41">
        <v>0</v>
      </c>
    </row>
    <row r="89" spans="1:14" s="42" customFormat="1" ht="78" customHeight="1" x14ac:dyDescent="0.2">
      <c r="A89" s="10"/>
      <c r="B89" s="65"/>
      <c r="C89" s="66"/>
      <c r="D89" s="67"/>
      <c r="E89" s="66"/>
      <c r="F89" s="67"/>
      <c r="G89" s="66"/>
      <c r="H89" s="362"/>
      <c r="I89" s="86" t="s">
        <v>16</v>
      </c>
      <c r="J89" s="83">
        <v>1707924375</v>
      </c>
      <c r="K89" s="137">
        <v>1550108638</v>
      </c>
      <c r="L89" s="137">
        <v>1497108638</v>
      </c>
      <c r="M89" s="138">
        <v>1497108638</v>
      </c>
      <c r="N89" s="41">
        <v>0.90759793623766272</v>
      </c>
    </row>
    <row r="90" spans="1:14" s="42" customFormat="1" ht="78" customHeight="1" x14ac:dyDescent="0.2">
      <c r="A90" s="10"/>
      <c r="B90" s="65"/>
      <c r="C90" s="66"/>
      <c r="D90" s="67"/>
      <c r="E90" s="66"/>
      <c r="F90" s="67"/>
      <c r="G90" s="66"/>
      <c r="H90" s="362"/>
      <c r="I90" s="86" t="s">
        <v>90</v>
      </c>
      <c r="J90" s="83">
        <v>3576555816</v>
      </c>
      <c r="K90" s="137">
        <v>1809542199</v>
      </c>
      <c r="L90" s="137">
        <v>1809542199</v>
      </c>
      <c r="M90" s="138">
        <v>1809542199</v>
      </c>
      <c r="N90" s="41">
        <v>0.50594546599968393</v>
      </c>
    </row>
    <row r="91" spans="1:14" s="42" customFormat="1" ht="78" customHeight="1" x14ac:dyDescent="0.2">
      <c r="A91" s="10"/>
      <c r="B91" s="65"/>
      <c r="C91" s="66"/>
      <c r="D91" s="67"/>
      <c r="E91" s="66"/>
      <c r="F91" s="67"/>
      <c r="G91" s="66"/>
      <c r="H91" s="362"/>
      <c r="I91" s="86" t="s">
        <v>91</v>
      </c>
      <c r="J91" s="83">
        <v>934549247</v>
      </c>
      <c r="K91" s="83">
        <v>703809200</v>
      </c>
      <c r="L91" s="137">
        <v>703809200</v>
      </c>
      <c r="M91" s="138">
        <v>703809200</v>
      </c>
      <c r="N91" s="41">
        <v>0.75310017343580393</v>
      </c>
    </row>
    <row r="92" spans="1:14" s="42" customFormat="1" ht="78" customHeight="1" x14ac:dyDescent="0.2">
      <c r="A92" s="10"/>
      <c r="B92" s="65"/>
      <c r="C92" s="66"/>
      <c r="D92" s="67"/>
      <c r="E92" s="66"/>
      <c r="F92" s="67"/>
      <c r="G92" s="66"/>
      <c r="H92" s="362"/>
      <c r="I92" s="86" t="s">
        <v>92</v>
      </c>
      <c r="J92" s="83">
        <v>1370358912</v>
      </c>
      <c r="K92" s="83">
        <v>887018106</v>
      </c>
      <c r="L92" s="83">
        <v>887018106</v>
      </c>
      <c r="M92" s="139">
        <v>635132400</v>
      </c>
      <c r="N92" s="41">
        <v>0.64728889507160003</v>
      </c>
    </row>
    <row r="93" spans="1:14" s="42" customFormat="1" ht="78" customHeight="1" x14ac:dyDescent="0.2">
      <c r="A93" s="10"/>
      <c r="B93" s="65"/>
      <c r="C93" s="66"/>
      <c r="D93" s="67"/>
      <c r="E93" s="66"/>
      <c r="F93" s="67"/>
      <c r="G93" s="66"/>
      <c r="H93" s="362"/>
      <c r="I93" s="86" t="s">
        <v>16</v>
      </c>
      <c r="J93" s="83">
        <v>1459029622</v>
      </c>
      <c r="K93" s="83">
        <v>1448793777</v>
      </c>
      <c r="L93" s="83">
        <v>1448793777</v>
      </c>
      <c r="M93" s="139">
        <v>1448793777</v>
      </c>
      <c r="N93" s="41">
        <v>0.99298448445072074</v>
      </c>
    </row>
    <row r="94" spans="1:14" s="42" customFormat="1" ht="78" customHeight="1" x14ac:dyDescent="0.2">
      <c r="A94" s="10"/>
      <c r="B94" s="65"/>
      <c r="C94" s="66"/>
      <c r="D94" s="67"/>
      <c r="E94" s="66"/>
      <c r="F94" s="140"/>
      <c r="G94" s="141"/>
      <c r="H94" s="361"/>
      <c r="I94" s="86" t="s">
        <v>92</v>
      </c>
      <c r="J94" s="83">
        <v>4398276550</v>
      </c>
      <c r="K94" s="83">
        <v>4335832511</v>
      </c>
      <c r="L94" s="83">
        <v>4335832511</v>
      </c>
      <c r="M94" s="139">
        <v>4335832511</v>
      </c>
      <c r="N94" s="41">
        <v>0.98580261193444052</v>
      </c>
    </row>
    <row r="95" spans="1:14" s="42" customFormat="1" ht="27.75" customHeight="1" x14ac:dyDescent="0.2">
      <c r="A95" s="10"/>
      <c r="B95" s="65"/>
      <c r="C95" s="66"/>
      <c r="D95" s="67"/>
      <c r="E95" s="66"/>
      <c r="F95" s="142">
        <v>17</v>
      </c>
      <c r="G95" s="136" t="s">
        <v>93</v>
      </c>
      <c r="H95" s="37"/>
      <c r="I95" s="108"/>
      <c r="J95" s="39">
        <f>SUM(J96:J98)</f>
        <v>1147002022</v>
      </c>
      <c r="K95" s="39">
        <f t="shared" ref="K95:M95" si="24">SUM(K96:K98)</f>
        <v>1022117283</v>
      </c>
      <c r="L95" s="39">
        <f t="shared" si="24"/>
        <v>539317283</v>
      </c>
      <c r="M95" s="40">
        <f t="shared" si="24"/>
        <v>539317283</v>
      </c>
      <c r="N95" s="41">
        <v>0.89112073335124431</v>
      </c>
    </row>
    <row r="96" spans="1:14" s="42" customFormat="1" ht="59.25" customHeight="1" x14ac:dyDescent="0.2">
      <c r="A96" s="10"/>
      <c r="B96" s="65"/>
      <c r="C96" s="66"/>
      <c r="D96" s="67"/>
      <c r="E96" s="66"/>
      <c r="F96" s="120"/>
      <c r="G96" s="128"/>
      <c r="H96" s="360" t="s">
        <v>94</v>
      </c>
      <c r="I96" s="86" t="s">
        <v>16</v>
      </c>
      <c r="J96" s="83">
        <v>50000000</v>
      </c>
      <c r="K96" s="137">
        <v>47986000</v>
      </c>
      <c r="L96" s="137">
        <v>7986000</v>
      </c>
      <c r="M96" s="138">
        <v>7986000</v>
      </c>
      <c r="N96" s="41">
        <v>0.95972000000000002</v>
      </c>
    </row>
    <row r="97" spans="1:14" s="42" customFormat="1" ht="59.25" customHeight="1" x14ac:dyDescent="0.2">
      <c r="A97" s="10"/>
      <c r="B97" s="65"/>
      <c r="C97" s="66"/>
      <c r="D97" s="67"/>
      <c r="E97" s="66"/>
      <c r="F97" s="67"/>
      <c r="G97" s="66"/>
      <c r="H97" s="362"/>
      <c r="I97" s="86" t="s">
        <v>16</v>
      </c>
      <c r="J97" s="83">
        <v>1052932022</v>
      </c>
      <c r="K97" s="137">
        <v>930061283</v>
      </c>
      <c r="L97" s="137">
        <v>487261283</v>
      </c>
      <c r="M97" s="138">
        <v>487261283</v>
      </c>
      <c r="N97" s="41">
        <v>0.88330610482658489</v>
      </c>
    </row>
    <row r="98" spans="1:14" s="42" customFormat="1" ht="59.25" customHeight="1" x14ac:dyDescent="0.2">
      <c r="A98" s="10"/>
      <c r="B98" s="65"/>
      <c r="C98" s="66"/>
      <c r="D98" s="67"/>
      <c r="E98" s="66"/>
      <c r="F98" s="140"/>
      <c r="G98" s="141"/>
      <c r="H98" s="361"/>
      <c r="I98" s="86" t="s">
        <v>91</v>
      </c>
      <c r="J98" s="83">
        <v>44070000</v>
      </c>
      <c r="K98" s="137">
        <v>44070000</v>
      </c>
      <c r="L98" s="137">
        <v>44070000</v>
      </c>
      <c r="M98" s="138">
        <v>44070000</v>
      </c>
      <c r="N98" s="41">
        <v>1</v>
      </c>
    </row>
    <row r="99" spans="1:14" s="42" customFormat="1" ht="27.75" customHeight="1" x14ac:dyDescent="0.2">
      <c r="A99" s="10"/>
      <c r="B99" s="65"/>
      <c r="C99" s="66"/>
      <c r="D99" s="67"/>
      <c r="E99" s="66"/>
      <c r="F99" s="143">
        <v>18</v>
      </c>
      <c r="G99" s="136" t="s">
        <v>95</v>
      </c>
      <c r="H99" s="37"/>
      <c r="I99" s="108"/>
      <c r="J99" s="39">
        <f>SUM(J100:J105)</f>
        <v>97552309856.839996</v>
      </c>
      <c r="K99" s="39">
        <f t="shared" ref="K99:M99" si="25">SUM(K100:K105)</f>
        <v>96619452584.130005</v>
      </c>
      <c r="L99" s="39">
        <f t="shared" si="25"/>
        <v>96619452584.130005</v>
      </c>
      <c r="M99" s="40">
        <f t="shared" si="25"/>
        <v>96619452584.130005</v>
      </c>
      <c r="N99" s="41">
        <v>0.99043736356341561</v>
      </c>
    </row>
    <row r="100" spans="1:14" s="42" customFormat="1" ht="51.75" customHeight="1" x14ac:dyDescent="0.2">
      <c r="A100" s="10"/>
      <c r="B100" s="65"/>
      <c r="C100" s="66"/>
      <c r="D100" s="67"/>
      <c r="E100" s="66"/>
      <c r="F100" s="144"/>
      <c r="G100" s="145"/>
      <c r="H100" s="360" t="s">
        <v>96</v>
      </c>
      <c r="I100" s="146" t="s">
        <v>97</v>
      </c>
      <c r="J100" s="83">
        <v>805482353.84000003</v>
      </c>
      <c r="K100" s="83">
        <v>6805763.1299999999</v>
      </c>
      <c r="L100" s="83">
        <v>6805763.1299999999</v>
      </c>
      <c r="M100" s="139">
        <v>6805763.1299999999</v>
      </c>
      <c r="N100" s="41">
        <v>8.4493013379556767E-3</v>
      </c>
    </row>
    <row r="101" spans="1:14" s="42" customFormat="1" ht="51.75" customHeight="1" x14ac:dyDescent="0.2">
      <c r="A101" s="10"/>
      <c r="B101" s="65"/>
      <c r="C101" s="66"/>
      <c r="D101" s="67"/>
      <c r="E101" s="66"/>
      <c r="F101" s="147"/>
      <c r="G101" s="145"/>
      <c r="H101" s="362"/>
      <c r="I101" s="86" t="s">
        <v>91</v>
      </c>
      <c r="J101" s="83">
        <v>72559875983</v>
      </c>
      <c r="K101" s="137">
        <v>72559875983</v>
      </c>
      <c r="L101" s="137">
        <v>72559875983</v>
      </c>
      <c r="M101" s="138">
        <v>72559875983</v>
      </c>
      <c r="N101" s="41">
        <v>1</v>
      </c>
    </row>
    <row r="102" spans="1:14" s="42" customFormat="1" ht="51.75" customHeight="1" x14ac:dyDescent="0.2">
      <c r="A102" s="10"/>
      <c r="B102" s="65"/>
      <c r="C102" s="66"/>
      <c r="D102" s="67"/>
      <c r="E102" s="66"/>
      <c r="F102" s="147"/>
      <c r="G102" s="145"/>
      <c r="H102" s="362"/>
      <c r="I102" s="86" t="s">
        <v>98</v>
      </c>
      <c r="J102" s="83">
        <v>13295751911</v>
      </c>
      <c r="K102" s="137">
        <v>13295751911</v>
      </c>
      <c r="L102" s="137">
        <v>13295751911</v>
      </c>
      <c r="M102" s="138">
        <v>13295751911</v>
      </c>
      <c r="N102" s="41">
        <v>1</v>
      </c>
    </row>
    <row r="103" spans="1:14" s="42" customFormat="1" ht="51.75" customHeight="1" x14ac:dyDescent="0.2">
      <c r="A103" s="10"/>
      <c r="B103" s="65"/>
      <c r="C103" s="66"/>
      <c r="D103" s="67"/>
      <c r="E103" s="66"/>
      <c r="F103" s="147"/>
      <c r="G103" s="145"/>
      <c r="H103" s="362"/>
      <c r="I103" s="86" t="s">
        <v>97</v>
      </c>
      <c r="J103" s="83">
        <v>153811171</v>
      </c>
      <c r="K103" s="137">
        <v>19630489</v>
      </c>
      <c r="L103" s="137">
        <v>19630489</v>
      </c>
      <c r="M103" s="138">
        <v>19630489</v>
      </c>
      <c r="N103" s="41">
        <v>0.12762719945744383</v>
      </c>
    </row>
    <row r="104" spans="1:14" s="42" customFormat="1" ht="51.75" customHeight="1" x14ac:dyDescent="0.2">
      <c r="A104" s="10"/>
      <c r="B104" s="65"/>
      <c r="C104" s="66"/>
      <c r="D104" s="67"/>
      <c r="E104" s="66"/>
      <c r="F104" s="147"/>
      <c r="G104" s="145"/>
      <c r="H104" s="362"/>
      <c r="I104" s="86" t="s">
        <v>91</v>
      </c>
      <c r="J104" s="83">
        <v>8627167120</v>
      </c>
      <c r="K104" s="137">
        <v>8627167120</v>
      </c>
      <c r="L104" s="137">
        <v>8627167120</v>
      </c>
      <c r="M104" s="138">
        <v>8627167120</v>
      </c>
      <c r="N104" s="41">
        <v>1</v>
      </c>
    </row>
    <row r="105" spans="1:14" s="42" customFormat="1" ht="51.75" customHeight="1" x14ac:dyDescent="0.2">
      <c r="A105" s="10"/>
      <c r="B105" s="65"/>
      <c r="C105" s="66"/>
      <c r="D105" s="140"/>
      <c r="E105" s="141"/>
      <c r="F105" s="148"/>
      <c r="G105" s="149"/>
      <c r="H105" s="361"/>
      <c r="I105" s="86" t="s">
        <v>98</v>
      </c>
      <c r="J105" s="83">
        <v>2110221318</v>
      </c>
      <c r="K105" s="137">
        <v>2110221318</v>
      </c>
      <c r="L105" s="137">
        <v>2110221318</v>
      </c>
      <c r="M105" s="138">
        <v>2110221318</v>
      </c>
      <c r="N105" s="41">
        <v>1</v>
      </c>
    </row>
    <row r="106" spans="1:14" s="42" customFormat="1" ht="27.75" customHeight="1" x14ac:dyDescent="0.2">
      <c r="A106" s="10"/>
      <c r="B106" s="65"/>
      <c r="C106" s="66"/>
      <c r="D106" s="150">
        <v>6</v>
      </c>
      <c r="E106" s="151" t="s">
        <v>99</v>
      </c>
      <c r="F106" s="152"/>
      <c r="G106" s="153"/>
      <c r="H106" s="27"/>
      <c r="I106" s="103"/>
      <c r="J106" s="29">
        <f t="shared" ref="J106:M106" si="26">J107+J111+J114+J118</f>
        <v>1165000000.45</v>
      </c>
      <c r="K106" s="29">
        <f t="shared" si="26"/>
        <v>521248589.72000003</v>
      </c>
      <c r="L106" s="29">
        <f t="shared" si="26"/>
        <v>488178989.72000003</v>
      </c>
      <c r="M106" s="30">
        <f t="shared" si="26"/>
        <v>488178989.72000003</v>
      </c>
      <c r="N106" s="41">
        <v>0.44742368199026555</v>
      </c>
    </row>
    <row r="107" spans="1:14" s="42" customFormat="1" ht="27.75" customHeight="1" x14ac:dyDescent="0.2">
      <c r="A107" s="10"/>
      <c r="B107" s="65"/>
      <c r="C107" s="66"/>
      <c r="D107" s="133"/>
      <c r="E107" s="134"/>
      <c r="F107" s="143">
        <v>19</v>
      </c>
      <c r="G107" s="136" t="s">
        <v>100</v>
      </c>
      <c r="H107" s="37"/>
      <c r="I107" s="108"/>
      <c r="J107" s="39">
        <f>SUM(J108:J110)</f>
        <v>130000000.45</v>
      </c>
      <c r="K107" s="39">
        <f t="shared" ref="K107:M107" si="27">SUM(K108:K110)</f>
        <v>122299600</v>
      </c>
      <c r="L107" s="39">
        <f t="shared" si="27"/>
        <v>104230000</v>
      </c>
      <c r="M107" s="40">
        <f t="shared" si="27"/>
        <v>104230000</v>
      </c>
      <c r="N107" s="41">
        <v>0.94076615058965563</v>
      </c>
    </row>
    <row r="108" spans="1:14" s="42" customFormat="1" ht="86.25" customHeight="1" x14ac:dyDescent="0.2">
      <c r="A108" s="10"/>
      <c r="B108" s="65"/>
      <c r="C108" s="66"/>
      <c r="D108" s="67"/>
      <c r="E108" s="66"/>
      <c r="F108" s="120"/>
      <c r="G108" s="66"/>
      <c r="H108" s="360" t="s">
        <v>101</v>
      </c>
      <c r="I108" s="86" t="s">
        <v>90</v>
      </c>
      <c r="J108" s="83">
        <v>30000000</v>
      </c>
      <c r="K108" s="137">
        <v>25480000</v>
      </c>
      <c r="L108" s="137">
        <v>25480000</v>
      </c>
      <c r="M108" s="138">
        <v>25480000</v>
      </c>
      <c r="N108" s="41">
        <v>0.84933333333333338</v>
      </c>
    </row>
    <row r="109" spans="1:14" s="42" customFormat="1" ht="86.25" customHeight="1" x14ac:dyDescent="0.2">
      <c r="A109" s="10"/>
      <c r="B109" s="65"/>
      <c r="C109" s="66"/>
      <c r="D109" s="67"/>
      <c r="E109" s="66"/>
      <c r="F109" s="67"/>
      <c r="G109" s="66"/>
      <c r="H109" s="362"/>
      <c r="I109" s="86" t="s">
        <v>90</v>
      </c>
      <c r="J109" s="83">
        <v>51120525</v>
      </c>
      <c r="K109" s="137">
        <v>51120525</v>
      </c>
      <c r="L109" s="137">
        <v>43750000</v>
      </c>
      <c r="M109" s="138">
        <v>43750000</v>
      </c>
      <c r="N109" s="41">
        <v>1</v>
      </c>
    </row>
    <row r="110" spans="1:14" s="42" customFormat="1" ht="86.25" customHeight="1" x14ac:dyDescent="0.2">
      <c r="A110" s="10"/>
      <c r="B110" s="65"/>
      <c r="C110" s="66"/>
      <c r="D110" s="67"/>
      <c r="E110" s="66"/>
      <c r="F110" s="140"/>
      <c r="G110" s="66"/>
      <c r="H110" s="361"/>
      <c r="I110" s="86" t="s">
        <v>102</v>
      </c>
      <c r="J110" s="83">
        <v>48879475.450000003</v>
      </c>
      <c r="K110" s="137">
        <v>45699075</v>
      </c>
      <c r="L110" s="137">
        <v>35000000</v>
      </c>
      <c r="M110" s="138">
        <v>35000000</v>
      </c>
      <c r="N110" s="41">
        <v>0.93493382609530429</v>
      </c>
    </row>
    <row r="111" spans="1:14" s="42" customFormat="1" ht="27.75" customHeight="1" x14ac:dyDescent="0.2">
      <c r="A111" s="10"/>
      <c r="B111" s="65"/>
      <c r="C111" s="66"/>
      <c r="D111" s="67"/>
      <c r="E111" s="66"/>
      <c r="F111" s="143">
        <v>20</v>
      </c>
      <c r="G111" s="136" t="s">
        <v>103</v>
      </c>
      <c r="H111" s="37"/>
      <c r="I111" s="108"/>
      <c r="J111" s="39">
        <f>SUM(J112:J113)</f>
        <v>650000000</v>
      </c>
      <c r="K111" s="39">
        <f t="shared" ref="K111:M111" si="28">SUM(K112:K113)</f>
        <v>391448989.72000003</v>
      </c>
      <c r="L111" s="39">
        <f t="shared" si="28"/>
        <v>376448989.72000003</v>
      </c>
      <c r="M111" s="40">
        <f t="shared" si="28"/>
        <v>376448989.72000003</v>
      </c>
      <c r="N111" s="41">
        <v>0.60222921495384618</v>
      </c>
    </row>
    <row r="112" spans="1:14" s="42" customFormat="1" ht="84.75" customHeight="1" x14ac:dyDescent="0.2">
      <c r="A112" s="10"/>
      <c r="B112" s="65"/>
      <c r="C112" s="66"/>
      <c r="D112" s="67"/>
      <c r="E112" s="10"/>
      <c r="F112" s="120"/>
      <c r="G112" s="66"/>
      <c r="H112" s="360" t="s">
        <v>104</v>
      </c>
      <c r="I112" s="86" t="s">
        <v>16</v>
      </c>
      <c r="J112" s="83">
        <v>50000000</v>
      </c>
      <c r="K112" s="137">
        <v>37000000</v>
      </c>
      <c r="L112" s="137">
        <v>37000000</v>
      </c>
      <c r="M112" s="138">
        <v>37000000</v>
      </c>
      <c r="N112" s="41">
        <v>0.74</v>
      </c>
    </row>
    <row r="113" spans="1:14" s="42" customFormat="1" ht="84.75" customHeight="1" x14ac:dyDescent="0.2">
      <c r="A113" s="10"/>
      <c r="B113" s="65"/>
      <c r="C113" s="66"/>
      <c r="D113" s="67"/>
      <c r="E113" s="10"/>
      <c r="F113" s="67"/>
      <c r="G113" s="66"/>
      <c r="H113" s="361"/>
      <c r="I113" s="86" t="s">
        <v>90</v>
      </c>
      <c r="J113" s="83">
        <v>600000000</v>
      </c>
      <c r="K113" s="137">
        <v>354448989.72000003</v>
      </c>
      <c r="L113" s="137">
        <v>339448989.72000003</v>
      </c>
      <c r="M113" s="138">
        <v>339448989.72000003</v>
      </c>
      <c r="N113" s="41">
        <v>0.59074831620000001</v>
      </c>
    </row>
    <row r="114" spans="1:14" s="42" customFormat="1" ht="27.75" customHeight="1" x14ac:dyDescent="0.2">
      <c r="A114" s="10"/>
      <c r="B114" s="65"/>
      <c r="C114" s="66"/>
      <c r="D114" s="67"/>
      <c r="E114" s="66"/>
      <c r="F114" s="143">
        <v>21</v>
      </c>
      <c r="G114" s="136" t="s">
        <v>105</v>
      </c>
      <c r="H114" s="37"/>
      <c r="I114" s="108"/>
      <c r="J114" s="39">
        <f>SUM(J115:J117)</f>
        <v>275000000</v>
      </c>
      <c r="K114" s="39">
        <f t="shared" ref="K114:M114" si="29">SUM(K115:K117)</f>
        <v>7500000</v>
      </c>
      <c r="L114" s="39">
        <f t="shared" si="29"/>
        <v>7500000</v>
      </c>
      <c r="M114" s="40">
        <f t="shared" si="29"/>
        <v>7500000</v>
      </c>
      <c r="N114" s="41">
        <v>2.7272727272727271E-2</v>
      </c>
    </row>
    <row r="115" spans="1:14" s="42" customFormat="1" ht="69" customHeight="1" x14ac:dyDescent="0.2">
      <c r="A115" s="10"/>
      <c r="B115" s="65"/>
      <c r="C115" s="66"/>
      <c r="D115" s="67"/>
      <c r="E115" s="10"/>
      <c r="F115" s="120"/>
      <c r="G115" s="128"/>
      <c r="H115" s="360" t="s">
        <v>106</v>
      </c>
      <c r="I115" s="86" t="s">
        <v>16</v>
      </c>
      <c r="J115" s="83">
        <v>25000000</v>
      </c>
      <c r="K115" s="137">
        <v>0</v>
      </c>
      <c r="L115" s="137">
        <v>0</v>
      </c>
      <c r="M115" s="138">
        <v>0</v>
      </c>
      <c r="N115" s="41">
        <v>0</v>
      </c>
    </row>
    <row r="116" spans="1:14" s="42" customFormat="1" ht="69" customHeight="1" x14ac:dyDescent="0.2">
      <c r="A116" s="10"/>
      <c r="B116" s="65"/>
      <c r="C116" s="66"/>
      <c r="D116" s="67"/>
      <c r="E116" s="10"/>
      <c r="F116" s="67"/>
      <c r="G116" s="66"/>
      <c r="H116" s="361"/>
      <c r="I116" s="86" t="s">
        <v>91</v>
      </c>
      <c r="J116" s="83">
        <v>242500000</v>
      </c>
      <c r="K116" s="137">
        <v>0</v>
      </c>
      <c r="L116" s="137">
        <v>0</v>
      </c>
      <c r="M116" s="138">
        <v>0</v>
      </c>
      <c r="N116" s="41">
        <v>0</v>
      </c>
    </row>
    <row r="117" spans="1:14" s="42" customFormat="1" ht="69" customHeight="1" x14ac:dyDescent="0.2">
      <c r="A117" s="10"/>
      <c r="B117" s="65"/>
      <c r="C117" s="66"/>
      <c r="D117" s="67"/>
      <c r="E117" s="10"/>
      <c r="F117" s="140"/>
      <c r="G117" s="141"/>
      <c r="H117" s="86" t="s">
        <v>107</v>
      </c>
      <c r="I117" s="86" t="s">
        <v>91</v>
      </c>
      <c r="J117" s="83">
        <v>7500000</v>
      </c>
      <c r="K117" s="137">
        <v>7500000</v>
      </c>
      <c r="L117" s="137">
        <v>7500000</v>
      </c>
      <c r="M117" s="138">
        <v>7500000</v>
      </c>
      <c r="N117" s="41">
        <v>1</v>
      </c>
    </row>
    <row r="118" spans="1:14" s="42" customFormat="1" ht="27.75" customHeight="1" x14ac:dyDescent="0.2">
      <c r="A118" s="10"/>
      <c r="B118" s="65"/>
      <c r="C118" s="66"/>
      <c r="D118" s="67"/>
      <c r="E118" s="66"/>
      <c r="F118" s="35">
        <v>22</v>
      </c>
      <c r="G118" s="55" t="s">
        <v>108</v>
      </c>
      <c r="H118" s="37"/>
      <c r="I118" s="108"/>
      <c r="J118" s="39">
        <f>SUM(J119)</f>
        <v>110000000</v>
      </c>
      <c r="K118" s="39">
        <f t="shared" ref="K118:M118" si="30">SUM(K119)</f>
        <v>0</v>
      </c>
      <c r="L118" s="39">
        <f t="shared" si="30"/>
        <v>0</v>
      </c>
      <c r="M118" s="40">
        <f t="shared" si="30"/>
        <v>0</v>
      </c>
      <c r="N118" s="41">
        <v>0</v>
      </c>
    </row>
    <row r="119" spans="1:14" s="42" customFormat="1" ht="76.5" customHeight="1" x14ac:dyDescent="0.2">
      <c r="A119" s="10"/>
      <c r="B119" s="65"/>
      <c r="C119" s="66"/>
      <c r="D119" s="10"/>
      <c r="E119" s="10"/>
      <c r="F119" s="154"/>
      <c r="G119" s="155"/>
      <c r="H119" s="86" t="s">
        <v>109</v>
      </c>
      <c r="I119" s="86" t="s">
        <v>90</v>
      </c>
      <c r="J119" s="83">
        <v>110000000</v>
      </c>
      <c r="K119" s="83">
        <v>0</v>
      </c>
      <c r="L119" s="83">
        <v>0</v>
      </c>
      <c r="M119" s="139">
        <v>0</v>
      </c>
      <c r="N119" s="41">
        <v>0</v>
      </c>
    </row>
    <row r="120" spans="1:14" s="42" customFormat="1" ht="27.75" customHeight="1" x14ac:dyDescent="0.2">
      <c r="A120" s="10"/>
      <c r="B120" s="65"/>
      <c r="C120" s="66"/>
      <c r="D120" s="150">
        <v>7</v>
      </c>
      <c r="E120" s="151" t="s">
        <v>110</v>
      </c>
      <c r="F120" s="152"/>
      <c r="G120" s="153"/>
      <c r="H120" s="27"/>
      <c r="I120" s="103"/>
      <c r="J120" s="29">
        <f t="shared" ref="J120:M120" si="31">J121+J123</f>
        <v>280000000</v>
      </c>
      <c r="K120" s="29">
        <f t="shared" si="31"/>
        <v>125181139</v>
      </c>
      <c r="L120" s="29">
        <f t="shared" si="31"/>
        <v>100488000</v>
      </c>
      <c r="M120" s="30">
        <f t="shared" si="31"/>
        <v>100488000</v>
      </c>
      <c r="N120" s="41">
        <v>0.44707549642857142</v>
      </c>
    </row>
    <row r="121" spans="1:14" s="42" customFormat="1" ht="27.75" customHeight="1" x14ac:dyDescent="0.2">
      <c r="A121" s="10"/>
      <c r="B121" s="65"/>
      <c r="C121" s="66"/>
      <c r="D121" s="133"/>
      <c r="E121" s="134"/>
      <c r="F121" s="143">
        <v>23</v>
      </c>
      <c r="G121" s="136" t="s">
        <v>111</v>
      </c>
      <c r="H121" s="37"/>
      <c r="I121" s="108"/>
      <c r="J121" s="39">
        <f>J122</f>
        <v>100000000</v>
      </c>
      <c r="K121" s="39">
        <f t="shared" ref="K121:M121" si="32">K122</f>
        <v>94193139</v>
      </c>
      <c r="L121" s="39">
        <f t="shared" si="32"/>
        <v>89500000</v>
      </c>
      <c r="M121" s="40">
        <f t="shared" si="32"/>
        <v>89500000</v>
      </c>
      <c r="N121" s="41">
        <v>0.94193139000000004</v>
      </c>
    </row>
    <row r="122" spans="1:14" s="42" customFormat="1" ht="81" customHeight="1" x14ac:dyDescent="0.2">
      <c r="A122" s="10"/>
      <c r="B122" s="65"/>
      <c r="C122" s="66"/>
      <c r="D122" s="156"/>
      <c r="E122" s="157"/>
      <c r="F122" s="158"/>
      <c r="G122" s="145"/>
      <c r="H122" s="86" t="s">
        <v>112</v>
      </c>
      <c r="I122" s="86" t="s">
        <v>90</v>
      </c>
      <c r="J122" s="83">
        <v>100000000</v>
      </c>
      <c r="K122" s="137">
        <v>94193139</v>
      </c>
      <c r="L122" s="137">
        <v>89500000</v>
      </c>
      <c r="M122" s="138">
        <v>89500000</v>
      </c>
      <c r="N122" s="41">
        <v>0.94193139000000004</v>
      </c>
    </row>
    <row r="123" spans="1:14" s="42" customFormat="1" ht="27.75" customHeight="1" x14ac:dyDescent="0.2">
      <c r="A123" s="10"/>
      <c r="B123" s="65"/>
      <c r="C123" s="66"/>
      <c r="D123" s="156"/>
      <c r="E123" s="157"/>
      <c r="F123" s="143">
        <v>24</v>
      </c>
      <c r="G123" s="136" t="s">
        <v>113</v>
      </c>
      <c r="H123" s="37"/>
      <c r="I123" s="108"/>
      <c r="J123" s="39">
        <f t="shared" ref="J123:M123" si="33">SUM(J124:J125)</f>
        <v>180000000</v>
      </c>
      <c r="K123" s="39">
        <f t="shared" si="33"/>
        <v>30988000</v>
      </c>
      <c r="L123" s="39">
        <f t="shared" si="33"/>
        <v>10988000</v>
      </c>
      <c r="M123" s="40">
        <f t="shared" si="33"/>
        <v>10988000</v>
      </c>
      <c r="N123" s="41">
        <v>0.17215555555555556</v>
      </c>
    </row>
    <row r="124" spans="1:14" s="42" customFormat="1" ht="66.75" customHeight="1" x14ac:dyDescent="0.2">
      <c r="A124" s="10"/>
      <c r="B124" s="65"/>
      <c r="C124" s="66"/>
      <c r="D124" s="156"/>
      <c r="E124" s="157"/>
      <c r="F124" s="158"/>
      <c r="G124" s="145"/>
      <c r="H124" s="360" t="s">
        <v>114</v>
      </c>
      <c r="I124" s="86" t="s">
        <v>16</v>
      </c>
      <c r="J124" s="83">
        <v>80000000</v>
      </c>
      <c r="K124" s="137">
        <v>988000</v>
      </c>
      <c r="L124" s="137">
        <v>988000</v>
      </c>
      <c r="M124" s="138">
        <v>988000</v>
      </c>
      <c r="N124" s="41">
        <v>1.235E-2</v>
      </c>
    </row>
    <row r="125" spans="1:14" s="42" customFormat="1" ht="78" customHeight="1" x14ac:dyDescent="0.2">
      <c r="A125" s="10"/>
      <c r="B125" s="65"/>
      <c r="C125" s="66"/>
      <c r="D125" s="156"/>
      <c r="E125" s="157"/>
      <c r="F125" s="159"/>
      <c r="G125" s="145"/>
      <c r="H125" s="361"/>
      <c r="I125" s="86" t="s">
        <v>90</v>
      </c>
      <c r="J125" s="83">
        <v>100000000</v>
      </c>
      <c r="K125" s="137">
        <v>30000000</v>
      </c>
      <c r="L125" s="137">
        <v>10000000</v>
      </c>
      <c r="M125" s="138">
        <v>10000000</v>
      </c>
      <c r="N125" s="41">
        <v>0.3</v>
      </c>
    </row>
    <row r="126" spans="1:14" s="42" customFormat="1" ht="27.75" customHeight="1" x14ac:dyDescent="0.2">
      <c r="A126" s="10"/>
      <c r="B126" s="65"/>
      <c r="C126" s="66"/>
      <c r="D126" s="150">
        <v>8</v>
      </c>
      <c r="E126" s="151" t="s">
        <v>115</v>
      </c>
      <c r="F126" s="152"/>
      <c r="G126" s="153"/>
      <c r="H126" s="27"/>
      <c r="I126" s="103"/>
      <c r="J126" s="29">
        <f t="shared" ref="J126:M126" si="34">J127+J129+J134+J139</f>
        <v>15887360755</v>
      </c>
      <c r="K126" s="29">
        <f t="shared" si="34"/>
        <v>14873789023.15</v>
      </c>
      <c r="L126" s="29">
        <f t="shared" si="34"/>
        <v>14871589023.15</v>
      </c>
      <c r="M126" s="30">
        <f t="shared" si="34"/>
        <v>14871589023.15</v>
      </c>
      <c r="N126" s="41">
        <v>0.93620263632957323</v>
      </c>
    </row>
    <row r="127" spans="1:14" s="42" customFormat="1" ht="27.75" customHeight="1" x14ac:dyDescent="0.2">
      <c r="A127" s="10"/>
      <c r="B127" s="65"/>
      <c r="C127" s="66"/>
      <c r="D127" s="133"/>
      <c r="E127" s="134"/>
      <c r="F127" s="160">
        <v>25</v>
      </c>
      <c r="G127" s="136" t="s">
        <v>116</v>
      </c>
      <c r="H127" s="37"/>
      <c r="I127" s="108"/>
      <c r="J127" s="39">
        <f>SUM(J128)</f>
        <v>80000000</v>
      </c>
      <c r="K127" s="39">
        <f t="shared" ref="K127:M127" si="35">SUM(K128)</f>
        <v>9120160</v>
      </c>
      <c r="L127" s="39">
        <f t="shared" si="35"/>
        <v>9120160</v>
      </c>
      <c r="M127" s="40">
        <f t="shared" si="35"/>
        <v>9120160</v>
      </c>
      <c r="N127" s="41">
        <v>0.11400200000000001</v>
      </c>
    </row>
    <row r="128" spans="1:14" s="42" customFormat="1" ht="59.25" customHeight="1" x14ac:dyDescent="0.2">
      <c r="A128" s="10"/>
      <c r="B128" s="65"/>
      <c r="C128" s="66"/>
      <c r="D128" s="156"/>
      <c r="E128" s="157"/>
      <c r="F128" s="161"/>
      <c r="G128" s="162"/>
      <c r="H128" s="86" t="s">
        <v>117</v>
      </c>
      <c r="I128" s="86" t="s">
        <v>16</v>
      </c>
      <c r="J128" s="83">
        <v>80000000</v>
      </c>
      <c r="K128" s="137">
        <v>9120160</v>
      </c>
      <c r="L128" s="137">
        <v>9120160</v>
      </c>
      <c r="M128" s="138">
        <v>9120160</v>
      </c>
      <c r="N128" s="41">
        <v>0.11400200000000001</v>
      </c>
    </row>
    <row r="129" spans="1:14" s="42" customFormat="1" ht="27.75" customHeight="1" x14ac:dyDescent="0.2">
      <c r="A129" s="10"/>
      <c r="B129" s="65"/>
      <c r="C129" s="66"/>
      <c r="D129" s="156"/>
      <c r="E129" s="157"/>
      <c r="F129" s="160">
        <v>26</v>
      </c>
      <c r="G129" s="136" t="s">
        <v>118</v>
      </c>
      <c r="H129" s="37"/>
      <c r="I129" s="108"/>
      <c r="J129" s="39">
        <f>SUM(J130:J133)</f>
        <v>1514661430</v>
      </c>
      <c r="K129" s="39">
        <f t="shared" ref="K129:M129" si="36">SUM(K130:K133)</f>
        <v>1088769251</v>
      </c>
      <c r="L129" s="39">
        <f t="shared" si="36"/>
        <v>1088769251</v>
      </c>
      <c r="M129" s="40">
        <f t="shared" si="36"/>
        <v>1088769251</v>
      </c>
      <c r="N129" s="41">
        <v>0.71882021251442307</v>
      </c>
    </row>
    <row r="130" spans="1:14" s="42" customFormat="1" ht="57.75" customHeight="1" x14ac:dyDescent="0.2">
      <c r="A130" s="10"/>
      <c r="B130" s="65"/>
      <c r="C130" s="66"/>
      <c r="D130" s="156"/>
      <c r="E130" s="157"/>
      <c r="F130" s="158"/>
      <c r="G130" s="162"/>
      <c r="H130" s="360" t="s">
        <v>119</v>
      </c>
      <c r="I130" s="86" t="s">
        <v>91</v>
      </c>
      <c r="J130" s="83">
        <v>48879475</v>
      </c>
      <c r="K130" s="83">
        <v>0</v>
      </c>
      <c r="L130" s="83">
        <v>0</v>
      </c>
      <c r="M130" s="139">
        <v>0</v>
      </c>
      <c r="N130" s="41">
        <v>0</v>
      </c>
    </row>
    <row r="131" spans="1:14" s="42" customFormat="1" ht="57.75" customHeight="1" x14ac:dyDescent="0.2">
      <c r="A131" s="10"/>
      <c r="B131" s="65"/>
      <c r="C131" s="66"/>
      <c r="D131" s="156"/>
      <c r="E131" s="157"/>
      <c r="F131" s="159"/>
      <c r="G131" s="162"/>
      <c r="H131" s="362"/>
      <c r="I131" s="86" t="s">
        <v>97</v>
      </c>
      <c r="J131" s="83">
        <v>276361660</v>
      </c>
      <c r="K131" s="83">
        <v>0</v>
      </c>
      <c r="L131" s="83">
        <v>0</v>
      </c>
      <c r="M131" s="139">
        <v>0</v>
      </c>
      <c r="N131" s="41">
        <v>0</v>
      </c>
    </row>
    <row r="132" spans="1:14" s="42" customFormat="1" ht="57.75" customHeight="1" x14ac:dyDescent="0.2">
      <c r="A132" s="10"/>
      <c r="B132" s="65"/>
      <c r="C132" s="66"/>
      <c r="D132" s="156"/>
      <c r="E132" s="157"/>
      <c r="F132" s="159"/>
      <c r="G132" s="162"/>
      <c r="H132" s="361"/>
      <c r="I132" s="86" t="s">
        <v>91</v>
      </c>
      <c r="J132" s="83">
        <v>604297404.44000006</v>
      </c>
      <c r="K132" s="83">
        <v>592376257</v>
      </c>
      <c r="L132" s="83">
        <v>592376257</v>
      </c>
      <c r="M132" s="139">
        <v>592376257</v>
      </c>
      <c r="N132" s="41">
        <v>0.9802727144740141</v>
      </c>
    </row>
    <row r="133" spans="1:14" s="42" customFormat="1" ht="77.25" customHeight="1" x14ac:dyDescent="0.2">
      <c r="A133" s="10"/>
      <c r="B133" s="65"/>
      <c r="C133" s="66"/>
      <c r="D133" s="156"/>
      <c r="E133" s="157"/>
      <c r="F133" s="163"/>
      <c r="G133" s="162"/>
      <c r="H133" s="164" t="s">
        <v>120</v>
      </c>
      <c r="I133" s="86" t="s">
        <v>91</v>
      </c>
      <c r="J133" s="83">
        <v>585122890.55999994</v>
      </c>
      <c r="K133" s="83">
        <v>496392994</v>
      </c>
      <c r="L133" s="83">
        <v>496392994</v>
      </c>
      <c r="M133" s="139">
        <v>496392994</v>
      </c>
      <c r="N133" s="41">
        <v>0.84835681872729374</v>
      </c>
    </row>
    <row r="134" spans="1:14" s="42" customFormat="1" ht="27.75" customHeight="1" x14ac:dyDescent="0.2">
      <c r="A134" s="10"/>
      <c r="B134" s="65"/>
      <c r="C134" s="66"/>
      <c r="D134" s="156"/>
      <c r="E134" s="157"/>
      <c r="F134" s="165">
        <v>27</v>
      </c>
      <c r="G134" s="136" t="s">
        <v>121</v>
      </c>
      <c r="H134" s="37"/>
      <c r="I134" s="108"/>
      <c r="J134" s="39">
        <f>SUM(J135:J138)</f>
        <v>14211556688</v>
      </c>
      <c r="K134" s="39">
        <f t="shared" ref="K134:M134" si="37">SUM(K135:K138)</f>
        <v>13765999612.15</v>
      </c>
      <c r="L134" s="39">
        <f t="shared" si="37"/>
        <v>13763799612.15</v>
      </c>
      <c r="M134" s="40">
        <f t="shared" si="37"/>
        <v>13763799612.15</v>
      </c>
      <c r="N134" s="41">
        <v>0.96864825679327438</v>
      </c>
    </row>
    <row r="135" spans="1:14" s="42" customFormat="1" ht="74.25" customHeight="1" x14ac:dyDescent="0.2">
      <c r="A135" s="10"/>
      <c r="B135" s="65"/>
      <c r="C135" s="66"/>
      <c r="D135" s="156"/>
      <c r="E135" s="166"/>
      <c r="F135" s="159"/>
      <c r="G135" s="145"/>
      <c r="H135" s="360" t="s">
        <v>122</v>
      </c>
      <c r="I135" s="86" t="s">
        <v>91</v>
      </c>
      <c r="J135" s="83">
        <v>5433092802.1099997</v>
      </c>
      <c r="K135" s="137">
        <v>5433092802.1099997</v>
      </c>
      <c r="L135" s="137">
        <v>5433092802.1099997</v>
      </c>
      <c r="M135" s="138">
        <v>5433092802.1099997</v>
      </c>
      <c r="N135" s="41">
        <v>1</v>
      </c>
    </row>
    <row r="136" spans="1:14" s="42" customFormat="1" ht="70.5" customHeight="1" x14ac:dyDescent="0.2">
      <c r="A136" s="10"/>
      <c r="B136" s="65"/>
      <c r="C136" s="66"/>
      <c r="D136" s="156"/>
      <c r="E136" s="166"/>
      <c r="F136" s="159"/>
      <c r="G136" s="162"/>
      <c r="H136" s="361"/>
      <c r="I136" s="86" t="s">
        <v>91</v>
      </c>
      <c r="J136" s="83">
        <v>1293200760</v>
      </c>
      <c r="K136" s="137">
        <v>1293200759.04</v>
      </c>
      <c r="L136" s="137">
        <v>1291000759.04</v>
      </c>
      <c r="M136" s="138">
        <v>1291000759.04</v>
      </c>
      <c r="N136" s="41">
        <v>0.99999999925765581</v>
      </c>
    </row>
    <row r="137" spans="1:14" s="42" customFormat="1" ht="57" customHeight="1" x14ac:dyDescent="0.2">
      <c r="A137" s="10"/>
      <c r="B137" s="65"/>
      <c r="C137" s="66"/>
      <c r="D137" s="156"/>
      <c r="E137" s="166"/>
      <c r="F137" s="159"/>
      <c r="G137" s="162"/>
      <c r="H137" s="369" t="s">
        <v>123</v>
      </c>
      <c r="I137" s="86" t="s">
        <v>91</v>
      </c>
      <c r="J137" s="83">
        <v>1067581218</v>
      </c>
      <c r="K137" s="137">
        <v>1067581218</v>
      </c>
      <c r="L137" s="137">
        <v>1067581218</v>
      </c>
      <c r="M137" s="138">
        <v>1067581218</v>
      </c>
      <c r="N137" s="41">
        <v>1</v>
      </c>
    </row>
    <row r="138" spans="1:14" s="42" customFormat="1" ht="57" customHeight="1" x14ac:dyDescent="0.2">
      <c r="A138" s="10"/>
      <c r="B138" s="65"/>
      <c r="C138" s="66"/>
      <c r="D138" s="156"/>
      <c r="E138" s="166"/>
      <c r="F138" s="163"/>
      <c r="G138" s="162"/>
      <c r="H138" s="370"/>
      <c r="I138" s="86" t="s">
        <v>91</v>
      </c>
      <c r="J138" s="83">
        <v>6417681907.8900003</v>
      </c>
      <c r="K138" s="137">
        <v>5972124833</v>
      </c>
      <c r="L138" s="137">
        <v>5972124833</v>
      </c>
      <c r="M138" s="138">
        <v>5972124833</v>
      </c>
      <c r="N138" s="41">
        <v>0.93057351840043279</v>
      </c>
    </row>
    <row r="139" spans="1:14" s="42" customFormat="1" ht="27.75" customHeight="1" x14ac:dyDescent="0.2">
      <c r="A139" s="10"/>
      <c r="B139" s="65"/>
      <c r="C139" s="66"/>
      <c r="D139" s="156"/>
      <c r="E139" s="157"/>
      <c r="F139" s="135">
        <v>28</v>
      </c>
      <c r="G139" s="136" t="s">
        <v>124</v>
      </c>
      <c r="H139" s="37"/>
      <c r="I139" s="108"/>
      <c r="J139" s="39">
        <f>SUM(J140:J141)</f>
        <v>81142637</v>
      </c>
      <c r="K139" s="39">
        <f t="shared" ref="K139:M139" si="38">SUM(K140:K141)</f>
        <v>9900000</v>
      </c>
      <c r="L139" s="39">
        <f t="shared" si="38"/>
        <v>9900000</v>
      </c>
      <c r="M139" s="40">
        <f t="shared" si="38"/>
        <v>9900000</v>
      </c>
      <c r="N139" s="41">
        <v>0.12200737326296161</v>
      </c>
    </row>
    <row r="140" spans="1:14" s="42" customFormat="1" ht="60" customHeight="1" x14ac:dyDescent="0.2">
      <c r="A140" s="10"/>
      <c r="B140" s="65"/>
      <c r="C140" s="66"/>
      <c r="D140" s="156"/>
      <c r="E140" s="157"/>
      <c r="F140" s="158"/>
      <c r="G140" s="145"/>
      <c r="H140" s="360" t="s">
        <v>125</v>
      </c>
      <c r="I140" s="86" t="s">
        <v>16</v>
      </c>
      <c r="J140" s="83">
        <v>30000000</v>
      </c>
      <c r="K140" s="137">
        <v>9900000</v>
      </c>
      <c r="L140" s="137">
        <v>9900000</v>
      </c>
      <c r="M140" s="138">
        <v>9900000</v>
      </c>
      <c r="N140" s="41">
        <v>0.33</v>
      </c>
    </row>
    <row r="141" spans="1:14" s="42" customFormat="1" ht="60" customHeight="1" x14ac:dyDescent="0.2">
      <c r="A141" s="10"/>
      <c r="B141" s="65"/>
      <c r="C141" s="66"/>
      <c r="D141" s="140"/>
      <c r="E141" s="141"/>
      <c r="F141" s="140"/>
      <c r="G141" s="141"/>
      <c r="H141" s="361"/>
      <c r="I141" s="86" t="s">
        <v>90</v>
      </c>
      <c r="J141" s="83">
        <v>51142637</v>
      </c>
      <c r="K141" s="137">
        <v>0</v>
      </c>
      <c r="L141" s="137">
        <v>0</v>
      </c>
      <c r="M141" s="138">
        <v>0</v>
      </c>
      <c r="N141" s="41">
        <v>0</v>
      </c>
    </row>
    <row r="142" spans="1:14" s="42" customFormat="1" ht="27.75" customHeight="1" x14ac:dyDescent="0.2">
      <c r="A142" s="10"/>
      <c r="B142" s="65"/>
      <c r="C142" s="66"/>
      <c r="D142" s="150">
        <v>9</v>
      </c>
      <c r="E142" s="151" t="s">
        <v>126</v>
      </c>
      <c r="F142" s="152"/>
      <c r="G142" s="153"/>
      <c r="H142" s="27"/>
      <c r="I142" s="103"/>
      <c r="J142" s="29">
        <f t="shared" ref="J142:M142" si="39">J143+J157+J161</f>
        <v>2968852685</v>
      </c>
      <c r="K142" s="29">
        <f t="shared" si="39"/>
        <v>1497627032.3800001</v>
      </c>
      <c r="L142" s="29">
        <f t="shared" si="39"/>
        <v>1497627032.3800001</v>
      </c>
      <c r="M142" s="30">
        <f t="shared" si="39"/>
        <v>1497627032.3800001</v>
      </c>
      <c r="N142" s="41">
        <v>0.50444639437540839</v>
      </c>
    </row>
    <row r="143" spans="1:14" s="42" customFormat="1" ht="27.75" customHeight="1" x14ac:dyDescent="0.2">
      <c r="A143" s="10"/>
      <c r="B143" s="65"/>
      <c r="C143" s="66"/>
      <c r="D143" s="133"/>
      <c r="E143" s="134"/>
      <c r="F143" s="143">
        <v>29</v>
      </c>
      <c r="G143" s="136" t="s">
        <v>127</v>
      </c>
      <c r="H143" s="37"/>
      <c r="I143" s="108"/>
      <c r="J143" s="39">
        <f>SUM(J144:J156)</f>
        <v>2728409994</v>
      </c>
      <c r="K143" s="39">
        <f t="shared" ref="K143:M143" si="40">SUM(K144:K156)</f>
        <v>1336923031.3800001</v>
      </c>
      <c r="L143" s="39">
        <f t="shared" si="40"/>
        <v>1336923031.3800001</v>
      </c>
      <c r="M143" s="40">
        <f t="shared" si="40"/>
        <v>1336923031.3800001</v>
      </c>
      <c r="N143" s="41">
        <v>0.49000078225780025</v>
      </c>
    </row>
    <row r="144" spans="1:14" s="42" customFormat="1" ht="51.75" customHeight="1" x14ac:dyDescent="0.2">
      <c r="A144" s="10"/>
      <c r="B144" s="65"/>
      <c r="C144" s="66"/>
      <c r="D144" s="67"/>
      <c r="E144" s="10"/>
      <c r="F144" s="120"/>
      <c r="G144" s="66"/>
      <c r="H144" s="59" t="s">
        <v>128</v>
      </c>
      <c r="I144" s="59" t="s">
        <v>16</v>
      </c>
      <c r="J144" s="167">
        <v>130916000</v>
      </c>
      <c r="K144" s="168">
        <v>130916000</v>
      </c>
      <c r="L144" s="168">
        <v>130916000</v>
      </c>
      <c r="M144" s="169">
        <v>130916000</v>
      </c>
      <c r="N144" s="41">
        <v>1</v>
      </c>
    </row>
    <row r="145" spans="1:14" s="42" customFormat="1" ht="36.75" customHeight="1" x14ac:dyDescent="0.2">
      <c r="A145" s="10"/>
      <c r="B145" s="65"/>
      <c r="C145" s="66"/>
      <c r="D145" s="67"/>
      <c r="E145" s="10"/>
      <c r="F145" s="67"/>
      <c r="G145" s="66"/>
      <c r="H145" s="46" t="s">
        <v>129</v>
      </c>
      <c r="I145" s="86" t="s">
        <v>130</v>
      </c>
      <c r="J145" s="167">
        <v>513599</v>
      </c>
      <c r="K145" s="168">
        <v>0</v>
      </c>
      <c r="L145" s="168">
        <v>0</v>
      </c>
      <c r="M145" s="169">
        <v>0</v>
      </c>
      <c r="N145" s="41">
        <v>0</v>
      </c>
    </row>
    <row r="146" spans="1:14" s="42" customFormat="1" ht="51.75" customHeight="1" x14ac:dyDescent="0.2">
      <c r="A146" s="10"/>
      <c r="B146" s="65"/>
      <c r="C146" s="66"/>
      <c r="D146" s="67"/>
      <c r="E146" s="10"/>
      <c r="F146" s="67"/>
      <c r="G146" s="66"/>
      <c r="H146" s="358" t="s">
        <v>131</v>
      </c>
      <c r="I146" s="86" t="s">
        <v>130</v>
      </c>
      <c r="J146" s="167">
        <v>513599</v>
      </c>
      <c r="K146" s="168">
        <v>0</v>
      </c>
      <c r="L146" s="168">
        <v>0</v>
      </c>
      <c r="M146" s="169">
        <v>0</v>
      </c>
      <c r="N146" s="41">
        <v>0</v>
      </c>
    </row>
    <row r="147" spans="1:14" s="42" customFormat="1" ht="36.75" customHeight="1" x14ac:dyDescent="0.2">
      <c r="A147" s="10"/>
      <c r="B147" s="65"/>
      <c r="C147" s="66"/>
      <c r="D147" s="67"/>
      <c r="E147" s="10"/>
      <c r="F147" s="67"/>
      <c r="G147" s="66"/>
      <c r="H147" s="363"/>
      <c r="I147" s="59" t="s">
        <v>132</v>
      </c>
      <c r="J147" s="167">
        <v>123200000</v>
      </c>
      <c r="K147" s="168">
        <v>0</v>
      </c>
      <c r="L147" s="168">
        <v>0</v>
      </c>
      <c r="M147" s="169">
        <v>0</v>
      </c>
      <c r="N147" s="41">
        <v>0</v>
      </c>
    </row>
    <row r="148" spans="1:14" s="42" customFormat="1" ht="36.75" customHeight="1" x14ac:dyDescent="0.2">
      <c r="A148" s="10"/>
      <c r="B148" s="65"/>
      <c r="C148" s="66"/>
      <c r="D148" s="67"/>
      <c r="E148" s="10"/>
      <c r="F148" s="67"/>
      <c r="G148" s="66"/>
      <c r="H148" s="359"/>
      <c r="I148" s="59" t="s">
        <v>133</v>
      </c>
      <c r="J148" s="167">
        <v>574934003</v>
      </c>
      <c r="K148" s="168">
        <v>0</v>
      </c>
      <c r="L148" s="168">
        <v>0</v>
      </c>
      <c r="M148" s="169">
        <v>0</v>
      </c>
      <c r="N148" s="41">
        <v>0</v>
      </c>
    </row>
    <row r="149" spans="1:14" s="42" customFormat="1" ht="36.75" customHeight="1" x14ac:dyDescent="0.2">
      <c r="A149" s="10"/>
      <c r="B149" s="65"/>
      <c r="C149" s="66"/>
      <c r="D149" s="67"/>
      <c r="E149" s="10"/>
      <c r="F149" s="67"/>
      <c r="G149" s="66"/>
      <c r="H149" s="358" t="s">
        <v>134</v>
      </c>
      <c r="I149" s="59" t="s">
        <v>135</v>
      </c>
      <c r="J149" s="167">
        <v>16250000</v>
      </c>
      <c r="K149" s="168">
        <v>16250000</v>
      </c>
      <c r="L149" s="168">
        <v>16250000</v>
      </c>
      <c r="M149" s="169">
        <v>16250000</v>
      </c>
      <c r="N149" s="41">
        <v>1</v>
      </c>
    </row>
    <row r="150" spans="1:14" s="42" customFormat="1" ht="36.75" customHeight="1" x14ac:dyDescent="0.2">
      <c r="A150" s="10"/>
      <c r="B150" s="65"/>
      <c r="C150" s="66"/>
      <c r="D150" s="67"/>
      <c r="E150" s="10"/>
      <c r="F150" s="67"/>
      <c r="G150" s="66"/>
      <c r="H150" s="363"/>
      <c r="I150" s="59" t="s">
        <v>32</v>
      </c>
      <c r="J150" s="167">
        <v>12500000</v>
      </c>
      <c r="K150" s="168">
        <v>12500000</v>
      </c>
      <c r="L150" s="168">
        <v>12500000</v>
      </c>
      <c r="M150" s="169">
        <v>12500000</v>
      </c>
      <c r="N150" s="41">
        <v>1</v>
      </c>
    </row>
    <row r="151" spans="1:14" s="42" customFormat="1" ht="36.75" customHeight="1" x14ac:dyDescent="0.2">
      <c r="A151" s="10"/>
      <c r="B151" s="65"/>
      <c r="C151" s="66"/>
      <c r="D151" s="67"/>
      <c r="E151" s="10"/>
      <c r="F151" s="67"/>
      <c r="G151" s="66"/>
      <c r="H151" s="363"/>
      <c r="I151" s="86" t="s">
        <v>130</v>
      </c>
      <c r="J151" s="167">
        <v>513599</v>
      </c>
      <c r="K151" s="168">
        <v>0</v>
      </c>
      <c r="L151" s="168">
        <v>0</v>
      </c>
      <c r="M151" s="169">
        <v>0</v>
      </c>
      <c r="N151" s="41">
        <v>0</v>
      </c>
    </row>
    <row r="152" spans="1:14" s="42" customFormat="1" ht="36.75" customHeight="1" x14ac:dyDescent="0.2">
      <c r="A152" s="10"/>
      <c r="B152" s="65"/>
      <c r="C152" s="66"/>
      <c r="D152" s="67"/>
      <c r="E152" s="10"/>
      <c r="F152" s="67"/>
      <c r="G152" s="66"/>
      <c r="H152" s="363"/>
      <c r="I152" s="86" t="s">
        <v>16</v>
      </c>
      <c r="J152" s="167">
        <v>546584000</v>
      </c>
      <c r="K152" s="168">
        <v>545770141</v>
      </c>
      <c r="L152" s="168">
        <v>545770141</v>
      </c>
      <c r="M152" s="169">
        <v>545770141</v>
      </c>
      <c r="N152" s="41">
        <v>0.99851100837199769</v>
      </c>
    </row>
    <row r="153" spans="1:14" s="42" customFormat="1" ht="36.75" customHeight="1" x14ac:dyDescent="0.2">
      <c r="A153" s="10"/>
      <c r="B153" s="65"/>
      <c r="C153" s="66"/>
      <c r="D153" s="67"/>
      <c r="E153" s="10"/>
      <c r="F153" s="67"/>
      <c r="G153" s="66"/>
      <c r="H153" s="363"/>
      <c r="I153" s="59" t="s">
        <v>135</v>
      </c>
      <c r="J153" s="167">
        <v>796150000</v>
      </c>
      <c r="K153" s="168">
        <v>482616578.38</v>
      </c>
      <c r="L153" s="168">
        <v>482616578.38</v>
      </c>
      <c r="M153" s="169">
        <v>482616578.38</v>
      </c>
      <c r="N153" s="41">
        <v>0.60618800273817752</v>
      </c>
    </row>
    <row r="154" spans="1:14" s="42" customFormat="1" ht="36.75" customHeight="1" x14ac:dyDescent="0.2">
      <c r="A154" s="10"/>
      <c r="B154" s="65"/>
      <c r="C154" s="66"/>
      <c r="D154" s="67"/>
      <c r="E154" s="10"/>
      <c r="F154" s="67"/>
      <c r="G154" s="66"/>
      <c r="H154" s="363"/>
      <c r="I154" s="59" t="s">
        <v>136</v>
      </c>
      <c r="J154" s="167">
        <v>123200000</v>
      </c>
      <c r="K154" s="168">
        <v>56125120</v>
      </c>
      <c r="L154" s="168">
        <v>56125120</v>
      </c>
      <c r="M154" s="169">
        <v>56125120</v>
      </c>
      <c r="N154" s="41">
        <v>0.45556103896103894</v>
      </c>
    </row>
    <row r="155" spans="1:14" s="42" customFormat="1" ht="36.75" customHeight="1" x14ac:dyDescent="0.2">
      <c r="A155" s="10"/>
      <c r="B155" s="65"/>
      <c r="C155" s="66"/>
      <c r="D155" s="67"/>
      <c r="E155" s="10"/>
      <c r="F155" s="67"/>
      <c r="G155" s="66"/>
      <c r="H155" s="363"/>
      <c r="I155" s="59" t="s">
        <v>133</v>
      </c>
      <c r="J155" s="167">
        <v>310390002</v>
      </c>
      <c r="K155" s="168">
        <v>0</v>
      </c>
      <c r="L155" s="168">
        <v>0</v>
      </c>
      <c r="M155" s="169">
        <v>0</v>
      </c>
      <c r="N155" s="41">
        <v>0</v>
      </c>
    </row>
    <row r="156" spans="1:14" s="42" customFormat="1" ht="36.75" customHeight="1" x14ac:dyDescent="0.2">
      <c r="A156" s="10"/>
      <c r="B156" s="65"/>
      <c r="C156" s="66"/>
      <c r="D156" s="67"/>
      <c r="E156" s="10"/>
      <c r="F156" s="140"/>
      <c r="G156" s="66"/>
      <c r="H156" s="359"/>
      <c r="I156" s="59" t="s">
        <v>32</v>
      </c>
      <c r="J156" s="167">
        <v>92745192</v>
      </c>
      <c r="K156" s="168">
        <v>92745192</v>
      </c>
      <c r="L156" s="168">
        <v>92745192</v>
      </c>
      <c r="M156" s="169">
        <v>92745192</v>
      </c>
      <c r="N156" s="41">
        <v>1</v>
      </c>
    </row>
    <row r="157" spans="1:14" s="42" customFormat="1" ht="27.75" customHeight="1" x14ac:dyDescent="0.2">
      <c r="A157" s="10"/>
      <c r="B157" s="65"/>
      <c r="C157" s="66"/>
      <c r="D157" s="67"/>
      <c r="E157" s="66"/>
      <c r="F157" s="135">
        <v>30</v>
      </c>
      <c r="G157" s="136" t="s">
        <v>137</v>
      </c>
      <c r="H157" s="37"/>
      <c r="I157" s="108"/>
      <c r="J157" s="39">
        <f>SUM(J158:J160)</f>
        <v>53011024</v>
      </c>
      <c r="K157" s="39">
        <f t="shared" ref="K157:M157" si="41">SUM(K158:K160)</f>
        <v>6083334</v>
      </c>
      <c r="L157" s="39">
        <f t="shared" si="41"/>
        <v>6083334</v>
      </c>
      <c r="M157" s="40">
        <f t="shared" si="41"/>
        <v>6083334</v>
      </c>
      <c r="N157" s="41">
        <v>0.11475601754080435</v>
      </c>
    </row>
    <row r="158" spans="1:14" s="42" customFormat="1" ht="68.25" customHeight="1" x14ac:dyDescent="0.2">
      <c r="A158" s="10"/>
      <c r="B158" s="65"/>
      <c r="C158" s="66"/>
      <c r="D158" s="67"/>
      <c r="E158" s="10"/>
      <c r="F158" s="120"/>
      <c r="G158" s="66"/>
      <c r="H158" s="358" t="s">
        <v>138</v>
      </c>
      <c r="I158" s="86" t="s">
        <v>130</v>
      </c>
      <c r="J158" s="167">
        <v>2567999</v>
      </c>
      <c r="K158" s="168">
        <v>0</v>
      </c>
      <c r="L158" s="168">
        <v>0</v>
      </c>
      <c r="M158" s="169">
        <v>0</v>
      </c>
      <c r="N158" s="41">
        <v>0</v>
      </c>
    </row>
    <row r="159" spans="1:14" s="42" customFormat="1" ht="68.25" customHeight="1" x14ac:dyDescent="0.2">
      <c r="A159" s="10"/>
      <c r="B159" s="65"/>
      <c r="C159" s="66"/>
      <c r="D159" s="67"/>
      <c r="E159" s="10"/>
      <c r="F159" s="67"/>
      <c r="G159" s="66"/>
      <c r="H159" s="363"/>
      <c r="I159" s="59" t="s">
        <v>135</v>
      </c>
      <c r="J159" s="167">
        <v>50000000</v>
      </c>
      <c r="K159" s="168">
        <v>6083334</v>
      </c>
      <c r="L159" s="168">
        <v>6083334</v>
      </c>
      <c r="M159" s="169">
        <v>6083334</v>
      </c>
      <c r="N159" s="41">
        <v>0.12166668</v>
      </c>
    </row>
    <row r="160" spans="1:14" s="42" customFormat="1" ht="68.25" customHeight="1" x14ac:dyDescent="0.2">
      <c r="A160" s="10"/>
      <c r="B160" s="65"/>
      <c r="C160" s="66"/>
      <c r="D160" s="67"/>
      <c r="E160" s="10"/>
      <c r="F160" s="140"/>
      <c r="G160" s="66"/>
      <c r="H160" s="359"/>
      <c r="I160" s="86" t="s">
        <v>371</v>
      </c>
      <c r="J160" s="170">
        <v>443025</v>
      </c>
      <c r="K160" s="168">
        <v>0</v>
      </c>
      <c r="L160" s="168">
        <v>0</v>
      </c>
      <c r="M160" s="169">
        <v>0</v>
      </c>
      <c r="N160" s="41">
        <v>0</v>
      </c>
    </row>
    <row r="161" spans="1:14" s="42" customFormat="1" ht="27.75" customHeight="1" x14ac:dyDescent="0.2">
      <c r="A161" s="10"/>
      <c r="B161" s="65"/>
      <c r="C161" s="66"/>
      <c r="D161" s="67"/>
      <c r="E161" s="66"/>
      <c r="F161" s="135">
        <v>31</v>
      </c>
      <c r="G161" s="136" t="s">
        <v>139</v>
      </c>
      <c r="H161" s="37"/>
      <c r="I161" s="108"/>
      <c r="J161" s="39">
        <f>SUM(J162:J165)</f>
        <v>187431667</v>
      </c>
      <c r="K161" s="39">
        <f t="shared" ref="K161:M161" si="42">SUM(K162:K165)</f>
        <v>154620667</v>
      </c>
      <c r="L161" s="39">
        <f t="shared" si="42"/>
        <v>154620667</v>
      </c>
      <c r="M161" s="40">
        <f t="shared" si="42"/>
        <v>154620667</v>
      </c>
      <c r="N161" s="41">
        <v>0.82494420219823361</v>
      </c>
    </row>
    <row r="162" spans="1:14" s="42" customFormat="1" ht="54" customHeight="1" x14ac:dyDescent="0.2">
      <c r="A162" s="10"/>
      <c r="B162" s="65"/>
      <c r="C162" s="66"/>
      <c r="D162" s="67"/>
      <c r="E162" s="10"/>
      <c r="F162" s="120"/>
      <c r="G162" s="66"/>
      <c r="H162" s="360" t="s">
        <v>140</v>
      </c>
      <c r="I162" s="86" t="s">
        <v>141</v>
      </c>
      <c r="J162" s="111">
        <v>85200000</v>
      </c>
      <c r="K162" s="111">
        <v>84454000</v>
      </c>
      <c r="L162" s="123">
        <v>84454000</v>
      </c>
      <c r="M162" s="113">
        <v>84454000</v>
      </c>
      <c r="N162" s="41">
        <v>0.99124413145539902</v>
      </c>
    </row>
    <row r="163" spans="1:14" s="42" customFormat="1" ht="54" customHeight="1" x14ac:dyDescent="0.2">
      <c r="A163" s="10"/>
      <c r="B163" s="65"/>
      <c r="C163" s="66"/>
      <c r="D163" s="67"/>
      <c r="E163" s="10"/>
      <c r="F163" s="67"/>
      <c r="G163" s="66"/>
      <c r="H163" s="361"/>
      <c r="I163" s="86" t="s">
        <v>133</v>
      </c>
      <c r="J163" s="111">
        <v>51731667</v>
      </c>
      <c r="K163" s="111">
        <v>19666667</v>
      </c>
      <c r="L163" s="123">
        <v>19666667</v>
      </c>
      <c r="M163" s="113">
        <v>19666667</v>
      </c>
      <c r="N163" s="41">
        <v>0.38016689081370603</v>
      </c>
    </row>
    <row r="164" spans="1:14" s="42" customFormat="1" ht="54" customHeight="1" x14ac:dyDescent="0.2">
      <c r="A164" s="10"/>
      <c r="B164" s="65"/>
      <c r="C164" s="66"/>
      <c r="D164" s="67"/>
      <c r="E164" s="10"/>
      <c r="F164" s="67"/>
      <c r="G164" s="66"/>
      <c r="H164" s="360" t="s">
        <v>142</v>
      </c>
      <c r="I164" s="86" t="s">
        <v>16</v>
      </c>
      <c r="J164" s="111">
        <v>12500000</v>
      </c>
      <c r="K164" s="111">
        <v>12500000</v>
      </c>
      <c r="L164" s="123">
        <v>12500000</v>
      </c>
      <c r="M164" s="113">
        <v>12500000</v>
      </c>
      <c r="N164" s="41">
        <v>1</v>
      </c>
    </row>
    <row r="165" spans="1:14" s="42" customFormat="1" ht="54" customHeight="1" x14ac:dyDescent="0.2">
      <c r="A165" s="10"/>
      <c r="B165" s="65"/>
      <c r="C165" s="66"/>
      <c r="D165" s="140"/>
      <c r="E165" s="171"/>
      <c r="F165" s="140"/>
      <c r="G165" s="141"/>
      <c r="H165" s="361"/>
      <c r="I165" s="86" t="s">
        <v>141</v>
      </c>
      <c r="J165" s="111">
        <v>38000000</v>
      </c>
      <c r="K165" s="111">
        <v>38000000</v>
      </c>
      <c r="L165" s="123">
        <v>38000000</v>
      </c>
      <c r="M165" s="113">
        <v>38000000</v>
      </c>
      <c r="N165" s="41">
        <v>1</v>
      </c>
    </row>
    <row r="166" spans="1:14" s="42" customFormat="1" ht="27.75" customHeight="1" x14ac:dyDescent="0.2">
      <c r="A166" s="10"/>
      <c r="B166" s="65"/>
      <c r="C166" s="66"/>
      <c r="D166" s="150">
        <v>10</v>
      </c>
      <c r="E166" s="151" t="s">
        <v>143</v>
      </c>
      <c r="F166" s="152"/>
      <c r="G166" s="153"/>
      <c r="H166" s="27"/>
      <c r="I166" s="103"/>
      <c r="J166" s="29">
        <f>J167+J173</f>
        <v>402865735</v>
      </c>
      <c r="K166" s="29">
        <f t="shared" ref="K166:M166" si="43">K167+K173</f>
        <v>246252651</v>
      </c>
      <c r="L166" s="29">
        <f t="shared" si="43"/>
        <v>246252651</v>
      </c>
      <c r="M166" s="30">
        <f t="shared" si="43"/>
        <v>213252651</v>
      </c>
      <c r="N166" s="41">
        <v>0.61125240894463262</v>
      </c>
    </row>
    <row r="167" spans="1:14" s="42" customFormat="1" ht="27.75" customHeight="1" x14ac:dyDescent="0.2">
      <c r="A167" s="10"/>
      <c r="B167" s="65"/>
      <c r="C167" s="66"/>
      <c r="D167" s="133"/>
      <c r="E167" s="134"/>
      <c r="F167" s="143">
        <v>32</v>
      </c>
      <c r="G167" s="136" t="s">
        <v>144</v>
      </c>
      <c r="H167" s="37"/>
      <c r="I167" s="108"/>
      <c r="J167" s="39">
        <f>SUM(J168:J172)</f>
        <v>372865735</v>
      </c>
      <c r="K167" s="39">
        <f t="shared" ref="K167:M167" si="44">SUM(K168:K172)</f>
        <v>218252651</v>
      </c>
      <c r="L167" s="39">
        <f t="shared" si="44"/>
        <v>218252651</v>
      </c>
      <c r="M167" s="40">
        <f t="shared" si="44"/>
        <v>185252651</v>
      </c>
      <c r="N167" s="41">
        <v>0.58533844897279175</v>
      </c>
    </row>
    <row r="168" spans="1:14" s="42" customFormat="1" ht="69.75" customHeight="1" x14ac:dyDescent="0.2">
      <c r="A168" s="10"/>
      <c r="B168" s="65"/>
      <c r="C168" s="66"/>
      <c r="D168" s="67"/>
      <c r="E168" s="10"/>
      <c r="F168" s="120"/>
      <c r="G168" s="66"/>
      <c r="H168" s="358" t="s">
        <v>145</v>
      </c>
      <c r="I168" s="86" t="s">
        <v>372</v>
      </c>
      <c r="J168" s="83">
        <v>33079000</v>
      </c>
      <c r="K168" s="49">
        <v>23872944</v>
      </c>
      <c r="L168" s="49">
        <v>23872944</v>
      </c>
      <c r="M168" s="50">
        <v>23872944</v>
      </c>
      <c r="N168" s="41">
        <v>0.72169485171861303</v>
      </c>
    </row>
    <row r="169" spans="1:14" s="42" customFormat="1" ht="69.75" customHeight="1" x14ac:dyDescent="0.2">
      <c r="A169" s="10"/>
      <c r="B169" s="65"/>
      <c r="C169" s="66"/>
      <c r="D169" s="67"/>
      <c r="E169" s="10"/>
      <c r="F169" s="67"/>
      <c r="G169" s="66"/>
      <c r="H169" s="363"/>
      <c r="I169" s="59" t="s">
        <v>16</v>
      </c>
      <c r="J169" s="83">
        <v>52000000</v>
      </c>
      <c r="K169" s="49">
        <v>52000000</v>
      </c>
      <c r="L169" s="49">
        <v>52000000</v>
      </c>
      <c r="M169" s="50">
        <v>52000000</v>
      </c>
      <c r="N169" s="41">
        <v>1</v>
      </c>
    </row>
    <row r="170" spans="1:14" s="42" customFormat="1" ht="69.75" customHeight="1" x14ac:dyDescent="0.2">
      <c r="A170" s="10"/>
      <c r="B170" s="65"/>
      <c r="C170" s="66"/>
      <c r="D170" s="67"/>
      <c r="E170" s="10"/>
      <c r="F170" s="67"/>
      <c r="G170" s="66"/>
      <c r="H170" s="363"/>
      <c r="I170" s="59" t="s">
        <v>146</v>
      </c>
      <c r="J170" s="83">
        <v>217969207</v>
      </c>
      <c r="K170" s="49">
        <v>84116707</v>
      </c>
      <c r="L170" s="49">
        <v>84116707</v>
      </c>
      <c r="M170" s="50">
        <v>51116707</v>
      </c>
      <c r="N170" s="41">
        <v>0.38591096493735466</v>
      </c>
    </row>
    <row r="171" spans="1:14" s="42" customFormat="1" ht="69.75" customHeight="1" x14ac:dyDescent="0.2">
      <c r="A171" s="10"/>
      <c r="B171" s="65"/>
      <c r="C171" s="66"/>
      <c r="D171" s="67"/>
      <c r="E171" s="10"/>
      <c r="F171" s="67"/>
      <c r="G171" s="66"/>
      <c r="H171" s="363"/>
      <c r="I171" s="59" t="s">
        <v>147</v>
      </c>
      <c r="J171" s="83">
        <v>61817528</v>
      </c>
      <c r="K171" s="49">
        <v>50263000</v>
      </c>
      <c r="L171" s="49">
        <v>50263000</v>
      </c>
      <c r="M171" s="50">
        <v>50263000</v>
      </c>
      <c r="N171" s="41">
        <v>0.81308654076235465</v>
      </c>
    </row>
    <row r="172" spans="1:14" s="42" customFormat="1" ht="69.75" customHeight="1" x14ac:dyDescent="0.2">
      <c r="A172" s="10"/>
      <c r="B172" s="65"/>
      <c r="C172" s="66"/>
      <c r="D172" s="67"/>
      <c r="E172" s="10"/>
      <c r="F172" s="140"/>
      <c r="G172" s="66"/>
      <c r="H172" s="359"/>
      <c r="I172" s="59" t="s">
        <v>16</v>
      </c>
      <c r="J172" s="83">
        <v>8000000</v>
      </c>
      <c r="K172" s="49">
        <v>8000000</v>
      </c>
      <c r="L172" s="49">
        <v>8000000</v>
      </c>
      <c r="M172" s="50">
        <v>8000000</v>
      </c>
      <c r="N172" s="41">
        <v>1</v>
      </c>
    </row>
    <row r="173" spans="1:14" s="42" customFormat="1" ht="27.75" customHeight="1" x14ac:dyDescent="0.2">
      <c r="A173" s="10"/>
      <c r="B173" s="65"/>
      <c r="C173" s="66"/>
      <c r="D173" s="67"/>
      <c r="E173" s="66"/>
      <c r="F173" s="135">
        <v>33</v>
      </c>
      <c r="G173" s="136" t="s">
        <v>148</v>
      </c>
      <c r="H173" s="37"/>
      <c r="I173" s="108"/>
      <c r="J173" s="39">
        <f t="shared" ref="J173:M173" si="45">SUM(J174:J174)</f>
        <v>30000000</v>
      </c>
      <c r="K173" s="39">
        <f t="shared" si="45"/>
        <v>28000000</v>
      </c>
      <c r="L173" s="39">
        <f t="shared" si="45"/>
        <v>28000000</v>
      </c>
      <c r="M173" s="40">
        <f t="shared" si="45"/>
        <v>28000000</v>
      </c>
      <c r="N173" s="41">
        <v>0.93333333333333335</v>
      </c>
    </row>
    <row r="174" spans="1:14" s="42" customFormat="1" ht="62.25" customHeight="1" x14ac:dyDescent="0.2">
      <c r="A174" s="10"/>
      <c r="B174" s="65"/>
      <c r="C174" s="66"/>
      <c r="D174" s="67"/>
      <c r="E174" s="10"/>
      <c r="F174" s="120"/>
      <c r="G174" s="66"/>
      <c r="H174" s="59" t="s">
        <v>149</v>
      </c>
      <c r="I174" s="59" t="s">
        <v>16</v>
      </c>
      <c r="J174" s="83">
        <v>30000000</v>
      </c>
      <c r="K174" s="49">
        <v>28000000</v>
      </c>
      <c r="L174" s="49">
        <v>28000000</v>
      </c>
      <c r="M174" s="50">
        <v>28000000</v>
      </c>
      <c r="N174" s="41">
        <v>0.93333333333333335</v>
      </c>
    </row>
    <row r="175" spans="1:14" s="42" customFormat="1" ht="27.75" customHeight="1" x14ac:dyDescent="0.2">
      <c r="A175" s="10"/>
      <c r="B175" s="65"/>
      <c r="C175" s="66"/>
      <c r="D175" s="172">
        <v>11</v>
      </c>
      <c r="E175" s="173" t="s">
        <v>150</v>
      </c>
      <c r="F175" s="131"/>
      <c r="G175" s="174"/>
      <c r="H175" s="27"/>
      <c r="I175" s="103"/>
      <c r="J175" s="29">
        <f t="shared" ref="J175:M175" si="46">J176+J179</f>
        <v>560000000</v>
      </c>
      <c r="K175" s="29">
        <f t="shared" si="46"/>
        <v>524168565</v>
      </c>
      <c r="L175" s="29">
        <f t="shared" si="46"/>
        <v>333810909</v>
      </c>
      <c r="M175" s="30">
        <f t="shared" si="46"/>
        <v>325830909</v>
      </c>
      <c r="N175" s="41">
        <v>0.93601529464285715</v>
      </c>
    </row>
    <row r="176" spans="1:14" s="42" customFormat="1" ht="27.75" customHeight="1" x14ac:dyDescent="0.2">
      <c r="A176" s="10"/>
      <c r="B176" s="65"/>
      <c r="C176" s="66"/>
      <c r="D176" s="133"/>
      <c r="E176" s="134"/>
      <c r="F176" s="143">
        <v>34</v>
      </c>
      <c r="G176" s="136" t="s">
        <v>151</v>
      </c>
      <c r="H176" s="37"/>
      <c r="I176" s="108"/>
      <c r="J176" s="39">
        <f>SUM(J177:J178)</f>
        <v>460000000</v>
      </c>
      <c r="K176" s="39">
        <f t="shared" ref="K176:M176" si="47">SUM(K177:K178)</f>
        <v>453355232</v>
      </c>
      <c r="L176" s="39">
        <f t="shared" si="47"/>
        <v>262997576</v>
      </c>
      <c r="M176" s="40">
        <f t="shared" si="47"/>
        <v>262997576</v>
      </c>
      <c r="N176" s="41">
        <v>0.98555485217391303</v>
      </c>
    </row>
    <row r="177" spans="1:14" s="42" customFormat="1" ht="52.5" customHeight="1" x14ac:dyDescent="0.2">
      <c r="A177" s="10"/>
      <c r="B177" s="65"/>
      <c r="C177" s="66"/>
      <c r="D177" s="67"/>
      <c r="E177" s="10"/>
      <c r="F177" s="67"/>
      <c r="G177" s="66"/>
      <c r="H177" s="59" t="s">
        <v>152</v>
      </c>
      <c r="I177" s="47" t="s">
        <v>16</v>
      </c>
      <c r="J177" s="83">
        <v>5000000</v>
      </c>
      <c r="K177" s="49">
        <v>5000000</v>
      </c>
      <c r="L177" s="49">
        <v>5000000</v>
      </c>
      <c r="M177" s="50">
        <v>5000000</v>
      </c>
      <c r="N177" s="41">
        <v>1</v>
      </c>
    </row>
    <row r="178" spans="1:14" s="42" customFormat="1" ht="69.75" customHeight="1" x14ac:dyDescent="0.2">
      <c r="A178" s="10"/>
      <c r="B178" s="65"/>
      <c r="C178" s="66"/>
      <c r="D178" s="67"/>
      <c r="E178" s="10"/>
      <c r="F178" s="67"/>
      <c r="G178" s="66"/>
      <c r="H178" s="59" t="s">
        <v>153</v>
      </c>
      <c r="I178" s="47" t="s">
        <v>16</v>
      </c>
      <c r="J178" s="83">
        <v>455000000</v>
      </c>
      <c r="K178" s="49">
        <v>448355232</v>
      </c>
      <c r="L178" s="49">
        <v>257997576</v>
      </c>
      <c r="M178" s="50">
        <v>257997576</v>
      </c>
      <c r="N178" s="41">
        <v>0.98539611428571428</v>
      </c>
    </row>
    <row r="179" spans="1:14" s="42" customFormat="1" ht="27.75" customHeight="1" x14ac:dyDescent="0.2">
      <c r="A179" s="10"/>
      <c r="B179" s="65"/>
      <c r="C179" s="66"/>
      <c r="D179" s="67"/>
      <c r="E179" s="66"/>
      <c r="F179" s="143">
        <v>35</v>
      </c>
      <c r="G179" s="136" t="s">
        <v>154</v>
      </c>
      <c r="H179" s="37"/>
      <c r="I179" s="108"/>
      <c r="J179" s="39">
        <f>SUM(J180:J181)</f>
        <v>100000000</v>
      </c>
      <c r="K179" s="39">
        <f t="shared" ref="K179:M179" si="48">SUM(K180:K181)</f>
        <v>70813333</v>
      </c>
      <c r="L179" s="39">
        <f t="shared" si="48"/>
        <v>70813333</v>
      </c>
      <c r="M179" s="40">
        <f t="shared" si="48"/>
        <v>62833333</v>
      </c>
      <c r="N179" s="41">
        <v>0.70813333000000001</v>
      </c>
    </row>
    <row r="180" spans="1:14" s="42" customFormat="1" ht="45" customHeight="1" x14ac:dyDescent="0.2">
      <c r="A180" s="10"/>
      <c r="B180" s="65"/>
      <c r="C180" s="66"/>
      <c r="D180" s="67"/>
      <c r="E180" s="10"/>
      <c r="F180" s="120"/>
      <c r="G180" s="66"/>
      <c r="H180" s="360" t="s">
        <v>155</v>
      </c>
      <c r="I180" s="86" t="s">
        <v>156</v>
      </c>
      <c r="J180" s="175">
        <v>39200000</v>
      </c>
      <c r="K180" s="176">
        <v>39200000</v>
      </c>
      <c r="L180" s="176">
        <v>39200000</v>
      </c>
      <c r="M180" s="177">
        <v>39200000</v>
      </c>
      <c r="N180" s="41">
        <v>1</v>
      </c>
    </row>
    <row r="181" spans="1:14" s="42" customFormat="1" ht="45" customHeight="1" x14ac:dyDescent="0.2">
      <c r="A181" s="10"/>
      <c r="B181" s="65"/>
      <c r="C181" s="66"/>
      <c r="D181" s="140"/>
      <c r="E181" s="171"/>
      <c r="F181" s="140"/>
      <c r="G181" s="141"/>
      <c r="H181" s="361"/>
      <c r="I181" s="86" t="s">
        <v>156</v>
      </c>
      <c r="J181" s="175">
        <v>60800000</v>
      </c>
      <c r="K181" s="176">
        <v>31613333</v>
      </c>
      <c r="L181" s="176">
        <v>31613333</v>
      </c>
      <c r="M181" s="177">
        <v>23633333</v>
      </c>
      <c r="N181" s="41">
        <v>0.51995613486842107</v>
      </c>
    </row>
    <row r="182" spans="1:14" s="42" customFormat="1" ht="27.75" customHeight="1" x14ac:dyDescent="0.2">
      <c r="A182" s="10"/>
      <c r="B182" s="65"/>
      <c r="C182" s="66"/>
      <c r="D182" s="150">
        <v>12</v>
      </c>
      <c r="E182" s="151" t="s">
        <v>157</v>
      </c>
      <c r="F182" s="152"/>
      <c r="G182" s="153"/>
      <c r="H182" s="27"/>
      <c r="I182" s="103"/>
      <c r="J182" s="29">
        <f t="shared" ref="J182:M182" si="49">J183+J186+J188+J192+J195+J210+J212+J216+J222+J227+J230</f>
        <v>5153431314</v>
      </c>
      <c r="K182" s="29">
        <f t="shared" si="49"/>
        <v>2996728484.6599998</v>
      </c>
      <c r="L182" s="29">
        <f t="shared" si="49"/>
        <v>2776629157.6599998</v>
      </c>
      <c r="M182" s="30">
        <f t="shared" si="49"/>
        <v>2425095272.6599998</v>
      </c>
      <c r="N182" s="41">
        <v>0.58150158643212679</v>
      </c>
    </row>
    <row r="183" spans="1:14" s="42" customFormat="1" ht="27.75" customHeight="1" x14ac:dyDescent="0.2">
      <c r="A183" s="10"/>
      <c r="B183" s="65"/>
      <c r="C183" s="66"/>
      <c r="D183" s="133"/>
      <c r="E183" s="134"/>
      <c r="F183" s="143">
        <v>36</v>
      </c>
      <c r="G183" s="136" t="s">
        <v>158</v>
      </c>
      <c r="H183" s="37"/>
      <c r="I183" s="108"/>
      <c r="J183" s="39">
        <f>SUM(J184:J185)</f>
        <v>150000000</v>
      </c>
      <c r="K183" s="39">
        <f t="shared" ref="K183:M183" si="50">SUM(K184:K185)</f>
        <v>102517000</v>
      </c>
      <c r="L183" s="39">
        <f t="shared" si="50"/>
        <v>98599565</v>
      </c>
      <c r="M183" s="40">
        <f t="shared" si="50"/>
        <v>91432565</v>
      </c>
      <c r="N183" s="41">
        <v>0.68344666666666665</v>
      </c>
    </row>
    <row r="184" spans="1:14" s="42" customFormat="1" ht="36" customHeight="1" x14ac:dyDescent="0.2">
      <c r="A184" s="10"/>
      <c r="B184" s="65"/>
      <c r="C184" s="66"/>
      <c r="D184" s="67"/>
      <c r="E184" s="10"/>
      <c r="F184" s="120"/>
      <c r="G184" s="128"/>
      <c r="H184" s="360" t="s">
        <v>159</v>
      </c>
      <c r="I184" s="86" t="s">
        <v>156</v>
      </c>
      <c r="J184" s="175">
        <v>66200000</v>
      </c>
      <c r="K184" s="176">
        <v>66200000</v>
      </c>
      <c r="L184" s="176">
        <v>62282565</v>
      </c>
      <c r="M184" s="177">
        <v>62282565</v>
      </c>
      <c r="N184" s="41">
        <v>1</v>
      </c>
    </row>
    <row r="185" spans="1:14" s="42" customFormat="1" ht="36" customHeight="1" x14ac:dyDescent="0.2">
      <c r="A185" s="10"/>
      <c r="B185" s="65"/>
      <c r="C185" s="66"/>
      <c r="D185" s="67"/>
      <c r="E185" s="10"/>
      <c r="F185" s="140"/>
      <c r="G185" s="141"/>
      <c r="H185" s="361"/>
      <c r="I185" s="86" t="s">
        <v>156</v>
      </c>
      <c r="J185" s="175">
        <v>83800000</v>
      </c>
      <c r="K185" s="176">
        <v>36317000</v>
      </c>
      <c r="L185" s="176">
        <v>36317000</v>
      </c>
      <c r="M185" s="177">
        <v>29150000</v>
      </c>
      <c r="N185" s="41">
        <v>0.43337708830548927</v>
      </c>
    </row>
    <row r="186" spans="1:14" s="42" customFormat="1" ht="27.75" customHeight="1" x14ac:dyDescent="0.2">
      <c r="A186" s="10"/>
      <c r="B186" s="65"/>
      <c r="C186" s="66"/>
      <c r="D186" s="67"/>
      <c r="E186" s="66"/>
      <c r="F186" s="135">
        <v>37</v>
      </c>
      <c r="G186" s="178" t="s">
        <v>160</v>
      </c>
      <c r="H186" s="37"/>
      <c r="I186" s="108"/>
      <c r="J186" s="39">
        <f>SUM(J187:J187)</f>
        <v>120000000</v>
      </c>
      <c r="K186" s="39">
        <f t="shared" ref="K186:M186" si="51">SUM(K187:K187)</f>
        <v>35817000</v>
      </c>
      <c r="L186" s="39">
        <f t="shared" si="51"/>
        <v>35817000</v>
      </c>
      <c r="M186" s="40">
        <f t="shared" si="51"/>
        <v>30450000</v>
      </c>
      <c r="N186" s="41">
        <v>0.29847499999999999</v>
      </c>
    </row>
    <row r="187" spans="1:14" s="42" customFormat="1" ht="67.5" customHeight="1" x14ac:dyDescent="0.2">
      <c r="A187" s="10"/>
      <c r="B187" s="65"/>
      <c r="C187" s="66"/>
      <c r="D187" s="67"/>
      <c r="E187" s="10"/>
      <c r="F187" s="154"/>
      <c r="G187" s="66"/>
      <c r="H187" s="179" t="s">
        <v>161</v>
      </c>
      <c r="I187" s="86" t="s">
        <v>156</v>
      </c>
      <c r="J187" s="175">
        <v>120000000</v>
      </c>
      <c r="K187" s="176">
        <v>35817000</v>
      </c>
      <c r="L187" s="176">
        <v>35817000</v>
      </c>
      <c r="M187" s="177">
        <v>30450000</v>
      </c>
      <c r="N187" s="41">
        <v>0.29847499999999999</v>
      </c>
    </row>
    <row r="188" spans="1:14" s="42" customFormat="1" ht="27.75" customHeight="1" x14ac:dyDescent="0.2">
      <c r="A188" s="10"/>
      <c r="B188" s="65"/>
      <c r="C188" s="66"/>
      <c r="D188" s="67"/>
      <c r="E188" s="66"/>
      <c r="F188" s="135">
        <v>38</v>
      </c>
      <c r="G188" s="136" t="s">
        <v>162</v>
      </c>
      <c r="H188" s="37"/>
      <c r="I188" s="108"/>
      <c r="J188" s="39">
        <f>SUM(J189:J191)</f>
        <v>90000000</v>
      </c>
      <c r="K188" s="39">
        <f t="shared" ref="K188:M188" si="52">SUM(K189:K191)</f>
        <v>61333333</v>
      </c>
      <c r="L188" s="39">
        <f t="shared" si="52"/>
        <v>61333333</v>
      </c>
      <c r="M188" s="40">
        <f t="shared" si="52"/>
        <v>57583333</v>
      </c>
      <c r="N188" s="41">
        <v>0.68148147777777779</v>
      </c>
    </row>
    <row r="189" spans="1:14" s="42" customFormat="1" ht="54" customHeight="1" x14ac:dyDescent="0.2">
      <c r="A189" s="10"/>
      <c r="B189" s="65"/>
      <c r="C189" s="66"/>
      <c r="D189" s="67"/>
      <c r="E189" s="10"/>
      <c r="F189" s="120"/>
      <c r="G189" s="128"/>
      <c r="H189" s="360" t="s">
        <v>163</v>
      </c>
      <c r="I189" s="86" t="s">
        <v>156</v>
      </c>
      <c r="J189" s="175">
        <v>30000000</v>
      </c>
      <c r="K189" s="176">
        <v>30000000</v>
      </c>
      <c r="L189" s="176">
        <v>30000000</v>
      </c>
      <c r="M189" s="177">
        <v>30000000</v>
      </c>
      <c r="N189" s="41">
        <v>1</v>
      </c>
    </row>
    <row r="190" spans="1:14" s="42" customFormat="1" ht="54" customHeight="1" x14ac:dyDescent="0.2">
      <c r="A190" s="10"/>
      <c r="B190" s="65"/>
      <c r="C190" s="66"/>
      <c r="D190" s="67"/>
      <c r="E190" s="10"/>
      <c r="F190" s="67"/>
      <c r="G190" s="66"/>
      <c r="H190" s="361"/>
      <c r="I190" s="86" t="s">
        <v>156</v>
      </c>
      <c r="J190" s="175">
        <v>48400000</v>
      </c>
      <c r="K190" s="176">
        <v>19733333</v>
      </c>
      <c r="L190" s="176">
        <v>19733333</v>
      </c>
      <c r="M190" s="177">
        <v>15983333</v>
      </c>
      <c r="N190" s="41">
        <v>0.40771349173553717</v>
      </c>
    </row>
    <row r="191" spans="1:14" s="42" customFormat="1" ht="54" customHeight="1" x14ac:dyDescent="0.2">
      <c r="A191" s="10"/>
      <c r="B191" s="65"/>
      <c r="C191" s="66"/>
      <c r="D191" s="67"/>
      <c r="E191" s="10"/>
      <c r="F191" s="140"/>
      <c r="G191" s="141"/>
      <c r="H191" s="179" t="s">
        <v>164</v>
      </c>
      <c r="I191" s="86" t="s">
        <v>156</v>
      </c>
      <c r="J191" s="175">
        <v>11600000</v>
      </c>
      <c r="K191" s="176">
        <v>11600000</v>
      </c>
      <c r="L191" s="176">
        <v>11600000</v>
      </c>
      <c r="M191" s="177">
        <v>11600000</v>
      </c>
      <c r="N191" s="41">
        <v>1</v>
      </c>
    </row>
    <row r="192" spans="1:14" s="42" customFormat="1" ht="27.75" customHeight="1" x14ac:dyDescent="0.2">
      <c r="A192" s="10"/>
      <c r="B192" s="65"/>
      <c r="C192" s="66"/>
      <c r="D192" s="67"/>
      <c r="E192" s="66"/>
      <c r="F192" s="135">
        <v>39</v>
      </c>
      <c r="G192" s="178" t="s">
        <v>165</v>
      </c>
      <c r="H192" s="37"/>
      <c r="I192" s="108"/>
      <c r="J192" s="39">
        <f>SUM(J193:J194)</f>
        <v>140000000</v>
      </c>
      <c r="K192" s="39">
        <f t="shared" ref="K192:M192" si="53">SUM(K193:K194)</f>
        <v>107500000</v>
      </c>
      <c r="L192" s="39">
        <f t="shared" si="53"/>
        <v>107500000</v>
      </c>
      <c r="M192" s="40">
        <f t="shared" si="53"/>
        <v>97500000</v>
      </c>
      <c r="N192" s="41">
        <v>0.7678571428571429</v>
      </c>
    </row>
    <row r="193" spans="1:14" s="42" customFormat="1" ht="54.75" customHeight="1" x14ac:dyDescent="0.2">
      <c r="A193" s="10"/>
      <c r="B193" s="65"/>
      <c r="C193" s="66"/>
      <c r="D193" s="67"/>
      <c r="E193" s="10"/>
      <c r="F193" s="120"/>
      <c r="G193" s="128"/>
      <c r="H193" s="179" t="s">
        <v>166</v>
      </c>
      <c r="I193" s="86" t="s">
        <v>156</v>
      </c>
      <c r="J193" s="175">
        <v>60000000</v>
      </c>
      <c r="K193" s="176">
        <v>60000000</v>
      </c>
      <c r="L193" s="176">
        <v>60000000</v>
      </c>
      <c r="M193" s="177">
        <v>60000000</v>
      </c>
      <c r="N193" s="41">
        <v>1</v>
      </c>
    </row>
    <row r="194" spans="1:14" s="42" customFormat="1" ht="54.75" customHeight="1" x14ac:dyDescent="0.2">
      <c r="A194" s="10"/>
      <c r="B194" s="65"/>
      <c r="C194" s="66"/>
      <c r="D194" s="67"/>
      <c r="E194" s="10"/>
      <c r="F194" s="140"/>
      <c r="G194" s="141"/>
      <c r="H194" s="179" t="s">
        <v>167</v>
      </c>
      <c r="I194" s="86" t="s">
        <v>156</v>
      </c>
      <c r="J194" s="175">
        <v>80000000</v>
      </c>
      <c r="K194" s="176">
        <v>47500000</v>
      </c>
      <c r="L194" s="176">
        <v>47500000</v>
      </c>
      <c r="M194" s="177">
        <v>37500000</v>
      </c>
      <c r="N194" s="41">
        <v>0.59375</v>
      </c>
    </row>
    <row r="195" spans="1:14" s="42" customFormat="1" ht="27.75" customHeight="1" x14ac:dyDescent="0.2">
      <c r="A195" s="10"/>
      <c r="B195" s="65"/>
      <c r="C195" s="66"/>
      <c r="D195" s="67"/>
      <c r="E195" s="66"/>
      <c r="F195" s="135">
        <v>40</v>
      </c>
      <c r="G195" s="178" t="s">
        <v>168</v>
      </c>
      <c r="H195" s="37"/>
      <c r="I195" s="108"/>
      <c r="J195" s="39">
        <f t="shared" ref="J195:M195" si="54">SUM(J196:J209)</f>
        <v>633156405</v>
      </c>
      <c r="K195" s="39">
        <f t="shared" si="54"/>
        <v>291072128</v>
      </c>
      <c r="L195" s="39">
        <f t="shared" si="54"/>
        <v>291072128</v>
      </c>
      <c r="M195" s="40">
        <f t="shared" si="54"/>
        <v>235543400</v>
      </c>
      <c r="N195" s="41">
        <v>0.45971599702920163</v>
      </c>
    </row>
    <row r="196" spans="1:14" s="42" customFormat="1" ht="63" customHeight="1" x14ac:dyDescent="0.2">
      <c r="A196" s="10"/>
      <c r="B196" s="65"/>
      <c r="C196" s="66"/>
      <c r="D196" s="67"/>
      <c r="E196" s="10"/>
      <c r="F196" s="120"/>
      <c r="G196" s="128"/>
      <c r="H196" s="179" t="s">
        <v>169</v>
      </c>
      <c r="I196" s="86" t="s">
        <v>170</v>
      </c>
      <c r="J196" s="175">
        <v>10000000</v>
      </c>
      <c r="K196" s="176">
        <v>9650000</v>
      </c>
      <c r="L196" s="176">
        <v>9650000</v>
      </c>
      <c r="M196" s="177">
        <v>8400000</v>
      </c>
      <c r="N196" s="41">
        <v>0.96499999999999997</v>
      </c>
    </row>
    <row r="197" spans="1:14" s="42" customFormat="1" ht="63" customHeight="1" x14ac:dyDescent="0.2">
      <c r="A197" s="10"/>
      <c r="B197" s="65"/>
      <c r="C197" s="66"/>
      <c r="D197" s="67"/>
      <c r="E197" s="10"/>
      <c r="F197" s="67"/>
      <c r="G197" s="66"/>
      <c r="H197" s="360" t="s">
        <v>171</v>
      </c>
      <c r="I197" s="86" t="s">
        <v>170</v>
      </c>
      <c r="J197" s="175">
        <v>77600000</v>
      </c>
      <c r="K197" s="176">
        <v>77600000</v>
      </c>
      <c r="L197" s="176">
        <v>77600000</v>
      </c>
      <c r="M197" s="177">
        <v>77600000</v>
      </c>
      <c r="N197" s="41">
        <v>1</v>
      </c>
    </row>
    <row r="198" spans="1:14" s="42" customFormat="1" ht="63" customHeight="1" x14ac:dyDescent="0.2">
      <c r="A198" s="10"/>
      <c r="B198" s="65"/>
      <c r="C198" s="66"/>
      <c r="D198" s="67"/>
      <c r="E198" s="10"/>
      <c r="F198" s="67"/>
      <c r="G198" s="66"/>
      <c r="H198" s="362"/>
      <c r="I198" s="86" t="s">
        <v>172</v>
      </c>
      <c r="J198" s="175">
        <v>7383</v>
      </c>
      <c r="K198" s="176">
        <v>0</v>
      </c>
      <c r="L198" s="176">
        <v>0</v>
      </c>
      <c r="M198" s="177">
        <v>0</v>
      </c>
      <c r="N198" s="41">
        <v>0</v>
      </c>
    </row>
    <row r="199" spans="1:14" s="42" customFormat="1" ht="63" customHeight="1" x14ac:dyDescent="0.2">
      <c r="A199" s="10"/>
      <c r="B199" s="65"/>
      <c r="C199" s="66"/>
      <c r="D199" s="67"/>
      <c r="E199" s="10"/>
      <c r="F199" s="67"/>
      <c r="G199" s="66"/>
      <c r="H199" s="362"/>
      <c r="I199" s="86" t="s">
        <v>173</v>
      </c>
      <c r="J199" s="175">
        <v>4649608</v>
      </c>
      <c r="K199" s="176">
        <v>0</v>
      </c>
      <c r="L199" s="176">
        <v>0</v>
      </c>
      <c r="M199" s="177">
        <v>0</v>
      </c>
      <c r="N199" s="41">
        <v>0</v>
      </c>
    </row>
    <row r="200" spans="1:14" s="42" customFormat="1" ht="63.75" customHeight="1" x14ac:dyDescent="0.2">
      <c r="A200" s="10"/>
      <c r="B200" s="65"/>
      <c r="C200" s="66"/>
      <c r="D200" s="67"/>
      <c r="E200" s="10"/>
      <c r="F200" s="67"/>
      <c r="G200" s="66"/>
      <c r="H200" s="362"/>
      <c r="I200" s="86" t="s">
        <v>174</v>
      </c>
      <c r="J200" s="175">
        <v>60459865</v>
      </c>
      <c r="K200" s="176">
        <v>0</v>
      </c>
      <c r="L200" s="176">
        <v>0</v>
      </c>
      <c r="M200" s="177">
        <v>0</v>
      </c>
      <c r="N200" s="41">
        <v>0</v>
      </c>
    </row>
    <row r="201" spans="1:14" s="42" customFormat="1" ht="63.75" customHeight="1" x14ac:dyDescent="0.2">
      <c r="A201" s="10"/>
      <c r="B201" s="65"/>
      <c r="C201" s="66"/>
      <c r="D201" s="67"/>
      <c r="E201" s="10"/>
      <c r="F201" s="67"/>
      <c r="G201" s="66"/>
      <c r="H201" s="362"/>
      <c r="I201" s="86" t="s">
        <v>175</v>
      </c>
      <c r="J201" s="175">
        <v>66930000</v>
      </c>
      <c r="K201" s="176">
        <v>0</v>
      </c>
      <c r="L201" s="176">
        <v>0</v>
      </c>
      <c r="M201" s="177">
        <v>0</v>
      </c>
      <c r="N201" s="41">
        <v>0</v>
      </c>
    </row>
    <row r="202" spans="1:14" s="42" customFormat="1" ht="63.75" customHeight="1" x14ac:dyDescent="0.2">
      <c r="A202" s="10"/>
      <c r="B202" s="65"/>
      <c r="C202" s="66"/>
      <c r="D202" s="67"/>
      <c r="E202" s="10"/>
      <c r="F202" s="67"/>
      <c r="G202" s="66"/>
      <c r="H202" s="362"/>
      <c r="I202" s="86" t="s">
        <v>176</v>
      </c>
      <c r="J202" s="175">
        <v>56122910</v>
      </c>
      <c r="K202" s="176">
        <v>41600000</v>
      </c>
      <c r="L202" s="176">
        <v>41600000</v>
      </c>
      <c r="M202" s="177">
        <v>41600000</v>
      </c>
      <c r="N202" s="41">
        <v>0.74123027476657932</v>
      </c>
    </row>
    <row r="203" spans="1:14" s="42" customFormat="1" ht="63.75" customHeight="1" x14ac:dyDescent="0.2">
      <c r="A203" s="10"/>
      <c r="B203" s="65"/>
      <c r="C203" s="66"/>
      <c r="D203" s="67"/>
      <c r="E203" s="10"/>
      <c r="F203" s="67"/>
      <c r="G203" s="66"/>
      <c r="H203" s="362"/>
      <c r="I203" s="86" t="s">
        <v>177</v>
      </c>
      <c r="J203" s="175">
        <v>30000000</v>
      </c>
      <c r="K203" s="176">
        <v>3534550</v>
      </c>
      <c r="L203" s="176">
        <v>3534550</v>
      </c>
      <c r="M203" s="177">
        <v>1093400</v>
      </c>
      <c r="N203" s="41">
        <v>0.11781833333333333</v>
      </c>
    </row>
    <row r="204" spans="1:14" s="42" customFormat="1" ht="63.75" customHeight="1" x14ac:dyDescent="0.2">
      <c r="A204" s="10"/>
      <c r="B204" s="65"/>
      <c r="C204" s="66"/>
      <c r="D204" s="67"/>
      <c r="E204" s="10"/>
      <c r="F204" s="67"/>
      <c r="G204" s="66"/>
      <c r="H204" s="362"/>
      <c r="I204" s="86" t="s">
        <v>178</v>
      </c>
      <c r="J204" s="175">
        <v>124089369</v>
      </c>
      <c r="K204" s="176">
        <v>29193333</v>
      </c>
      <c r="L204" s="176">
        <v>29193333</v>
      </c>
      <c r="M204" s="177">
        <v>17800000</v>
      </c>
      <c r="N204" s="41">
        <v>0.23526054838750932</v>
      </c>
    </row>
    <row r="205" spans="1:14" s="42" customFormat="1" ht="63.75" customHeight="1" x14ac:dyDescent="0.2">
      <c r="A205" s="10"/>
      <c r="B205" s="65"/>
      <c r="C205" s="66"/>
      <c r="D205" s="67"/>
      <c r="E205" s="10"/>
      <c r="F205" s="67"/>
      <c r="G205" s="66"/>
      <c r="H205" s="361"/>
      <c r="I205" s="86" t="s">
        <v>179</v>
      </c>
      <c r="J205" s="175">
        <v>20600000</v>
      </c>
      <c r="K205" s="176">
        <v>20600000</v>
      </c>
      <c r="L205" s="176">
        <v>20600000</v>
      </c>
      <c r="M205" s="177">
        <v>20600000</v>
      </c>
      <c r="N205" s="41">
        <v>1</v>
      </c>
    </row>
    <row r="206" spans="1:14" s="42" customFormat="1" ht="63.75" customHeight="1" x14ac:dyDescent="0.2">
      <c r="A206" s="10"/>
      <c r="B206" s="65"/>
      <c r="C206" s="66"/>
      <c r="D206" s="67"/>
      <c r="E206" s="10"/>
      <c r="F206" s="67"/>
      <c r="G206" s="66"/>
      <c r="H206" s="360" t="s">
        <v>180</v>
      </c>
      <c r="I206" s="86" t="s">
        <v>181</v>
      </c>
      <c r="J206" s="175">
        <v>141309224</v>
      </c>
      <c r="K206" s="176">
        <v>82937579</v>
      </c>
      <c r="L206" s="176">
        <v>82937579</v>
      </c>
      <c r="M206" s="177">
        <v>44650000</v>
      </c>
      <c r="N206" s="41">
        <v>0.58692261306310767</v>
      </c>
    </row>
    <row r="207" spans="1:14" s="42" customFormat="1" ht="63.75" customHeight="1" x14ac:dyDescent="0.2">
      <c r="A207" s="10"/>
      <c r="B207" s="65"/>
      <c r="C207" s="66"/>
      <c r="D207" s="67"/>
      <c r="E207" s="10"/>
      <c r="F207" s="67"/>
      <c r="G207" s="66"/>
      <c r="H207" s="362"/>
      <c r="I207" s="86" t="s">
        <v>182</v>
      </c>
      <c r="J207" s="175">
        <v>21474712</v>
      </c>
      <c r="K207" s="176">
        <v>18456666</v>
      </c>
      <c r="L207" s="176">
        <v>18456666</v>
      </c>
      <c r="M207" s="177">
        <v>16300000</v>
      </c>
      <c r="N207" s="41">
        <v>0.85946046680393196</v>
      </c>
    </row>
    <row r="208" spans="1:14" s="42" customFormat="1" ht="63.75" customHeight="1" x14ac:dyDescent="0.2">
      <c r="A208" s="10"/>
      <c r="B208" s="65"/>
      <c r="C208" s="66"/>
      <c r="D208" s="67"/>
      <c r="E208" s="10"/>
      <c r="F208" s="67"/>
      <c r="G208" s="66"/>
      <c r="H208" s="362"/>
      <c r="I208" s="86" t="s">
        <v>183</v>
      </c>
      <c r="J208" s="175">
        <v>19400000</v>
      </c>
      <c r="K208" s="176">
        <v>7500000</v>
      </c>
      <c r="L208" s="176">
        <v>7500000</v>
      </c>
      <c r="M208" s="177">
        <v>7500000</v>
      </c>
      <c r="N208" s="41">
        <v>0.38659793814432991</v>
      </c>
    </row>
    <row r="209" spans="1:14" s="42" customFormat="1" ht="63.75" customHeight="1" x14ac:dyDescent="0.2">
      <c r="A209" s="10"/>
      <c r="B209" s="65"/>
      <c r="C209" s="66"/>
      <c r="D209" s="67"/>
      <c r="E209" s="10"/>
      <c r="F209" s="140"/>
      <c r="G209" s="141"/>
      <c r="H209" s="361"/>
      <c r="I209" s="86"/>
      <c r="J209" s="175">
        <v>513334</v>
      </c>
      <c r="K209" s="176">
        <v>0</v>
      </c>
      <c r="L209" s="176">
        <v>0</v>
      </c>
      <c r="M209" s="177">
        <v>0</v>
      </c>
      <c r="N209" s="41">
        <v>0</v>
      </c>
    </row>
    <row r="210" spans="1:14" s="42" customFormat="1" ht="33" customHeight="1" x14ac:dyDescent="0.2">
      <c r="A210" s="10"/>
      <c r="B210" s="65"/>
      <c r="C210" s="66"/>
      <c r="D210" s="67"/>
      <c r="E210" s="66"/>
      <c r="F210" s="135">
        <v>41</v>
      </c>
      <c r="G210" s="178" t="s">
        <v>184</v>
      </c>
      <c r="H210" s="37"/>
      <c r="I210" s="108"/>
      <c r="J210" s="39">
        <f>SUM(J211)</f>
        <v>10000000</v>
      </c>
      <c r="K210" s="39">
        <f t="shared" ref="K210:M210" si="55">SUM(K211)</f>
        <v>0</v>
      </c>
      <c r="L210" s="39">
        <f t="shared" si="55"/>
        <v>0</v>
      </c>
      <c r="M210" s="40">
        <f t="shared" si="55"/>
        <v>0</v>
      </c>
      <c r="N210" s="41">
        <v>0</v>
      </c>
    </row>
    <row r="211" spans="1:14" s="42" customFormat="1" ht="72" customHeight="1" x14ac:dyDescent="0.2">
      <c r="A211" s="10"/>
      <c r="B211" s="65"/>
      <c r="C211" s="66"/>
      <c r="D211" s="67"/>
      <c r="E211" s="10"/>
      <c r="F211" s="154"/>
      <c r="G211" s="66"/>
      <c r="H211" s="86" t="s">
        <v>185</v>
      </c>
      <c r="I211" s="86" t="s">
        <v>183</v>
      </c>
      <c r="J211" s="175">
        <v>10000000</v>
      </c>
      <c r="K211" s="176">
        <v>0</v>
      </c>
      <c r="L211" s="176">
        <v>0</v>
      </c>
      <c r="M211" s="177">
        <v>0</v>
      </c>
      <c r="N211" s="41">
        <v>0</v>
      </c>
    </row>
    <row r="212" spans="1:14" s="42" customFormat="1" ht="27.75" customHeight="1" x14ac:dyDescent="0.2">
      <c r="A212" s="10"/>
      <c r="B212" s="65"/>
      <c r="C212" s="66"/>
      <c r="D212" s="67"/>
      <c r="E212" s="66"/>
      <c r="F212" s="143">
        <v>42</v>
      </c>
      <c r="G212" s="136" t="s">
        <v>186</v>
      </c>
      <c r="H212" s="37"/>
      <c r="I212" s="108"/>
      <c r="J212" s="39">
        <f>SUM(J213:J215)</f>
        <v>50000000</v>
      </c>
      <c r="K212" s="39">
        <f t="shared" ref="K212:M212" si="56">SUM(K213:K215)</f>
        <v>42600000</v>
      </c>
      <c r="L212" s="39">
        <f t="shared" si="56"/>
        <v>42600000</v>
      </c>
      <c r="M212" s="40">
        <f t="shared" si="56"/>
        <v>37500000</v>
      </c>
      <c r="N212" s="41">
        <v>0.85199999999999998</v>
      </c>
    </row>
    <row r="213" spans="1:14" s="42" customFormat="1" ht="46.5" customHeight="1" x14ac:dyDescent="0.2">
      <c r="A213" s="10"/>
      <c r="B213" s="65"/>
      <c r="C213" s="66"/>
      <c r="D213" s="67"/>
      <c r="E213" s="10"/>
      <c r="F213" s="120"/>
      <c r="G213" s="128"/>
      <c r="H213" s="164" t="s">
        <v>187</v>
      </c>
      <c r="I213" s="86" t="s">
        <v>183</v>
      </c>
      <c r="J213" s="175">
        <v>10000000</v>
      </c>
      <c r="K213" s="176">
        <v>10000000</v>
      </c>
      <c r="L213" s="176">
        <v>10000000</v>
      </c>
      <c r="M213" s="177">
        <v>10000000</v>
      </c>
      <c r="N213" s="41">
        <v>1</v>
      </c>
    </row>
    <row r="214" spans="1:14" s="42" customFormat="1" ht="46.5" customHeight="1" x14ac:dyDescent="0.2">
      <c r="A214" s="10"/>
      <c r="B214" s="65"/>
      <c r="C214" s="66"/>
      <c r="D214" s="67"/>
      <c r="E214" s="10"/>
      <c r="F214" s="67"/>
      <c r="G214" s="66"/>
      <c r="H214" s="360" t="s">
        <v>188</v>
      </c>
      <c r="I214" s="86" t="s">
        <v>183</v>
      </c>
      <c r="J214" s="175">
        <v>10000000</v>
      </c>
      <c r="K214" s="176">
        <v>10000000</v>
      </c>
      <c r="L214" s="176">
        <v>10000000</v>
      </c>
      <c r="M214" s="177">
        <v>10000000</v>
      </c>
      <c r="N214" s="41">
        <v>1</v>
      </c>
    </row>
    <row r="215" spans="1:14" s="42" customFormat="1" ht="46.5" customHeight="1" x14ac:dyDescent="0.2">
      <c r="A215" s="10"/>
      <c r="B215" s="65"/>
      <c r="C215" s="66"/>
      <c r="D215" s="67"/>
      <c r="E215" s="10"/>
      <c r="F215" s="140"/>
      <c r="G215" s="141"/>
      <c r="H215" s="361"/>
      <c r="I215" s="86" t="s">
        <v>183</v>
      </c>
      <c r="J215" s="175">
        <v>30000000</v>
      </c>
      <c r="K215" s="176">
        <v>22600000</v>
      </c>
      <c r="L215" s="176">
        <v>22600000</v>
      </c>
      <c r="M215" s="177">
        <v>17500000</v>
      </c>
      <c r="N215" s="41">
        <v>0.7533333333333333</v>
      </c>
    </row>
    <row r="216" spans="1:14" s="42" customFormat="1" ht="27.75" customHeight="1" x14ac:dyDescent="0.2">
      <c r="A216" s="10"/>
      <c r="B216" s="65"/>
      <c r="C216" s="66"/>
      <c r="D216" s="67"/>
      <c r="E216" s="66"/>
      <c r="F216" s="135">
        <v>43</v>
      </c>
      <c r="G216" s="178" t="s">
        <v>189</v>
      </c>
      <c r="H216" s="37"/>
      <c r="I216" s="108"/>
      <c r="J216" s="39">
        <f>SUM(J217:J221)</f>
        <v>1464660766</v>
      </c>
      <c r="K216" s="39">
        <f t="shared" ref="K216:M216" si="57">SUM(K217:K221)</f>
        <v>670682826</v>
      </c>
      <c r="L216" s="39">
        <f t="shared" si="57"/>
        <v>657012234</v>
      </c>
      <c r="M216" s="40">
        <f t="shared" si="57"/>
        <v>650612368</v>
      </c>
      <c r="N216" s="41">
        <v>0.45791000999613041</v>
      </c>
    </row>
    <row r="217" spans="1:14" s="42" customFormat="1" ht="50.25" customHeight="1" x14ac:dyDescent="0.2">
      <c r="A217" s="10"/>
      <c r="B217" s="65"/>
      <c r="C217" s="66"/>
      <c r="D217" s="67"/>
      <c r="E217" s="10"/>
      <c r="F217" s="120"/>
      <c r="G217" s="66"/>
      <c r="H217" s="360" t="s">
        <v>190</v>
      </c>
      <c r="I217" s="86" t="s">
        <v>183</v>
      </c>
      <c r="J217" s="175">
        <v>76771008</v>
      </c>
      <c r="K217" s="175">
        <v>48073666</v>
      </c>
      <c r="L217" s="175">
        <v>48073666</v>
      </c>
      <c r="M217" s="180">
        <v>43150000</v>
      </c>
      <c r="N217" s="41">
        <v>0.62619558154036481</v>
      </c>
    </row>
    <row r="218" spans="1:14" s="42" customFormat="1" ht="50.25" customHeight="1" x14ac:dyDescent="0.2">
      <c r="A218" s="10"/>
      <c r="B218" s="65"/>
      <c r="C218" s="66"/>
      <c r="D218" s="67"/>
      <c r="E218" s="10"/>
      <c r="F218" s="67"/>
      <c r="G218" s="66"/>
      <c r="H218" s="361"/>
      <c r="I218" s="86" t="s">
        <v>191</v>
      </c>
      <c r="J218" s="175">
        <v>150000000</v>
      </c>
      <c r="K218" s="175">
        <v>0</v>
      </c>
      <c r="L218" s="175">
        <v>0</v>
      </c>
      <c r="M218" s="180">
        <v>0</v>
      </c>
      <c r="N218" s="41">
        <v>0</v>
      </c>
    </row>
    <row r="219" spans="1:14" s="42" customFormat="1" ht="68.25" customHeight="1" x14ac:dyDescent="0.2">
      <c r="A219" s="10"/>
      <c r="B219" s="65"/>
      <c r="C219" s="66"/>
      <c r="D219" s="67"/>
      <c r="E219" s="10"/>
      <c r="F219" s="67"/>
      <c r="G219" s="66"/>
      <c r="H219" s="366" t="s">
        <v>192</v>
      </c>
      <c r="I219" s="86" t="s">
        <v>193</v>
      </c>
      <c r="J219" s="175">
        <v>586600000</v>
      </c>
      <c r="K219" s="175">
        <v>586600000</v>
      </c>
      <c r="L219" s="175">
        <v>586562368</v>
      </c>
      <c r="M219" s="180">
        <v>586562368</v>
      </c>
      <c r="N219" s="41">
        <v>1</v>
      </c>
    </row>
    <row r="220" spans="1:14" s="42" customFormat="1" ht="68.25" customHeight="1" x14ac:dyDescent="0.2">
      <c r="A220" s="10"/>
      <c r="B220" s="65"/>
      <c r="C220" s="66"/>
      <c r="D220" s="67"/>
      <c r="E220" s="10"/>
      <c r="F220" s="67"/>
      <c r="G220" s="66"/>
      <c r="H220" s="367"/>
      <c r="I220" s="86" t="s">
        <v>193</v>
      </c>
      <c r="J220" s="175">
        <v>193852820</v>
      </c>
      <c r="K220" s="175">
        <v>22376200</v>
      </c>
      <c r="L220" s="175">
        <v>22376200</v>
      </c>
      <c r="M220" s="180">
        <v>20900000</v>
      </c>
      <c r="N220" s="41">
        <v>0.11542880830931425</v>
      </c>
    </row>
    <row r="221" spans="1:14" s="42" customFormat="1" ht="60.75" customHeight="1" x14ac:dyDescent="0.2">
      <c r="A221" s="10"/>
      <c r="B221" s="65"/>
      <c r="C221" s="66"/>
      <c r="D221" s="67"/>
      <c r="E221" s="10"/>
      <c r="F221" s="140"/>
      <c r="G221" s="66"/>
      <c r="H221" s="368"/>
      <c r="I221" s="86" t="s">
        <v>194</v>
      </c>
      <c r="J221" s="175">
        <v>457436938</v>
      </c>
      <c r="K221" s="175">
        <v>13632960</v>
      </c>
      <c r="L221" s="175">
        <v>0</v>
      </c>
      <c r="M221" s="180">
        <v>0</v>
      </c>
      <c r="N221" s="41">
        <v>2.9802927720716774E-2</v>
      </c>
    </row>
    <row r="222" spans="1:14" s="42" customFormat="1" ht="27.75" customHeight="1" x14ac:dyDescent="0.2">
      <c r="A222" s="10"/>
      <c r="B222" s="65"/>
      <c r="C222" s="66"/>
      <c r="D222" s="67"/>
      <c r="E222" s="66"/>
      <c r="F222" s="135">
        <v>44</v>
      </c>
      <c r="G222" s="136" t="s">
        <v>195</v>
      </c>
      <c r="H222" s="37"/>
      <c r="I222" s="108"/>
      <c r="J222" s="39">
        <f>SUM(J223:J226)</f>
        <v>250007383</v>
      </c>
      <c r="K222" s="39">
        <f t="shared" ref="K222:M222" si="58">SUM(K223:K226)</f>
        <v>197277880</v>
      </c>
      <c r="L222" s="39">
        <f t="shared" si="58"/>
        <v>197277880</v>
      </c>
      <c r="M222" s="40">
        <f t="shared" si="58"/>
        <v>188443880</v>
      </c>
      <c r="N222" s="41">
        <v>0.78908821664678597</v>
      </c>
    </row>
    <row r="223" spans="1:14" s="42" customFormat="1" ht="58.5" customHeight="1" x14ac:dyDescent="0.2">
      <c r="A223" s="10"/>
      <c r="B223" s="65"/>
      <c r="C223" s="66"/>
      <c r="D223" s="67"/>
      <c r="E223" s="10"/>
      <c r="F223" s="120"/>
      <c r="G223" s="66"/>
      <c r="H223" s="358" t="s">
        <v>196</v>
      </c>
      <c r="I223" s="59" t="s">
        <v>16</v>
      </c>
      <c r="J223" s="170">
        <v>16400000</v>
      </c>
      <c r="K223" s="168">
        <v>16400000</v>
      </c>
      <c r="L223" s="181">
        <v>16400000</v>
      </c>
      <c r="M223" s="182">
        <v>16400000</v>
      </c>
      <c r="N223" s="41">
        <v>1</v>
      </c>
    </row>
    <row r="224" spans="1:14" s="42" customFormat="1" ht="58.5" customHeight="1" x14ac:dyDescent="0.2">
      <c r="A224" s="10"/>
      <c r="B224" s="65"/>
      <c r="C224" s="66"/>
      <c r="D224" s="67"/>
      <c r="E224" s="10"/>
      <c r="F224" s="67"/>
      <c r="G224" s="66"/>
      <c r="H224" s="363"/>
      <c r="I224" s="59" t="s">
        <v>197</v>
      </c>
      <c r="J224" s="170">
        <v>106462943</v>
      </c>
      <c r="K224" s="168">
        <v>60673000</v>
      </c>
      <c r="L224" s="181">
        <v>60673000</v>
      </c>
      <c r="M224" s="182">
        <v>53083000</v>
      </c>
      <c r="N224" s="41">
        <v>0.56989782820488066</v>
      </c>
    </row>
    <row r="225" spans="1:14" s="42" customFormat="1" ht="58.5" customHeight="1" x14ac:dyDescent="0.2">
      <c r="A225" s="10"/>
      <c r="B225" s="65"/>
      <c r="C225" s="66"/>
      <c r="D225" s="67"/>
      <c r="E225" s="10"/>
      <c r="F225" s="67"/>
      <c r="G225" s="66"/>
      <c r="H225" s="359"/>
      <c r="I225" s="59" t="s">
        <v>16</v>
      </c>
      <c r="J225" s="170">
        <v>23600000</v>
      </c>
      <c r="K225" s="168">
        <v>20660880</v>
      </c>
      <c r="L225" s="181">
        <v>20660880</v>
      </c>
      <c r="M225" s="182">
        <v>20660880</v>
      </c>
      <c r="N225" s="41">
        <v>0.87546101694915257</v>
      </c>
    </row>
    <row r="226" spans="1:14" s="42" customFormat="1" ht="69.75" customHeight="1" x14ac:dyDescent="0.2">
      <c r="A226" s="10"/>
      <c r="B226" s="65"/>
      <c r="C226" s="66"/>
      <c r="D226" s="67"/>
      <c r="E226" s="10"/>
      <c r="F226" s="140"/>
      <c r="G226" s="66"/>
      <c r="H226" s="59" t="s">
        <v>198</v>
      </c>
      <c r="I226" s="59" t="s">
        <v>197</v>
      </c>
      <c r="J226" s="170">
        <v>103544440</v>
      </c>
      <c r="K226" s="168">
        <v>99544000</v>
      </c>
      <c r="L226" s="181">
        <v>99544000</v>
      </c>
      <c r="M226" s="182">
        <v>98300000</v>
      </c>
      <c r="N226" s="41">
        <v>0.96136499458589952</v>
      </c>
    </row>
    <row r="227" spans="1:14" s="42" customFormat="1" ht="27.75" customHeight="1" x14ac:dyDescent="0.2">
      <c r="A227" s="10"/>
      <c r="B227" s="65"/>
      <c r="C227" s="66"/>
      <c r="D227" s="67"/>
      <c r="E227" s="66"/>
      <c r="F227" s="135">
        <v>45</v>
      </c>
      <c r="G227" s="136" t="s">
        <v>199</v>
      </c>
      <c r="H227" s="37"/>
      <c r="I227" s="108"/>
      <c r="J227" s="39">
        <f>SUM(J228:J229)</f>
        <v>1023444242</v>
      </c>
      <c r="K227" s="39">
        <f t="shared" ref="K227:M227" si="59">SUM(K228:K229)</f>
        <v>951209564</v>
      </c>
      <c r="L227" s="39">
        <f t="shared" si="59"/>
        <v>748698264</v>
      </c>
      <c r="M227" s="40">
        <f t="shared" si="59"/>
        <v>572978400</v>
      </c>
      <c r="N227" s="41">
        <v>0.92942001622009218</v>
      </c>
    </row>
    <row r="228" spans="1:14" s="42" customFormat="1" ht="59.25" customHeight="1" x14ac:dyDescent="0.2">
      <c r="A228" s="10"/>
      <c r="B228" s="65"/>
      <c r="C228" s="66"/>
      <c r="D228" s="67"/>
      <c r="E228" s="10"/>
      <c r="F228" s="120"/>
      <c r="G228" s="66"/>
      <c r="H228" s="360" t="s">
        <v>200</v>
      </c>
      <c r="I228" s="86" t="s">
        <v>177</v>
      </c>
      <c r="J228" s="175">
        <v>599980800</v>
      </c>
      <c r="K228" s="176">
        <v>599980800</v>
      </c>
      <c r="L228" s="176">
        <v>530051700</v>
      </c>
      <c r="M228" s="177">
        <v>436261900</v>
      </c>
      <c r="N228" s="41">
        <v>1</v>
      </c>
    </row>
    <row r="229" spans="1:14" s="42" customFormat="1" ht="59.25" customHeight="1" x14ac:dyDescent="0.2">
      <c r="A229" s="10"/>
      <c r="B229" s="65"/>
      <c r="C229" s="66"/>
      <c r="D229" s="67"/>
      <c r="E229" s="10"/>
      <c r="F229" s="140"/>
      <c r="G229" s="66"/>
      <c r="H229" s="361"/>
      <c r="I229" s="86" t="s">
        <v>201</v>
      </c>
      <c r="J229" s="175">
        <v>423463442</v>
      </c>
      <c r="K229" s="176">
        <v>351228764</v>
      </c>
      <c r="L229" s="176">
        <v>218646564</v>
      </c>
      <c r="M229" s="177">
        <v>136716500</v>
      </c>
      <c r="N229" s="41">
        <v>0.82941932918969663</v>
      </c>
    </row>
    <row r="230" spans="1:14" s="42" customFormat="1" ht="27.75" customHeight="1" x14ac:dyDescent="0.2">
      <c r="A230" s="10"/>
      <c r="B230" s="65"/>
      <c r="C230" s="66"/>
      <c r="D230" s="67"/>
      <c r="E230" s="66"/>
      <c r="F230" s="135">
        <v>46</v>
      </c>
      <c r="G230" s="136" t="s">
        <v>202</v>
      </c>
      <c r="H230" s="37"/>
      <c r="I230" s="108"/>
      <c r="J230" s="39">
        <f>SUM(J231:J234)</f>
        <v>1222162518</v>
      </c>
      <c r="K230" s="39">
        <f t="shared" ref="K230:M230" si="60">SUM(K231:K234)</f>
        <v>536718753.65999997</v>
      </c>
      <c r="L230" s="39">
        <f t="shared" si="60"/>
        <v>536718753.65999997</v>
      </c>
      <c r="M230" s="40">
        <f t="shared" si="60"/>
        <v>463051326.65999997</v>
      </c>
      <c r="N230" s="41">
        <v>0.43915497796341352</v>
      </c>
    </row>
    <row r="231" spans="1:14" s="42" customFormat="1" ht="64.5" customHeight="1" x14ac:dyDescent="0.2">
      <c r="A231" s="10"/>
      <c r="B231" s="65"/>
      <c r="C231" s="66"/>
      <c r="D231" s="67"/>
      <c r="E231" s="10"/>
      <c r="F231" s="120"/>
      <c r="G231" s="66"/>
      <c r="H231" s="360" t="s">
        <v>203</v>
      </c>
      <c r="I231" s="86" t="s">
        <v>183</v>
      </c>
      <c r="J231" s="175">
        <v>60800000</v>
      </c>
      <c r="K231" s="176">
        <v>35316666.659999996</v>
      </c>
      <c r="L231" s="176">
        <v>35316666.659999996</v>
      </c>
      <c r="M231" s="177">
        <v>35316666.659999996</v>
      </c>
      <c r="N231" s="41">
        <v>0.58086622796052623</v>
      </c>
    </row>
    <row r="232" spans="1:14" s="42" customFormat="1" ht="56.25" customHeight="1" x14ac:dyDescent="0.2">
      <c r="A232" s="10"/>
      <c r="B232" s="65"/>
      <c r="C232" s="66"/>
      <c r="D232" s="67"/>
      <c r="E232" s="10"/>
      <c r="F232" s="67"/>
      <c r="G232" s="66"/>
      <c r="H232" s="361"/>
      <c r="I232" s="86" t="s">
        <v>183</v>
      </c>
      <c r="J232" s="175">
        <v>876472404</v>
      </c>
      <c r="K232" s="176">
        <v>265162754</v>
      </c>
      <c r="L232" s="176">
        <v>265162754</v>
      </c>
      <c r="M232" s="177">
        <v>198134660</v>
      </c>
      <c r="N232" s="41">
        <v>0.30253405901870245</v>
      </c>
    </row>
    <row r="233" spans="1:14" s="42" customFormat="1" ht="48.75" customHeight="1" x14ac:dyDescent="0.2">
      <c r="A233" s="10"/>
      <c r="B233" s="65"/>
      <c r="C233" s="66"/>
      <c r="D233" s="67"/>
      <c r="E233" s="10"/>
      <c r="F233" s="67"/>
      <c r="G233" s="66"/>
      <c r="H233" s="360" t="s">
        <v>204</v>
      </c>
      <c r="I233" s="86" t="s">
        <v>183</v>
      </c>
      <c r="J233" s="175">
        <v>164200000</v>
      </c>
      <c r="K233" s="176">
        <v>164200000</v>
      </c>
      <c r="L233" s="176">
        <v>164200000</v>
      </c>
      <c r="M233" s="177">
        <v>164200000</v>
      </c>
      <c r="N233" s="41">
        <v>1</v>
      </c>
    </row>
    <row r="234" spans="1:14" s="42" customFormat="1" ht="48.75" customHeight="1" x14ac:dyDescent="0.2">
      <c r="A234" s="10"/>
      <c r="B234" s="65"/>
      <c r="C234" s="66"/>
      <c r="D234" s="140"/>
      <c r="E234" s="141"/>
      <c r="F234" s="140"/>
      <c r="G234" s="141"/>
      <c r="H234" s="361"/>
      <c r="I234" s="86" t="s">
        <v>183</v>
      </c>
      <c r="J234" s="175">
        <v>120690114</v>
      </c>
      <c r="K234" s="176">
        <v>72039333</v>
      </c>
      <c r="L234" s="176">
        <v>72039333</v>
      </c>
      <c r="M234" s="177">
        <v>65400000</v>
      </c>
      <c r="N234" s="41">
        <v>0.59689506134694681</v>
      </c>
    </row>
    <row r="235" spans="1:14" s="42" customFormat="1" ht="27.75" customHeight="1" x14ac:dyDescent="0.2">
      <c r="A235" s="10"/>
      <c r="B235" s="65"/>
      <c r="C235" s="66"/>
      <c r="D235" s="150">
        <v>13</v>
      </c>
      <c r="E235" s="151" t="s">
        <v>205</v>
      </c>
      <c r="F235" s="152"/>
      <c r="G235" s="153"/>
      <c r="H235" s="27"/>
      <c r="I235" s="103"/>
      <c r="J235" s="29">
        <f>J236+J238+J247</f>
        <v>16806266600</v>
      </c>
      <c r="K235" s="29">
        <f t="shared" ref="K235:M235" si="61">K236+K238+K247</f>
        <v>14508774066</v>
      </c>
      <c r="L235" s="29">
        <f t="shared" si="61"/>
        <v>14508774066</v>
      </c>
      <c r="M235" s="30">
        <f t="shared" si="61"/>
        <v>14505907066</v>
      </c>
      <c r="N235" s="41">
        <v>0.86329548443554982</v>
      </c>
    </row>
    <row r="236" spans="1:14" s="42" customFormat="1" ht="27.75" customHeight="1" x14ac:dyDescent="0.2">
      <c r="A236" s="10"/>
      <c r="B236" s="65"/>
      <c r="C236" s="66"/>
      <c r="D236" s="133"/>
      <c r="E236" s="134"/>
      <c r="F236" s="160">
        <v>47</v>
      </c>
      <c r="G236" s="136" t="s">
        <v>206</v>
      </c>
      <c r="H236" s="37"/>
      <c r="I236" s="108"/>
      <c r="J236" s="39">
        <f>J237</f>
        <v>28200000</v>
      </c>
      <c r="K236" s="39">
        <f t="shared" ref="K236:M236" si="62">K237</f>
        <v>8167000</v>
      </c>
      <c r="L236" s="39">
        <f t="shared" si="62"/>
        <v>8167000</v>
      </c>
      <c r="M236" s="40">
        <f t="shared" si="62"/>
        <v>6000000</v>
      </c>
      <c r="N236" s="41">
        <v>0.28960992907801419</v>
      </c>
    </row>
    <row r="237" spans="1:14" s="42" customFormat="1" ht="62.25" customHeight="1" x14ac:dyDescent="0.2">
      <c r="A237" s="10"/>
      <c r="B237" s="65"/>
      <c r="C237" s="66"/>
      <c r="D237" s="156"/>
      <c r="E237" s="157"/>
      <c r="F237" s="161"/>
      <c r="G237" s="162"/>
      <c r="H237" s="86" t="s">
        <v>207</v>
      </c>
      <c r="I237" s="86" t="s">
        <v>208</v>
      </c>
      <c r="J237" s="175">
        <v>28200000</v>
      </c>
      <c r="K237" s="176">
        <v>8167000</v>
      </c>
      <c r="L237" s="176">
        <v>8167000</v>
      </c>
      <c r="M237" s="177">
        <v>6000000</v>
      </c>
      <c r="N237" s="41">
        <v>0.28960992907801419</v>
      </c>
    </row>
    <row r="238" spans="1:14" s="42" customFormat="1" ht="27.75" customHeight="1" x14ac:dyDescent="0.2">
      <c r="A238" s="10"/>
      <c r="B238" s="65"/>
      <c r="C238" s="66"/>
      <c r="D238" s="156"/>
      <c r="E238" s="157"/>
      <c r="F238" s="143">
        <v>48</v>
      </c>
      <c r="G238" s="136" t="s">
        <v>209</v>
      </c>
      <c r="H238" s="37"/>
      <c r="I238" s="108"/>
      <c r="J238" s="39">
        <f>SUM(J239:J246)</f>
        <v>16757762600</v>
      </c>
      <c r="K238" s="39">
        <f t="shared" ref="K238:M238" si="63">SUM(K239:K246)</f>
        <v>14490707066</v>
      </c>
      <c r="L238" s="39">
        <f t="shared" si="63"/>
        <v>14490707066</v>
      </c>
      <c r="M238" s="40">
        <f t="shared" si="63"/>
        <v>14490707066</v>
      </c>
      <c r="N238" s="41">
        <v>0.86471609676580574</v>
      </c>
    </row>
    <row r="239" spans="1:14" s="42" customFormat="1" ht="67.5" customHeight="1" x14ac:dyDescent="0.2">
      <c r="A239" s="10"/>
      <c r="B239" s="65"/>
      <c r="C239" s="66"/>
      <c r="D239" s="156"/>
      <c r="E239" s="166"/>
      <c r="F239" s="158"/>
      <c r="G239" s="145"/>
      <c r="H239" s="360" t="s">
        <v>207</v>
      </c>
      <c r="I239" s="86" t="s">
        <v>210</v>
      </c>
      <c r="J239" s="175">
        <v>4824682852</v>
      </c>
      <c r="K239" s="176">
        <v>4824682852</v>
      </c>
      <c r="L239" s="176">
        <v>4824682852</v>
      </c>
      <c r="M239" s="177">
        <v>4824682852</v>
      </c>
      <c r="N239" s="41">
        <v>1</v>
      </c>
    </row>
    <row r="240" spans="1:14" s="42" customFormat="1" ht="67.5" customHeight="1" x14ac:dyDescent="0.2">
      <c r="A240" s="10"/>
      <c r="B240" s="65"/>
      <c r="C240" s="66"/>
      <c r="D240" s="156"/>
      <c r="E240" s="166"/>
      <c r="F240" s="159"/>
      <c r="G240" s="145"/>
      <c r="H240" s="362"/>
      <c r="I240" s="86" t="s">
        <v>211</v>
      </c>
      <c r="J240" s="175">
        <v>9666024214</v>
      </c>
      <c r="K240" s="176">
        <v>9666024214</v>
      </c>
      <c r="L240" s="176">
        <v>9666024214</v>
      </c>
      <c r="M240" s="177">
        <v>9666024214</v>
      </c>
      <c r="N240" s="41">
        <v>1</v>
      </c>
    </row>
    <row r="241" spans="1:14" s="42" customFormat="1" ht="67.5" customHeight="1" x14ac:dyDescent="0.2">
      <c r="A241" s="10"/>
      <c r="B241" s="65"/>
      <c r="C241" s="66"/>
      <c r="D241" s="156"/>
      <c r="E241" s="166"/>
      <c r="F241" s="159"/>
      <c r="G241" s="145"/>
      <c r="H241" s="362"/>
      <c r="I241" s="86"/>
      <c r="J241" s="175">
        <v>550888515</v>
      </c>
      <c r="K241" s="176">
        <v>0</v>
      </c>
      <c r="L241" s="176">
        <v>0</v>
      </c>
      <c r="M241" s="177">
        <v>0</v>
      </c>
      <c r="N241" s="41">
        <v>0</v>
      </c>
    </row>
    <row r="242" spans="1:14" s="42" customFormat="1" ht="67.5" customHeight="1" x14ac:dyDescent="0.2">
      <c r="A242" s="10"/>
      <c r="B242" s="65"/>
      <c r="C242" s="66"/>
      <c r="D242" s="156"/>
      <c r="E242" s="166"/>
      <c r="F242" s="159"/>
      <c r="G242" s="145"/>
      <c r="H242" s="362"/>
      <c r="I242" s="86"/>
      <c r="J242" s="175">
        <v>295920</v>
      </c>
      <c r="K242" s="176">
        <v>0</v>
      </c>
      <c r="L242" s="176">
        <v>0</v>
      </c>
      <c r="M242" s="177">
        <v>0</v>
      </c>
      <c r="N242" s="41">
        <v>0</v>
      </c>
    </row>
    <row r="243" spans="1:14" s="42" customFormat="1" ht="67.5" customHeight="1" x14ac:dyDescent="0.2">
      <c r="A243" s="10"/>
      <c r="B243" s="65"/>
      <c r="C243" s="66"/>
      <c r="D243" s="156"/>
      <c r="E243" s="166"/>
      <c r="F243" s="159"/>
      <c r="G243" s="145"/>
      <c r="H243" s="362"/>
      <c r="I243" s="86"/>
      <c r="J243" s="175">
        <v>413847</v>
      </c>
      <c r="K243" s="176">
        <v>0</v>
      </c>
      <c r="L243" s="176">
        <v>0</v>
      </c>
      <c r="M243" s="177">
        <v>0</v>
      </c>
      <c r="N243" s="41">
        <v>0</v>
      </c>
    </row>
    <row r="244" spans="1:14" s="42" customFormat="1" ht="67.5" customHeight="1" x14ac:dyDescent="0.2">
      <c r="A244" s="10"/>
      <c r="B244" s="65"/>
      <c r="C244" s="66"/>
      <c r="D244" s="156"/>
      <c r="E244" s="166"/>
      <c r="F244" s="159"/>
      <c r="G244" s="145"/>
      <c r="H244" s="362"/>
      <c r="I244" s="86"/>
      <c r="J244" s="175">
        <v>123748405</v>
      </c>
      <c r="K244" s="176">
        <v>0</v>
      </c>
      <c r="L244" s="176">
        <v>0</v>
      </c>
      <c r="M244" s="177">
        <v>0</v>
      </c>
      <c r="N244" s="41">
        <v>0</v>
      </c>
    </row>
    <row r="245" spans="1:14" s="42" customFormat="1" ht="67.5" customHeight="1" x14ac:dyDescent="0.2">
      <c r="A245" s="10"/>
      <c r="B245" s="65"/>
      <c r="C245" s="66"/>
      <c r="D245" s="156"/>
      <c r="E245" s="166"/>
      <c r="F245" s="159"/>
      <c r="G245" s="145"/>
      <c r="H245" s="362"/>
      <c r="I245" s="86" t="s">
        <v>212</v>
      </c>
      <c r="J245" s="175">
        <v>122028531</v>
      </c>
      <c r="K245" s="176">
        <v>0</v>
      </c>
      <c r="L245" s="176">
        <v>0</v>
      </c>
      <c r="M245" s="177">
        <v>0</v>
      </c>
      <c r="N245" s="41">
        <v>0</v>
      </c>
    </row>
    <row r="246" spans="1:14" s="42" customFormat="1" ht="67.5" customHeight="1" x14ac:dyDescent="0.2">
      <c r="A246" s="10"/>
      <c r="B246" s="65"/>
      <c r="C246" s="66"/>
      <c r="D246" s="156"/>
      <c r="E246" s="166"/>
      <c r="F246" s="163"/>
      <c r="G246" s="162"/>
      <c r="H246" s="361"/>
      <c r="I246" s="86" t="s">
        <v>208</v>
      </c>
      <c r="J246" s="175">
        <v>1469680316</v>
      </c>
      <c r="K246" s="176"/>
      <c r="L246" s="176"/>
      <c r="M246" s="177"/>
      <c r="N246" s="41">
        <v>0</v>
      </c>
    </row>
    <row r="247" spans="1:14" s="42" customFormat="1" ht="27.75" customHeight="1" x14ac:dyDescent="0.2">
      <c r="A247" s="10"/>
      <c r="B247" s="65"/>
      <c r="C247" s="66"/>
      <c r="D247" s="156"/>
      <c r="E247" s="157"/>
      <c r="F247" s="142">
        <v>49</v>
      </c>
      <c r="G247" s="136" t="s">
        <v>213</v>
      </c>
      <c r="H247" s="37"/>
      <c r="I247" s="108"/>
      <c r="J247" s="39">
        <f>J248</f>
        <v>20304000</v>
      </c>
      <c r="K247" s="39">
        <f t="shared" ref="K247:M247" si="64">K248</f>
        <v>9900000</v>
      </c>
      <c r="L247" s="39">
        <f t="shared" si="64"/>
        <v>9900000</v>
      </c>
      <c r="M247" s="40">
        <f t="shared" si="64"/>
        <v>9200000</v>
      </c>
      <c r="N247" s="41">
        <v>0.48758865248226951</v>
      </c>
    </row>
    <row r="248" spans="1:14" s="42" customFormat="1" ht="61.5" customHeight="1" x14ac:dyDescent="0.2">
      <c r="A248" s="10"/>
      <c r="B248" s="65"/>
      <c r="C248" s="66"/>
      <c r="D248" s="183"/>
      <c r="E248" s="184"/>
      <c r="F248" s="161"/>
      <c r="G248" s="185"/>
      <c r="H248" s="86" t="s">
        <v>207</v>
      </c>
      <c r="I248" s="86" t="s">
        <v>208</v>
      </c>
      <c r="J248" s="176">
        <v>20304000</v>
      </c>
      <c r="K248" s="176">
        <v>9900000</v>
      </c>
      <c r="L248" s="176">
        <v>9900000</v>
      </c>
      <c r="M248" s="177">
        <v>9200000</v>
      </c>
      <c r="N248" s="41">
        <v>0.48758865248226951</v>
      </c>
    </row>
    <row r="249" spans="1:14" s="42" customFormat="1" ht="27.75" customHeight="1" x14ac:dyDescent="0.2">
      <c r="A249" s="10"/>
      <c r="B249" s="65"/>
      <c r="C249" s="66"/>
      <c r="D249" s="150">
        <v>14</v>
      </c>
      <c r="E249" s="151" t="s">
        <v>214</v>
      </c>
      <c r="F249" s="131"/>
      <c r="G249" s="186"/>
      <c r="H249" s="27"/>
      <c r="I249" s="103"/>
      <c r="J249" s="29">
        <f t="shared" ref="J249:M249" si="65">J250+J273+J275+J278+J280</f>
        <v>21296453127</v>
      </c>
      <c r="K249" s="29">
        <f t="shared" si="65"/>
        <v>14893352759</v>
      </c>
      <c r="L249" s="29">
        <f t="shared" si="65"/>
        <v>12123884102</v>
      </c>
      <c r="M249" s="30">
        <f t="shared" si="65"/>
        <v>11520156017</v>
      </c>
      <c r="N249" s="41">
        <v>0.69933489253747882</v>
      </c>
    </row>
    <row r="250" spans="1:14" s="42" customFormat="1" ht="29.25" customHeight="1" x14ac:dyDescent="0.2">
      <c r="A250" s="10"/>
      <c r="B250" s="65"/>
      <c r="C250" s="66"/>
      <c r="D250" s="133"/>
      <c r="E250" s="134"/>
      <c r="F250" s="143">
        <v>50</v>
      </c>
      <c r="G250" s="136" t="s">
        <v>215</v>
      </c>
      <c r="H250" s="37"/>
      <c r="I250" s="108"/>
      <c r="J250" s="39">
        <f>SUM(J251:J272)</f>
        <v>20535279167</v>
      </c>
      <c r="K250" s="39">
        <f t="shared" ref="K250:M250" si="66">SUM(K251:K272)</f>
        <v>14321962092</v>
      </c>
      <c r="L250" s="39">
        <f t="shared" si="66"/>
        <v>11552493435</v>
      </c>
      <c r="M250" s="40">
        <f t="shared" si="66"/>
        <v>10958956017</v>
      </c>
      <c r="N250" s="41">
        <v>0.69743206194222374</v>
      </c>
    </row>
    <row r="251" spans="1:14" s="42" customFormat="1" ht="93.75" customHeight="1" x14ac:dyDescent="0.2">
      <c r="A251" s="10"/>
      <c r="B251" s="65"/>
      <c r="C251" s="66"/>
      <c r="D251" s="156"/>
      <c r="E251" s="157"/>
      <c r="F251" s="144"/>
      <c r="G251" s="145"/>
      <c r="H251" s="360" t="s">
        <v>216</v>
      </c>
      <c r="I251" s="86" t="s">
        <v>217</v>
      </c>
      <c r="J251" s="175">
        <v>34500717</v>
      </c>
      <c r="K251" s="176">
        <v>34500717</v>
      </c>
      <c r="L251" s="176">
        <v>34500717</v>
      </c>
      <c r="M251" s="177">
        <v>34500717</v>
      </c>
      <c r="N251" s="41">
        <v>1</v>
      </c>
    </row>
    <row r="252" spans="1:14" s="42" customFormat="1" ht="93.75" customHeight="1" x14ac:dyDescent="0.2">
      <c r="A252" s="10"/>
      <c r="B252" s="65"/>
      <c r="C252" s="66"/>
      <c r="D252" s="156"/>
      <c r="E252" s="157"/>
      <c r="F252" s="147"/>
      <c r="G252" s="145"/>
      <c r="H252" s="362"/>
      <c r="I252" s="86" t="s">
        <v>218</v>
      </c>
      <c r="J252" s="175">
        <v>423437500</v>
      </c>
      <c r="K252" s="176">
        <v>423437500</v>
      </c>
      <c r="L252" s="176">
        <v>423437500</v>
      </c>
      <c r="M252" s="177">
        <v>423437500</v>
      </c>
      <c r="N252" s="41">
        <v>1</v>
      </c>
    </row>
    <row r="253" spans="1:14" s="42" customFormat="1" ht="93.75" customHeight="1" x14ac:dyDescent="0.2">
      <c r="A253" s="10"/>
      <c r="B253" s="65"/>
      <c r="C253" s="66"/>
      <c r="D253" s="156"/>
      <c r="E253" s="157"/>
      <c r="F253" s="147"/>
      <c r="G253" s="145"/>
      <c r="H253" s="362"/>
      <c r="I253" s="86" t="s">
        <v>219</v>
      </c>
      <c r="J253" s="175">
        <v>403599100</v>
      </c>
      <c r="K253" s="176">
        <v>403599100</v>
      </c>
      <c r="L253" s="176">
        <v>39336089</v>
      </c>
      <c r="M253" s="177">
        <v>39336089</v>
      </c>
      <c r="N253" s="41">
        <v>1</v>
      </c>
    </row>
    <row r="254" spans="1:14" s="42" customFormat="1" ht="93.75" customHeight="1" x14ac:dyDescent="0.2">
      <c r="A254" s="10"/>
      <c r="B254" s="65"/>
      <c r="C254" s="66"/>
      <c r="D254" s="156"/>
      <c r="E254" s="157"/>
      <c r="F254" s="147"/>
      <c r="G254" s="145"/>
      <c r="H254" s="362"/>
      <c r="I254" s="86" t="s">
        <v>220</v>
      </c>
      <c r="J254" s="175">
        <v>651785716</v>
      </c>
      <c r="K254" s="176">
        <v>651785716</v>
      </c>
      <c r="L254" s="176">
        <v>581785716</v>
      </c>
      <c r="M254" s="177">
        <v>581785716</v>
      </c>
      <c r="N254" s="41">
        <v>1</v>
      </c>
    </row>
    <row r="255" spans="1:14" s="42" customFormat="1" ht="84.75" customHeight="1" x14ac:dyDescent="0.2">
      <c r="A255" s="10"/>
      <c r="B255" s="65"/>
      <c r="C255" s="66"/>
      <c r="D255" s="156"/>
      <c r="E255" s="157"/>
      <c r="F255" s="147"/>
      <c r="G255" s="145"/>
      <c r="H255" s="362"/>
      <c r="I255" s="86" t="s">
        <v>221</v>
      </c>
      <c r="J255" s="175">
        <v>2669545607</v>
      </c>
      <c r="K255" s="176">
        <v>2669545607</v>
      </c>
      <c r="L255" s="176">
        <v>1134339961</v>
      </c>
      <c r="M255" s="177">
        <v>1134339961</v>
      </c>
      <c r="N255" s="41">
        <v>1</v>
      </c>
    </row>
    <row r="256" spans="1:14" s="42" customFormat="1" ht="84.75" customHeight="1" x14ac:dyDescent="0.2">
      <c r="A256" s="10"/>
      <c r="B256" s="65"/>
      <c r="C256" s="66"/>
      <c r="D256" s="156"/>
      <c r="E256" s="157"/>
      <c r="F256" s="147"/>
      <c r="G256" s="145"/>
      <c r="H256" s="362"/>
      <c r="I256" s="86" t="s">
        <v>222</v>
      </c>
      <c r="J256" s="175">
        <v>4368160594</v>
      </c>
      <c r="K256" s="176">
        <v>4368160594</v>
      </c>
      <c r="L256" s="176">
        <v>4368160594</v>
      </c>
      <c r="M256" s="177">
        <v>4368160594</v>
      </c>
      <c r="N256" s="41">
        <v>1</v>
      </c>
    </row>
    <row r="257" spans="1:14" s="42" customFormat="1" ht="84.75" customHeight="1" x14ac:dyDescent="0.2">
      <c r="A257" s="10"/>
      <c r="B257" s="65"/>
      <c r="C257" s="66"/>
      <c r="D257" s="156"/>
      <c r="E257" s="157"/>
      <c r="F257" s="147"/>
      <c r="G257" s="145"/>
      <c r="H257" s="362"/>
      <c r="I257" s="86" t="s">
        <v>223</v>
      </c>
      <c r="J257" s="175">
        <v>24422729</v>
      </c>
      <c r="K257" s="176">
        <v>24422729</v>
      </c>
      <c r="L257" s="176">
        <v>24422729</v>
      </c>
      <c r="M257" s="177">
        <v>24422729</v>
      </c>
      <c r="N257" s="41">
        <v>1</v>
      </c>
    </row>
    <row r="258" spans="1:14" s="42" customFormat="1" ht="84.75" customHeight="1" x14ac:dyDescent="0.2">
      <c r="A258" s="10"/>
      <c r="B258" s="65"/>
      <c r="C258" s="66"/>
      <c r="D258" s="156"/>
      <c r="E258" s="157"/>
      <c r="F258" s="147"/>
      <c r="G258" s="145"/>
      <c r="H258" s="362"/>
      <c r="I258" s="86" t="s">
        <v>224</v>
      </c>
      <c r="J258" s="175">
        <v>68256639</v>
      </c>
      <c r="K258" s="176">
        <v>0</v>
      </c>
      <c r="L258" s="176">
        <v>0</v>
      </c>
      <c r="M258" s="177">
        <v>0</v>
      </c>
      <c r="N258" s="41">
        <v>0</v>
      </c>
    </row>
    <row r="259" spans="1:14" s="42" customFormat="1" ht="84.75" customHeight="1" x14ac:dyDescent="0.2">
      <c r="A259" s="10"/>
      <c r="B259" s="65"/>
      <c r="C259" s="66"/>
      <c r="D259" s="156"/>
      <c r="E259" s="157"/>
      <c r="F259" s="147"/>
      <c r="G259" s="145"/>
      <c r="H259" s="362"/>
      <c r="I259" s="86"/>
      <c r="J259" s="175">
        <v>230152900</v>
      </c>
      <c r="K259" s="176">
        <v>0</v>
      </c>
      <c r="L259" s="176">
        <v>0</v>
      </c>
      <c r="M259" s="177">
        <v>0</v>
      </c>
      <c r="N259" s="41">
        <v>0</v>
      </c>
    </row>
    <row r="260" spans="1:14" s="42" customFormat="1" ht="84.75" customHeight="1" x14ac:dyDescent="0.2">
      <c r="A260" s="10"/>
      <c r="B260" s="65"/>
      <c r="C260" s="66"/>
      <c r="D260" s="156"/>
      <c r="E260" s="157"/>
      <c r="F260" s="147"/>
      <c r="G260" s="145"/>
      <c r="H260" s="362"/>
      <c r="I260" s="86"/>
      <c r="J260" s="175">
        <v>258817000</v>
      </c>
      <c r="K260" s="176">
        <v>252074374</v>
      </c>
      <c r="L260" s="176">
        <v>252074374</v>
      </c>
      <c r="M260" s="177">
        <v>252074374</v>
      </c>
      <c r="N260" s="41">
        <v>0.97394828778635101</v>
      </c>
    </row>
    <row r="261" spans="1:14" s="42" customFormat="1" ht="84.75" customHeight="1" x14ac:dyDescent="0.2">
      <c r="A261" s="10"/>
      <c r="B261" s="65"/>
      <c r="C261" s="66"/>
      <c r="D261" s="156"/>
      <c r="E261" s="157"/>
      <c r="F261" s="147"/>
      <c r="G261" s="145"/>
      <c r="H261" s="362"/>
      <c r="I261" s="86"/>
      <c r="J261" s="175">
        <v>2292983797</v>
      </c>
      <c r="K261" s="176">
        <v>2292983797</v>
      </c>
      <c r="L261" s="176">
        <v>2292983797</v>
      </c>
      <c r="M261" s="177">
        <v>2292983797</v>
      </c>
      <c r="N261" s="41">
        <v>1</v>
      </c>
    </row>
    <row r="262" spans="1:14" s="42" customFormat="1" ht="84.75" customHeight="1" x14ac:dyDescent="0.2">
      <c r="A262" s="10"/>
      <c r="B262" s="65"/>
      <c r="C262" s="66"/>
      <c r="D262" s="156"/>
      <c r="E262" s="157"/>
      <c r="F262" s="147"/>
      <c r="G262" s="145"/>
      <c r="H262" s="362"/>
      <c r="I262" s="86"/>
      <c r="J262" s="175">
        <v>464640826</v>
      </c>
      <c r="K262" s="176">
        <v>0</v>
      </c>
      <c r="L262" s="176">
        <v>0</v>
      </c>
      <c r="M262" s="177">
        <v>0</v>
      </c>
      <c r="N262" s="41">
        <v>0</v>
      </c>
    </row>
    <row r="263" spans="1:14" s="42" customFormat="1" ht="84.75" customHeight="1" x14ac:dyDescent="0.2">
      <c r="A263" s="10"/>
      <c r="B263" s="65"/>
      <c r="C263" s="66"/>
      <c r="D263" s="156"/>
      <c r="E263" s="157"/>
      <c r="F263" s="147"/>
      <c r="G263" s="145"/>
      <c r="H263" s="362"/>
      <c r="I263" s="86"/>
      <c r="J263" s="175">
        <v>375007983</v>
      </c>
      <c r="K263" s="176">
        <v>325205373</v>
      </c>
      <c r="L263" s="176">
        <v>325205373</v>
      </c>
      <c r="M263" s="177">
        <v>325205373</v>
      </c>
      <c r="N263" s="41">
        <v>0.86719586713438046</v>
      </c>
    </row>
    <row r="264" spans="1:14" s="42" customFormat="1" ht="84.75" customHeight="1" x14ac:dyDescent="0.2">
      <c r="A264" s="10"/>
      <c r="B264" s="65"/>
      <c r="C264" s="66"/>
      <c r="D264" s="156"/>
      <c r="E264" s="157"/>
      <c r="F264" s="147"/>
      <c r="G264" s="145"/>
      <c r="H264" s="362"/>
      <c r="I264" s="86"/>
      <c r="J264" s="175">
        <v>2515302180</v>
      </c>
      <c r="K264" s="176">
        <v>800000000</v>
      </c>
      <c r="L264" s="176">
        <v>0</v>
      </c>
      <c r="M264" s="177">
        <v>0</v>
      </c>
      <c r="N264" s="41">
        <v>0.3180532368480673</v>
      </c>
    </row>
    <row r="265" spans="1:14" s="42" customFormat="1" ht="84.75" customHeight="1" x14ac:dyDescent="0.2">
      <c r="A265" s="10"/>
      <c r="B265" s="65"/>
      <c r="C265" s="66"/>
      <c r="D265" s="156"/>
      <c r="E265" s="157"/>
      <c r="F265" s="147"/>
      <c r="G265" s="145"/>
      <c r="H265" s="362"/>
      <c r="I265" s="86" t="s">
        <v>225</v>
      </c>
      <c r="J265" s="175">
        <v>52362973</v>
      </c>
      <c r="K265" s="176">
        <v>0</v>
      </c>
      <c r="L265" s="176">
        <v>0</v>
      </c>
      <c r="M265" s="177">
        <v>0</v>
      </c>
      <c r="N265" s="41">
        <v>0</v>
      </c>
    </row>
    <row r="266" spans="1:14" s="42" customFormat="1" ht="84.75" customHeight="1" x14ac:dyDescent="0.2">
      <c r="A266" s="10"/>
      <c r="B266" s="65"/>
      <c r="C266" s="66"/>
      <c r="D266" s="156"/>
      <c r="E266" s="157"/>
      <c r="F266" s="147"/>
      <c r="G266" s="145"/>
      <c r="H266" s="362"/>
      <c r="I266" s="86" t="s">
        <v>178</v>
      </c>
      <c r="J266" s="175">
        <v>1605358</v>
      </c>
      <c r="K266" s="176">
        <v>0</v>
      </c>
      <c r="L266" s="176">
        <v>0</v>
      </c>
      <c r="M266" s="177">
        <v>0</v>
      </c>
      <c r="N266" s="41">
        <v>0</v>
      </c>
    </row>
    <row r="267" spans="1:14" s="42" customFormat="1" ht="84.75" customHeight="1" x14ac:dyDescent="0.2">
      <c r="A267" s="10"/>
      <c r="B267" s="65"/>
      <c r="C267" s="66"/>
      <c r="D267" s="156"/>
      <c r="E267" s="157"/>
      <c r="F267" s="147"/>
      <c r="G267" s="145"/>
      <c r="H267" s="362"/>
      <c r="I267" s="86" t="s">
        <v>179</v>
      </c>
      <c r="J267" s="175">
        <v>203327679</v>
      </c>
      <c r="K267" s="176">
        <v>200000000</v>
      </c>
      <c r="L267" s="176">
        <v>200000000</v>
      </c>
      <c r="M267" s="177">
        <v>0</v>
      </c>
      <c r="N267" s="41">
        <v>0.98363391046233306</v>
      </c>
    </row>
    <row r="268" spans="1:14" s="42" customFormat="1" ht="84.75" customHeight="1" x14ac:dyDescent="0.2">
      <c r="A268" s="10"/>
      <c r="B268" s="65"/>
      <c r="C268" s="66"/>
      <c r="D268" s="156"/>
      <c r="E268" s="157"/>
      <c r="F268" s="147"/>
      <c r="G268" s="145"/>
      <c r="H268" s="362"/>
      <c r="I268" s="86" t="s">
        <v>226</v>
      </c>
      <c r="J268" s="175">
        <v>262920135</v>
      </c>
      <c r="K268" s="176">
        <v>210352828</v>
      </c>
      <c r="L268" s="176">
        <v>210352828</v>
      </c>
      <c r="M268" s="177">
        <v>0</v>
      </c>
      <c r="N268" s="41">
        <v>0.80006359345586064</v>
      </c>
    </row>
    <row r="269" spans="1:14" s="42" customFormat="1" ht="84.75" customHeight="1" x14ac:dyDescent="0.2">
      <c r="A269" s="10"/>
      <c r="B269" s="65"/>
      <c r="C269" s="66"/>
      <c r="D269" s="156"/>
      <c r="E269" s="157"/>
      <c r="F269" s="147"/>
      <c r="G269" s="145"/>
      <c r="H269" s="362"/>
      <c r="I269" s="86" t="s">
        <v>201</v>
      </c>
      <c r="J269" s="175">
        <v>581230887</v>
      </c>
      <c r="K269" s="176">
        <v>438014996</v>
      </c>
      <c r="L269" s="176">
        <v>438014996</v>
      </c>
      <c r="M269" s="177">
        <v>254830406</v>
      </c>
      <c r="N269" s="41">
        <v>0.75359896694547135</v>
      </c>
    </row>
    <row r="270" spans="1:14" s="42" customFormat="1" ht="84.75" customHeight="1" x14ac:dyDescent="0.2">
      <c r="A270" s="10"/>
      <c r="B270" s="65"/>
      <c r="C270" s="66"/>
      <c r="D270" s="156"/>
      <c r="E270" s="157"/>
      <c r="F270" s="147"/>
      <c r="G270" s="145"/>
      <c r="H270" s="362"/>
      <c r="I270" s="86" t="s">
        <v>90</v>
      </c>
      <c r="J270" s="175">
        <v>761543020</v>
      </c>
      <c r="K270" s="176">
        <v>627878761</v>
      </c>
      <c r="L270" s="176">
        <v>627878761</v>
      </c>
      <c r="M270" s="177">
        <v>627878761</v>
      </c>
      <c r="N270" s="41">
        <v>0.82448232668457788</v>
      </c>
    </row>
    <row r="271" spans="1:14" s="42" customFormat="1" ht="84.75" customHeight="1" x14ac:dyDescent="0.2">
      <c r="A271" s="10"/>
      <c r="B271" s="65"/>
      <c r="C271" s="66"/>
      <c r="D271" s="156"/>
      <c r="E271" s="157"/>
      <c r="F271" s="147"/>
      <c r="G271" s="145"/>
      <c r="H271" s="362"/>
      <c r="I271" s="86" t="s">
        <v>102</v>
      </c>
      <c r="J271" s="175">
        <v>1391675827</v>
      </c>
      <c r="K271" s="176">
        <v>600000000</v>
      </c>
      <c r="L271" s="176">
        <v>600000000</v>
      </c>
      <c r="M271" s="177">
        <v>600000000</v>
      </c>
      <c r="N271" s="41">
        <v>0.4311348867023182</v>
      </c>
    </row>
    <row r="272" spans="1:14" s="42" customFormat="1" ht="84.75" customHeight="1" x14ac:dyDescent="0.2">
      <c r="A272" s="10"/>
      <c r="B272" s="65"/>
      <c r="C272" s="66"/>
      <c r="D272" s="156"/>
      <c r="E272" s="157"/>
      <c r="F272" s="148"/>
      <c r="G272" s="145"/>
      <c r="H272" s="361"/>
      <c r="I272" s="86" t="s">
        <v>102</v>
      </c>
      <c r="J272" s="175">
        <v>2500000000</v>
      </c>
      <c r="K272" s="176">
        <v>0</v>
      </c>
      <c r="L272" s="176">
        <v>0</v>
      </c>
      <c r="M272" s="177">
        <v>0</v>
      </c>
      <c r="N272" s="41">
        <v>0</v>
      </c>
    </row>
    <row r="273" spans="1:14" s="42" customFormat="1" ht="27.75" customHeight="1" x14ac:dyDescent="0.2">
      <c r="A273" s="10"/>
      <c r="B273" s="65"/>
      <c r="C273" s="66"/>
      <c r="D273" s="156"/>
      <c r="E273" s="157"/>
      <c r="F273" s="160">
        <v>51</v>
      </c>
      <c r="G273" s="136" t="s">
        <v>227</v>
      </c>
      <c r="H273" s="37"/>
      <c r="I273" s="108"/>
      <c r="J273" s="39">
        <f>J274</f>
        <v>53645960</v>
      </c>
      <c r="K273" s="39">
        <f t="shared" ref="K273:M273" si="67">K274</f>
        <v>38266667</v>
      </c>
      <c r="L273" s="39">
        <f t="shared" si="67"/>
        <v>38266667</v>
      </c>
      <c r="M273" s="40">
        <f t="shared" si="67"/>
        <v>33200000</v>
      </c>
      <c r="N273" s="41">
        <v>0.71331871029989957</v>
      </c>
    </row>
    <row r="274" spans="1:14" s="42" customFormat="1" ht="63" customHeight="1" x14ac:dyDescent="0.2">
      <c r="A274" s="10"/>
      <c r="B274" s="65"/>
      <c r="C274" s="66"/>
      <c r="D274" s="156"/>
      <c r="E274" s="157"/>
      <c r="F274" s="161"/>
      <c r="G274" s="162"/>
      <c r="H274" s="86" t="s">
        <v>228</v>
      </c>
      <c r="I274" s="86" t="s">
        <v>208</v>
      </c>
      <c r="J274" s="175">
        <v>53645960</v>
      </c>
      <c r="K274" s="176">
        <v>38266667</v>
      </c>
      <c r="L274" s="176">
        <v>38266667</v>
      </c>
      <c r="M274" s="177">
        <v>33200000</v>
      </c>
      <c r="N274" s="41">
        <v>0.71331871029989957</v>
      </c>
    </row>
    <row r="275" spans="1:14" s="42" customFormat="1" ht="27.75" customHeight="1" x14ac:dyDescent="0.2">
      <c r="A275" s="10"/>
      <c r="B275" s="65"/>
      <c r="C275" s="66"/>
      <c r="D275" s="156"/>
      <c r="E275" s="157"/>
      <c r="F275" s="143">
        <v>52</v>
      </c>
      <c r="G275" s="136" t="s">
        <v>229</v>
      </c>
      <c r="H275" s="37"/>
      <c r="I275" s="108"/>
      <c r="J275" s="39">
        <f>SUM(J276:J277)</f>
        <v>450000000</v>
      </c>
      <c r="K275" s="39">
        <f t="shared" ref="K275:M275" si="68">SUM(K276:K277)</f>
        <v>310000000</v>
      </c>
      <c r="L275" s="39">
        <f t="shared" si="68"/>
        <v>310000000</v>
      </c>
      <c r="M275" s="40">
        <f t="shared" si="68"/>
        <v>310000000</v>
      </c>
      <c r="N275" s="41">
        <v>0.68888888888888888</v>
      </c>
    </row>
    <row r="276" spans="1:14" s="42" customFormat="1" ht="41.25" customHeight="1" x14ac:dyDescent="0.2">
      <c r="A276" s="10"/>
      <c r="B276" s="65"/>
      <c r="C276" s="66"/>
      <c r="D276" s="156"/>
      <c r="E276" s="166"/>
      <c r="F276" s="158"/>
      <c r="G276" s="145"/>
      <c r="H276" s="86" t="s">
        <v>230</v>
      </c>
      <c r="I276" s="86" t="s">
        <v>208</v>
      </c>
      <c r="J276" s="175">
        <v>140000000</v>
      </c>
      <c r="K276" s="176">
        <v>0</v>
      </c>
      <c r="L276" s="176">
        <v>0</v>
      </c>
      <c r="M276" s="177">
        <v>0</v>
      </c>
      <c r="N276" s="41">
        <v>0</v>
      </c>
    </row>
    <row r="277" spans="1:14" s="42" customFormat="1" ht="41.25" customHeight="1" x14ac:dyDescent="0.2">
      <c r="A277" s="10"/>
      <c r="B277" s="65"/>
      <c r="C277" s="66"/>
      <c r="D277" s="156"/>
      <c r="E277" s="166"/>
      <c r="F277" s="163"/>
      <c r="G277" s="145"/>
      <c r="H277" s="86" t="s">
        <v>231</v>
      </c>
      <c r="I277" s="86" t="s">
        <v>16</v>
      </c>
      <c r="J277" s="175">
        <v>310000000</v>
      </c>
      <c r="K277" s="176">
        <v>310000000</v>
      </c>
      <c r="L277" s="176">
        <v>310000000</v>
      </c>
      <c r="M277" s="177">
        <v>310000000</v>
      </c>
      <c r="N277" s="41">
        <v>1</v>
      </c>
    </row>
    <row r="278" spans="1:14" s="42" customFormat="1" ht="27.75" customHeight="1" x14ac:dyDescent="0.2">
      <c r="A278" s="10"/>
      <c r="B278" s="65"/>
      <c r="C278" s="66"/>
      <c r="D278" s="156"/>
      <c r="E278" s="157"/>
      <c r="F278" s="142">
        <v>53</v>
      </c>
      <c r="G278" s="136" t="s">
        <v>232</v>
      </c>
      <c r="H278" s="37"/>
      <c r="I278" s="108"/>
      <c r="J278" s="39">
        <f>SUM(J279)</f>
        <v>34404000</v>
      </c>
      <c r="K278" s="39">
        <f t="shared" ref="K278:M278" si="69">SUM(K279)</f>
        <v>0</v>
      </c>
      <c r="L278" s="39">
        <f t="shared" si="69"/>
        <v>0</v>
      </c>
      <c r="M278" s="40">
        <f t="shared" si="69"/>
        <v>0</v>
      </c>
      <c r="N278" s="41">
        <v>0</v>
      </c>
    </row>
    <row r="279" spans="1:14" s="42" customFormat="1" ht="73.5" customHeight="1" x14ac:dyDescent="0.2">
      <c r="A279" s="10"/>
      <c r="B279" s="65"/>
      <c r="C279" s="66"/>
      <c r="D279" s="156"/>
      <c r="E279" s="157"/>
      <c r="F279" s="161"/>
      <c r="G279" s="162"/>
      <c r="H279" s="86" t="s">
        <v>233</v>
      </c>
      <c r="I279" s="86" t="s">
        <v>208</v>
      </c>
      <c r="J279" s="175">
        <v>34404000</v>
      </c>
      <c r="K279" s="176">
        <v>0</v>
      </c>
      <c r="L279" s="176">
        <v>0</v>
      </c>
      <c r="M279" s="177">
        <v>0</v>
      </c>
      <c r="N279" s="41">
        <v>0</v>
      </c>
    </row>
    <row r="280" spans="1:14" s="42" customFormat="1" ht="27.75" customHeight="1" x14ac:dyDescent="0.2">
      <c r="A280" s="10"/>
      <c r="B280" s="65"/>
      <c r="C280" s="66"/>
      <c r="D280" s="156"/>
      <c r="E280" s="157"/>
      <c r="F280" s="160">
        <v>54</v>
      </c>
      <c r="G280" s="136" t="s">
        <v>234</v>
      </c>
      <c r="H280" s="37"/>
      <c r="I280" s="108"/>
      <c r="J280" s="39">
        <f>J281</f>
        <v>223124000</v>
      </c>
      <c r="K280" s="39">
        <f t="shared" ref="K280:M280" si="70">K281</f>
        <v>223124000</v>
      </c>
      <c r="L280" s="39">
        <f t="shared" si="70"/>
        <v>223124000</v>
      </c>
      <c r="M280" s="40">
        <f t="shared" si="70"/>
        <v>218000000</v>
      </c>
      <c r="N280" s="41">
        <v>1</v>
      </c>
    </row>
    <row r="281" spans="1:14" s="42" customFormat="1" ht="50.25" customHeight="1" x14ac:dyDescent="0.2">
      <c r="A281" s="10"/>
      <c r="B281" s="65"/>
      <c r="C281" s="66"/>
      <c r="D281" s="183"/>
      <c r="E281" s="184"/>
      <c r="F281" s="161"/>
      <c r="G281" s="185"/>
      <c r="H281" s="86" t="s">
        <v>235</v>
      </c>
      <c r="I281" s="86" t="s">
        <v>208</v>
      </c>
      <c r="J281" s="175">
        <v>223124000</v>
      </c>
      <c r="K281" s="176">
        <v>223124000</v>
      </c>
      <c r="L281" s="176">
        <v>223124000</v>
      </c>
      <c r="M281" s="177">
        <v>218000000</v>
      </c>
      <c r="N281" s="41">
        <v>1</v>
      </c>
    </row>
    <row r="282" spans="1:14" s="42" customFormat="1" ht="27.75" customHeight="1" x14ac:dyDescent="0.2">
      <c r="A282" s="10"/>
      <c r="B282" s="65"/>
      <c r="C282" s="66"/>
      <c r="D282" s="187">
        <v>15</v>
      </c>
      <c r="E282" s="188" t="s">
        <v>236</v>
      </c>
      <c r="F282" s="131"/>
      <c r="G282" s="186"/>
      <c r="H282" s="27"/>
      <c r="I282" s="103"/>
      <c r="J282" s="29">
        <f>J283</f>
        <v>160772000</v>
      </c>
      <c r="K282" s="29">
        <f t="shared" ref="K282:M282" si="71">K283</f>
        <v>144268662</v>
      </c>
      <c r="L282" s="29">
        <f t="shared" si="71"/>
        <v>144268662</v>
      </c>
      <c r="M282" s="30">
        <f t="shared" si="71"/>
        <v>99922000</v>
      </c>
      <c r="N282" s="41">
        <v>0.89734942651705518</v>
      </c>
    </row>
    <row r="283" spans="1:14" s="42" customFormat="1" ht="27.75" customHeight="1" x14ac:dyDescent="0.2">
      <c r="A283" s="10"/>
      <c r="B283" s="65"/>
      <c r="C283" s="66"/>
      <c r="D283" s="133"/>
      <c r="E283" s="134"/>
      <c r="F283" s="160">
        <v>55</v>
      </c>
      <c r="G283" s="136" t="s">
        <v>237</v>
      </c>
      <c r="H283" s="37"/>
      <c r="I283" s="108"/>
      <c r="J283" s="39">
        <f>SUM(J284:J285)</f>
        <v>160772000</v>
      </c>
      <c r="K283" s="39">
        <f t="shared" ref="K283:M283" si="72">SUM(K284:K285)</f>
        <v>144268662</v>
      </c>
      <c r="L283" s="39">
        <f t="shared" si="72"/>
        <v>144268662</v>
      </c>
      <c r="M283" s="40">
        <f t="shared" si="72"/>
        <v>99922000</v>
      </c>
      <c r="N283" s="41">
        <v>0.89734942651705518</v>
      </c>
    </row>
    <row r="284" spans="1:14" s="42" customFormat="1" ht="45.75" customHeight="1" x14ac:dyDescent="0.2">
      <c r="A284" s="10"/>
      <c r="B284" s="65"/>
      <c r="C284" s="66"/>
      <c r="D284" s="156"/>
      <c r="E284" s="157"/>
      <c r="F284" s="144"/>
      <c r="G284" s="162"/>
      <c r="H284" s="360" t="s">
        <v>238</v>
      </c>
      <c r="I284" s="86" t="s">
        <v>239</v>
      </c>
      <c r="J284" s="175">
        <v>35000000</v>
      </c>
      <c r="K284" s="176">
        <v>26950000</v>
      </c>
      <c r="L284" s="176">
        <v>26950000</v>
      </c>
      <c r="M284" s="177">
        <v>0</v>
      </c>
      <c r="N284" s="41">
        <v>0.77</v>
      </c>
    </row>
    <row r="285" spans="1:14" s="42" customFormat="1" ht="45.75" customHeight="1" x14ac:dyDescent="0.2">
      <c r="A285" s="10"/>
      <c r="B285" s="65"/>
      <c r="C285" s="66"/>
      <c r="D285" s="140"/>
      <c r="E285" s="141"/>
      <c r="F285" s="10"/>
      <c r="G285" s="10"/>
      <c r="H285" s="361"/>
      <c r="I285" s="86" t="s">
        <v>208</v>
      </c>
      <c r="J285" s="175">
        <v>125772000</v>
      </c>
      <c r="K285" s="176">
        <v>117318662</v>
      </c>
      <c r="L285" s="176">
        <v>117318662</v>
      </c>
      <c r="M285" s="177">
        <v>99922000</v>
      </c>
      <c r="N285" s="41">
        <v>0.93278839487326271</v>
      </c>
    </row>
    <row r="286" spans="1:14" s="42" customFormat="1" ht="27.75" customHeight="1" x14ac:dyDescent="0.2">
      <c r="A286" s="10"/>
      <c r="B286" s="65"/>
      <c r="C286" s="66"/>
      <c r="D286" s="187">
        <v>16</v>
      </c>
      <c r="E286" s="188" t="s">
        <v>240</v>
      </c>
      <c r="F286" s="189"/>
      <c r="G286" s="174"/>
      <c r="H286" s="27"/>
      <c r="I286" s="103"/>
      <c r="J286" s="29">
        <f t="shared" ref="J286:M286" si="73">J287+J289</f>
        <v>100000000</v>
      </c>
      <c r="K286" s="29">
        <f t="shared" si="73"/>
        <v>51070635</v>
      </c>
      <c r="L286" s="29">
        <f t="shared" si="73"/>
        <v>51070635</v>
      </c>
      <c r="M286" s="30">
        <f t="shared" si="73"/>
        <v>51070635</v>
      </c>
      <c r="N286" s="41">
        <v>0.51070634999999998</v>
      </c>
    </row>
    <row r="287" spans="1:14" s="42" customFormat="1" ht="27.75" customHeight="1" x14ac:dyDescent="0.2">
      <c r="A287" s="10"/>
      <c r="B287" s="65"/>
      <c r="C287" s="66"/>
      <c r="D287" s="190"/>
      <c r="E287" s="191"/>
      <c r="F287" s="165">
        <v>56</v>
      </c>
      <c r="G287" s="136" t="s">
        <v>241</v>
      </c>
      <c r="H287" s="37"/>
      <c r="I287" s="108"/>
      <c r="J287" s="39">
        <f t="shared" ref="J287:M287" si="74">SUM(J288:J288)</f>
        <v>60000000</v>
      </c>
      <c r="K287" s="39">
        <f t="shared" si="74"/>
        <v>51070635</v>
      </c>
      <c r="L287" s="39">
        <f t="shared" si="74"/>
        <v>51070635</v>
      </c>
      <c r="M287" s="40">
        <f t="shared" si="74"/>
        <v>51070635</v>
      </c>
      <c r="N287" s="41">
        <v>0.85117725</v>
      </c>
    </row>
    <row r="288" spans="1:14" s="42" customFormat="1" ht="67.5" customHeight="1" x14ac:dyDescent="0.2">
      <c r="A288" s="10"/>
      <c r="B288" s="65"/>
      <c r="C288" s="66"/>
      <c r="D288" s="192"/>
      <c r="E288" s="193"/>
      <c r="F288" s="194"/>
      <c r="G288" s="195"/>
      <c r="H288" s="59" t="s">
        <v>242</v>
      </c>
      <c r="I288" s="59" t="s">
        <v>16</v>
      </c>
      <c r="J288" s="48">
        <v>60000000</v>
      </c>
      <c r="K288" s="196">
        <v>51070635</v>
      </c>
      <c r="L288" s="196">
        <v>51070635</v>
      </c>
      <c r="M288" s="197">
        <v>51070635</v>
      </c>
      <c r="N288" s="41">
        <v>0.85117725</v>
      </c>
    </row>
    <row r="289" spans="1:14" s="42" customFormat="1" ht="27.75" customHeight="1" x14ac:dyDescent="0.2">
      <c r="A289" s="10"/>
      <c r="B289" s="65"/>
      <c r="C289" s="66"/>
      <c r="D289" s="156"/>
      <c r="E289" s="157"/>
      <c r="F289" s="165">
        <v>57</v>
      </c>
      <c r="G289" s="136" t="s">
        <v>243</v>
      </c>
      <c r="H289" s="37"/>
      <c r="I289" s="108"/>
      <c r="J289" s="39">
        <f>SUM(J290)</f>
        <v>40000000</v>
      </c>
      <c r="K289" s="39">
        <f t="shared" ref="K289:M289" si="75">SUM(K290)</f>
        <v>0</v>
      </c>
      <c r="L289" s="39">
        <f t="shared" si="75"/>
        <v>0</v>
      </c>
      <c r="M289" s="40">
        <f t="shared" si="75"/>
        <v>0</v>
      </c>
      <c r="N289" s="41">
        <v>0</v>
      </c>
    </row>
    <row r="290" spans="1:14" s="42" customFormat="1" ht="61.5" customHeight="1" x14ac:dyDescent="0.2">
      <c r="A290" s="10"/>
      <c r="B290" s="65"/>
      <c r="C290" s="66"/>
      <c r="D290" s="140"/>
      <c r="E290" s="141"/>
      <c r="F290" s="154"/>
      <c r="G290" s="141"/>
      <c r="H290" s="86" t="s">
        <v>244</v>
      </c>
      <c r="I290" s="86" t="s">
        <v>16</v>
      </c>
      <c r="J290" s="83">
        <v>40000000</v>
      </c>
      <c r="K290" s="137">
        <v>0</v>
      </c>
      <c r="L290" s="137">
        <v>0</v>
      </c>
      <c r="M290" s="138">
        <v>0</v>
      </c>
      <c r="N290" s="41">
        <v>0</v>
      </c>
    </row>
    <row r="291" spans="1:14" s="42" customFormat="1" ht="27.75" customHeight="1" x14ac:dyDescent="0.2">
      <c r="A291" s="10"/>
      <c r="B291" s="65"/>
      <c r="C291" s="66"/>
      <c r="D291" s="187">
        <v>17</v>
      </c>
      <c r="E291" s="188" t="s">
        <v>245</v>
      </c>
      <c r="F291" s="152"/>
      <c r="G291" s="153"/>
      <c r="H291" s="27"/>
      <c r="I291" s="103"/>
      <c r="J291" s="29">
        <f t="shared" ref="J291:M291" si="76">J292+J295+J301+J306</f>
        <v>715000000</v>
      </c>
      <c r="K291" s="29">
        <f t="shared" si="76"/>
        <v>538627807</v>
      </c>
      <c r="L291" s="29">
        <f t="shared" si="76"/>
        <v>538627807</v>
      </c>
      <c r="M291" s="30">
        <f t="shared" si="76"/>
        <v>538627807</v>
      </c>
      <c r="N291" s="41">
        <v>0.75332560419580419</v>
      </c>
    </row>
    <row r="292" spans="1:14" s="42" customFormat="1" ht="27.75" customHeight="1" x14ac:dyDescent="0.2">
      <c r="A292" s="10"/>
      <c r="B292" s="65"/>
      <c r="C292" s="66"/>
      <c r="D292" s="120"/>
      <c r="E292" s="128"/>
      <c r="F292" s="135">
        <v>58</v>
      </c>
      <c r="G292" s="136" t="s">
        <v>246</v>
      </c>
      <c r="H292" s="37"/>
      <c r="I292" s="108"/>
      <c r="J292" s="39">
        <f>SUM(J293:J294)</f>
        <v>90000000</v>
      </c>
      <c r="K292" s="39">
        <f t="shared" ref="K292:M292" si="77">SUM(K293:K294)</f>
        <v>27316666</v>
      </c>
      <c r="L292" s="39">
        <f t="shared" si="77"/>
        <v>27316666</v>
      </c>
      <c r="M292" s="40">
        <f t="shared" si="77"/>
        <v>27316666</v>
      </c>
      <c r="N292" s="41">
        <v>0.30351851111111111</v>
      </c>
    </row>
    <row r="293" spans="1:14" s="42" customFormat="1" ht="46.5" customHeight="1" x14ac:dyDescent="0.2">
      <c r="A293" s="10"/>
      <c r="B293" s="65"/>
      <c r="C293" s="66"/>
      <c r="D293" s="67"/>
      <c r="E293" s="10"/>
      <c r="F293" s="120"/>
      <c r="G293" s="66"/>
      <c r="H293" s="360" t="s">
        <v>247</v>
      </c>
      <c r="I293" s="86" t="s">
        <v>16</v>
      </c>
      <c r="J293" s="83">
        <v>73000000</v>
      </c>
      <c r="K293" s="137">
        <v>10316666</v>
      </c>
      <c r="L293" s="198">
        <v>10316666</v>
      </c>
      <c r="M293" s="138">
        <v>10316666</v>
      </c>
      <c r="N293" s="41">
        <v>0.14132419178082192</v>
      </c>
    </row>
    <row r="294" spans="1:14" s="42" customFormat="1" ht="46.5" customHeight="1" x14ac:dyDescent="0.2">
      <c r="A294" s="10"/>
      <c r="B294" s="65"/>
      <c r="C294" s="66"/>
      <c r="D294" s="67"/>
      <c r="E294" s="10"/>
      <c r="F294" s="140"/>
      <c r="G294" s="66"/>
      <c r="H294" s="361"/>
      <c r="I294" s="86" t="s">
        <v>16</v>
      </c>
      <c r="J294" s="83">
        <v>17000000</v>
      </c>
      <c r="K294" s="137">
        <v>17000000</v>
      </c>
      <c r="L294" s="198">
        <v>17000000</v>
      </c>
      <c r="M294" s="138">
        <v>17000000</v>
      </c>
      <c r="N294" s="41">
        <v>1</v>
      </c>
    </row>
    <row r="295" spans="1:14" s="42" customFormat="1" ht="27.75" customHeight="1" x14ac:dyDescent="0.2">
      <c r="A295" s="10"/>
      <c r="B295" s="65"/>
      <c r="C295" s="66"/>
      <c r="D295" s="67"/>
      <c r="E295" s="66"/>
      <c r="F295" s="135">
        <v>59</v>
      </c>
      <c r="G295" s="136" t="s">
        <v>248</v>
      </c>
      <c r="H295" s="37"/>
      <c r="I295" s="108"/>
      <c r="J295" s="39">
        <f>SUM(J296:J300)</f>
        <v>270000000</v>
      </c>
      <c r="K295" s="39">
        <f t="shared" ref="K295:M295" si="78">SUM(K296:K300)</f>
        <v>266665817</v>
      </c>
      <c r="L295" s="39">
        <f t="shared" si="78"/>
        <v>266665817</v>
      </c>
      <c r="M295" s="40">
        <f t="shared" si="78"/>
        <v>266665817</v>
      </c>
      <c r="N295" s="41">
        <v>0.9876511740740741</v>
      </c>
    </row>
    <row r="296" spans="1:14" s="42" customFormat="1" ht="44.25" customHeight="1" x14ac:dyDescent="0.2">
      <c r="A296" s="10"/>
      <c r="B296" s="65"/>
      <c r="C296" s="66"/>
      <c r="D296" s="67"/>
      <c r="E296" s="10"/>
      <c r="F296" s="120"/>
      <c r="G296" s="66"/>
      <c r="H296" s="358" t="s">
        <v>249</v>
      </c>
      <c r="I296" s="59" t="s">
        <v>16</v>
      </c>
      <c r="J296" s="83">
        <v>6500000</v>
      </c>
      <c r="K296" s="196">
        <v>6500000</v>
      </c>
      <c r="L296" s="196">
        <v>6500000</v>
      </c>
      <c r="M296" s="197">
        <v>6500000</v>
      </c>
      <c r="N296" s="41">
        <v>1</v>
      </c>
    </row>
    <row r="297" spans="1:14" s="42" customFormat="1" ht="44.25" customHeight="1" x14ac:dyDescent="0.2">
      <c r="A297" s="10"/>
      <c r="B297" s="65"/>
      <c r="C297" s="66"/>
      <c r="D297" s="67"/>
      <c r="E297" s="10"/>
      <c r="F297" s="67"/>
      <c r="G297" s="66"/>
      <c r="H297" s="359"/>
      <c r="I297" s="59" t="s">
        <v>16</v>
      </c>
      <c r="J297" s="83">
        <v>6000000</v>
      </c>
      <c r="K297" s="196">
        <v>6000000</v>
      </c>
      <c r="L297" s="196">
        <v>6000000</v>
      </c>
      <c r="M297" s="197">
        <v>6000000</v>
      </c>
      <c r="N297" s="41">
        <v>1</v>
      </c>
    </row>
    <row r="298" spans="1:14" s="42" customFormat="1" ht="67.5" customHeight="1" x14ac:dyDescent="0.2">
      <c r="A298" s="10"/>
      <c r="B298" s="65"/>
      <c r="C298" s="66"/>
      <c r="D298" s="67"/>
      <c r="E298" s="10"/>
      <c r="F298" s="67"/>
      <c r="G298" s="66"/>
      <c r="H298" s="59" t="s">
        <v>250</v>
      </c>
      <c r="I298" s="59" t="s">
        <v>16</v>
      </c>
      <c r="J298" s="83">
        <v>10000000</v>
      </c>
      <c r="K298" s="196">
        <v>10000000</v>
      </c>
      <c r="L298" s="196">
        <v>10000000</v>
      </c>
      <c r="M298" s="197">
        <v>10000000</v>
      </c>
      <c r="N298" s="41">
        <v>1</v>
      </c>
    </row>
    <row r="299" spans="1:14" s="42" customFormat="1" ht="89.25" customHeight="1" x14ac:dyDescent="0.2">
      <c r="A299" s="10"/>
      <c r="B299" s="65"/>
      <c r="C299" s="66"/>
      <c r="D299" s="67"/>
      <c r="E299" s="10"/>
      <c r="F299" s="67"/>
      <c r="G299" s="66"/>
      <c r="H299" s="199" t="s">
        <v>251</v>
      </c>
      <c r="I299" s="59" t="s">
        <v>16</v>
      </c>
      <c r="J299" s="83">
        <v>1000000</v>
      </c>
      <c r="K299" s="196">
        <v>1000000</v>
      </c>
      <c r="L299" s="196">
        <v>1000000</v>
      </c>
      <c r="M299" s="197">
        <v>1000000</v>
      </c>
      <c r="N299" s="41">
        <v>1</v>
      </c>
    </row>
    <row r="300" spans="1:14" s="42" customFormat="1" ht="67.5" customHeight="1" x14ac:dyDescent="0.2">
      <c r="A300" s="10"/>
      <c r="B300" s="65"/>
      <c r="C300" s="66"/>
      <c r="D300" s="67"/>
      <c r="E300" s="10"/>
      <c r="F300" s="67"/>
      <c r="G300" s="66"/>
      <c r="H300" s="59" t="s">
        <v>252</v>
      </c>
      <c r="I300" s="59" t="s">
        <v>16</v>
      </c>
      <c r="J300" s="48">
        <v>246500000</v>
      </c>
      <c r="K300" s="196">
        <v>243165817</v>
      </c>
      <c r="L300" s="196">
        <v>243165817</v>
      </c>
      <c r="M300" s="197">
        <v>243165817</v>
      </c>
      <c r="N300" s="41">
        <v>0.98647390263691681</v>
      </c>
    </row>
    <row r="301" spans="1:14" s="42" customFormat="1" ht="27.75" customHeight="1" x14ac:dyDescent="0.2">
      <c r="A301" s="10"/>
      <c r="B301" s="65"/>
      <c r="C301" s="66"/>
      <c r="D301" s="67"/>
      <c r="E301" s="66"/>
      <c r="F301" s="135">
        <v>60</v>
      </c>
      <c r="G301" s="136" t="s">
        <v>253</v>
      </c>
      <c r="H301" s="37"/>
      <c r="I301" s="108"/>
      <c r="J301" s="39">
        <f>SUM(J302:J305)</f>
        <v>175000000</v>
      </c>
      <c r="K301" s="39">
        <f t="shared" ref="K301:M301" si="79">SUM(K302:K305)</f>
        <v>140428251</v>
      </c>
      <c r="L301" s="39">
        <f t="shared" si="79"/>
        <v>140428251</v>
      </c>
      <c r="M301" s="40">
        <f t="shared" si="79"/>
        <v>140428251</v>
      </c>
      <c r="N301" s="41">
        <v>0.80244714857142863</v>
      </c>
    </row>
    <row r="302" spans="1:14" s="42" customFormat="1" ht="64.5" customHeight="1" x14ac:dyDescent="0.2">
      <c r="A302" s="10"/>
      <c r="B302" s="65"/>
      <c r="C302" s="66"/>
      <c r="D302" s="67"/>
      <c r="E302" s="10"/>
      <c r="F302" s="120"/>
      <c r="G302" s="66"/>
      <c r="H302" s="59" t="s">
        <v>254</v>
      </c>
      <c r="I302" s="59" t="s">
        <v>16</v>
      </c>
      <c r="J302" s="48">
        <v>139350000</v>
      </c>
      <c r="K302" s="196">
        <v>109528251</v>
      </c>
      <c r="L302" s="196">
        <v>109528251</v>
      </c>
      <c r="M302" s="197">
        <v>109528251</v>
      </c>
      <c r="N302" s="41">
        <v>0.78599390742734121</v>
      </c>
    </row>
    <row r="303" spans="1:14" s="42" customFormat="1" ht="75.75" customHeight="1" x14ac:dyDescent="0.2">
      <c r="A303" s="10"/>
      <c r="B303" s="65"/>
      <c r="C303" s="66"/>
      <c r="D303" s="67"/>
      <c r="E303" s="10"/>
      <c r="F303" s="67"/>
      <c r="G303" s="66"/>
      <c r="H303" s="59" t="s">
        <v>255</v>
      </c>
      <c r="I303" s="59" t="s">
        <v>16</v>
      </c>
      <c r="J303" s="83">
        <v>19000000</v>
      </c>
      <c r="K303" s="196">
        <v>19000000</v>
      </c>
      <c r="L303" s="196">
        <v>19000000</v>
      </c>
      <c r="M303" s="197">
        <v>19000000</v>
      </c>
      <c r="N303" s="41">
        <v>1</v>
      </c>
    </row>
    <row r="304" spans="1:14" s="42" customFormat="1" ht="64.5" customHeight="1" x14ac:dyDescent="0.2">
      <c r="A304" s="10"/>
      <c r="B304" s="65"/>
      <c r="C304" s="66"/>
      <c r="D304" s="67"/>
      <c r="E304" s="10"/>
      <c r="F304" s="67"/>
      <c r="G304" s="66"/>
      <c r="H304" s="59" t="s">
        <v>256</v>
      </c>
      <c r="I304" s="59" t="s">
        <v>16</v>
      </c>
      <c r="J304" s="83">
        <v>10000000</v>
      </c>
      <c r="K304" s="196">
        <v>10000000</v>
      </c>
      <c r="L304" s="196">
        <v>10000000</v>
      </c>
      <c r="M304" s="197">
        <v>10000000</v>
      </c>
      <c r="N304" s="41">
        <v>1</v>
      </c>
    </row>
    <row r="305" spans="1:14" s="42" customFormat="1" ht="64.5" customHeight="1" x14ac:dyDescent="0.2">
      <c r="A305" s="10"/>
      <c r="B305" s="65"/>
      <c r="C305" s="66"/>
      <c r="D305" s="67"/>
      <c r="E305" s="10"/>
      <c r="F305" s="140"/>
      <c r="G305" s="66"/>
      <c r="H305" s="59" t="s">
        <v>257</v>
      </c>
      <c r="I305" s="59" t="s">
        <v>16</v>
      </c>
      <c r="J305" s="83">
        <v>6650000</v>
      </c>
      <c r="K305" s="196">
        <v>1900000</v>
      </c>
      <c r="L305" s="196">
        <v>1900000</v>
      </c>
      <c r="M305" s="197">
        <v>1900000</v>
      </c>
      <c r="N305" s="41">
        <v>0.2857142857142857</v>
      </c>
    </row>
    <row r="306" spans="1:14" s="42" customFormat="1" ht="27.75" customHeight="1" x14ac:dyDescent="0.2">
      <c r="A306" s="10"/>
      <c r="B306" s="65"/>
      <c r="C306" s="66"/>
      <c r="D306" s="67"/>
      <c r="E306" s="66"/>
      <c r="F306" s="135">
        <v>61</v>
      </c>
      <c r="G306" s="200" t="s">
        <v>258</v>
      </c>
      <c r="H306" s="37"/>
      <c r="I306" s="108"/>
      <c r="J306" s="39">
        <f>SUM(J307:J309)</f>
        <v>180000000</v>
      </c>
      <c r="K306" s="39">
        <f t="shared" ref="K306:M306" si="80">SUM(K307:K309)</f>
        <v>104217073</v>
      </c>
      <c r="L306" s="39">
        <f t="shared" si="80"/>
        <v>104217073</v>
      </c>
      <c r="M306" s="40">
        <f t="shared" si="80"/>
        <v>104217073</v>
      </c>
      <c r="N306" s="41">
        <v>0.57898373888888888</v>
      </c>
    </row>
    <row r="307" spans="1:14" s="42" customFormat="1" ht="58.5" customHeight="1" x14ac:dyDescent="0.2">
      <c r="A307" s="10"/>
      <c r="B307" s="65"/>
      <c r="C307" s="66"/>
      <c r="D307" s="67"/>
      <c r="E307" s="10"/>
      <c r="F307" s="120"/>
      <c r="G307" s="128"/>
      <c r="H307" s="59" t="s">
        <v>259</v>
      </c>
      <c r="I307" s="59" t="s">
        <v>16</v>
      </c>
      <c r="J307" s="83">
        <v>150400000</v>
      </c>
      <c r="K307" s="196">
        <v>74617073</v>
      </c>
      <c r="L307" s="196">
        <v>74617073</v>
      </c>
      <c r="M307" s="197">
        <v>74617073</v>
      </c>
      <c r="N307" s="41">
        <v>0.49612415558510636</v>
      </c>
    </row>
    <row r="308" spans="1:14" s="42" customFormat="1" ht="45" customHeight="1" x14ac:dyDescent="0.2">
      <c r="A308" s="10"/>
      <c r="B308" s="65"/>
      <c r="C308" s="66"/>
      <c r="D308" s="67"/>
      <c r="E308" s="10"/>
      <c r="F308" s="67"/>
      <c r="G308" s="66"/>
      <c r="H308" s="59" t="s">
        <v>260</v>
      </c>
      <c r="I308" s="59" t="s">
        <v>16</v>
      </c>
      <c r="J308" s="83">
        <v>22000000</v>
      </c>
      <c r="K308" s="196">
        <v>22000000</v>
      </c>
      <c r="L308" s="196">
        <v>22000000</v>
      </c>
      <c r="M308" s="197">
        <v>22000000</v>
      </c>
      <c r="N308" s="41">
        <v>1</v>
      </c>
    </row>
    <row r="309" spans="1:14" s="42" customFormat="1" ht="45" customHeight="1" x14ac:dyDescent="0.2">
      <c r="A309" s="10"/>
      <c r="B309" s="65"/>
      <c r="C309" s="66"/>
      <c r="D309" s="140"/>
      <c r="E309" s="171"/>
      <c r="F309" s="140"/>
      <c r="G309" s="141"/>
      <c r="H309" s="59" t="s">
        <v>261</v>
      </c>
      <c r="I309" s="59" t="s">
        <v>16</v>
      </c>
      <c r="J309" s="83">
        <v>7600000</v>
      </c>
      <c r="K309" s="196">
        <v>7600000</v>
      </c>
      <c r="L309" s="196">
        <v>7600000</v>
      </c>
      <c r="M309" s="197">
        <v>7600000</v>
      </c>
      <c r="N309" s="41">
        <v>1</v>
      </c>
    </row>
    <row r="310" spans="1:14" s="42" customFormat="1" ht="27.75" customHeight="1" x14ac:dyDescent="0.2">
      <c r="A310" s="10"/>
      <c r="B310" s="65"/>
      <c r="C310" s="66"/>
      <c r="D310" s="187">
        <v>18</v>
      </c>
      <c r="E310" s="188" t="s">
        <v>262</v>
      </c>
      <c r="F310" s="152"/>
      <c r="G310" s="153"/>
      <c r="H310" s="27"/>
      <c r="I310" s="103"/>
      <c r="J310" s="29">
        <f t="shared" ref="J310:M310" si="81">J311+J316+J319+J322+J324</f>
        <v>435000000</v>
      </c>
      <c r="K310" s="29">
        <f t="shared" si="81"/>
        <v>322214138</v>
      </c>
      <c r="L310" s="29">
        <f t="shared" si="81"/>
        <v>298214138</v>
      </c>
      <c r="M310" s="30">
        <f t="shared" si="81"/>
        <v>298214138</v>
      </c>
      <c r="N310" s="41">
        <v>0.74072215632183913</v>
      </c>
    </row>
    <row r="311" spans="1:14" s="42" customFormat="1" ht="27.75" customHeight="1" x14ac:dyDescent="0.2">
      <c r="A311" s="10"/>
      <c r="B311" s="65"/>
      <c r="C311" s="66"/>
      <c r="D311" s="120"/>
      <c r="E311" s="128"/>
      <c r="F311" s="135">
        <v>62</v>
      </c>
      <c r="G311" s="136" t="s">
        <v>263</v>
      </c>
      <c r="H311" s="37"/>
      <c r="I311" s="108"/>
      <c r="J311" s="39">
        <f>SUM(J312:J315)</f>
        <v>145000000</v>
      </c>
      <c r="K311" s="39">
        <f t="shared" ref="K311:M311" si="82">SUM(K312:K315)</f>
        <v>105756666</v>
      </c>
      <c r="L311" s="39">
        <f t="shared" si="82"/>
        <v>81756666</v>
      </c>
      <c r="M311" s="40">
        <f t="shared" si="82"/>
        <v>81756666</v>
      </c>
      <c r="N311" s="41">
        <v>0.72935631724137928</v>
      </c>
    </row>
    <row r="312" spans="1:14" s="42" customFormat="1" ht="65.25" customHeight="1" x14ac:dyDescent="0.2">
      <c r="A312" s="10"/>
      <c r="B312" s="65"/>
      <c r="C312" s="66"/>
      <c r="D312" s="67"/>
      <c r="E312" s="10"/>
      <c r="F312" s="120"/>
      <c r="G312" s="66"/>
      <c r="H312" s="59" t="s">
        <v>264</v>
      </c>
      <c r="I312" s="59" t="s">
        <v>16</v>
      </c>
      <c r="J312" s="83">
        <v>85000000</v>
      </c>
      <c r="K312" s="196">
        <v>75000000</v>
      </c>
      <c r="L312" s="201">
        <v>51000000</v>
      </c>
      <c r="M312" s="197">
        <v>51000000</v>
      </c>
      <c r="N312" s="41">
        <v>0.88235294117647056</v>
      </c>
    </row>
    <row r="313" spans="1:14" s="42" customFormat="1" ht="65.25" customHeight="1" x14ac:dyDescent="0.2">
      <c r="A313" s="10"/>
      <c r="B313" s="65"/>
      <c r="C313" s="66"/>
      <c r="D313" s="67"/>
      <c r="E313" s="10"/>
      <c r="F313" s="67"/>
      <c r="G313" s="66"/>
      <c r="H313" s="59" t="s">
        <v>265</v>
      </c>
      <c r="I313" s="59" t="s">
        <v>16</v>
      </c>
      <c r="J313" s="48">
        <v>51200000</v>
      </c>
      <c r="K313" s="196">
        <v>21956666</v>
      </c>
      <c r="L313" s="201">
        <v>21956666</v>
      </c>
      <c r="M313" s="197">
        <v>21956666</v>
      </c>
      <c r="N313" s="41">
        <v>0.42884113281250003</v>
      </c>
    </row>
    <row r="314" spans="1:14" s="42" customFormat="1" ht="65.25" customHeight="1" x14ac:dyDescent="0.2">
      <c r="A314" s="10"/>
      <c r="B314" s="65"/>
      <c r="C314" s="66"/>
      <c r="D314" s="67"/>
      <c r="E314" s="10"/>
      <c r="F314" s="67"/>
      <c r="G314" s="66"/>
      <c r="H314" s="59" t="s">
        <v>266</v>
      </c>
      <c r="I314" s="59" t="s">
        <v>16</v>
      </c>
      <c r="J314" s="83">
        <v>5000000</v>
      </c>
      <c r="K314" s="196">
        <v>5000000</v>
      </c>
      <c r="L314" s="201">
        <v>5000000</v>
      </c>
      <c r="M314" s="197">
        <v>5000000</v>
      </c>
      <c r="N314" s="41">
        <v>1</v>
      </c>
    </row>
    <row r="315" spans="1:14" s="42" customFormat="1" ht="71.25" customHeight="1" x14ac:dyDescent="0.2">
      <c r="A315" s="10"/>
      <c r="B315" s="65"/>
      <c r="C315" s="66"/>
      <c r="D315" s="67"/>
      <c r="E315" s="10"/>
      <c r="F315" s="140"/>
      <c r="G315" s="66"/>
      <c r="H315" s="59" t="s">
        <v>267</v>
      </c>
      <c r="I315" s="59" t="s">
        <v>16</v>
      </c>
      <c r="J315" s="83">
        <v>3800000</v>
      </c>
      <c r="K315" s="196">
        <v>3800000</v>
      </c>
      <c r="L315" s="201">
        <v>3800000</v>
      </c>
      <c r="M315" s="197">
        <v>3800000</v>
      </c>
      <c r="N315" s="41">
        <v>1</v>
      </c>
    </row>
    <row r="316" spans="1:14" s="42" customFormat="1" ht="27.75" customHeight="1" x14ac:dyDescent="0.2">
      <c r="A316" s="10"/>
      <c r="B316" s="65"/>
      <c r="C316" s="66"/>
      <c r="D316" s="67"/>
      <c r="E316" s="66"/>
      <c r="F316" s="135">
        <v>63</v>
      </c>
      <c r="G316" s="136" t="s">
        <v>268</v>
      </c>
      <c r="H316" s="37"/>
      <c r="I316" s="108"/>
      <c r="J316" s="39">
        <f>SUM(J317:J318)</f>
        <v>100000000</v>
      </c>
      <c r="K316" s="39">
        <f t="shared" ref="K316:M316" si="83">SUM(K317:K318)</f>
        <v>40500000</v>
      </c>
      <c r="L316" s="39">
        <f t="shared" si="83"/>
        <v>40500000</v>
      </c>
      <c r="M316" s="40">
        <f t="shared" si="83"/>
        <v>40500000</v>
      </c>
      <c r="N316" s="41">
        <v>0.40500000000000003</v>
      </c>
    </row>
    <row r="317" spans="1:14" s="42" customFormat="1" ht="57" customHeight="1" x14ac:dyDescent="0.2">
      <c r="A317" s="10"/>
      <c r="B317" s="65"/>
      <c r="C317" s="66"/>
      <c r="D317" s="67"/>
      <c r="E317" s="10"/>
      <c r="F317" s="120"/>
      <c r="G317" s="66"/>
      <c r="H317" s="59" t="s">
        <v>269</v>
      </c>
      <c r="I317" s="59" t="s">
        <v>16</v>
      </c>
      <c r="J317" s="83">
        <v>40000000</v>
      </c>
      <c r="K317" s="196">
        <v>0</v>
      </c>
      <c r="L317" s="196">
        <v>0</v>
      </c>
      <c r="M317" s="197">
        <v>0</v>
      </c>
      <c r="N317" s="41">
        <v>0</v>
      </c>
    </row>
    <row r="318" spans="1:14" s="42" customFormat="1" ht="57" customHeight="1" x14ac:dyDescent="0.2">
      <c r="A318" s="10"/>
      <c r="B318" s="65"/>
      <c r="C318" s="66"/>
      <c r="D318" s="67"/>
      <c r="E318" s="10"/>
      <c r="F318" s="67"/>
      <c r="G318" s="66"/>
      <c r="H318" s="59" t="s">
        <v>270</v>
      </c>
      <c r="I318" s="59" t="s">
        <v>16</v>
      </c>
      <c r="J318" s="83">
        <v>60000000</v>
      </c>
      <c r="K318" s="196">
        <v>40500000</v>
      </c>
      <c r="L318" s="196">
        <v>40500000</v>
      </c>
      <c r="M318" s="197">
        <v>40500000</v>
      </c>
      <c r="N318" s="41">
        <v>0.67500000000000004</v>
      </c>
    </row>
    <row r="319" spans="1:14" s="42" customFormat="1" ht="27.75" customHeight="1" x14ac:dyDescent="0.2">
      <c r="A319" s="10"/>
      <c r="B319" s="65"/>
      <c r="C319" s="66"/>
      <c r="D319" s="67"/>
      <c r="E319" s="66"/>
      <c r="F319" s="35">
        <v>64</v>
      </c>
      <c r="G319" s="55" t="s">
        <v>271</v>
      </c>
      <c r="H319" s="37"/>
      <c r="I319" s="108"/>
      <c r="J319" s="39">
        <f>SUM(J320:J321)</f>
        <v>100000000</v>
      </c>
      <c r="K319" s="39">
        <f t="shared" ref="K319:M319" si="84">SUM(K320:K321)</f>
        <v>94400000</v>
      </c>
      <c r="L319" s="39">
        <f t="shared" si="84"/>
        <v>94400000</v>
      </c>
      <c r="M319" s="40">
        <f t="shared" si="84"/>
        <v>94400000</v>
      </c>
      <c r="N319" s="41">
        <v>0.94399999999999995</v>
      </c>
    </row>
    <row r="320" spans="1:14" s="42" customFormat="1" ht="77.25" customHeight="1" x14ac:dyDescent="0.2">
      <c r="A320" s="10"/>
      <c r="B320" s="65"/>
      <c r="C320" s="66"/>
      <c r="D320" s="67"/>
      <c r="E320" s="10"/>
      <c r="F320" s="120"/>
      <c r="G320" s="66"/>
      <c r="H320" s="59" t="s">
        <v>272</v>
      </c>
      <c r="I320" s="59" t="s">
        <v>16</v>
      </c>
      <c r="J320" s="83">
        <v>23800000</v>
      </c>
      <c r="K320" s="196">
        <v>23800000</v>
      </c>
      <c r="L320" s="196">
        <v>23800000</v>
      </c>
      <c r="M320" s="197">
        <v>23800000</v>
      </c>
      <c r="N320" s="41">
        <v>1</v>
      </c>
    </row>
    <row r="321" spans="1:14" s="42" customFormat="1" ht="77.25" customHeight="1" x14ac:dyDescent="0.2">
      <c r="A321" s="10"/>
      <c r="B321" s="65"/>
      <c r="C321" s="66"/>
      <c r="D321" s="67"/>
      <c r="E321" s="10"/>
      <c r="F321" s="140"/>
      <c r="G321" s="66"/>
      <c r="H321" s="59" t="s">
        <v>273</v>
      </c>
      <c r="I321" s="59" t="s">
        <v>16</v>
      </c>
      <c r="J321" s="83">
        <v>76200000</v>
      </c>
      <c r="K321" s="196">
        <v>70600000</v>
      </c>
      <c r="L321" s="196">
        <v>70600000</v>
      </c>
      <c r="M321" s="197">
        <v>70600000</v>
      </c>
      <c r="N321" s="41">
        <v>0.92650918635170598</v>
      </c>
    </row>
    <row r="322" spans="1:14" s="42" customFormat="1" ht="27.75" customHeight="1" x14ac:dyDescent="0.2">
      <c r="A322" s="10"/>
      <c r="B322" s="65"/>
      <c r="C322" s="66"/>
      <c r="D322" s="67"/>
      <c r="E322" s="66"/>
      <c r="F322" s="35">
        <v>65</v>
      </c>
      <c r="G322" s="55" t="s">
        <v>274</v>
      </c>
      <c r="H322" s="37"/>
      <c r="I322" s="108"/>
      <c r="J322" s="39">
        <f>SUM(J323:J323)</f>
        <v>40000000</v>
      </c>
      <c r="K322" s="39">
        <f t="shared" ref="K322:M322" si="85">SUM(K323:K323)</f>
        <v>34399997</v>
      </c>
      <c r="L322" s="39">
        <f t="shared" si="85"/>
        <v>34399997</v>
      </c>
      <c r="M322" s="40">
        <f t="shared" si="85"/>
        <v>34399997</v>
      </c>
      <c r="N322" s="41">
        <v>0.859999925</v>
      </c>
    </row>
    <row r="323" spans="1:14" s="42" customFormat="1" ht="42.75" customHeight="1" x14ac:dyDescent="0.2">
      <c r="A323" s="10"/>
      <c r="B323" s="65"/>
      <c r="C323" s="66"/>
      <c r="D323" s="67"/>
      <c r="E323" s="10"/>
      <c r="F323" s="120"/>
      <c r="G323" s="66"/>
      <c r="H323" s="59" t="s">
        <v>275</v>
      </c>
      <c r="I323" s="59" t="s">
        <v>16</v>
      </c>
      <c r="J323" s="83">
        <v>40000000</v>
      </c>
      <c r="K323" s="196">
        <v>34399997</v>
      </c>
      <c r="L323" s="196">
        <v>34399997</v>
      </c>
      <c r="M323" s="197">
        <v>34399997</v>
      </c>
      <c r="N323" s="41">
        <v>0.859999925</v>
      </c>
    </row>
    <row r="324" spans="1:14" s="42" customFormat="1" ht="27.75" customHeight="1" x14ac:dyDescent="0.2">
      <c r="A324" s="10"/>
      <c r="B324" s="65"/>
      <c r="C324" s="66"/>
      <c r="D324" s="67"/>
      <c r="E324" s="66"/>
      <c r="F324" s="35">
        <v>66</v>
      </c>
      <c r="G324" s="55" t="s">
        <v>276</v>
      </c>
      <c r="H324" s="37"/>
      <c r="I324" s="108"/>
      <c r="J324" s="39">
        <f>SUM(J325:J327)</f>
        <v>50000000</v>
      </c>
      <c r="K324" s="39">
        <f t="shared" ref="K324:M324" si="86">SUM(K325:K327)</f>
        <v>47157475</v>
      </c>
      <c r="L324" s="39">
        <f t="shared" si="86"/>
        <v>47157475</v>
      </c>
      <c r="M324" s="40">
        <f t="shared" si="86"/>
        <v>47157475</v>
      </c>
      <c r="N324" s="41">
        <v>0.94314949999999997</v>
      </c>
    </row>
    <row r="325" spans="1:14" s="42" customFormat="1" ht="42.75" customHeight="1" x14ac:dyDescent="0.2">
      <c r="A325" s="10"/>
      <c r="B325" s="65"/>
      <c r="C325" s="66"/>
      <c r="D325" s="67"/>
      <c r="E325" s="10"/>
      <c r="F325" s="120"/>
      <c r="G325" s="66"/>
      <c r="H325" s="59" t="s">
        <v>277</v>
      </c>
      <c r="I325" s="59" t="s">
        <v>16</v>
      </c>
      <c r="J325" s="83">
        <v>4000000</v>
      </c>
      <c r="K325" s="196">
        <v>4000000</v>
      </c>
      <c r="L325" s="196">
        <v>4000000</v>
      </c>
      <c r="M325" s="197">
        <v>4000000</v>
      </c>
      <c r="N325" s="41">
        <v>1</v>
      </c>
    </row>
    <row r="326" spans="1:14" s="42" customFormat="1" ht="42.75" customHeight="1" x14ac:dyDescent="0.2">
      <c r="A326" s="10"/>
      <c r="B326" s="65"/>
      <c r="C326" s="66"/>
      <c r="D326" s="67"/>
      <c r="E326" s="10"/>
      <c r="F326" s="67"/>
      <c r="G326" s="66"/>
      <c r="H326" s="59" t="s">
        <v>278</v>
      </c>
      <c r="I326" s="59" t="s">
        <v>16</v>
      </c>
      <c r="J326" s="83">
        <v>9766666</v>
      </c>
      <c r="K326" s="196">
        <v>9766666</v>
      </c>
      <c r="L326" s="196">
        <v>9766666</v>
      </c>
      <c r="M326" s="197">
        <v>9766666</v>
      </c>
      <c r="N326" s="41">
        <v>1</v>
      </c>
    </row>
    <row r="327" spans="1:14" s="42" customFormat="1" ht="42.75" customHeight="1" x14ac:dyDescent="0.2">
      <c r="A327" s="10"/>
      <c r="B327" s="65"/>
      <c r="C327" s="66"/>
      <c r="D327" s="140"/>
      <c r="E327" s="141"/>
      <c r="F327" s="140"/>
      <c r="G327" s="141"/>
      <c r="H327" s="59" t="s">
        <v>279</v>
      </c>
      <c r="I327" s="59" t="s">
        <v>16</v>
      </c>
      <c r="J327" s="83">
        <v>36233334</v>
      </c>
      <c r="K327" s="196">
        <v>33390809</v>
      </c>
      <c r="L327" s="196">
        <v>33390809</v>
      </c>
      <c r="M327" s="197">
        <v>33390809</v>
      </c>
      <c r="N327" s="41">
        <v>0.92154944946551154</v>
      </c>
    </row>
    <row r="328" spans="1:14" s="42" customFormat="1" ht="27.75" customHeight="1" x14ac:dyDescent="0.2">
      <c r="A328" s="10"/>
      <c r="B328" s="65"/>
      <c r="C328" s="66"/>
      <c r="D328" s="150">
        <v>19</v>
      </c>
      <c r="E328" s="151" t="s">
        <v>280</v>
      </c>
      <c r="F328" s="152"/>
      <c r="G328" s="153"/>
      <c r="H328" s="27"/>
      <c r="I328" s="103"/>
      <c r="J328" s="29">
        <f>J329</f>
        <v>3287557575</v>
      </c>
      <c r="K328" s="29">
        <f t="shared" ref="K328:M328" si="87">K329</f>
        <v>2648492174</v>
      </c>
      <c r="L328" s="29">
        <f t="shared" si="87"/>
        <v>2648492174</v>
      </c>
      <c r="M328" s="30">
        <f t="shared" si="87"/>
        <v>2648492174</v>
      </c>
      <c r="N328" s="41">
        <v>0.80561088698195649</v>
      </c>
    </row>
    <row r="329" spans="1:14" s="42" customFormat="1" ht="27.75" customHeight="1" x14ac:dyDescent="0.2">
      <c r="A329" s="10"/>
      <c r="B329" s="65"/>
      <c r="C329" s="66"/>
      <c r="D329" s="120"/>
      <c r="E329" s="128"/>
      <c r="F329" s="135">
        <v>67</v>
      </c>
      <c r="G329" s="136" t="s">
        <v>281</v>
      </c>
      <c r="H329" s="37"/>
      <c r="I329" s="108"/>
      <c r="J329" s="39">
        <f>SUM(J330:J333)</f>
        <v>3287557575</v>
      </c>
      <c r="K329" s="39">
        <f t="shared" ref="K329:M329" si="88">SUM(K330:K333)</f>
        <v>2648492174</v>
      </c>
      <c r="L329" s="39">
        <f t="shared" si="88"/>
        <v>2648492174</v>
      </c>
      <c r="M329" s="40">
        <f t="shared" si="88"/>
        <v>2648492174</v>
      </c>
      <c r="N329" s="41">
        <v>0.80561088698195649</v>
      </c>
    </row>
    <row r="330" spans="1:14" s="42" customFormat="1" ht="41.25" customHeight="1" x14ac:dyDescent="0.2">
      <c r="A330" s="10"/>
      <c r="B330" s="65"/>
      <c r="C330" s="66"/>
      <c r="D330" s="67"/>
      <c r="E330" s="66"/>
      <c r="F330" s="120"/>
      <c r="G330" s="66"/>
      <c r="H330" s="358" t="s">
        <v>282</v>
      </c>
      <c r="I330" s="59" t="s">
        <v>16</v>
      </c>
      <c r="J330" s="83">
        <v>6650000</v>
      </c>
      <c r="K330" s="196">
        <v>6650000</v>
      </c>
      <c r="L330" s="196">
        <v>6650000</v>
      </c>
      <c r="M330" s="197">
        <v>6650000</v>
      </c>
      <c r="N330" s="41">
        <v>1</v>
      </c>
    </row>
    <row r="331" spans="1:14" s="42" customFormat="1" ht="41.25" customHeight="1" x14ac:dyDescent="0.2">
      <c r="A331" s="10"/>
      <c r="B331" s="65"/>
      <c r="C331" s="66"/>
      <c r="D331" s="67"/>
      <c r="E331" s="66"/>
      <c r="F331" s="67"/>
      <c r="G331" s="66"/>
      <c r="H331" s="363"/>
      <c r="I331" s="59" t="s">
        <v>283</v>
      </c>
      <c r="J331" s="83">
        <v>2466174812</v>
      </c>
      <c r="K331" s="196">
        <v>1850142744</v>
      </c>
      <c r="L331" s="196">
        <v>1850142744</v>
      </c>
      <c r="M331" s="197">
        <v>1850142744</v>
      </c>
      <c r="N331" s="41">
        <v>0.75020746096242263</v>
      </c>
    </row>
    <row r="332" spans="1:14" s="42" customFormat="1" ht="41.25" customHeight="1" x14ac:dyDescent="0.2">
      <c r="A332" s="10"/>
      <c r="B332" s="65"/>
      <c r="C332" s="66"/>
      <c r="D332" s="67"/>
      <c r="E332" s="66"/>
      <c r="F332" s="67"/>
      <c r="G332" s="66"/>
      <c r="H332" s="363"/>
      <c r="I332" s="59" t="s">
        <v>16</v>
      </c>
      <c r="J332" s="83">
        <v>33350000</v>
      </c>
      <c r="K332" s="196">
        <v>10316667</v>
      </c>
      <c r="L332" s="196">
        <v>10316667</v>
      </c>
      <c r="M332" s="197">
        <v>10316667</v>
      </c>
      <c r="N332" s="41">
        <v>0.30934533733133435</v>
      </c>
    </row>
    <row r="333" spans="1:14" s="42" customFormat="1" ht="41.25" customHeight="1" x14ac:dyDescent="0.2">
      <c r="A333" s="10"/>
      <c r="B333" s="65"/>
      <c r="C333" s="66"/>
      <c r="D333" s="140"/>
      <c r="E333" s="141"/>
      <c r="F333" s="140"/>
      <c r="G333" s="141"/>
      <c r="H333" s="359"/>
      <c r="I333" s="59" t="s">
        <v>284</v>
      </c>
      <c r="J333" s="83">
        <v>781382763</v>
      </c>
      <c r="K333" s="196">
        <v>781382763</v>
      </c>
      <c r="L333" s="196">
        <v>781382763</v>
      </c>
      <c r="M333" s="197">
        <v>781382763</v>
      </c>
      <c r="N333" s="41">
        <v>1</v>
      </c>
    </row>
    <row r="334" spans="1:14" s="42" customFormat="1" ht="27.75" customHeight="1" x14ac:dyDescent="0.2">
      <c r="A334" s="10"/>
      <c r="B334" s="65"/>
      <c r="C334" s="66"/>
      <c r="D334" s="150">
        <v>20</v>
      </c>
      <c r="E334" s="151" t="s">
        <v>285</v>
      </c>
      <c r="F334" s="152"/>
      <c r="G334" s="153"/>
      <c r="H334" s="27"/>
      <c r="I334" s="103"/>
      <c r="J334" s="29">
        <f t="shared" ref="J334:M334" si="89">J335+J338+J340+J343</f>
        <v>769879871.63999999</v>
      </c>
      <c r="K334" s="29">
        <f t="shared" si="89"/>
        <v>600590385</v>
      </c>
      <c r="L334" s="29">
        <f t="shared" si="89"/>
        <v>600590385</v>
      </c>
      <c r="M334" s="30">
        <f t="shared" si="89"/>
        <v>600590385</v>
      </c>
      <c r="N334" s="41">
        <v>0.78010921849485548</v>
      </c>
    </row>
    <row r="335" spans="1:14" s="42" customFormat="1" ht="27.75" customHeight="1" x14ac:dyDescent="0.2">
      <c r="A335" s="10"/>
      <c r="B335" s="65"/>
      <c r="C335" s="66"/>
      <c r="D335" s="120"/>
      <c r="E335" s="128"/>
      <c r="F335" s="135">
        <v>68</v>
      </c>
      <c r="G335" s="136" t="s">
        <v>286</v>
      </c>
      <c r="H335" s="37"/>
      <c r="I335" s="108"/>
      <c r="J335" s="39">
        <f>SUM(J336:J337)</f>
        <v>549697504</v>
      </c>
      <c r="K335" s="39">
        <f t="shared" ref="K335:M335" si="90">SUM(K336:K337)</f>
        <v>414141917</v>
      </c>
      <c r="L335" s="39">
        <f t="shared" si="90"/>
        <v>414141917</v>
      </c>
      <c r="M335" s="40">
        <f t="shared" si="90"/>
        <v>414141917</v>
      </c>
      <c r="N335" s="41">
        <v>0.75339966797447933</v>
      </c>
    </row>
    <row r="336" spans="1:14" s="42" customFormat="1" ht="35.25" customHeight="1" x14ac:dyDescent="0.2">
      <c r="A336" s="10"/>
      <c r="B336" s="65"/>
      <c r="C336" s="66"/>
      <c r="D336" s="67"/>
      <c r="E336" s="66"/>
      <c r="F336" s="120"/>
      <c r="G336" s="128"/>
      <c r="H336" s="358" t="s">
        <v>287</v>
      </c>
      <c r="I336" s="202" t="s">
        <v>16</v>
      </c>
      <c r="J336" s="203">
        <v>238654472</v>
      </c>
      <c r="K336" s="204">
        <v>197186333</v>
      </c>
      <c r="L336" s="204">
        <v>197186333</v>
      </c>
      <c r="M336" s="205">
        <v>197186333</v>
      </c>
      <c r="N336" s="41">
        <v>0.82624193608238772</v>
      </c>
    </row>
    <row r="337" spans="1:14" s="42" customFormat="1" ht="35.25" customHeight="1" x14ac:dyDescent="0.2">
      <c r="A337" s="10"/>
      <c r="B337" s="65"/>
      <c r="C337" s="66"/>
      <c r="D337" s="67"/>
      <c r="E337" s="66"/>
      <c r="F337" s="140"/>
      <c r="G337" s="141"/>
      <c r="H337" s="359"/>
      <c r="I337" s="206" t="s">
        <v>77</v>
      </c>
      <c r="J337" s="203">
        <v>311043032</v>
      </c>
      <c r="K337" s="204">
        <v>216955584</v>
      </c>
      <c r="L337" s="204">
        <v>216955584</v>
      </c>
      <c r="M337" s="205">
        <v>216955584</v>
      </c>
      <c r="N337" s="41">
        <v>0.69750986738066523</v>
      </c>
    </row>
    <row r="338" spans="1:14" s="42" customFormat="1" ht="27.75" customHeight="1" x14ac:dyDescent="0.2">
      <c r="A338" s="10"/>
      <c r="B338" s="65"/>
      <c r="C338" s="66"/>
      <c r="D338" s="67"/>
      <c r="E338" s="66"/>
      <c r="F338" s="135">
        <v>69</v>
      </c>
      <c r="G338" s="178" t="s">
        <v>288</v>
      </c>
      <c r="H338" s="37"/>
      <c r="I338" s="108"/>
      <c r="J338" s="39">
        <f t="shared" ref="J338:M338" si="91">SUM(J339:J339)</f>
        <v>30000000</v>
      </c>
      <c r="K338" s="39">
        <f t="shared" si="91"/>
        <v>8000000</v>
      </c>
      <c r="L338" s="39">
        <f t="shared" si="91"/>
        <v>8000000</v>
      </c>
      <c r="M338" s="40">
        <f t="shared" si="91"/>
        <v>8000000</v>
      </c>
      <c r="N338" s="41">
        <v>0.26666666666666666</v>
      </c>
    </row>
    <row r="339" spans="1:14" s="42" customFormat="1" ht="39" customHeight="1" x14ac:dyDescent="0.2">
      <c r="A339" s="10"/>
      <c r="B339" s="65"/>
      <c r="C339" s="66"/>
      <c r="D339" s="67"/>
      <c r="E339" s="66"/>
      <c r="F339" s="154"/>
      <c r="G339" s="155"/>
      <c r="H339" s="59" t="s">
        <v>287</v>
      </c>
      <c r="I339" s="202" t="s">
        <v>16</v>
      </c>
      <c r="J339" s="203">
        <v>30000000</v>
      </c>
      <c r="K339" s="204">
        <v>8000000</v>
      </c>
      <c r="L339" s="204">
        <v>8000000</v>
      </c>
      <c r="M339" s="205">
        <v>8000000</v>
      </c>
      <c r="N339" s="41">
        <v>0.26666666666666666</v>
      </c>
    </row>
    <row r="340" spans="1:14" s="42" customFormat="1" ht="27.75" customHeight="1" x14ac:dyDescent="0.2">
      <c r="A340" s="10"/>
      <c r="B340" s="65"/>
      <c r="C340" s="66"/>
      <c r="D340" s="67"/>
      <c r="E340" s="66"/>
      <c r="F340" s="135">
        <v>70</v>
      </c>
      <c r="G340" s="178" t="s">
        <v>289</v>
      </c>
      <c r="H340" s="37"/>
      <c r="I340" s="108"/>
      <c r="J340" s="39">
        <f>SUM(J341:J342)</f>
        <v>160182367.63999999</v>
      </c>
      <c r="K340" s="39">
        <f t="shared" ref="K340:M340" si="92">SUM(K341:K342)</f>
        <v>150315135</v>
      </c>
      <c r="L340" s="39">
        <f t="shared" si="92"/>
        <v>150315135</v>
      </c>
      <c r="M340" s="40">
        <f t="shared" si="92"/>
        <v>150315135</v>
      </c>
      <c r="N340" s="41">
        <v>0.93840000753281416</v>
      </c>
    </row>
    <row r="341" spans="1:14" s="42" customFormat="1" ht="39" customHeight="1" x14ac:dyDescent="0.2">
      <c r="A341" s="10"/>
      <c r="B341" s="65"/>
      <c r="C341" s="66"/>
      <c r="D341" s="67"/>
      <c r="E341" s="66"/>
      <c r="F341" s="120"/>
      <c r="G341" s="66"/>
      <c r="H341" s="358" t="s">
        <v>290</v>
      </c>
      <c r="I341" s="202" t="s">
        <v>16</v>
      </c>
      <c r="J341" s="203">
        <v>156192514.63999999</v>
      </c>
      <c r="K341" s="204">
        <v>150315135</v>
      </c>
      <c r="L341" s="204">
        <v>150315135</v>
      </c>
      <c r="M341" s="205">
        <v>150315135</v>
      </c>
      <c r="N341" s="41">
        <v>0.96237092633058341</v>
      </c>
    </row>
    <row r="342" spans="1:14" s="42" customFormat="1" ht="39" customHeight="1" x14ac:dyDescent="0.2">
      <c r="A342" s="10"/>
      <c r="B342" s="65"/>
      <c r="C342" s="66"/>
      <c r="D342" s="67"/>
      <c r="E342" s="66"/>
      <c r="F342" s="67"/>
      <c r="G342" s="66"/>
      <c r="H342" s="359"/>
      <c r="I342" s="202" t="s">
        <v>77</v>
      </c>
      <c r="J342" s="203">
        <v>3989853</v>
      </c>
      <c r="K342" s="204">
        <v>0</v>
      </c>
      <c r="L342" s="204">
        <v>0</v>
      </c>
      <c r="M342" s="205">
        <v>0</v>
      </c>
      <c r="N342" s="41">
        <v>0</v>
      </c>
    </row>
    <row r="343" spans="1:14" s="42" customFormat="1" ht="27.75" customHeight="1" x14ac:dyDescent="0.2">
      <c r="A343" s="10"/>
      <c r="B343" s="65"/>
      <c r="C343" s="66"/>
      <c r="D343" s="67"/>
      <c r="E343" s="66"/>
      <c r="F343" s="165">
        <v>71</v>
      </c>
      <c r="G343" s="136" t="s">
        <v>291</v>
      </c>
      <c r="H343" s="37"/>
      <c r="I343" s="108"/>
      <c r="J343" s="39">
        <f t="shared" ref="J343:M343" si="93">SUM(J344:J344)</f>
        <v>30000000</v>
      </c>
      <c r="K343" s="39">
        <f t="shared" si="93"/>
        <v>28133333</v>
      </c>
      <c r="L343" s="39">
        <f t="shared" si="93"/>
        <v>28133333</v>
      </c>
      <c r="M343" s="40">
        <f t="shared" si="93"/>
        <v>28133333</v>
      </c>
      <c r="N343" s="41">
        <v>0.93777776666666668</v>
      </c>
    </row>
    <row r="344" spans="1:14" s="42" customFormat="1" ht="61.5" customHeight="1" x14ac:dyDescent="0.2">
      <c r="A344" s="10"/>
      <c r="B344" s="65"/>
      <c r="C344" s="66"/>
      <c r="D344" s="140"/>
      <c r="E344" s="141"/>
      <c r="F344" s="154"/>
      <c r="G344" s="155"/>
      <c r="H344" s="207" t="s">
        <v>292</v>
      </c>
      <c r="I344" s="206" t="s">
        <v>293</v>
      </c>
      <c r="J344" s="203">
        <v>30000000</v>
      </c>
      <c r="K344" s="204">
        <v>28133333</v>
      </c>
      <c r="L344" s="204">
        <v>28133333</v>
      </c>
      <c r="M344" s="205">
        <v>28133333</v>
      </c>
      <c r="N344" s="41">
        <v>0.93777776666666668</v>
      </c>
    </row>
    <row r="345" spans="1:14" s="42" customFormat="1" ht="27.75" customHeight="1" x14ac:dyDescent="0.2">
      <c r="A345" s="10"/>
      <c r="B345" s="65"/>
      <c r="C345" s="66"/>
      <c r="D345" s="150">
        <v>21</v>
      </c>
      <c r="E345" s="151" t="s">
        <v>294</v>
      </c>
      <c r="F345" s="208"/>
      <c r="G345" s="153"/>
      <c r="H345" s="27"/>
      <c r="I345" s="103"/>
      <c r="J345" s="29">
        <f t="shared" ref="J345:M345" si="94">J346+J348</f>
        <v>179786997</v>
      </c>
      <c r="K345" s="29">
        <f t="shared" si="94"/>
        <v>108775493</v>
      </c>
      <c r="L345" s="29">
        <f t="shared" si="94"/>
        <v>108775493</v>
      </c>
      <c r="M345" s="30">
        <f t="shared" si="94"/>
        <v>108775493</v>
      </c>
      <c r="N345" s="41">
        <v>0.60502424989055248</v>
      </c>
    </row>
    <row r="346" spans="1:14" s="42" customFormat="1" ht="27.75" customHeight="1" x14ac:dyDescent="0.2">
      <c r="A346" s="10"/>
      <c r="B346" s="65"/>
      <c r="C346" s="66"/>
      <c r="D346" s="133"/>
      <c r="E346" s="134"/>
      <c r="F346" s="165">
        <v>72</v>
      </c>
      <c r="G346" s="136" t="s">
        <v>295</v>
      </c>
      <c r="H346" s="37"/>
      <c r="I346" s="108"/>
      <c r="J346" s="39">
        <f t="shared" ref="J346:M346" si="95">SUM(J347:J347)</f>
        <v>103663581</v>
      </c>
      <c r="K346" s="39">
        <f t="shared" si="95"/>
        <v>82583826</v>
      </c>
      <c r="L346" s="39">
        <f t="shared" si="95"/>
        <v>82583826</v>
      </c>
      <c r="M346" s="40">
        <f t="shared" si="95"/>
        <v>82583826</v>
      </c>
      <c r="N346" s="41">
        <v>0.79665225919602367</v>
      </c>
    </row>
    <row r="347" spans="1:14" s="42" customFormat="1" ht="39" customHeight="1" x14ac:dyDescent="0.2">
      <c r="A347" s="10"/>
      <c r="B347" s="65"/>
      <c r="C347" s="66"/>
      <c r="D347" s="67"/>
      <c r="E347" s="66"/>
      <c r="F347" s="154"/>
      <c r="G347" s="155"/>
      <c r="H347" s="207" t="s">
        <v>296</v>
      </c>
      <c r="I347" s="202" t="s">
        <v>16</v>
      </c>
      <c r="J347" s="203">
        <v>103663581</v>
      </c>
      <c r="K347" s="204">
        <v>82583826</v>
      </c>
      <c r="L347" s="204">
        <v>82583826</v>
      </c>
      <c r="M347" s="205">
        <v>82583826</v>
      </c>
      <c r="N347" s="41">
        <v>0.79665225919602367</v>
      </c>
    </row>
    <row r="348" spans="1:14" s="42" customFormat="1" ht="27.75" customHeight="1" x14ac:dyDescent="0.2">
      <c r="A348" s="10"/>
      <c r="B348" s="65"/>
      <c r="C348" s="66"/>
      <c r="D348" s="67"/>
      <c r="E348" s="66"/>
      <c r="F348" s="135">
        <v>73</v>
      </c>
      <c r="G348" s="178" t="s">
        <v>297</v>
      </c>
      <c r="H348" s="37"/>
      <c r="I348" s="108"/>
      <c r="J348" s="39">
        <f>SUM(J349:J350)</f>
        <v>76123416</v>
      </c>
      <c r="K348" s="39">
        <f t="shared" ref="K348:M348" si="96">SUM(K349:K350)</f>
        <v>26191667</v>
      </c>
      <c r="L348" s="39">
        <f t="shared" si="96"/>
        <v>26191667</v>
      </c>
      <c r="M348" s="40">
        <f t="shared" si="96"/>
        <v>26191667</v>
      </c>
      <c r="N348" s="41">
        <v>0.34406846639672606</v>
      </c>
    </row>
    <row r="349" spans="1:14" s="42" customFormat="1" ht="42" customHeight="1" x14ac:dyDescent="0.2">
      <c r="A349" s="10"/>
      <c r="B349" s="65"/>
      <c r="C349" s="66"/>
      <c r="D349" s="67"/>
      <c r="E349" s="10"/>
      <c r="F349" s="120"/>
      <c r="G349" s="66"/>
      <c r="H349" s="364" t="s">
        <v>298</v>
      </c>
      <c r="I349" s="202" t="s">
        <v>16</v>
      </c>
      <c r="J349" s="203">
        <v>4200000</v>
      </c>
      <c r="K349" s="204">
        <v>3291667</v>
      </c>
      <c r="L349" s="204">
        <v>3291667</v>
      </c>
      <c r="M349" s="205">
        <v>3291667</v>
      </c>
      <c r="N349" s="41">
        <v>0.78373023809523812</v>
      </c>
    </row>
    <row r="350" spans="1:14" s="42" customFormat="1" ht="43.5" customHeight="1" x14ac:dyDescent="0.2">
      <c r="A350" s="10"/>
      <c r="B350" s="65"/>
      <c r="C350" s="66"/>
      <c r="D350" s="140"/>
      <c r="E350" s="171"/>
      <c r="F350" s="140"/>
      <c r="G350" s="141"/>
      <c r="H350" s="365"/>
      <c r="I350" s="202" t="s">
        <v>77</v>
      </c>
      <c r="J350" s="203">
        <v>71923416</v>
      </c>
      <c r="K350" s="204">
        <v>22900000</v>
      </c>
      <c r="L350" s="204">
        <v>22900000</v>
      </c>
      <c r="M350" s="205">
        <v>22900000</v>
      </c>
      <c r="N350" s="41">
        <v>0.31839422087515978</v>
      </c>
    </row>
    <row r="351" spans="1:14" s="42" customFormat="1" ht="27.75" customHeight="1" x14ac:dyDescent="0.2">
      <c r="A351" s="10"/>
      <c r="B351" s="65"/>
      <c r="C351" s="66"/>
      <c r="D351" s="150">
        <v>22</v>
      </c>
      <c r="E351" s="151" t="s">
        <v>299</v>
      </c>
      <c r="F351" s="131"/>
      <c r="G351" s="153"/>
      <c r="H351" s="27"/>
      <c r="I351" s="103"/>
      <c r="J351" s="29">
        <f>J352</f>
        <v>217969207</v>
      </c>
      <c r="K351" s="29">
        <f t="shared" ref="K351:M351" si="97">K352</f>
        <v>212093674</v>
      </c>
      <c r="L351" s="29">
        <f t="shared" si="97"/>
        <v>212093674</v>
      </c>
      <c r="M351" s="30">
        <f t="shared" si="97"/>
        <v>212093674</v>
      </c>
      <c r="N351" s="41">
        <v>0.97304420619376752</v>
      </c>
    </row>
    <row r="352" spans="1:14" s="42" customFormat="1" ht="27.75" customHeight="1" x14ac:dyDescent="0.2">
      <c r="A352" s="10"/>
      <c r="B352" s="65"/>
      <c r="C352" s="66"/>
      <c r="D352" s="133"/>
      <c r="E352" s="134"/>
      <c r="F352" s="135">
        <v>74</v>
      </c>
      <c r="G352" s="136" t="s">
        <v>300</v>
      </c>
      <c r="H352" s="37"/>
      <c r="I352" s="108"/>
      <c r="J352" s="39">
        <f t="shared" ref="J352:M352" si="98">SUM(J353:J353)</f>
        <v>217969207</v>
      </c>
      <c r="K352" s="39">
        <f t="shared" si="98"/>
        <v>212093674</v>
      </c>
      <c r="L352" s="39">
        <f t="shared" si="98"/>
        <v>212093674</v>
      </c>
      <c r="M352" s="40">
        <f t="shared" si="98"/>
        <v>212093674</v>
      </c>
      <c r="N352" s="41">
        <v>0.97304420619376752</v>
      </c>
    </row>
    <row r="353" spans="1:14" s="42" customFormat="1" ht="44.25" customHeight="1" x14ac:dyDescent="0.2">
      <c r="A353" s="10"/>
      <c r="B353" s="65"/>
      <c r="C353" s="66"/>
      <c r="D353" s="67"/>
      <c r="E353" s="66"/>
      <c r="F353" s="120"/>
      <c r="G353" s="66"/>
      <c r="H353" s="209" t="s">
        <v>301</v>
      </c>
      <c r="I353" s="202" t="s">
        <v>302</v>
      </c>
      <c r="J353" s="203">
        <v>217969207</v>
      </c>
      <c r="K353" s="204">
        <v>212093674</v>
      </c>
      <c r="L353" s="204">
        <v>212093674</v>
      </c>
      <c r="M353" s="205">
        <v>212093674</v>
      </c>
      <c r="N353" s="41">
        <v>0.97304420619376752</v>
      </c>
    </row>
    <row r="354" spans="1:14" s="42" customFormat="1" ht="27.75" customHeight="1" x14ac:dyDescent="0.2">
      <c r="A354" s="10"/>
      <c r="B354" s="210">
        <v>4</v>
      </c>
      <c r="C354" s="211" t="s">
        <v>303</v>
      </c>
      <c r="D354" s="212"/>
      <c r="E354" s="213"/>
      <c r="F354" s="69"/>
      <c r="G354" s="214"/>
      <c r="H354" s="16"/>
      <c r="I354" s="70"/>
      <c r="J354" s="18">
        <f t="shared" ref="J354:M354" si="99">J355+J364+J375</f>
        <v>7368924915</v>
      </c>
      <c r="K354" s="18">
        <f t="shared" si="99"/>
        <v>1289908843.6900001</v>
      </c>
      <c r="L354" s="18">
        <f t="shared" si="99"/>
        <v>1215786191.6900001</v>
      </c>
      <c r="M354" s="19">
        <f t="shared" si="99"/>
        <v>1215786191.6900001</v>
      </c>
      <c r="N354" s="41">
        <v>0.17504708740677949</v>
      </c>
    </row>
    <row r="355" spans="1:14" s="42" customFormat="1" ht="27.75" customHeight="1" x14ac:dyDescent="0.2">
      <c r="A355" s="10"/>
      <c r="B355" s="215"/>
      <c r="C355" s="95"/>
      <c r="D355" s="216">
        <v>23</v>
      </c>
      <c r="E355" s="217" t="s">
        <v>304</v>
      </c>
      <c r="F355" s="152"/>
      <c r="G355" s="153"/>
      <c r="H355" s="27"/>
      <c r="I355" s="103"/>
      <c r="J355" s="29">
        <f t="shared" ref="J355:M355" si="100">J356+J360+J362</f>
        <v>6351924915</v>
      </c>
      <c r="K355" s="29">
        <f t="shared" si="100"/>
        <v>718231572.69000006</v>
      </c>
      <c r="L355" s="29">
        <f t="shared" si="100"/>
        <v>669754942.69000006</v>
      </c>
      <c r="M355" s="30">
        <f t="shared" si="100"/>
        <v>669754942.69000006</v>
      </c>
      <c r="N355" s="41">
        <v>0.11307305774252845</v>
      </c>
    </row>
    <row r="356" spans="1:14" s="42" customFormat="1" ht="27.75" customHeight="1" x14ac:dyDescent="0.2">
      <c r="A356" s="10"/>
      <c r="B356" s="71"/>
      <c r="C356" s="72"/>
      <c r="D356" s="166"/>
      <c r="E356" s="157"/>
      <c r="F356" s="135">
        <v>75</v>
      </c>
      <c r="G356" s="136" t="s">
        <v>305</v>
      </c>
      <c r="H356" s="37"/>
      <c r="I356" s="108"/>
      <c r="J356" s="39">
        <f>SUM(J357:J359)</f>
        <v>6049924915</v>
      </c>
      <c r="K356" s="39">
        <f t="shared" ref="K356:M356" si="101">SUM(K357:K359)</f>
        <v>486801994.69</v>
      </c>
      <c r="L356" s="39">
        <f t="shared" si="101"/>
        <v>463825364.69</v>
      </c>
      <c r="M356" s="40">
        <f t="shared" si="101"/>
        <v>463825364.69</v>
      </c>
      <c r="N356" s="41">
        <v>8.0464138237986704E-2</v>
      </c>
    </row>
    <row r="357" spans="1:14" s="42" customFormat="1" ht="46.5" customHeight="1" x14ac:dyDescent="0.2">
      <c r="A357" s="10"/>
      <c r="B357" s="65"/>
      <c r="C357" s="66"/>
      <c r="D357" s="10"/>
      <c r="E357" s="66"/>
      <c r="F357" s="120"/>
      <c r="G357" s="66"/>
      <c r="H357" s="358" t="s">
        <v>306</v>
      </c>
      <c r="I357" s="59" t="s">
        <v>16</v>
      </c>
      <c r="J357" s="175">
        <v>80000000</v>
      </c>
      <c r="K357" s="218">
        <v>30000000</v>
      </c>
      <c r="L357" s="218">
        <v>30000000</v>
      </c>
      <c r="M357" s="219">
        <v>30000000</v>
      </c>
      <c r="N357" s="41">
        <v>0.375</v>
      </c>
    </row>
    <row r="358" spans="1:14" s="42" customFormat="1" ht="46.5" customHeight="1" x14ac:dyDescent="0.2">
      <c r="A358" s="10"/>
      <c r="B358" s="65"/>
      <c r="C358" s="66"/>
      <c r="D358" s="10"/>
      <c r="E358" s="66"/>
      <c r="F358" s="67"/>
      <c r="G358" s="66"/>
      <c r="H358" s="363"/>
      <c r="I358" s="59" t="s">
        <v>307</v>
      </c>
      <c r="J358" s="175">
        <v>1705999644</v>
      </c>
      <c r="K358" s="220">
        <v>48599998</v>
      </c>
      <c r="L358" s="220">
        <v>48599998</v>
      </c>
      <c r="M358" s="221">
        <v>48599998</v>
      </c>
      <c r="N358" s="41">
        <v>2.8487695276447549E-2</v>
      </c>
    </row>
    <row r="359" spans="1:14" s="42" customFormat="1" ht="46.5" customHeight="1" x14ac:dyDescent="0.2">
      <c r="A359" s="10"/>
      <c r="B359" s="65"/>
      <c r="C359" s="66"/>
      <c r="D359" s="10"/>
      <c r="E359" s="66"/>
      <c r="F359" s="140"/>
      <c r="G359" s="66"/>
      <c r="H359" s="359"/>
      <c r="I359" s="59" t="s">
        <v>308</v>
      </c>
      <c r="J359" s="175">
        <v>4263925271</v>
      </c>
      <c r="K359" s="220">
        <v>408201996.69</v>
      </c>
      <c r="L359" s="220">
        <v>385225366.69</v>
      </c>
      <c r="M359" s="221">
        <v>385225366.69</v>
      </c>
      <c r="N359" s="41">
        <v>9.5733853373623071E-2</v>
      </c>
    </row>
    <row r="360" spans="1:14" s="42" customFormat="1" ht="27.75" customHeight="1" x14ac:dyDescent="0.2">
      <c r="A360" s="10"/>
      <c r="B360" s="65"/>
      <c r="C360" s="66"/>
      <c r="D360" s="10"/>
      <c r="E360" s="66"/>
      <c r="F360" s="135">
        <v>76</v>
      </c>
      <c r="G360" s="136" t="s">
        <v>309</v>
      </c>
      <c r="H360" s="37"/>
      <c r="I360" s="108"/>
      <c r="J360" s="39">
        <f t="shared" ref="J360:M360" si="102">SUM(J361:J361)</f>
        <v>250000000</v>
      </c>
      <c r="K360" s="39">
        <f t="shared" si="102"/>
        <v>191527329</v>
      </c>
      <c r="L360" s="39">
        <f t="shared" si="102"/>
        <v>166027329</v>
      </c>
      <c r="M360" s="40">
        <f t="shared" si="102"/>
        <v>166027329</v>
      </c>
      <c r="N360" s="41">
        <v>0.76610931599999998</v>
      </c>
    </row>
    <row r="361" spans="1:14" s="42" customFormat="1" ht="48" customHeight="1" x14ac:dyDescent="0.2">
      <c r="A361" s="10"/>
      <c r="B361" s="65"/>
      <c r="C361" s="66"/>
      <c r="D361" s="10"/>
      <c r="E361" s="66"/>
      <c r="F361" s="154"/>
      <c r="G361" s="66"/>
      <c r="H361" s="59" t="s">
        <v>310</v>
      </c>
      <c r="I361" s="59" t="s">
        <v>16</v>
      </c>
      <c r="J361" s="175">
        <v>250000000</v>
      </c>
      <c r="K361" s="220">
        <v>191527329</v>
      </c>
      <c r="L361" s="220">
        <v>166027329</v>
      </c>
      <c r="M361" s="221">
        <v>166027329</v>
      </c>
      <c r="N361" s="41">
        <v>0.76610931599999998</v>
      </c>
    </row>
    <row r="362" spans="1:14" s="42" customFormat="1" ht="27.75" customHeight="1" x14ac:dyDescent="0.2">
      <c r="A362" s="10"/>
      <c r="B362" s="65"/>
      <c r="C362" s="66"/>
      <c r="D362" s="10"/>
      <c r="E362" s="66"/>
      <c r="F362" s="135">
        <v>77</v>
      </c>
      <c r="G362" s="136" t="s">
        <v>311</v>
      </c>
      <c r="H362" s="37"/>
      <c r="I362" s="108"/>
      <c r="J362" s="39">
        <f>J363</f>
        <v>52000000</v>
      </c>
      <c r="K362" s="39">
        <f t="shared" ref="K362:M362" si="103">K363</f>
        <v>39902249</v>
      </c>
      <c r="L362" s="39">
        <f t="shared" si="103"/>
        <v>39902249</v>
      </c>
      <c r="M362" s="40">
        <f t="shared" si="103"/>
        <v>39902249</v>
      </c>
      <c r="N362" s="41">
        <v>0.7673509423076923</v>
      </c>
    </row>
    <row r="363" spans="1:14" s="42" customFormat="1" ht="42" customHeight="1" x14ac:dyDescent="0.2">
      <c r="A363" s="10"/>
      <c r="B363" s="65"/>
      <c r="C363" s="66"/>
      <c r="D363" s="140"/>
      <c r="E363" s="141"/>
      <c r="F363" s="154"/>
      <c r="G363" s="155"/>
      <c r="H363" s="222" t="s">
        <v>312</v>
      </c>
      <c r="I363" s="223" t="s">
        <v>313</v>
      </c>
      <c r="J363" s="48">
        <v>52000000</v>
      </c>
      <c r="K363" s="49">
        <v>39902249</v>
      </c>
      <c r="L363" s="49">
        <v>39902249</v>
      </c>
      <c r="M363" s="50">
        <v>39902249</v>
      </c>
      <c r="N363" s="41">
        <v>0.7673509423076923</v>
      </c>
    </row>
    <row r="364" spans="1:14" s="42" customFormat="1" ht="27.75" customHeight="1" x14ac:dyDescent="0.2">
      <c r="A364" s="10"/>
      <c r="B364" s="65"/>
      <c r="C364" s="66"/>
      <c r="D364" s="150">
        <v>24</v>
      </c>
      <c r="E364" s="217" t="s">
        <v>314</v>
      </c>
      <c r="F364" s="152"/>
      <c r="G364" s="153"/>
      <c r="H364" s="27"/>
      <c r="I364" s="103"/>
      <c r="J364" s="29">
        <f>J365+J369+J372</f>
        <v>537000000</v>
      </c>
      <c r="K364" s="29">
        <f t="shared" ref="K364:M364" si="104">K365+K369+K372</f>
        <v>294234708</v>
      </c>
      <c r="L364" s="29">
        <f t="shared" si="104"/>
        <v>278693908</v>
      </c>
      <c r="M364" s="30">
        <f t="shared" si="104"/>
        <v>278693908</v>
      </c>
      <c r="N364" s="41">
        <v>0.54792310614525142</v>
      </c>
    </row>
    <row r="365" spans="1:14" s="42" customFormat="1" ht="27.75" customHeight="1" x14ac:dyDescent="0.2">
      <c r="A365" s="10"/>
      <c r="B365" s="65"/>
      <c r="C365" s="66"/>
      <c r="D365" s="224"/>
      <c r="E365" s="157"/>
      <c r="F365" s="135">
        <v>78</v>
      </c>
      <c r="G365" s="136" t="s">
        <v>315</v>
      </c>
      <c r="H365" s="37"/>
      <c r="I365" s="108"/>
      <c r="J365" s="39">
        <f>SUM(J366:J368)</f>
        <v>465000000</v>
      </c>
      <c r="K365" s="39">
        <f t="shared" ref="K365:M365" si="105">SUM(K366:K368)</f>
        <v>226426745</v>
      </c>
      <c r="L365" s="39">
        <f t="shared" si="105"/>
        <v>210885945</v>
      </c>
      <c r="M365" s="40">
        <f t="shared" si="105"/>
        <v>210885945</v>
      </c>
      <c r="N365" s="41">
        <v>0.48693923655913979</v>
      </c>
    </row>
    <row r="366" spans="1:14" s="42" customFormat="1" ht="74.25" customHeight="1" x14ac:dyDescent="0.2">
      <c r="A366" s="10"/>
      <c r="B366" s="65"/>
      <c r="C366" s="66"/>
      <c r="D366" s="10"/>
      <c r="E366" s="66"/>
      <c r="F366" s="120"/>
      <c r="G366" s="66"/>
      <c r="H366" s="358" t="s">
        <v>316</v>
      </c>
      <c r="I366" s="59" t="s">
        <v>16</v>
      </c>
      <c r="J366" s="175">
        <v>319863025</v>
      </c>
      <c r="K366" s="220">
        <v>92211716</v>
      </c>
      <c r="L366" s="225">
        <v>92211716</v>
      </c>
      <c r="M366" s="221">
        <v>92211716</v>
      </c>
      <c r="N366" s="41">
        <v>0.28828501199849527</v>
      </c>
    </row>
    <row r="367" spans="1:14" s="42" customFormat="1" ht="74.25" customHeight="1" x14ac:dyDescent="0.2">
      <c r="A367" s="10"/>
      <c r="B367" s="65"/>
      <c r="C367" s="66"/>
      <c r="D367" s="10"/>
      <c r="E367" s="66"/>
      <c r="F367" s="67"/>
      <c r="G367" s="66"/>
      <c r="H367" s="359"/>
      <c r="I367" s="59" t="s">
        <v>32</v>
      </c>
      <c r="J367" s="175">
        <v>86174975</v>
      </c>
      <c r="K367" s="220">
        <v>83914729</v>
      </c>
      <c r="L367" s="225">
        <v>68373929</v>
      </c>
      <c r="M367" s="221">
        <v>68373929</v>
      </c>
      <c r="N367" s="41">
        <v>0.97377143422437895</v>
      </c>
    </row>
    <row r="368" spans="1:14" s="42" customFormat="1" ht="74.25" customHeight="1" x14ac:dyDescent="0.2">
      <c r="A368" s="10"/>
      <c r="B368" s="65"/>
      <c r="C368" s="66"/>
      <c r="D368" s="10"/>
      <c r="E368" s="66"/>
      <c r="F368" s="140"/>
      <c r="G368" s="66"/>
      <c r="H368" s="59" t="s">
        <v>317</v>
      </c>
      <c r="I368" s="59" t="s">
        <v>16</v>
      </c>
      <c r="J368" s="175">
        <v>58962000</v>
      </c>
      <c r="K368" s="220">
        <v>50300300</v>
      </c>
      <c r="L368" s="225">
        <v>50300300</v>
      </c>
      <c r="M368" s="221">
        <v>50300300</v>
      </c>
      <c r="N368" s="41">
        <v>0.85309690987415621</v>
      </c>
    </row>
    <row r="369" spans="1:14" s="42" customFormat="1" ht="27.75" customHeight="1" x14ac:dyDescent="0.2">
      <c r="A369" s="10"/>
      <c r="B369" s="65"/>
      <c r="C369" s="66"/>
      <c r="D369" s="10"/>
      <c r="E369" s="66"/>
      <c r="F369" s="226">
        <v>79</v>
      </c>
      <c r="G369" s="227" t="s">
        <v>318</v>
      </c>
      <c r="H369" s="228"/>
      <c r="I369" s="228"/>
      <c r="J369" s="229">
        <f>SUM(J370:J371)</f>
        <v>36000000</v>
      </c>
      <c r="K369" s="229">
        <f t="shared" ref="K369:M369" si="106">SUM(K370:K371)</f>
        <v>32133130</v>
      </c>
      <c r="L369" s="229">
        <f t="shared" si="106"/>
        <v>32133130</v>
      </c>
      <c r="M369" s="230">
        <f t="shared" si="106"/>
        <v>32133130</v>
      </c>
      <c r="N369" s="41">
        <v>0.89258694444444442</v>
      </c>
    </row>
    <row r="370" spans="1:14" s="42" customFormat="1" ht="88.5" customHeight="1" x14ac:dyDescent="0.2">
      <c r="A370" s="10"/>
      <c r="B370" s="65"/>
      <c r="C370" s="66"/>
      <c r="D370" s="10"/>
      <c r="E370" s="66"/>
      <c r="F370" s="67"/>
      <c r="G370" s="231"/>
      <c r="H370" s="59" t="s">
        <v>319</v>
      </c>
      <c r="I370" s="86" t="s">
        <v>16</v>
      </c>
      <c r="J370" s="175">
        <v>17100000</v>
      </c>
      <c r="K370" s="220">
        <v>13699630</v>
      </c>
      <c r="L370" s="220">
        <v>13699630</v>
      </c>
      <c r="M370" s="221">
        <v>13699630</v>
      </c>
      <c r="N370" s="41">
        <v>0.80114795321637422</v>
      </c>
    </row>
    <row r="371" spans="1:14" s="42" customFormat="1" ht="72" customHeight="1" x14ac:dyDescent="0.2">
      <c r="A371" s="10"/>
      <c r="B371" s="65"/>
      <c r="C371" s="66"/>
      <c r="D371" s="10"/>
      <c r="E371" s="66"/>
      <c r="F371" s="140"/>
      <c r="G371" s="66"/>
      <c r="H371" s="59" t="s">
        <v>317</v>
      </c>
      <c r="I371" s="86" t="s">
        <v>16</v>
      </c>
      <c r="J371" s="175">
        <v>18900000</v>
      </c>
      <c r="K371" s="220">
        <v>18433500</v>
      </c>
      <c r="L371" s="220">
        <v>18433500</v>
      </c>
      <c r="M371" s="221">
        <v>18433500</v>
      </c>
      <c r="N371" s="41">
        <v>0.97531746031746036</v>
      </c>
    </row>
    <row r="372" spans="1:14" s="42" customFormat="1" ht="27.75" customHeight="1" x14ac:dyDescent="0.2">
      <c r="A372" s="10"/>
      <c r="B372" s="65"/>
      <c r="C372" s="66"/>
      <c r="D372" s="10"/>
      <c r="E372" s="66"/>
      <c r="F372" s="232">
        <v>80</v>
      </c>
      <c r="G372" s="227" t="s">
        <v>320</v>
      </c>
      <c r="H372" s="228"/>
      <c r="I372" s="228"/>
      <c r="J372" s="229">
        <f>SUM(J373:J374)</f>
        <v>36000000</v>
      </c>
      <c r="K372" s="229">
        <f t="shared" ref="K372:M372" si="107">SUM(K373:K374)</f>
        <v>35674833</v>
      </c>
      <c r="L372" s="229">
        <f t="shared" si="107"/>
        <v>35674833</v>
      </c>
      <c r="M372" s="230">
        <f t="shared" si="107"/>
        <v>35674833</v>
      </c>
      <c r="N372" s="41">
        <v>0.99096758333333335</v>
      </c>
    </row>
    <row r="373" spans="1:14" s="42" customFormat="1" ht="37.5" customHeight="1" x14ac:dyDescent="0.2">
      <c r="A373" s="10"/>
      <c r="B373" s="65"/>
      <c r="C373" s="66"/>
      <c r="D373" s="10"/>
      <c r="E373" s="66"/>
      <c r="F373" s="120"/>
      <c r="G373" s="233"/>
      <c r="H373" s="59" t="s">
        <v>321</v>
      </c>
      <c r="I373" s="86" t="s">
        <v>16</v>
      </c>
      <c r="J373" s="175">
        <v>16000000</v>
      </c>
      <c r="K373" s="220">
        <v>15674833</v>
      </c>
      <c r="L373" s="220">
        <v>15674833</v>
      </c>
      <c r="M373" s="221">
        <v>15674833</v>
      </c>
      <c r="N373" s="41">
        <v>0.97967706249999997</v>
      </c>
    </row>
    <row r="374" spans="1:14" s="42" customFormat="1" ht="60.75" customHeight="1" x14ac:dyDescent="0.2">
      <c r="A374" s="10"/>
      <c r="B374" s="65"/>
      <c r="C374" s="66"/>
      <c r="D374" s="171"/>
      <c r="E374" s="141"/>
      <c r="F374" s="140"/>
      <c r="G374" s="141"/>
      <c r="H374" s="59" t="s">
        <v>322</v>
      </c>
      <c r="I374" s="86" t="s">
        <v>16</v>
      </c>
      <c r="J374" s="175">
        <v>20000000</v>
      </c>
      <c r="K374" s="220">
        <v>20000000</v>
      </c>
      <c r="L374" s="220">
        <v>20000000</v>
      </c>
      <c r="M374" s="221">
        <v>20000000</v>
      </c>
      <c r="N374" s="41">
        <v>1</v>
      </c>
    </row>
    <row r="375" spans="1:14" s="42" customFormat="1" ht="27.75" customHeight="1" x14ac:dyDescent="0.2">
      <c r="A375" s="10"/>
      <c r="B375" s="65"/>
      <c r="C375" s="66"/>
      <c r="D375" s="150">
        <v>25</v>
      </c>
      <c r="E375" s="173" t="s">
        <v>323</v>
      </c>
      <c r="F375" s="131"/>
      <c r="G375" s="186"/>
      <c r="H375" s="27"/>
      <c r="I375" s="103"/>
      <c r="J375" s="29">
        <f>J376+J379</f>
        <v>480000000</v>
      </c>
      <c r="K375" s="29">
        <f t="shared" ref="K375:M375" si="108">K376+K379</f>
        <v>277442563</v>
      </c>
      <c r="L375" s="29">
        <f t="shared" si="108"/>
        <v>267337341</v>
      </c>
      <c r="M375" s="30">
        <f t="shared" si="108"/>
        <v>267337341</v>
      </c>
      <c r="N375" s="41">
        <v>0.57800533958333333</v>
      </c>
    </row>
    <row r="376" spans="1:14" s="42" customFormat="1" ht="27.75" customHeight="1" x14ac:dyDescent="0.2">
      <c r="A376" s="10"/>
      <c r="B376" s="65"/>
      <c r="C376" s="66"/>
      <c r="D376" s="224"/>
      <c r="E376" s="134"/>
      <c r="F376" s="135">
        <v>81</v>
      </c>
      <c r="G376" s="136" t="s">
        <v>324</v>
      </c>
      <c r="H376" s="37"/>
      <c r="I376" s="108"/>
      <c r="J376" s="39">
        <f>SUM(J377:J378)</f>
        <v>400000000</v>
      </c>
      <c r="K376" s="39">
        <f t="shared" ref="K376:M376" si="109">SUM(K377:K378)</f>
        <v>233974313</v>
      </c>
      <c r="L376" s="39">
        <f t="shared" si="109"/>
        <v>228578591</v>
      </c>
      <c r="M376" s="40">
        <f t="shared" si="109"/>
        <v>228578591</v>
      </c>
      <c r="N376" s="41">
        <v>0.5849357825</v>
      </c>
    </row>
    <row r="377" spans="1:14" s="42" customFormat="1" ht="59.25" customHeight="1" x14ac:dyDescent="0.2">
      <c r="A377" s="10"/>
      <c r="B377" s="65"/>
      <c r="C377" s="66"/>
      <c r="D377" s="10"/>
      <c r="E377" s="66"/>
      <c r="F377" s="120"/>
      <c r="G377" s="234"/>
      <c r="H377" s="59" t="s">
        <v>325</v>
      </c>
      <c r="I377" s="86" t="s">
        <v>16</v>
      </c>
      <c r="J377" s="175">
        <v>314928000</v>
      </c>
      <c r="K377" s="220">
        <v>148950633</v>
      </c>
      <c r="L377" s="220">
        <v>143554911</v>
      </c>
      <c r="M377" s="221">
        <v>143554911</v>
      </c>
      <c r="N377" s="41">
        <v>0.47296725918305138</v>
      </c>
    </row>
    <row r="378" spans="1:14" s="42" customFormat="1" ht="51.75" customHeight="1" x14ac:dyDescent="0.2">
      <c r="A378" s="10"/>
      <c r="B378" s="65"/>
      <c r="C378" s="66"/>
      <c r="D378" s="10"/>
      <c r="E378" s="66"/>
      <c r="F378" s="140"/>
      <c r="G378" s="234"/>
      <c r="H378" s="59" t="s">
        <v>326</v>
      </c>
      <c r="I378" s="86" t="s">
        <v>16</v>
      </c>
      <c r="J378" s="175">
        <v>85072000</v>
      </c>
      <c r="K378" s="220">
        <v>85023680</v>
      </c>
      <c r="L378" s="220">
        <v>85023680</v>
      </c>
      <c r="M378" s="221">
        <v>85023680</v>
      </c>
      <c r="N378" s="41">
        <v>0.99943201053225506</v>
      </c>
    </row>
    <row r="379" spans="1:14" s="42" customFormat="1" ht="27.75" customHeight="1" x14ac:dyDescent="0.2">
      <c r="A379" s="10"/>
      <c r="B379" s="65"/>
      <c r="C379" s="66"/>
      <c r="D379" s="10"/>
      <c r="E379" s="66"/>
      <c r="F379" s="135">
        <v>82</v>
      </c>
      <c r="G379" s="136" t="s">
        <v>327</v>
      </c>
      <c r="H379" s="37"/>
      <c r="I379" s="108"/>
      <c r="J379" s="39">
        <f>J380</f>
        <v>80000000</v>
      </c>
      <c r="K379" s="39">
        <f t="shared" ref="K379:M379" si="110">K380</f>
        <v>43468250</v>
      </c>
      <c r="L379" s="39">
        <f t="shared" si="110"/>
        <v>38758750</v>
      </c>
      <c r="M379" s="40">
        <f t="shared" si="110"/>
        <v>38758750</v>
      </c>
      <c r="N379" s="41">
        <v>0.54335312499999999</v>
      </c>
    </row>
    <row r="380" spans="1:14" s="42" customFormat="1" ht="54" customHeight="1" x14ac:dyDescent="0.2">
      <c r="A380" s="10"/>
      <c r="B380" s="235"/>
      <c r="C380" s="141"/>
      <c r="D380" s="171"/>
      <c r="E380" s="141"/>
      <c r="F380" s="154"/>
      <c r="G380" s="236"/>
      <c r="H380" s="59" t="s">
        <v>328</v>
      </c>
      <c r="I380" s="59" t="s">
        <v>16</v>
      </c>
      <c r="J380" s="175">
        <v>80000000</v>
      </c>
      <c r="K380" s="220">
        <v>43468250</v>
      </c>
      <c r="L380" s="220">
        <v>38758750</v>
      </c>
      <c r="M380" s="221">
        <v>38758750</v>
      </c>
      <c r="N380" s="41">
        <v>0.54335312499999999</v>
      </c>
    </row>
    <row r="381" spans="1:14" s="42" customFormat="1" ht="24" customHeight="1" x14ac:dyDescent="0.2">
      <c r="A381" s="10"/>
      <c r="B381" s="237">
        <v>5</v>
      </c>
      <c r="C381" s="238" t="s">
        <v>329</v>
      </c>
      <c r="D381" s="212"/>
      <c r="E381" s="213"/>
      <c r="F381" s="211"/>
      <c r="G381" s="239"/>
      <c r="H381" s="16"/>
      <c r="I381" s="70"/>
      <c r="J381" s="18">
        <f t="shared" ref="J381:M381" si="111">J382+J392+J400</f>
        <v>4304983183.46</v>
      </c>
      <c r="K381" s="18">
        <f t="shared" si="111"/>
        <v>2845948922.9899998</v>
      </c>
      <c r="L381" s="18">
        <f t="shared" si="111"/>
        <v>2623148651.9899998</v>
      </c>
      <c r="M381" s="19">
        <f t="shared" si="111"/>
        <v>2623148651.9899998</v>
      </c>
      <c r="N381" s="41">
        <v>0.66108247157022682</v>
      </c>
    </row>
    <row r="382" spans="1:14" s="42" customFormat="1" ht="24" customHeight="1" x14ac:dyDescent="0.2">
      <c r="A382" s="10"/>
      <c r="B382" s="215"/>
      <c r="C382" s="95"/>
      <c r="D382" s="240">
        <v>26</v>
      </c>
      <c r="E382" s="173" t="s">
        <v>330</v>
      </c>
      <c r="F382" s="131"/>
      <c r="G382" s="186"/>
      <c r="H382" s="27"/>
      <c r="I382" s="103"/>
      <c r="J382" s="29">
        <f t="shared" ref="J382:M382" si="112">J383+J389</f>
        <v>500000000</v>
      </c>
      <c r="K382" s="29">
        <f t="shared" si="112"/>
        <v>152501587</v>
      </c>
      <c r="L382" s="29">
        <f t="shared" si="112"/>
        <v>152501587</v>
      </c>
      <c r="M382" s="30">
        <f t="shared" si="112"/>
        <v>152501587</v>
      </c>
      <c r="N382" s="41">
        <v>0.30500317399999999</v>
      </c>
    </row>
    <row r="383" spans="1:14" s="42" customFormat="1" ht="24" customHeight="1" x14ac:dyDescent="0.2">
      <c r="A383" s="10"/>
      <c r="B383" s="71"/>
      <c r="C383" s="72"/>
      <c r="D383" s="224"/>
      <c r="E383" s="134"/>
      <c r="F383" s="160">
        <v>83</v>
      </c>
      <c r="G383" s="136" t="s">
        <v>331</v>
      </c>
      <c r="H383" s="37"/>
      <c r="I383" s="108"/>
      <c r="J383" s="39">
        <f>SUM(J384:J388)</f>
        <v>450000000</v>
      </c>
      <c r="K383" s="39">
        <f t="shared" ref="K383:M383" si="113">SUM(K384:K388)</f>
        <v>109350000</v>
      </c>
      <c r="L383" s="39">
        <f t="shared" si="113"/>
        <v>109350000</v>
      </c>
      <c r="M383" s="40">
        <f t="shared" si="113"/>
        <v>109350000</v>
      </c>
      <c r="N383" s="41">
        <v>0.24299999999999999</v>
      </c>
    </row>
    <row r="384" spans="1:14" s="42" customFormat="1" ht="85.5" customHeight="1" x14ac:dyDescent="0.2">
      <c r="A384" s="10"/>
      <c r="B384" s="71"/>
      <c r="C384" s="72"/>
      <c r="D384" s="241"/>
      <c r="E384" s="242"/>
      <c r="F384" s="57"/>
      <c r="G384" s="10"/>
      <c r="H384" s="86" t="s">
        <v>332</v>
      </c>
      <c r="I384" s="59" t="s">
        <v>16</v>
      </c>
      <c r="J384" s="48">
        <v>30000000</v>
      </c>
      <c r="K384" s="49">
        <v>20000000</v>
      </c>
      <c r="L384" s="49">
        <v>20000000</v>
      </c>
      <c r="M384" s="50">
        <v>20000000</v>
      </c>
      <c r="N384" s="41">
        <v>0.66666666666666663</v>
      </c>
    </row>
    <row r="385" spans="1:14" s="42" customFormat="1" ht="64.5" customHeight="1" x14ac:dyDescent="0.2">
      <c r="A385" s="10"/>
      <c r="B385" s="71"/>
      <c r="C385" s="72"/>
      <c r="D385" s="241"/>
      <c r="E385" s="242"/>
      <c r="F385" s="57"/>
      <c r="G385" s="10"/>
      <c r="H385" s="243" t="s">
        <v>333</v>
      </c>
      <c r="I385" s="59" t="s">
        <v>16</v>
      </c>
      <c r="J385" s="244">
        <v>140000000</v>
      </c>
      <c r="K385" s="245">
        <v>6400000</v>
      </c>
      <c r="L385" s="245">
        <v>6400000</v>
      </c>
      <c r="M385" s="246">
        <v>6400000</v>
      </c>
      <c r="N385" s="41">
        <v>4.5714285714285714E-2</v>
      </c>
    </row>
    <row r="386" spans="1:14" s="42" customFormat="1" ht="47.25" customHeight="1" x14ac:dyDescent="0.2">
      <c r="A386" s="10"/>
      <c r="B386" s="71"/>
      <c r="C386" s="72"/>
      <c r="D386" s="241"/>
      <c r="E386" s="242"/>
      <c r="F386" s="57"/>
      <c r="G386" s="10"/>
      <c r="H386" s="247" t="s">
        <v>334</v>
      </c>
      <c r="I386" s="59" t="s">
        <v>16</v>
      </c>
      <c r="J386" s="244">
        <v>180000000</v>
      </c>
      <c r="K386" s="49">
        <v>0</v>
      </c>
      <c r="L386" s="49">
        <v>0</v>
      </c>
      <c r="M386" s="50">
        <v>0</v>
      </c>
      <c r="N386" s="41">
        <v>0</v>
      </c>
    </row>
    <row r="387" spans="1:14" s="42" customFormat="1" ht="47.25" customHeight="1" x14ac:dyDescent="0.2">
      <c r="A387" s="10"/>
      <c r="B387" s="71"/>
      <c r="C387" s="72"/>
      <c r="D387" s="241"/>
      <c r="E387" s="242"/>
      <c r="F387" s="57"/>
      <c r="G387" s="10"/>
      <c r="H387" s="247" t="s">
        <v>335</v>
      </c>
      <c r="I387" s="59" t="s">
        <v>16</v>
      </c>
      <c r="J387" s="244">
        <v>48000000</v>
      </c>
      <c r="K387" s="49">
        <v>44800000</v>
      </c>
      <c r="L387" s="49">
        <v>44800000</v>
      </c>
      <c r="M387" s="50">
        <v>44800000</v>
      </c>
      <c r="N387" s="41">
        <v>0.93333333333333335</v>
      </c>
    </row>
    <row r="388" spans="1:14" s="42" customFormat="1" ht="66" customHeight="1" x14ac:dyDescent="0.2">
      <c r="A388" s="10"/>
      <c r="B388" s="71"/>
      <c r="C388" s="72"/>
      <c r="D388" s="241"/>
      <c r="E388" s="242"/>
      <c r="F388" s="57"/>
      <c r="G388" s="10"/>
      <c r="H388" s="207" t="s">
        <v>336</v>
      </c>
      <c r="I388" s="59" t="s">
        <v>16</v>
      </c>
      <c r="J388" s="83">
        <v>52000000</v>
      </c>
      <c r="K388" s="49">
        <v>38150000</v>
      </c>
      <c r="L388" s="49">
        <v>38150000</v>
      </c>
      <c r="M388" s="50">
        <v>38150000</v>
      </c>
      <c r="N388" s="41">
        <v>0.7336538461538461</v>
      </c>
    </row>
    <row r="389" spans="1:14" s="42" customFormat="1" ht="27.75" customHeight="1" x14ac:dyDescent="0.2">
      <c r="A389" s="10"/>
      <c r="B389" s="71"/>
      <c r="C389" s="72"/>
      <c r="D389" s="241"/>
      <c r="E389" s="242"/>
      <c r="F389" s="35">
        <v>84</v>
      </c>
      <c r="G389" s="55" t="s">
        <v>337</v>
      </c>
      <c r="H389" s="37"/>
      <c r="I389" s="108"/>
      <c r="J389" s="39">
        <f>SUM(J390:J391)</f>
        <v>50000000</v>
      </c>
      <c r="K389" s="39">
        <f t="shared" ref="K389:M389" si="114">SUM(K390:K391)</f>
        <v>43151587</v>
      </c>
      <c r="L389" s="39">
        <f t="shared" si="114"/>
        <v>43151587</v>
      </c>
      <c r="M389" s="40">
        <f t="shared" si="114"/>
        <v>43151587</v>
      </c>
      <c r="N389" s="41">
        <v>0.86303174000000005</v>
      </c>
    </row>
    <row r="390" spans="1:14" s="42" customFormat="1" ht="67.5" customHeight="1" x14ac:dyDescent="0.2">
      <c r="A390" s="10"/>
      <c r="B390" s="71"/>
      <c r="C390" s="72"/>
      <c r="D390" s="241"/>
      <c r="E390" s="242"/>
      <c r="F390" s="64"/>
      <c r="G390" s="95"/>
      <c r="H390" s="179" t="s">
        <v>338</v>
      </c>
      <c r="I390" s="59" t="s">
        <v>16</v>
      </c>
      <c r="J390" s="48">
        <v>25000000</v>
      </c>
      <c r="K390" s="49">
        <v>20000000</v>
      </c>
      <c r="L390" s="49">
        <v>20000000</v>
      </c>
      <c r="M390" s="50">
        <v>20000000</v>
      </c>
      <c r="N390" s="41">
        <v>0.8</v>
      </c>
    </row>
    <row r="391" spans="1:14" s="42" customFormat="1" ht="50.25" customHeight="1" x14ac:dyDescent="0.2">
      <c r="A391" s="10"/>
      <c r="B391" s="71"/>
      <c r="C391" s="72"/>
      <c r="D391" s="248"/>
      <c r="E391" s="249"/>
      <c r="F391" s="85"/>
      <c r="G391" s="91"/>
      <c r="H391" s="59" t="s">
        <v>339</v>
      </c>
      <c r="I391" s="59" t="s">
        <v>16</v>
      </c>
      <c r="J391" s="175">
        <v>25000000</v>
      </c>
      <c r="K391" s="220">
        <v>23151587</v>
      </c>
      <c r="L391" s="220">
        <v>23151587</v>
      </c>
      <c r="M391" s="221">
        <v>23151587</v>
      </c>
      <c r="N391" s="41">
        <v>0.92606348000000005</v>
      </c>
    </row>
    <row r="392" spans="1:14" s="42" customFormat="1" ht="29.25" customHeight="1" x14ac:dyDescent="0.2">
      <c r="A392" s="10"/>
      <c r="B392" s="71"/>
      <c r="C392" s="72"/>
      <c r="D392" s="250">
        <v>27</v>
      </c>
      <c r="E392" s="101" t="s">
        <v>340</v>
      </c>
      <c r="F392" s="251"/>
      <c r="G392" s="252"/>
      <c r="H392" s="253"/>
      <c r="I392" s="254"/>
      <c r="J392" s="255">
        <f t="shared" ref="J392:M392" si="115">J393+J397</f>
        <v>580000000</v>
      </c>
      <c r="K392" s="255">
        <f t="shared" si="115"/>
        <v>290939305</v>
      </c>
      <c r="L392" s="255">
        <f t="shared" si="115"/>
        <v>219949305</v>
      </c>
      <c r="M392" s="256">
        <f t="shared" si="115"/>
        <v>219949305</v>
      </c>
      <c r="N392" s="41">
        <v>0.50161949137931039</v>
      </c>
    </row>
    <row r="393" spans="1:14" s="42" customFormat="1" ht="25.5" customHeight="1" x14ac:dyDescent="0.2">
      <c r="A393" s="10"/>
      <c r="B393" s="71"/>
      <c r="C393" s="72"/>
      <c r="D393" s="257"/>
      <c r="E393" s="52"/>
      <c r="F393" s="79">
        <v>85</v>
      </c>
      <c r="G393" s="55" t="s">
        <v>341</v>
      </c>
      <c r="H393" s="258"/>
      <c r="I393" s="228"/>
      <c r="J393" s="259">
        <f t="shared" ref="J393:M393" si="116">SUM(J394:J396)</f>
        <v>500000000</v>
      </c>
      <c r="K393" s="259">
        <f t="shared" si="116"/>
        <v>234527805</v>
      </c>
      <c r="L393" s="259">
        <f t="shared" si="116"/>
        <v>163537805</v>
      </c>
      <c r="M393" s="260">
        <f t="shared" si="116"/>
        <v>163537805</v>
      </c>
      <c r="N393" s="41">
        <v>0.46905561000000001</v>
      </c>
    </row>
    <row r="394" spans="1:14" s="42" customFormat="1" ht="48.75" customHeight="1" x14ac:dyDescent="0.2">
      <c r="A394" s="10"/>
      <c r="B394" s="71"/>
      <c r="C394" s="72"/>
      <c r="D394" s="241"/>
      <c r="E394" s="242"/>
      <c r="F394" s="261"/>
      <c r="G394" s="128"/>
      <c r="H394" s="360" t="s">
        <v>342</v>
      </c>
      <c r="I394" s="59" t="s">
        <v>16</v>
      </c>
      <c r="J394" s="48">
        <v>65014553</v>
      </c>
      <c r="K394" s="49">
        <v>42814590</v>
      </c>
      <c r="L394" s="49">
        <v>42814590</v>
      </c>
      <c r="M394" s="50">
        <v>42814590</v>
      </c>
      <c r="N394" s="41">
        <v>0.65853855828248176</v>
      </c>
    </row>
    <row r="395" spans="1:14" s="42" customFormat="1" ht="48.75" customHeight="1" x14ac:dyDescent="0.2">
      <c r="A395" s="10"/>
      <c r="B395" s="71"/>
      <c r="C395" s="72"/>
      <c r="D395" s="241"/>
      <c r="E395" s="242"/>
      <c r="F395" s="262"/>
      <c r="G395" s="66"/>
      <c r="H395" s="361"/>
      <c r="I395" s="59" t="s">
        <v>32</v>
      </c>
      <c r="J395" s="48">
        <v>134985447</v>
      </c>
      <c r="K395" s="49">
        <v>111914882</v>
      </c>
      <c r="L395" s="49">
        <v>40924882</v>
      </c>
      <c r="M395" s="50">
        <v>40924882</v>
      </c>
      <c r="N395" s="41">
        <v>0.82908850166640558</v>
      </c>
    </row>
    <row r="396" spans="1:14" s="42" customFormat="1" ht="48.75" customHeight="1" x14ac:dyDescent="0.2">
      <c r="A396" s="10"/>
      <c r="B396" s="71"/>
      <c r="C396" s="72"/>
      <c r="D396" s="241"/>
      <c r="E396" s="242"/>
      <c r="F396" s="263"/>
      <c r="G396" s="66"/>
      <c r="H396" s="59" t="s">
        <v>343</v>
      </c>
      <c r="I396" s="59" t="s">
        <v>16</v>
      </c>
      <c r="J396" s="175">
        <v>300000000</v>
      </c>
      <c r="K396" s="220">
        <v>79798333</v>
      </c>
      <c r="L396" s="220">
        <v>79798333</v>
      </c>
      <c r="M396" s="221">
        <v>79798333</v>
      </c>
      <c r="N396" s="41">
        <v>0.26599444333333333</v>
      </c>
    </row>
    <row r="397" spans="1:14" s="42" customFormat="1" ht="34.5" customHeight="1" x14ac:dyDescent="0.2">
      <c r="A397" s="10"/>
      <c r="B397" s="71"/>
      <c r="C397" s="72"/>
      <c r="D397" s="241"/>
      <c r="E397" s="242"/>
      <c r="F397" s="79">
        <v>86</v>
      </c>
      <c r="G397" s="55" t="s">
        <v>344</v>
      </c>
      <c r="H397" s="258"/>
      <c r="I397" s="228"/>
      <c r="J397" s="259">
        <f>SUM(J398:J399)</f>
        <v>80000000</v>
      </c>
      <c r="K397" s="259">
        <f t="shared" ref="K397:M397" si="117">SUM(K398:K399)</f>
        <v>56411500</v>
      </c>
      <c r="L397" s="259">
        <f t="shared" si="117"/>
        <v>56411500</v>
      </c>
      <c r="M397" s="260">
        <f t="shared" si="117"/>
        <v>56411500</v>
      </c>
      <c r="N397" s="41">
        <v>0.70514374999999996</v>
      </c>
    </row>
    <row r="398" spans="1:14" s="42" customFormat="1" ht="42.75" customHeight="1" x14ac:dyDescent="0.2">
      <c r="A398" s="10"/>
      <c r="B398" s="71"/>
      <c r="C398" s="72"/>
      <c r="D398" s="241"/>
      <c r="E398" s="242"/>
      <c r="F398" s="261"/>
      <c r="G398" s="128"/>
      <c r="H398" s="59" t="s">
        <v>345</v>
      </c>
      <c r="I398" s="86" t="s">
        <v>16</v>
      </c>
      <c r="J398" s="175">
        <v>76685000</v>
      </c>
      <c r="K398" s="220">
        <v>53096500</v>
      </c>
      <c r="L398" s="220">
        <v>53096500</v>
      </c>
      <c r="M398" s="221">
        <v>53096500</v>
      </c>
      <c r="N398" s="41">
        <v>0.69239747017017672</v>
      </c>
    </row>
    <row r="399" spans="1:14" s="42" customFormat="1" ht="42.75" customHeight="1" x14ac:dyDescent="0.2">
      <c r="A399" s="10"/>
      <c r="B399" s="71"/>
      <c r="C399" s="72"/>
      <c r="D399" s="248"/>
      <c r="E399" s="249"/>
      <c r="F399" s="263"/>
      <c r="G399" s="141"/>
      <c r="H399" s="59" t="s">
        <v>346</v>
      </c>
      <c r="I399" s="86" t="s">
        <v>16</v>
      </c>
      <c r="J399" s="175">
        <v>3315000</v>
      </c>
      <c r="K399" s="220">
        <v>3315000</v>
      </c>
      <c r="L399" s="220">
        <v>3315000</v>
      </c>
      <c r="M399" s="221">
        <v>3315000</v>
      </c>
      <c r="N399" s="41">
        <v>1</v>
      </c>
    </row>
    <row r="400" spans="1:14" s="42" customFormat="1" ht="26.25" customHeight="1" x14ac:dyDescent="0.2">
      <c r="A400" s="10"/>
      <c r="B400" s="65"/>
      <c r="C400" s="66"/>
      <c r="D400" s="264">
        <v>28</v>
      </c>
      <c r="E400" s="265" t="s">
        <v>347</v>
      </c>
      <c r="F400" s="266"/>
      <c r="G400" s="267"/>
      <c r="H400" s="268"/>
      <c r="I400" s="269"/>
      <c r="J400" s="270">
        <f>J401+J414+J424</f>
        <v>3224983183.46</v>
      </c>
      <c r="K400" s="270">
        <f t="shared" ref="K400:M400" si="118">K401+K414+K424</f>
        <v>2402508030.9899998</v>
      </c>
      <c r="L400" s="270">
        <f t="shared" si="118"/>
        <v>2250697759.9899998</v>
      </c>
      <c r="M400" s="271">
        <f t="shared" si="118"/>
        <v>2250697759.9899998</v>
      </c>
      <c r="N400" s="41">
        <v>0.7449676151217669</v>
      </c>
    </row>
    <row r="401" spans="1:14" s="42" customFormat="1" ht="26.25" customHeight="1" x14ac:dyDescent="0.2">
      <c r="A401" s="10"/>
      <c r="B401" s="65"/>
      <c r="C401" s="66"/>
      <c r="D401" s="272"/>
      <c r="E401" s="44"/>
      <c r="F401" s="273">
        <v>87</v>
      </c>
      <c r="G401" s="274" t="s">
        <v>348</v>
      </c>
      <c r="H401" s="275"/>
      <c r="I401" s="276"/>
      <c r="J401" s="277">
        <f>SUM(J402:J413)</f>
        <v>980000000</v>
      </c>
      <c r="K401" s="277">
        <f t="shared" ref="K401:M401" si="119">SUM(K402:K413)</f>
        <v>587602465</v>
      </c>
      <c r="L401" s="277">
        <f t="shared" si="119"/>
        <v>583602465</v>
      </c>
      <c r="M401" s="278">
        <f t="shared" si="119"/>
        <v>583602465</v>
      </c>
      <c r="N401" s="41">
        <v>0.59959435204081635</v>
      </c>
    </row>
    <row r="402" spans="1:14" s="42" customFormat="1" ht="69" customHeight="1" x14ac:dyDescent="0.2">
      <c r="A402" s="10"/>
      <c r="B402" s="65"/>
      <c r="C402" s="66"/>
      <c r="D402" s="279"/>
      <c r="E402" s="44"/>
      <c r="F402" s="81"/>
      <c r="G402" s="280"/>
      <c r="H402" s="360" t="s">
        <v>349</v>
      </c>
      <c r="I402" s="59" t="s">
        <v>16</v>
      </c>
      <c r="J402" s="48">
        <v>145631800</v>
      </c>
      <c r="K402" s="49">
        <v>145631800</v>
      </c>
      <c r="L402" s="49">
        <v>145631800</v>
      </c>
      <c r="M402" s="50">
        <v>145631800</v>
      </c>
      <c r="N402" s="41">
        <v>1</v>
      </c>
    </row>
    <row r="403" spans="1:14" s="42" customFormat="1" ht="69" customHeight="1" x14ac:dyDescent="0.2">
      <c r="A403" s="10"/>
      <c r="B403" s="65"/>
      <c r="C403" s="66"/>
      <c r="D403" s="279"/>
      <c r="E403" s="44"/>
      <c r="F403" s="82"/>
      <c r="G403" s="281"/>
      <c r="H403" s="361"/>
      <c r="I403" s="59" t="s">
        <v>16</v>
      </c>
      <c r="J403" s="48">
        <v>50918200</v>
      </c>
      <c r="K403" s="49">
        <v>38724000</v>
      </c>
      <c r="L403" s="49">
        <v>38724000</v>
      </c>
      <c r="M403" s="50">
        <v>38724000</v>
      </c>
      <c r="N403" s="41">
        <v>0.76051392233032589</v>
      </c>
    </row>
    <row r="404" spans="1:14" s="42" customFormat="1" ht="69" customHeight="1" x14ac:dyDescent="0.2">
      <c r="A404" s="10"/>
      <c r="B404" s="65"/>
      <c r="C404" s="66"/>
      <c r="D404" s="279"/>
      <c r="E404" s="44"/>
      <c r="F404" s="82"/>
      <c r="G404" s="281"/>
      <c r="H404" s="86" t="s">
        <v>350</v>
      </c>
      <c r="I404" s="59" t="s">
        <v>16</v>
      </c>
      <c r="J404" s="48">
        <v>131800000</v>
      </c>
      <c r="K404" s="49">
        <v>63200000</v>
      </c>
      <c r="L404" s="49">
        <v>63200000</v>
      </c>
      <c r="M404" s="50">
        <v>63200000</v>
      </c>
      <c r="N404" s="41">
        <v>0.47951441578148712</v>
      </c>
    </row>
    <row r="405" spans="1:14" s="42" customFormat="1" ht="69" customHeight="1" x14ac:dyDescent="0.2">
      <c r="A405" s="10"/>
      <c r="B405" s="65"/>
      <c r="C405" s="66"/>
      <c r="D405" s="279"/>
      <c r="E405" s="44"/>
      <c r="F405" s="82"/>
      <c r="G405" s="281"/>
      <c r="H405" s="86" t="s">
        <v>351</v>
      </c>
      <c r="I405" s="59" t="s">
        <v>16</v>
      </c>
      <c r="J405" s="48">
        <v>100000000</v>
      </c>
      <c r="K405" s="49">
        <v>0</v>
      </c>
      <c r="L405" s="49">
        <v>0</v>
      </c>
      <c r="M405" s="50">
        <v>0</v>
      </c>
      <c r="N405" s="41">
        <v>0</v>
      </c>
    </row>
    <row r="406" spans="1:14" s="42" customFormat="1" ht="69" customHeight="1" x14ac:dyDescent="0.2">
      <c r="A406" s="10"/>
      <c r="B406" s="65"/>
      <c r="C406" s="66"/>
      <c r="D406" s="279"/>
      <c r="E406" s="44"/>
      <c r="F406" s="82"/>
      <c r="G406" s="281"/>
      <c r="H406" s="86" t="s">
        <v>352</v>
      </c>
      <c r="I406" s="59" t="s">
        <v>16</v>
      </c>
      <c r="J406" s="48">
        <v>100000000</v>
      </c>
      <c r="K406" s="49">
        <v>67800000</v>
      </c>
      <c r="L406" s="49">
        <v>63800000</v>
      </c>
      <c r="M406" s="50">
        <v>63800000</v>
      </c>
      <c r="N406" s="41">
        <v>0.67800000000000005</v>
      </c>
    </row>
    <row r="407" spans="1:14" s="42" customFormat="1" ht="69" customHeight="1" x14ac:dyDescent="0.2">
      <c r="A407" s="10"/>
      <c r="B407" s="65"/>
      <c r="C407" s="66"/>
      <c r="D407" s="279"/>
      <c r="E407" s="44"/>
      <c r="F407" s="82"/>
      <c r="G407" s="281"/>
      <c r="H407" s="360" t="s">
        <v>353</v>
      </c>
      <c r="I407" s="59" t="s">
        <v>16</v>
      </c>
      <c r="J407" s="48">
        <v>10000000</v>
      </c>
      <c r="K407" s="49">
        <v>10000000</v>
      </c>
      <c r="L407" s="49">
        <v>10000000</v>
      </c>
      <c r="M407" s="50">
        <v>10000000</v>
      </c>
      <c r="N407" s="41">
        <v>1</v>
      </c>
    </row>
    <row r="408" spans="1:14" s="42" customFormat="1" ht="69" customHeight="1" x14ac:dyDescent="0.2">
      <c r="A408" s="10"/>
      <c r="B408" s="65"/>
      <c r="C408" s="66"/>
      <c r="D408" s="279"/>
      <c r="E408" s="44"/>
      <c r="F408" s="82"/>
      <c r="G408" s="281"/>
      <c r="H408" s="362"/>
      <c r="I408" s="59" t="s">
        <v>32</v>
      </c>
      <c r="J408" s="48">
        <v>99999999</v>
      </c>
      <c r="K408" s="49">
        <v>99999999</v>
      </c>
      <c r="L408" s="282">
        <v>99999999</v>
      </c>
      <c r="M408" s="50">
        <v>99999999</v>
      </c>
      <c r="N408" s="41">
        <v>1</v>
      </c>
    </row>
    <row r="409" spans="1:14" s="42" customFormat="1" ht="69" customHeight="1" x14ac:dyDescent="0.2">
      <c r="A409" s="10"/>
      <c r="B409" s="65"/>
      <c r="C409" s="66"/>
      <c r="D409" s="279"/>
      <c r="E409" s="44"/>
      <c r="F409" s="82"/>
      <c r="G409" s="281"/>
      <c r="H409" s="362"/>
      <c r="I409" s="59" t="s">
        <v>16</v>
      </c>
      <c r="J409" s="48">
        <v>130000000</v>
      </c>
      <c r="K409" s="49">
        <v>10000000</v>
      </c>
      <c r="L409" s="49">
        <v>10000000</v>
      </c>
      <c r="M409" s="50">
        <v>10000000</v>
      </c>
      <c r="N409" s="41">
        <v>7.6923076923076927E-2</v>
      </c>
    </row>
    <row r="410" spans="1:14" s="42" customFormat="1" ht="69" customHeight="1" x14ac:dyDescent="0.2">
      <c r="A410" s="10"/>
      <c r="B410" s="65"/>
      <c r="C410" s="66"/>
      <c r="D410" s="279"/>
      <c r="E410" s="44"/>
      <c r="F410" s="82"/>
      <c r="G410" s="281"/>
      <c r="H410" s="361"/>
      <c r="I410" s="59" t="s">
        <v>32</v>
      </c>
      <c r="J410" s="48">
        <v>51450001</v>
      </c>
      <c r="K410" s="49">
        <v>51450000</v>
      </c>
      <c r="L410" s="49">
        <v>51450000</v>
      </c>
      <c r="M410" s="50">
        <v>51450000</v>
      </c>
      <c r="N410" s="41">
        <v>0.99999998056365436</v>
      </c>
    </row>
    <row r="411" spans="1:14" s="42" customFormat="1" ht="69" customHeight="1" x14ac:dyDescent="0.2">
      <c r="A411" s="10"/>
      <c r="B411" s="65"/>
      <c r="C411" s="66"/>
      <c r="D411" s="279"/>
      <c r="E411" s="44"/>
      <c r="F411" s="82"/>
      <c r="G411" s="281"/>
      <c r="H411" s="360" t="s">
        <v>354</v>
      </c>
      <c r="I411" s="59" t="s">
        <v>16</v>
      </c>
      <c r="J411" s="283">
        <v>11650000</v>
      </c>
      <c r="K411" s="49">
        <v>11650000</v>
      </c>
      <c r="L411" s="49">
        <v>11650000</v>
      </c>
      <c r="M411" s="50">
        <v>11650000</v>
      </c>
      <c r="N411" s="41">
        <v>1</v>
      </c>
    </row>
    <row r="412" spans="1:14" s="42" customFormat="1" ht="69" customHeight="1" x14ac:dyDescent="0.2">
      <c r="A412" s="10"/>
      <c r="B412" s="65"/>
      <c r="C412" s="66"/>
      <c r="D412" s="279"/>
      <c r="E412" s="44"/>
      <c r="F412" s="82"/>
      <c r="G412" s="281"/>
      <c r="H412" s="361"/>
      <c r="I412" s="59" t="s">
        <v>32</v>
      </c>
      <c r="J412" s="48">
        <v>4350000</v>
      </c>
      <c r="K412" s="49">
        <v>4350000</v>
      </c>
      <c r="L412" s="49">
        <v>4350000</v>
      </c>
      <c r="M412" s="50">
        <v>4350000</v>
      </c>
      <c r="N412" s="41">
        <v>1</v>
      </c>
    </row>
    <row r="413" spans="1:14" s="42" customFormat="1" ht="69" customHeight="1" x14ac:dyDescent="0.2">
      <c r="A413" s="10"/>
      <c r="B413" s="65"/>
      <c r="C413" s="66"/>
      <c r="D413" s="279"/>
      <c r="E413" s="44"/>
      <c r="F413" s="284"/>
      <c r="G413" s="285"/>
      <c r="H413" s="86" t="s">
        <v>355</v>
      </c>
      <c r="I413" s="59" t="s">
        <v>16</v>
      </c>
      <c r="J413" s="48">
        <v>144200000</v>
      </c>
      <c r="K413" s="49">
        <v>84796666</v>
      </c>
      <c r="L413" s="49">
        <v>84796666</v>
      </c>
      <c r="M413" s="50">
        <v>84796666</v>
      </c>
      <c r="N413" s="41">
        <v>0.58804900138696259</v>
      </c>
    </row>
    <row r="414" spans="1:14" s="42" customFormat="1" ht="26.25" customHeight="1" x14ac:dyDescent="0.2">
      <c r="A414" s="10"/>
      <c r="B414" s="65"/>
      <c r="C414" s="66"/>
      <c r="D414" s="279"/>
      <c r="E414" s="44"/>
      <c r="F414" s="273">
        <v>88</v>
      </c>
      <c r="G414" s="274" t="s">
        <v>356</v>
      </c>
      <c r="H414" s="275"/>
      <c r="I414" s="276"/>
      <c r="J414" s="277">
        <f>SUM(J415:J423)</f>
        <v>1172758602.46</v>
      </c>
      <c r="K414" s="277">
        <f t="shared" ref="K414:M414" si="120">SUM(K415:K423)</f>
        <v>1104808555</v>
      </c>
      <c r="L414" s="277">
        <f t="shared" si="120"/>
        <v>1006237190</v>
      </c>
      <c r="M414" s="278">
        <f t="shared" si="120"/>
        <v>1006237190</v>
      </c>
      <c r="N414" s="41">
        <v>0.94205964695763755</v>
      </c>
    </row>
    <row r="415" spans="1:14" s="42" customFormat="1" ht="71.25" customHeight="1" x14ac:dyDescent="0.2">
      <c r="A415" s="10"/>
      <c r="B415" s="65"/>
      <c r="C415" s="66"/>
      <c r="D415" s="279"/>
      <c r="E415" s="44"/>
      <c r="F415" s="81"/>
      <c r="G415" s="280"/>
      <c r="H415" s="358" t="s">
        <v>357</v>
      </c>
      <c r="I415" s="59" t="s">
        <v>358</v>
      </c>
      <c r="J415" s="286">
        <v>21500000</v>
      </c>
      <c r="K415" s="287">
        <v>12320000</v>
      </c>
      <c r="L415" s="288">
        <v>12320000</v>
      </c>
      <c r="M415" s="289">
        <v>12320000</v>
      </c>
      <c r="N415" s="41">
        <v>0.57302325581395352</v>
      </c>
    </row>
    <row r="416" spans="1:14" s="42" customFormat="1" ht="71.25" customHeight="1" x14ac:dyDescent="0.2">
      <c r="A416" s="10"/>
      <c r="B416" s="65"/>
      <c r="C416" s="66"/>
      <c r="D416" s="279"/>
      <c r="E416" s="44"/>
      <c r="F416" s="82"/>
      <c r="G416" s="281"/>
      <c r="H416" s="363"/>
      <c r="I416" s="59" t="s">
        <v>16</v>
      </c>
      <c r="J416" s="286">
        <v>299150661</v>
      </c>
      <c r="K416" s="287">
        <v>299150605</v>
      </c>
      <c r="L416" s="288">
        <v>279278720</v>
      </c>
      <c r="M416" s="289">
        <v>279278720</v>
      </c>
      <c r="N416" s="41">
        <v>0.99999981280335526</v>
      </c>
    </row>
    <row r="417" spans="1:19" s="42" customFormat="1" ht="71.25" customHeight="1" x14ac:dyDescent="0.2">
      <c r="A417" s="10"/>
      <c r="B417" s="65"/>
      <c r="C417" s="66"/>
      <c r="D417" s="279"/>
      <c r="E417" s="44"/>
      <c r="F417" s="82"/>
      <c r="G417" s="281"/>
      <c r="H417" s="363"/>
      <c r="I417" s="59" t="s">
        <v>32</v>
      </c>
      <c r="J417" s="286">
        <v>340000000</v>
      </c>
      <c r="K417" s="287">
        <v>339999894</v>
      </c>
      <c r="L417" s="288">
        <v>311104870</v>
      </c>
      <c r="M417" s="289">
        <v>311104870</v>
      </c>
      <c r="N417" s="41">
        <v>0.99999968823529417</v>
      </c>
    </row>
    <row r="418" spans="1:19" s="42" customFormat="1" ht="71.25" customHeight="1" x14ac:dyDescent="0.2">
      <c r="A418" s="10"/>
      <c r="B418" s="65"/>
      <c r="C418" s="66"/>
      <c r="D418" s="279"/>
      <c r="E418" s="44"/>
      <c r="F418" s="82"/>
      <c r="G418" s="281"/>
      <c r="H418" s="363"/>
      <c r="I418" s="59" t="s">
        <v>358</v>
      </c>
      <c r="J418" s="175">
        <v>1202823.46</v>
      </c>
      <c r="K418" s="288">
        <v>0</v>
      </c>
      <c r="L418" s="288">
        <v>0</v>
      </c>
      <c r="M418" s="289">
        <v>0</v>
      </c>
      <c r="N418" s="41">
        <v>0</v>
      </c>
    </row>
    <row r="419" spans="1:19" s="42" customFormat="1" ht="71.25" customHeight="1" x14ac:dyDescent="0.2">
      <c r="A419" s="10"/>
      <c r="B419" s="65"/>
      <c r="C419" s="66"/>
      <c r="D419" s="279"/>
      <c r="E419" s="44"/>
      <c r="F419" s="82"/>
      <c r="G419" s="281"/>
      <c r="H419" s="363"/>
      <c r="I419" s="59" t="s">
        <v>16</v>
      </c>
      <c r="J419" s="175">
        <v>260849339</v>
      </c>
      <c r="K419" s="288">
        <v>249071642</v>
      </c>
      <c r="L419" s="288">
        <v>249071642</v>
      </c>
      <c r="M419" s="289">
        <v>249071642</v>
      </c>
      <c r="N419" s="41">
        <v>0.95484866074358732</v>
      </c>
    </row>
    <row r="420" spans="1:19" s="42" customFormat="1" ht="74.25" customHeight="1" x14ac:dyDescent="0.2">
      <c r="A420" s="10"/>
      <c r="B420" s="65"/>
      <c r="C420" s="66"/>
      <c r="D420" s="279"/>
      <c r="E420" s="44"/>
      <c r="F420" s="82"/>
      <c r="G420" s="281"/>
      <c r="H420" s="363"/>
      <c r="I420" s="59" t="s">
        <v>359</v>
      </c>
      <c r="J420" s="175">
        <v>170000000</v>
      </c>
      <c r="K420" s="288">
        <v>164266414</v>
      </c>
      <c r="L420" s="288">
        <v>125928628</v>
      </c>
      <c r="M420" s="289">
        <v>125928628</v>
      </c>
      <c r="N420" s="41">
        <v>0.9662730235294118</v>
      </c>
    </row>
    <row r="421" spans="1:19" s="42" customFormat="1" ht="74.25" customHeight="1" x14ac:dyDescent="0.2">
      <c r="A421" s="10"/>
      <c r="B421" s="65"/>
      <c r="C421" s="66"/>
      <c r="D421" s="279"/>
      <c r="E421" s="44"/>
      <c r="F421" s="82"/>
      <c r="G421" s="281"/>
      <c r="H421" s="363"/>
      <c r="I421" s="59" t="s">
        <v>360</v>
      </c>
      <c r="J421" s="175">
        <v>24260244</v>
      </c>
      <c r="K421" s="288">
        <v>0</v>
      </c>
      <c r="L421" s="288">
        <v>0</v>
      </c>
      <c r="M421" s="289">
        <v>0</v>
      </c>
      <c r="N421" s="41">
        <v>0</v>
      </c>
    </row>
    <row r="422" spans="1:19" s="42" customFormat="1" ht="74.25" customHeight="1" x14ac:dyDescent="0.2">
      <c r="A422" s="10"/>
      <c r="B422" s="65"/>
      <c r="C422" s="66"/>
      <c r="D422" s="279"/>
      <c r="E422" s="44"/>
      <c r="F422" s="82"/>
      <c r="G422" s="281"/>
      <c r="H422" s="359"/>
      <c r="I422" s="59" t="s">
        <v>32</v>
      </c>
      <c r="J422" s="175">
        <v>15795535</v>
      </c>
      <c r="K422" s="288">
        <v>0</v>
      </c>
      <c r="L422" s="288">
        <v>0</v>
      </c>
      <c r="M422" s="289">
        <v>0</v>
      </c>
      <c r="N422" s="41">
        <v>0</v>
      </c>
    </row>
    <row r="423" spans="1:19" s="42" customFormat="1" ht="84.75" customHeight="1" x14ac:dyDescent="0.2">
      <c r="A423" s="10"/>
      <c r="B423" s="65"/>
      <c r="C423" s="66"/>
      <c r="D423" s="279"/>
      <c r="E423" s="44"/>
      <c r="F423" s="284"/>
      <c r="G423" s="281"/>
      <c r="H423" s="59" t="s">
        <v>361</v>
      </c>
      <c r="I423" s="59" t="s">
        <v>16</v>
      </c>
      <c r="J423" s="175">
        <v>40000000</v>
      </c>
      <c r="K423" s="288">
        <v>40000000</v>
      </c>
      <c r="L423" s="288">
        <v>28533330</v>
      </c>
      <c r="M423" s="289">
        <v>28533330</v>
      </c>
      <c r="N423" s="41">
        <v>1</v>
      </c>
    </row>
    <row r="424" spans="1:19" s="42" customFormat="1" ht="32.25" customHeight="1" x14ac:dyDescent="0.2">
      <c r="A424" s="10"/>
      <c r="B424" s="65"/>
      <c r="C424" s="66"/>
      <c r="D424" s="10"/>
      <c r="E424" s="32"/>
      <c r="F424" s="79">
        <v>89</v>
      </c>
      <c r="G424" s="55" t="s">
        <v>362</v>
      </c>
      <c r="H424" s="37"/>
      <c r="I424" s="108"/>
      <c r="J424" s="39">
        <f>SUM(J425:J432)</f>
        <v>1072224581</v>
      </c>
      <c r="K424" s="39">
        <f t="shared" ref="K424:M424" si="121">SUM(K425:K432)</f>
        <v>710097010.99000001</v>
      </c>
      <c r="L424" s="39">
        <f t="shared" si="121"/>
        <v>660858104.99000001</v>
      </c>
      <c r="M424" s="40">
        <f t="shared" si="121"/>
        <v>660858104.99000001</v>
      </c>
      <c r="N424" s="41">
        <v>0.66226518545931379</v>
      </c>
    </row>
    <row r="425" spans="1:19" ht="60.75" customHeight="1" x14ac:dyDescent="0.2">
      <c r="B425" s="290"/>
      <c r="C425" s="291"/>
      <c r="D425" s="292"/>
      <c r="E425" s="291"/>
      <c r="F425" s="293"/>
      <c r="G425" s="291"/>
      <c r="H425" s="207" t="s">
        <v>363</v>
      </c>
      <c r="I425" s="59" t="s">
        <v>364</v>
      </c>
      <c r="J425" s="48">
        <v>70000000</v>
      </c>
      <c r="K425" s="49">
        <v>69900000</v>
      </c>
      <c r="L425" s="49">
        <v>69900000</v>
      </c>
      <c r="M425" s="50">
        <v>69900000</v>
      </c>
      <c r="N425" s="20">
        <v>0.99857142857142855</v>
      </c>
      <c r="O425" s="294"/>
      <c r="P425" s="294"/>
      <c r="Q425" s="294"/>
      <c r="R425" s="294"/>
      <c r="S425" s="294"/>
    </row>
    <row r="426" spans="1:19" ht="60.75" customHeight="1" x14ac:dyDescent="0.2">
      <c r="B426" s="290"/>
      <c r="C426" s="291"/>
      <c r="D426" s="292"/>
      <c r="E426" s="291"/>
      <c r="F426" s="295"/>
      <c r="G426" s="291"/>
      <c r="H426" s="296" t="s">
        <v>365</v>
      </c>
      <c r="I426" s="59" t="s">
        <v>16</v>
      </c>
      <c r="J426" s="48">
        <v>128268225</v>
      </c>
      <c r="K426" s="49">
        <v>97220070</v>
      </c>
      <c r="L426" s="49">
        <v>97220070</v>
      </c>
      <c r="M426" s="50">
        <v>97220070</v>
      </c>
      <c r="N426" s="20">
        <v>0.75794352030676337</v>
      </c>
      <c r="O426" s="294"/>
      <c r="P426" s="294"/>
      <c r="Q426" s="294"/>
      <c r="R426" s="294"/>
      <c r="S426" s="294"/>
    </row>
    <row r="427" spans="1:19" ht="60.75" customHeight="1" x14ac:dyDescent="0.2">
      <c r="B427" s="290"/>
      <c r="C427" s="291"/>
      <c r="D427" s="292"/>
      <c r="E427" s="291"/>
      <c r="F427" s="295"/>
      <c r="G427" s="291"/>
      <c r="H427" s="358" t="s">
        <v>366</v>
      </c>
      <c r="I427" s="59" t="s">
        <v>16</v>
      </c>
      <c r="J427" s="48">
        <v>42471099</v>
      </c>
      <c r="K427" s="49">
        <v>42471099</v>
      </c>
      <c r="L427" s="49">
        <v>42471099</v>
      </c>
      <c r="M427" s="50">
        <v>42471099</v>
      </c>
      <c r="N427" s="20">
        <v>1</v>
      </c>
      <c r="O427" s="294"/>
      <c r="P427" s="294"/>
      <c r="Q427" s="294"/>
      <c r="R427" s="294"/>
      <c r="S427" s="294"/>
    </row>
    <row r="428" spans="1:19" ht="60.75" customHeight="1" x14ac:dyDescent="0.2">
      <c r="B428" s="290"/>
      <c r="C428" s="291"/>
      <c r="D428" s="292"/>
      <c r="E428" s="291"/>
      <c r="F428" s="295"/>
      <c r="G428" s="291"/>
      <c r="H428" s="359"/>
      <c r="I428" s="59" t="s">
        <v>16</v>
      </c>
      <c r="J428" s="48">
        <v>50000000</v>
      </c>
      <c r="K428" s="49">
        <v>49238906</v>
      </c>
      <c r="L428" s="49">
        <v>0</v>
      </c>
      <c r="M428" s="50">
        <v>0</v>
      </c>
      <c r="N428" s="20">
        <v>0.98477811999999998</v>
      </c>
      <c r="O428" s="294"/>
      <c r="P428" s="294"/>
      <c r="Q428" s="294"/>
      <c r="R428" s="294"/>
      <c r="S428" s="294"/>
    </row>
    <row r="429" spans="1:19" ht="60.75" customHeight="1" x14ac:dyDescent="0.2">
      <c r="B429" s="290"/>
      <c r="C429" s="291"/>
      <c r="D429" s="292"/>
      <c r="E429" s="291"/>
      <c r="F429" s="295"/>
      <c r="G429" s="291"/>
      <c r="H429" s="358" t="s">
        <v>367</v>
      </c>
      <c r="I429" s="59" t="s">
        <v>16</v>
      </c>
      <c r="J429" s="48">
        <v>113137656</v>
      </c>
      <c r="K429" s="49">
        <v>113137656</v>
      </c>
      <c r="L429" s="49">
        <v>113137656</v>
      </c>
      <c r="M429" s="50">
        <v>113137656</v>
      </c>
      <c r="N429" s="20">
        <v>1</v>
      </c>
      <c r="O429" s="294"/>
      <c r="P429" s="294"/>
      <c r="Q429" s="294"/>
      <c r="R429" s="294"/>
      <c r="S429" s="294"/>
    </row>
    <row r="430" spans="1:19" ht="60.75" customHeight="1" x14ac:dyDescent="0.2">
      <c r="B430" s="290"/>
      <c r="C430" s="291"/>
      <c r="D430" s="292"/>
      <c r="E430" s="291"/>
      <c r="F430" s="295"/>
      <c r="G430" s="291"/>
      <c r="H430" s="359"/>
      <c r="I430" s="59" t="s">
        <v>16</v>
      </c>
      <c r="J430" s="48">
        <v>7500000</v>
      </c>
      <c r="K430" s="49">
        <v>4925448.99</v>
      </c>
      <c r="L430" s="49">
        <v>4925448.99</v>
      </c>
      <c r="M430" s="50">
        <v>4925448.99</v>
      </c>
      <c r="N430" s="20">
        <v>0.65672653200000008</v>
      </c>
      <c r="O430" s="294"/>
      <c r="P430" s="294"/>
      <c r="Q430" s="294"/>
      <c r="R430" s="294"/>
      <c r="S430" s="294"/>
    </row>
    <row r="431" spans="1:19" ht="60.75" customHeight="1" x14ac:dyDescent="0.2">
      <c r="B431" s="290"/>
      <c r="C431" s="291"/>
      <c r="D431" s="292"/>
      <c r="E431" s="291"/>
      <c r="F431" s="295"/>
      <c r="G431" s="291"/>
      <c r="H431" s="207" t="s">
        <v>368</v>
      </c>
      <c r="I431" s="59" t="s">
        <v>16</v>
      </c>
      <c r="J431" s="48">
        <v>131500000</v>
      </c>
      <c r="K431" s="49">
        <v>41500000</v>
      </c>
      <c r="L431" s="49">
        <v>41500000</v>
      </c>
      <c r="M431" s="50">
        <v>41500000</v>
      </c>
      <c r="N431" s="20">
        <v>0.31558935361216728</v>
      </c>
      <c r="O431" s="294"/>
      <c r="P431" s="294"/>
      <c r="Q431" s="294"/>
      <c r="R431" s="294"/>
      <c r="S431" s="294"/>
    </row>
    <row r="432" spans="1:19" ht="78" customHeight="1" thickBot="1" x14ac:dyDescent="0.25">
      <c r="B432" s="297"/>
      <c r="C432" s="298"/>
      <c r="D432" s="299"/>
      <c r="E432" s="298"/>
      <c r="F432" s="300"/>
      <c r="G432" s="298"/>
      <c r="H432" s="243" t="s">
        <v>369</v>
      </c>
      <c r="I432" s="47" t="s">
        <v>370</v>
      </c>
      <c r="J432" s="244">
        <v>529347601</v>
      </c>
      <c r="K432" s="245">
        <v>291703831</v>
      </c>
      <c r="L432" s="245">
        <v>291703831</v>
      </c>
      <c r="M432" s="246">
        <v>291703831</v>
      </c>
      <c r="N432" s="301">
        <v>0.55106291300638199</v>
      </c>
    </row>
    <row r="433" spans="2:14" s="308" customFormat="1" ht="24.75" customHeight="1" thickBot="1" x14ac:dyDescent="0.25">
      <c r="B433" s="302"/>
      <c r="C433" s="303"/>
      <c r="D433" s="303"/>
      <c r="E433" s="303"/>
      <c r="F433" s="303"/>
      <c r="G433" s="303"/>
      <c r="H433" s="316" t="s">
        <v>373</v>
      </c>
      <c r="I433" s="304"/>
      <c r="J433" s="305">
        <f>J381+J354+J85+J27+J4</f>
        <v>208412365049.38998</v>
      </c>
      <c r="K433" s="305">
        <f>K381+K354+K85+K27+K4</f>
        <v>177953786589.38</v>
      </c>
      <c r="L433" s="305">
        <f>L381+L354+L85+L27+L4</f>
        <v>171883099453.38</v>
      </c>
      <c r="M433" s="306">
        <f>M381+M354+M85+M27+M4</f>
        <v>170587758115.38</v>
      </c>
      <c r="N433" s="307">
        <v>0.85385426410380283</v>
      </c>
    </row>
    <row r="434" spans="2:14" ht="12" customHeight="1" x14ac:dyDescent="0.2">
      <c r="B434" s="309"/>
      <c r="C434" s="309"/>
      <c r="D434" s="309"/>
      <c r="E434" s="309"/>
    </row>
    <row r="436" spans="2:14" ht="24" customHeight="1" x14ac:dyDescent="0.2"/>
    <row r="437" spans="2:14" ht="26.25" customHeight="1" x14ac:dyDescent="0.2">
      <c r="K437" s="315"/>
    </row>
  </sheetData>
  <sheetProtection password="CBEB" sheet="1" objects="1" scenarios="1"/>
  <mergeCells count="61">
    <mergeCell ref="H42:H43"/>
    <mergeCell ref="B1:N2"/>
    <mergeCell ref="H11:H13"/>
    <mergeCell ref="H21:H23"/>
    <mergeCell ref="H35:H36"/>
    <mergeCell ref="H39:H40"/>
    <mergeCell ref="H108:H110"/>
    <mergeCell ref="H48:H49"/>
    <mergeCell ref="H58:H59"/>
    <mergeCell ref="H61:H62"/>
    <mergeCell ref="H65:H66"/>
    <mergeCell ref="H71:H74"/>
    <mergeCell ref="H77:H78"/>
    <mergeCell ref="H79:H82"/>
    <mergeCell ref="H83:H84"/>
    <mergeCell ref="H88:H94"/>
    <mergeCell ref="H96:H98"/>
    <mergeCell ref="H100:H105"/>
    <mergeCell ref="H164:H165"/>
    <mergeCell ref="H112:H113"/>
    <mergeCell ref="H115:H116"/>
    <mergeCell ref="H124:H125"/>
    <mergeCell ref="H130:H132"/>
    <mergeCell ref="H135:H136"/>
    <mergeCell ref="H137:H138"/>
    <mergeCell ref="H140:H141"/>
    <mergeCell ref="H146:H148"/>
    <mergeCell ref="H149:H156"/>
    <mergeCell ref="H158:H160"/>
    <mergeCell ref="H162:H163"/>
    <mergeCell ref="H231:H232"/>
    <mergeCell ref="H168:H172"/>
    <mergeCell ref="H180:H181"/>
    <mergeCell ref="H184:H185"/>
    <mergeCell ref="H189:H190"/>
    <mergeCell ref="H197:H205"/>
    <mergeCell ref="H206:H209"/>
    <mergeCell ref="H214:H215"/>
    <mergeCell ref="H217:H218"/>
    <mergeCell ref="H219:H221"/>
    <mergeCell ref="H223:H225"/>
    <mergeCell ref="H228:H229"/>
    <mergeCell ref="H366:H367"/>
    <mergeCell ref="H233:H234"/>
    <mergeCell ref="H239:H246"/>
    <mergeCell ref="H251:H272"/>
    <mergeCell ref="H284:H285"/>
    <mergeCell ref="H293:H294"/>
    <mergeCell ref="H296:H297"/>
    <mergeCell ref="H330:H333"/>
    <mergeCell ref="H336:H337"/>
    <mergeCell ref="H341:H342"/>
    <mergeCell ref="H349:H350"/>
    <mergeCell ref="H357:H359"/>
    <mergeCell ref="H429:H430"/>
    <mergeCell ref="H394:H395"/>
    <mergeCell ref="H402:H403"/>
    <mergeCell ref="H407:H410"/>
    <mergeCell ref="H411:H412"/>
    <mergeCell ref="H415:H422"/>
    <mergeCell ref="H427:H428"/>
  </mergeCells>
  <pageMargins left="0.7" right="0.7" top="0.75" bottom="0.75" header="0.3" footer="0.3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N28"/>
  <sheetViews>
    <sheetView showGridLines="0" tabSelected="1" topLeftCell="C1" zoomScaleNormal="100" workbookViewId="0">
      <selection activeCell="G8" sqref="G8"/>
    </sheetView>
  </sheetViews>
  <sheetFormatPr baseColWidth="10" defaultRowHeight="15" x14ac:dyDescent="0.25"/>
  <cols>
    <col min="1" max="2" width="5.42578125" customWidth="1"/>
    <col min="3" max="3" width="24.5703125" customWidth="1"/>
    <col min="4" max="4" width="17.5703125" customWidth="1"/>
    <col min="5" max="5" width="11.140625" customWidth="1"/>
    <col min="6" max="6" width="21.5703125" customWidth="1"/>
    <col min="7" max="7" width="12.28515625" style="317" customWidth="1"/>
    <col min="8" max="8" width="21" customWidth="1"/>
    <col min="9" max="9" width="11.140625" customWidth="1"/>
    <col min="10" max="10" width="16.5703125" customWidth="1"/>
    <col min="11" max="11" width="7.42578125" customWidth="1"/>
    <col min="12" max="12" width="16.42578125" customWidth="1"/>
    <col min="13" max="13" width="9.7109375" style="317" customWidth="1"/>
    <col min="14" max="14" width="22.140625" customWidth="1"/>
    <col min="257" max="258" width="5.42578125" customWidth="1"/>
    <col min="259" max="259" width="24.5703125" customWidth="1"/>
    <col min="260" max="260" width="17.5703125" customWidth="1"/>
    <col min="261" max="261" width="11.140625" customWidth="1"/>
    <col min="262" max="262" width="21.5703125" customWidth="1"/>
    <col min="263" max="263" width="12.28515625" customWidth="1"/>
    <col min="264" max="264" width="21" customWidth="1"/>
    <col min="265" max="265" width="11.140625" customWidth="1"/>
    <col min="266" max="266" width="16.5703125" customWidth="1"/>
    <col min="267" max="267" width="7.42578125" customWidth="1"/>
    <col min="268" max="268" width="16.42578125" customWidth="1"/>
    <col min="269" max="269" width="9.7109375" customWidth="1"/>
    <col min="270" max="270" width="22.140625" customWidth="1"/>
    <col min="513" max="514" width="5.42578125" customWidth="1"/>
    <col min="515" max="515" width="24.5703125" customWidth="1"/>
    <col min="516" max="516" width="17.5703125" customWidth="1"/>
    <col min="517" max="517" width="11.140625" customWidth="1"/>
    <col min="518" max="518" width="21.5703125" customWidth="1"/>
    <col min="519" max="519" width="12.28515625" customWidth="1"/>
    <col min="520" max="520" width="21" customWidth="1"/>
    <col min="521" max="521" width="11.140625" customWidth="1"/>
    <col min="522" max="522" width="16.5703125" customWidth="1"/>
    <col min="523" max="523" width="7.42578125" customWidth="1"/>
    <col min="524" max="524" width="16.42578125" customWidth="1"/>
    <col min="525" max="525" width="9.7109375" customWidth="1"/>
    <col min="526" max="526" width="22.140625" customWidth="1"/>
    <col min="769" max="770" width="5.42578125" customWidth="1"/>
    <col min="771" max="771" width="24.5703125" customWidth="1"/>
    <col min="772" max="772" width="17.5703125" customWidth="1"/>
    <col min="773" max="773" width="11.140625" customWidth="1"/>
    <col min="774" max="774" width="21.5703125" customWidth="1"/>
    <col min="775" max="775" width="12.28515625" customWidth="1"/>
    <col min="776" max="776" width="21" customWidth="1"/>
    <col min="777" max="777" width="11.140625" customWidth="1"/>
    <col min="778" max="778" width="16.5703125" customWidth="1"/>
    <col min="779" max="779" width="7.42578125" customWidth="1"/>
    <col min="780" max="780" width="16.42578125" customWidth="1"/>
    <col min="781" max="781" width="9.7109375" customWidth="1"/>
    <col min="782" max="782" width="22.140625" customWidth="1"/>
    <col min="1025" max="1026" width="5.42578125" customWidth="1"/>
    <col min="1027" max="1027" width="24.5703125" customWidth="1"/>
    <col min="1028" max="1028" width="17.5703125" customWidth="1"/>
    <col min="1029" max="1029" width="11.140625" customWidth="1"/>
    <col min="1030" max="1030" width="21.5703125" customWidth="1"/>
    <col min="1031" max="1031" width="12.28515625" customWidth="1"/>
    <col min="1032" max="1032" width="21" customWidth="1"/>
    <col min="1033" max="1033" width="11.140625" customWidth="1"/>
    <col min="1034" max="1034" width="16.5703125" customWidth="1"/>
    <col min="1035" max="1035" width="7.42578125" customWidth="1"/>
    <col min="1036" max="1036" width="16.42578125" customWidth="1"/>
    <col min="1037" max="1037" width="9.7109375" customWidth="1"/>
    <col min="1038" max="1038" width="22.140625" customWidth="1"/>
    <col min="1281" max="1282" width="5.42578125" customWidth="1"/>
    <col min="1283" max="1283" width="24.5703125" customWidth="1"/>
    <col min="1284" max="1284" width="17.5703125" customWidth="1"/>
    <col min="1285" max="1285" width="11.140625" customWidth="1"/>
    <col min="1286" max="1286" width="21.5703125" customWidth="1"/>
    <col min="1287" max="1287" width="12.28515625" customWidth="1"/>
    <col min="1288" max="1288" width="21" customWidth="1"/>
    <col min="1289" max="1289" width="11.140625" customWidth="1"/>
    <col min="1290" max="1290" width="16.5703125" customWidth="1"/>
    <col min="1291" max="1291" width="7.42578125" customWidth="1"/>
    <col min="1292" max="1292" width="16.42578125" customWidth="1"/>
    <col min="1293" max="1293" width="9.7109375" customWidth="1"/>
    <col min="1294" max="1294" width="22.140625" customWidth="1"/>
    <col min="1537" max="1538" width="5.42578125" customWidth="1"/>
    <col min="1539" max="1539" width="24.5703125" customWidth="1"/>
    <col min="1540" max="1540" width="17.5703125" customWidth="1"/>
    <col min="1541" max="1541" width="11.140625" customWidth="1"/>
    <col min="1542" max="1542" width="21.5703125" customWidth="1"/>
    <col min="1543" max="1543" width="12.28515625" customWidth="1"/>
    <col min="1544" max="1544" width="21" customWidth="1"/>
    <col min="1545" max="1545" width="11.140625" customWidth="1"/>
    <col min="1546" max="1546" width="16.5703125" customWidth="1"/>
    <col min="1547" max="1547" width="7.42578125" customWidth="1"/>
    <col min="1548" max="1548" width="16.42578125" customWidth="1"/>
    <col min="1549" max="1549" width="9.7109375" customWidth="1"/>
    <col min="1550" max="1550" width="22.140625" customWidth="1"/>
    <col min="1793" max="1794" width="5.42578125" customWidth="1"/>
    <col min="1795" max="1795" width="24.5703125" customWidth="1"/>
    <col min="1796" max="1796" width="17.5703125" customWidth="1"/>
    <col min="1797" max="1797" width="11.140625" customWidth="1"/>
    <col min="1798" max="1798" width="21.5703125" customWidth="1"/>
    <col min="1799" max="1799" width="12.28515625" customWidth="1"/>
    <col min="1800" max="1800" width="21" customWidth="1"/>
    <col min="1801" max="1801" width="11.140625" customWidth="1"/>
    <col min="1802" max="1802" width="16.5703125" customWidth="1"/>
    <col min="1803" max="1803" width="7.42578125" customWidth="1"/>
    <col min="1804" max="1804" width="16.42578125" customWidth="1"/>
    <col min="1805" max="1805" width="9.7109375" customWidth="1"/>
    <col min="1806" max="1806" width="22.140625" customWidth="1"/>
    <col min="2049" max="2050" width="5.42578125" customWidth="1"/>
    <col min="2051" max="2051" width="24.5703125" customWidth="1"/>
    <col min="2052" max="2052" width="17.5703125" customWidth="1"/>
    <col min="2053" max="2053" width="11.140625" customWidth="1"/>
    <col min="2054" max="2054" width="21.5703125" customWidth="1"/>
    <col min="2055" max="2055" width="12.28515625" customWidth="1"/>
    <col min="2056" max="2056" width="21" customWidth="1"/>
    <col min="2057" max="2057" width="11.140625" customWidth="1"/>
    <col min="2058" max="2058" width="16.5703125" customWidth="1"/>
    <col min="2059" max="2059" width="7.42578125" customWidth="1"/>
    <col min="2060" max="2060" width="16.42578125" customWidth="1"/>
    <col min="2061" max="2061" width="9.7109375" customWidth="1"/>
    <col min="2062" max="2062" width="22.140625" customWidth="1"/>
    <col min="2305" max="2306" width="5.42578125" customWidth="1"/>
    <col min="2307" max="2307" width="24.5703125" customWidth="1"/>
    <col min="2308" max="2308" width="17.5703125" customWidth="1"/>
    <col min="2309" max="2309" width="11.140625" customWidth="1"/>
    <col min="2310" max="2310" width="21.5703125" customWidth="1"/>
    <col min="2311" max="2311" width="12.28515625" customWidth="1"/>
    <col min="2312" max="2312" width="21" customWidth="1"/>
    <col min="2313" max="2313" width="11.140625" customWidth="1"/>
    <col min="2314" max="2314" width="16.5703125" customWidth="1"/>
    <col min="2315" max="2315" width="7.42578125" customWidth="1"/>
    <col min="2316" max="2316" width="16.42578125" customWidth="1"/>
    <col min="2317" max="2317" width="9.7109375" customWidth="1"/>
    <col min="2318" max="2318" width="22.140625" customWidth="1"/>
    <col min="2561" max="2562" width="5.42578125" customWidth="1"/>
    <col min="2563" max="2563" width="24.5703125" customWidth="1"/>
    <col min="2564" max="2564" width="17.5703125" customWidth="1"/>
    <col min="2565" max="2565" width="11.140625" customWidth="1"/>
    <col min="2566" max="2566" width="21.5703125" customWidth="1"/>
    <col min="2567" max="2567" width="12.28515625" customWidth="1"/>
    <col min="2568" max="2568" width="21" customWidth="1"/>
    <col min="2569" max="2569" width="11.140625" customWidth="1"/>
    <col min="2570" max="2570" width="16.5703125" customWidth="1"/>
    <col min="2571" max="2571" width="7.42578125" customWidth="1"/>
    <col min="2572" max="2572" width="16.42578125" customWidth="1"/>
    <col min="2573" max="2573" width="9.7109375" customWidth="1"/>
    <col min="2574" max="2574" width="22.140625" customWidth="1"/>
    <col min="2817" max="2818" width="5.42578125" customWidth="1"/>
    <col min="2819" max="2819" width="24.5703125" customWidth="1"/>
    <col min="2820" max="2820" width="17.5703125" customWidth="1"/>
    <col min="2821" max="2821" width="11.140625" customWidth="1"/>
    <col min="2822" max="2822" width="21.5703125" customWidth="1"/>
    <col min="2823" max="2823" width="12.28515625" customWidth="1"/>
    <col min="2824" max="2824" width="21" customWidth="1"/>
    <col min="2825" max="2825" width="11.140625" customWidth="1"/>
    <col min="2826" max="2826" width="16.5703125" customWidth="1"/>
    <col min="2827" max="2827" width="7.42578125" customWidth="1"/>
    <col min="2828" max="2828" width="16.42578125" customWidth="1"/>
    <col min="2829" max="2829" width="9.7109375" customWidth="1"/>
    <col min="2830" max="2830" width="22.140625" customWidth="1"/>
    <col min="3073" max="3074" width="5.42578125" customWidth="1"/>
    <col min="3075" max="3075" width="24.5703125" customWidth="1"/>
    <col min="3076" max="3076" width="17.5703125" customWidth="1"/>
    <col min="3077" max="3077" width="11.140625" customWidth="1"/>
    <col min="3078" max="3078" width="21.5703125" customWidth="1"/>
    <col min="3079" max="3079" width="12.28515625" customWidth="1"/>
    <col min="3080" max="3080" width="21" customWidth="1"/>
    <col min="3081" max="3081" width="11.140625" customWidth="1"/>
    <col min="3082" max="3082" width="16.5703125" customWidth="1"/>
    <col min="3083" max="3083" width="7.42578125" customWidth="1"/>
    <col min="3084" max="3084" width="16.42578125" customWidth="1"/>
    <col min="3085" max="3085" width="9.7109375" customWidth="1"/>
    <col min="3086" max="3086" width="22.140625" customWidth="1"/>
    <col min="3329" max="3330" width="5.42578125" customWidth="1"/>
    <col min="3331" max="3331" width="24.5703125" customWidth="1"/>
    <col min="3332" max="3332" width="17.5703125" customWidth="1"/>
    <col min="3333" max="3333" width="11.140625" customWidth="1"/>
    <col min="3334" max="3334" width="21.5703125" customWidth="1"/>
    <col min="3335" max="3335" width="12.28515625" customWidth="1"/>
    <col min="3336" max="3336" width="21" customWidth="1"/>
    <col min="3337" max="3337" width="11.140625" customWidth="1"/>
    <col min="3338" max="3338" width="16.5703125" customWidth="1"/>
    <col min="3339" max="3339" width="7.42578125" customWidth="1"/>
    <col min="3340" max="3340" width="16.42578125" customWidth="1"/>
    <col min="3341" max="3341" width="9.7109375" customWidth="1"/>
    <col min="3342" max="3342" width="22.140625" customWidth="1"/>
    <col min="3585" max="3586" width="5.42578125" customWidth="1"/>
    <col min="3587" max="3587" width="24.5703125" customWidth="1"/>
    <col min="3588" max="3588" width="17.5703125" customWidth="1"/>
    <col min="3589" max="3589" width="11.140625" customWidth="1"/>
    <col min="3590" max="3590" width="21.5703125" customWidth="1"/>
    <col min="3591" max="3591" width="12.28515625" customWidth="1"/>
    <col min="3592" max="3592" width="21" customWidth="1"/>
    <col min="3593" max="3593" width="11.140625" customWidth="1"/>
    <col min="3594" max="3594" width="16.5703125" customWidth="1"/>
    <col min="3595" max="3595" width="7.42578125" customWidth="1"/>
    <col min="3596" max="3596" width="16.42578125" customWidth="1"/>
    <col min="3597" max="3597" width="9.7109375" customWidth="1"/>
    <col min="3598" max="3598" width="22.140625" customWidth="1"/>
    <col min="3841" max="3842" width="5.42578125" customWidth="1"/>
    <col min="3843" max="3843" width="24.5703125" customWidth="1"/>
    <col min="3844" max="3844" width="17.5703125" customWidth="1"/>
    <col min="3845" max="3845" width="11.140625" customWidth="1"/>
    <col min="3846" max="3846" width="21.5703125" customWidth="1"/>
    <col min="3847" max="3847" width="12.28515625" customWidth="1"/>
    <col min="3848" max="3848" width="21" customWidth="1"/>
    <col min="3849" max="3849" width="11.140625" customWidth="1"/>
    <col min="3850" max="3850" width="16.5703125" customWidth="1"/>
    <col min="3851" max="3851" width="7.42578125" customWidth="1"/>
    <col min="3852" max="3852" width="16.42578125" customWidth="1"/>
    <col min="3853" max="3853" width="9.7109375" customWidth="1"/>
    <col min="3854" max="3854" width="22.140625" customWidth="1"/>
    <col min="4097" max="4098" width="5.42578125" customWidth="1"/>
    <col min="4099" max="4099" width="24.5703125" customWidth="1"/>
    <col min="4100" max="4100" width="17.5703125" customWidth="1"/>
    <col min="4101" max="4101" width="11.140625" customWidth="1"/>
    <col min="4102" max="4102" width="21.5703125" customWidth="1"/>
    <col min="4103" max="4103" width="12.28515625" customWidth="1"/>
    <col min="4104" max="4104" width="21" customWidth="1"/>
    <col min="4105" max="4105" width="11.140625" customWidth="1"/>
    <col min="4106" max="4106" width="16.5703125" customWidth="1"/>
    <col min="4107" max="4107" width="7.42578125" customWidth="1"/>
    <col min="4108" max="4108" width="16.42578125" customWidth="1"/>
    <col min="4109" max="4109" width="9.7109375" customWidth="1"/>
    <col min="4110" max="4110" width="22.140625" customWidth="1"/>
    <col min="4353" max="4354" width="5.42578125" customWidth="1"/>
    <col min="4355" max="4355" width="24.5703125" customWidth="1"/>
    <col min="4356" max="4356" width="17.5703125" customWidth="1"/>
    <col min="4357" max="4357" width="11.140625" customWidth="1"/>
    <col min="4358" max="4358" width="21.5703125" customWidth="1"/>
    <col min="4359" max="4359" width="12.28515625" customWidth="1"/>
    <col min="4360" max="4360" width="21" customWidth="1"/>
    <col min="4361" max="4361" width="11.140625" customWidth="1"/>
    <col min="4362" max="4362" width="16.5703125" customWidth="1"/>
    <col min="4363" max="4363" width="7.42578125" customWidth="1"/>
    <col min="4364" max="4364" width="16.42578125" customWidth="1"/>
    <col min="4365" max="4365" width="9.7109375" customWidth="1"/>
    <col min="4366" max="4366" width="22.140625" customWidth="1"/>
    <col min="4609" max="4610" width="5.42578125" customWidth="1"/>
    <col min="4611" max="4611" width="24.5703125" customWidth="1"/>
    <col min="4612" max="4612" width="17.5703125" customWidth="1"/>
    <col min="4613" max="4613" width="11.140625" customWidth="1"/>
    <col min="4614" max="4614" width="21.5703125" customWidth="1"/>
    <col min="4615" max="4615" width="12.28515625" customWidth="1"/>
    <col min="4616" max="4616" width="21" customWidth="1"/>
    <col min="4617" max="4617" width="11.140625" customWidth="1"/>
    <col min="4618" max="4618" width="16.5703125" customWidth="1"/>
    <col min="4619" max="4619" width="7.42578125" customWidth="1"/>
    <col min="4620" max="4620" width="16.42578125" customWidth="1"/>
    <col min="4621" max="4621" width="9.7109375" customWidth="1"/>
    <col min="4622" max="4622" width="22.140625" customWidth="1"/>
    <col min="4865" max="4866" width="5.42578125" customWidth="1"/>
    <col min="4867" max="4867" width="24.5703125" customWidth="1"/>
    <col min="4868" max="4868" width="17.5703125" customWidth="1"/>
    <col min="4869" max="4869" width="11.140625" customWidth="1"/>
    <col min="4870" max="4870" width="21.5703125" customWidth="1"/>
    <col min="4871" max="4871" width="12.28515625" customWidth="1"/>
    <col min="4872" max="4872" width="21" customWidth="1"/>
    <col min="4873" max="4873" width="11.140625" customWidth="1"/>
    <col min="4874" max="4874" width="16.5703125" customWidth="1"/>
    <col min="4875" max="4875" width="7.42578125" customWidth="1"/>
    <col min="4876" max="4876" width="16.42578125" customWidth="1"/>
    <col min="4877" max="4877" width="9.7109375" customWidth="1"/>
    <col min="4878" max="4878" width="22.140625" customWidth="1"/>
    <col min="5121" max="5122" width="5.42578125" customWidth="1"/>
    <col min="5123" max="5123" width="24.5703125" customWidth="1"/>
    <col min="5124" max="5124" width="17.5703125" customWidth="1"/>
    <col min="5125" max="5125" width="11.140625" customWidth="1"/>
    <col min="5126" max="5126" width="21.5703125" customWidth="1"/>
    <col min="5127" max="5127" width="12.28515625" customWidth="1"/>
    <col min="5128" max="5128" width="21" customWidth="1"/>
    <col min="5129" max="5129" width="11.140625" customWidth="1"/>
    <col min="5130" max="5130" width="16.5703125" customWidth="1"/>
    <col min="5131" max="5131" width="7.42578125" customWidth="1"/>
    <col min="5132" max="5132" width="16.42578125" customWidth="1"/>
    <col min="5133" max="5133" width="9.7109375" customWidth="1"/>
    <col min="5134" max="5134" width="22.140625" customWidth="1"/>
    <col min="5377" max="5378" width="5.42578125" customWidth="1"/>
    <col min="5379" max="5379" width="24.5703125" customWidth="1"/>
    <col min="5380" max="5380" width="17.5703125" customWidth="1"/>
    <col min="5381" max="5381" width="11.140625" customWidth="1"/>
    <col min="5382" max="5382" width="21.5703125" customWidth="1"/>
    <col min="5383" max="5383" width="12.28515625" customWidth="1"/>
    <col min="5384" max="5384" width="21" customWidth="1"/>
    <col min="5385" max="5385" width="11.140625" customWidth="1"/>
    <col min="5386" max="5386" width="16.5703125" customWidth="1"/>
    <col min="5387" max="5387" width="7.42578125" customWidth="1"/>
    <col min="5388" max="5388" width="16.42578125" customWidth="1"/>
    <col min="5389" max="5389" width="9.7109375" customWidth="1"/>
    <col min="5390" max="5390" width="22.140625" customWidth="1"/>
    <col min="5633" max="5634" width="5.42578125" customWidth="1"/>
    <col min="5635" max="5635" width="24.5703125" customWidth="1"/>
    <col min="5636" max="5636" width="17.5703125" customWidth="1"/>
    <col min="5637" max="5637" width="11.140625" customWidth="1"/>
    <col min="5638" max="5638" width="21.5703125" customWidth="1"/>
    <col min="5639" max="5639" width="12.28515625" customWidth="1"/>
    <col min="5640" max="5640" width="21" customWidth="1"/>
    <col min="5641" max="5641" width="11.140625" customWidth="1"/>
    <col min="5642" max="5642" width="16.5703125" customWidth="1"/>
    <col min="5643" max="5643" width="7.42578125" customWidth="1"/>
    <col min="5644" max="5644" width="16.42578125" customWidth="1"/>
    <col min="5645" max="5645" width="9.7109375" customWidth="1"/>
    <col min="5646" max="5646" width="22.140625" customWidth="1"/>
    <col min="5889" max="5890" width="5.42578125" customWidth="1"/>
    <col min="5891" max="5891" width="24.5703125" customWidth="1"/>
    <col min="5892" max="5892" width="17.5703125" customWidth="1"/>
    <col min="5893" max="5893" width="11.140625" customWidth="1"/>
    <col min="5894" max="5894" width="21.5703125" customWidth="1"/>
    <col min="5895" max="5895" width="12.28515625" customWidth="1"/>
    <col min="5896" max="5896" width="21" customWidth="1"/>
    <col min="5897" max="5897" width="11.140625" customWidth="1"/>
    <col min="5898" max="5898" width="16.5703125" customWidth="1"/>
    <col min="5899" max="5899" width="7.42578125" customWidth="1"/>
    <col min="5900" max="5900" width="16.42578125" customWidth="1"/>
    <col min="5901" max="5901" width="9.7109375" customWidth="1"/>
    <col min="5902" max="5902" width="22.140625" customWidth="1"/>
    <col min="6145" max="6146" width="5.42578125" customWidth="1"/>
    <col min="6147" max="6147" width="24.5703125" customWidth="1"/>
    <col min="6148" max="6148" width="17.5703125" customWidth="1"/>
    <col min="6149" max="6149" width="11.140625" customWidth="1"/>
    <col min="6150" max="6150" width="21.5703125" customWidth="1"/>
    <col min="6151" max="6151" width="12.28515625" customWidth="1"/>
    <col min="6152" max="6152" width="21" customWidth="1"/>
    <col min="6153" max="6153" width="11.140625" customWidth="1"/>
    <col min="6154" max="6154" width="16.5703125" customWidth="1"/>
    <col min="6155" max="6155" width="7.42578125" customWidth="1"/>
    <col min="6156" max="6156" width="16.42578125" customWidth="1"/>
    <col min="6157" max="6157" width="9.7109375" customWidth="1"/>
    <col min="6158" max="6158" width="22.140625" customWidth="1"/>
    <col min="6401" max="6402" width="5.42578125" customWidth="1"/>
    <col min="6403" max="6403" width="24.5703125" customWidth="1"/>
    <col min="6404" max="6404" width="17.5703125" customWidth="1"/>
    <col min="6405" max="6405" width="11.140625" customWidth="1"/>
    <col min="6406" max="6406" width="21.5703125" customWidth="1"/>
    <col min="6407" max="6407" width="12.28515625" customWidth="1"/>
    <col min="6408" max="6408" width="21" customWidth="1"/>
    <col min="6409" max="6409" width="11.140625" customWidth="1"/>
    <col min="6410" max="6410" width="16.5703125" customWidth="1"/>
    <col min="6411" max="6411" width="7.42578125" customWidth="1"/>
    <col min="6412" max="6412" width="16.42578125" customWidth="1"/>
    <col min="6413" max="6413" width="9.7109375" customWidth="1"/>
    <col min="6414" max="6414" width="22.140625" customWidth="1"/>
    <col min="6657" max="6658" width="5.42578125" customWidth="1"/>
    <col min="6659" max="6659" width="24.5703125" customWidth="1"/>
    <col min="6660" max="6660" width="17.5703125" customWidth="1"/>
    <col min="6661" max="6661" width="11.140625" customWidth="1"/>
    <col min="6662" max="6662" width="21.5703125" customWidth="1"/>
    <col min="6663" max="6663" width="12.28515625" customWidth="1"/>
    <col min="6664" max="6664" width="21" customWidth="1"/>
    <col min="6665" max="6665" width="11.140625" customWidth="1"/>
    <col min="6666" max="6666" width="16.5703125" customWidth="1"/>
    <col min="6667" max="6667" width="7.42578125" customWidth="1"/>
    <col min="6668" max="6668" width="16.42578125" customWidth="1"/>
    <col min="6669" max="6669" width="9.7109375" customWidth="1"/>
    <col min="6670" max="6670" width="22.140625" customWidth="1"/>
    <col min="6913" max="6914" width="5.42578125" customWidth="1"/>
    <col min="6915" max="6915" width="24.5703125" customWidth="1"/>
    <col min="6916" max="6916" width="17.5703125" customWidth="1"/>
    <col min="6917" max="6917" width="11.140625" customWidth="1"/>
    <col min="6918" max="6918" width="21.5703125" customWidth="1"/>
    <col min="6919" max="6919" width="12.28515625" customWidth="1"/>
    <col min="6920" max="6920" width="21" customWidth="1"/>
    <col min="6921" max="6921" width="11.140625" customWidth="1"/>
    <col min="6922" max="6922" width="16.5703125" customWidth="1"/>
    <col min="6923" max="6923" width="7.42578125" customWidth="1"/>
    <col min="6924" max="6924" width="16.42578125" customWidth="1"/>
    <col min="6925" max="6925" width="9.7109375" customWidth="1"/>
    <col min="6926" max="6926" width="22.140625" customWidth="1"/>
    <col min="7169" max="7170" width="5.42578125" customWidth="1"/>
    <col min="7171" max="7171" width="24.5703125" customWidth="1"/>
    <col min="7172" max="7172" width="17.5703125" customWidth="1"/>
    <col min="7173" max="7173" width="11.140625" customWidth="1"/>
    <col min="7174" max="7174" width="21.5703125" customWidth="1"/>
    <col min="7175" max="7175" width="12.28515625" customWidth="1"/>
    <col min="7176" max="7176" width="21" customWidth="1"/>
    <col min="7177" max="7177" width="11.140625" customWidth="1"/>
    <col min="7178" max="7178" width="16.5703125" customWidth="1"/>
    <col min="7179" max="7179" width="7.42578125" customWidth="1"/>
    <col min="7180" max="7180" width="16.42578125" customWidth="1"/>
    <col min="7181" max="7181" width="9.7109375" customWidth="1"/>
    <col min="7182" max="7182" width="22.140625" customWidth="1"/>
    <col min="7425" max="7426" width="5.42578125" customWidth="1"/>
    <col min="7427" max="7427" width="24.5703125" customWidth="1"/>
    <col min="7428" max="7428" width="17.5703125" customWidth="1"/>
    <col min="7429" max="7429" width="11.140625" customWidth="1"/>
    <col min="7430" max="7430" width="21.5703125" customWidth="1"/>
    <col min="7431" max="7431" width="12.28515625" customWidth="1"/>
    <col min="7432" max="7432" width="21" customWidth="1"/>
    <col min="7433" max="7433" width="11.140625" customWidth="1"/>
    <col min="7434" max="7434" width="16.5703125" customWidth="1"/>
    <col min="7435" max="7435" width="7.42578125" customWidth="1"/>
    <col min="7436" max="7436" width="16.42578125" customWidth="1"/>
    <col min="7437" max="7437" width="9.7109375" customWidth="1"/>
    <col min="7438" max="7438" width="22.140625" customWidth="1"/>
    <col min="7681" max="7682" width="5.42578125" customWidth="1"/>
    <col min="7683" max="7683" width="24.5703125" customWidth="1"/>
    <col min="7684" max="7684" width="17.5703125" customWidth="1"/>
    <col min="7685" max="7685" width="11.140625" customWidth="1"/>
    <col min="7686" max="7686" width="21.5703125" customWidth="1"/>
    <col min="7687" max="7687" width="12.28515625" customWidth="1"/>
    <col min="7688" max="7688" width="21" customWidth="1"/>
    <col min="7689" max="7689" width="11.140625" customWidth="1"/>
    <col min="7690" max="7690" width="16.5703125" customWidth="1"/>
    <col min="7691" max="7691" width="7.42578125" customWidth="1"/>
    <col min="7692" max="7692" width="16.42578125" customWidth="1"/>
    <col min="7693" max="7693" width="9.7109375" customWidth="1"/>
    <col min="7694" max="7694" width="22.140625" customWidth="1"/>
    <col min="7937" max="7938" width="5.42578125" customWidth="1"/>
    <col min="7939" max="7939" width="24.5703125" customWidth="1"/>
    <col min="7940" max="7940" width="17.5703125" customWidth="1"/>
    <col min="7941" max="7941" width="11.140625" customWidth="1"/>
    <col min="7942" max="7942" width="21.5703125" customWidth="1"/>
    <col min="7943" max="7943" width="12.28515625" customWidth="1"/>
    <col min="7944" max="7944" width="21" customWidth="1"/>
    <col min="7945" max="7945" width="11.140625" customWidth="1"/>
    <col min="7946" max="7946" width="16.5703125" customWidth="1"/>
    <col min="7947" max="7947" width="7.42578125" customWidth="1"/>
    <col min="7948" max="7948" width="16.42578125" customWidth="1"/>
    <col min="7949" max="7949" width="9.7109375" customWidth="1"/>
    <col min="7950" max="7950" width="22.140625" customWidth="1"/>
    <col min="8193" max="8194" width="5.42578125" customWidth="1"/>
    <col min="8195" max="8195" width="24.5703125" customWidth="1"/>
    <col min="8196" max="8196" width="17.5703125" customWidth="1"/>
    <col min="8197" max="8197" width="11.140625" customWidth="1"/>
    <col min="8198" max="8198" width="21.5703125" customWidth="1"/>
    <col min="8199" max="8199" width="12.28515625" customWidth="1"/>
    <col min="8200" max="8200" width="21" customWidth="1"/>
    <col min="8201" max="8201" width="11.140625" customWidth="1"/>
    <col min="8202" max="8202" width="16.5703125" customWidth="1"/>
    <col min="8203" max="8203" width="7.42578125" customWidth="1"/>
    <col min="8204" max="8204" width="16.42578125" customWidth="1"/>
    <col min="8205" max="8205" width="9.7109375" customWidth="1"/>
    <col min="8206" max="8206" width="22.140625" customWidth="1"/>
    <col min="8449" max="8450" width="5.42578125" customWidth="1"/>
    <col min="8451" max="8451" width="24.5703125" customWidth="1"/>
    <col min="8452" max="8452" width="17.5703125" customWidth="1"/>
    <col min="8453" max="8453" width="11.140625" customWidth="1"/>
    <col min="8454" max="8454" width="21.5703125" customWidth="1"/>
    <col min="8455" max="8455" width="12.28515625" customWidth="1"/>
    <col min="8456" max="8456" width="21" customWidth="1"/>
    <col min="8457" max="8457" width="11.140625" customWidth="1"/>
    <col min="8458" max="8458" width="16.5703125" customWidth="1"/>
    <col min="8459" max="8459" width="7.42578125" customWidth="1"/>
    <col min="8460" max="8460" width="16.42578125" customWidth="1"/>
    <col min="8461" max="8461" width="9.7109375" customWidth="1"/>
    <col min="8462" max="8462" width="22.140625" customWidth="1"/>
    <col min="8705" max="8706" width="5.42578125" customWidth="1"/>
    <col min="8707" max="8707" width="24.5703125" customWidth="1"/>
    <col min="8708" max="8708" width="17.5703125" customWidth="1"/>
    <col min="8709" max="8709" width="11.140625" customWidth="1"/>
    <col min="8710" max="8710" width="21.5703125" customWidth="1"/>
    <col min="8711" max="8711" width="12.28515625" customWidth="1"/>
    <col min="8712" max="8712" width="21" customWidth="1"/>
    <col min="8713" max="8713" width="11.140625" customWidth="1"/>
    <col min="8714" max="8714" width="16.5703125" customWidth="1"/>
    <col min="8715" max="8715" width="7.42578125" customWidth="1"/>
    <col min="8716" max="8716" width="16.42578125" customWidth="1"/>
    <col min="8717" max="8717" width="9.7109375" customWidth="1"/>
    <col min="8718" max="8718" width="22.140625" customWidth="1"/>
    <col min="8961" max="8962" width="5.42578125" customWidth="1"/>
    <col min="8963" max="8963" width="24.5703125" customWidth="1"/>
    <col min="8964" max="8964" width="17.5703125" customWidth="1"/>
    <col min="8965" max="8965" width="11.140625" customWidth="1"/>
    <col min="8966" max="8966" width="21.5703125" customWidth="1"/>
    <col min="8967" max="8967" width="12.28515625" customWidth="1"/>
    <col min="8968" max="8968" width="21" customWidth="1"/>
    <col min="8969" max="8969" width="11.140625" customWidth="1"/>
    <col min="8970" max="8970" width="16.5703125" customWidth="1"/>
    <col min="8971" max="8971" width="7.42578125" customWidth="1"/>
    <col min="8972" max="8972" width="16.42578125" customWidth="1"/>
    <col min="8973" max="8973" width="9.7109375" customWidth="1"/>
    <col min="8974" max="8974" width="22.140625" customWidth="1"/>
    <col min="9217" max="9218" width="5.42578125" customWidth="1"/>
    <col min="9219" max="9219" width="24.5703125" customWidth="1"/>
    <col min="9220" max="9220" width="17.5703125" customWidth="1"/>
    <col min="9221" max="9221" width="11.140625" customWidth="1"/>
    <col min="9222" max="9222" width="21.5703125" customWidth="1"/>
    <col min="9223" max="9223" width="12.28515625" customWidth="1"/>
    <col min="9224" max="9224" width="21" customWidth="1"/>
    <col min="9225" max="9225" width="11.140625" customWidth="1"/>
    <col min="9226" max="9226" width="16.5703125" customWidth="1"/>
    <col min="9227" max="9227" width="7.42578125" customWidth="1"/>
    <col min="9228" max="9228" width="16.42578125" customWidth="1"/>
    <col min="9229" max="9229" width="9.7109375" customWidth="1"/>
    <col min="9230" max="9230" width="22.140625" customWidth="1"/>
    <col min="9473" max="9474" width="5.42578125" customWidth="1"/>
    <col min="9475" max="9475" width="24.5703125" customWidth="1"/>
    <col min="9476" max="9476" width="17.5703125" customWidth="1"/>
    <col min="9477" max="9477" width="11.140625" customWidth="1"/>
    <col min="9478" max="9478" width="21.5703125" customWidth="1"/>
    <col min="9479" max="9479" width="12.28515625" customWidth="1"/>
    <col min="9480" max="9480" width="21" customWidth="1"/>
    <col min="9481" max="9481" width="11.140625" customWidth="1"/>
    <col min="9482" max="9482" width="16.5703125" customWidth="1"/>
    <col min="9483" max="9483" width="7.42578125" customWidth="1"/>
    <col min="9484" max="9484" width="16.42578125" customWidth="1"/>
    <col min="9485" max="9485" width="9.7109375" customWidth="1"/>
    <col min="9486" max="9486" width="22.140625" customWidth="1"/>
    <col min="9729" max="9730" width="5.42578125" customWidth="1"/>
    <col min="9731" max="9731" width="24.5703125" customWidth="1"/>
    <col min="9732" max="9732" width="17.5703125" customWidth="1"/>
    <col min="9733" max="9733" width="11.140625" customWidth="1"/>
    <col min="9734" max="9734" width="21.5703125" customWidth="1"/>
    <col min="9735" max="9735" width="12.28515625" customWidth="1"/>
    <col min="9736" max="9736" width="21" customWidth="1"/>
    <col min="9737" max="9737" width="11.140625" customWidth="1"/>
    <col min="9738" max="9738" width="16.5703125" customWidth="1"/>
    <col min="9739" max="9739" width="7.42578125" customWidth="1"/>
    <col min="9740" max="9740" width="16.42578125" customWidth="1"/>
    <col min="9741" max="9741" width="9.7109375" customWidth="1"/>
    <col min="9742" max="9742" width="22.140625" customWidth="1"/>
    <col min="9985" max="9986" width="5.42578125" customWidth="1"/>
    <col min="9987" max="9987" width="24.5703125" customWidth="1"/>
    <col min="9988" max="9988" width="17.5703125" customWidth="1"/>
    <col min="9989" max="9989" width="11.140625" customWidth="1"/>
    <col min="9990" max="9990" width="21.5703125" customWidth="1"/>
    <col min="9991" max="9991" width="12.28515625" customWidth="1"/>
    <col min="9992" max="9992" width="21" customWidth="1"/>
    <col min="9993" max="9993" width="11.140625" customWidth="1"/>
    <col min="9994" max="9994" width="16.5703125" customWidth="1"/>
    <col min="9995" max="9995" width="7.42578125" customWidth="1"/>
    <col min="9996" max="9996" width="16.42578125" customWidth="1"/>
    <col min="9997" max="9997" width="9.7109375" customWidth="1"/>
    <col min="9998" max="9998" width="22.140625" customWidth="1"/>
    <col min="10241" max="10242" width="5.42578125" customWidth="1"/>
    <col min="10243" max="10243" width="24.5703125" customWidth="1"/>
    <col min="10244" max="10244" width="17.5703125" customWidth="1"/>
    <col min="10245" max="10245" width="11.140625" customWidth="1"/>
    <col min="10246" max="10246" width="21.5703125" customWidth="1"/>
    <col min="10247" max="10247" width="12.28515625" customWidth="1"/>
    <col min="10248" max="10248" width="21" customWidth="1"/>
    <col min="10249" max="10249" width="11.140625" customWidth="1"/>
    <col min="10250" max="10250" width="16.5703125" customWidth="1"/>
    <col min="10251" max="10251" width="7.42578125" customWidth="1"/>
    <col min="10252" max="10252" width="16.42578125" customWidth="1"/>
    <col min="10253" max="10253" width="9.7109375" customWidth="1"/>
    <col min="10254" max="10254" width="22.140625" customWidth="1"/>
    <col min="10497" max="10498" width="5.42578125" customWidth="1"/>
    <col min="10499" max="10499" width="24.5703125" customWidth="1"/>
    <col min="10500" max="10500" width="17.5703125" customWidth="1"/>
    <col min="10501" max="10501" width="11.140625" customWidth="1"/>
    <col min="10502" max="10502" width="21.5703125" customWidth="1"/>
    <col min="10503" max="10503" width="12.28515625" customWidth="1"/>
    <col min="10504" max="10504" width="21" customWidth="1"/>
    <col min="10505" max="10505" width="11.140625" customWidth="1"/>
    <col min="10506" max="10506" width="16.5703125" customWidth="1"/>
    <col min="10507" max="10507" width="7.42578125" customWidth="1"/>
    <col min="10508" max="10508" width="16.42578125" customWidth="1"/>
    <col min="10509" max="10509" width="9.7109375" customWidth="1"/>
    <col min="10510" max="10510" width="22.140625" customWidth="1"/>
    <col min="10753" max="10754" width="5.42578125" customWidth="1"/>
    <col min="10755" max="10755" width="24.5703125" customWidth="1"/>
    <col min="10756" max="10756" width="17.5703125" customWidth="1"/>
    <col min="10757" max="10757" width="11.140625" customWidth="1"/>
    <col min="10758" max="10758" width="21.5703125" customWidth="1"/>
    <col min="10759" max="10759" width="12.28515625" customWidth="1"/>
    <col min="10760" max="10760" width="21" customWidth="1"/>
    <col min="10761" max="10761" width="11.140625" customWidth="1"/>
    <col min="10762" max="10762" width="16.5703125" customWidth="1"/>
    <col min="10763" max="10763" width="7.42578125" customWidth="1"/>
    <col min="10764" max="10764" width="16.42578125" customWidth="1"/>
    <col min="10765" max="10765" width="9.7109375" customWidth="1"/>
    <col min="10766" max="10766" width="22.140625" customWidth="1"/>
    <col min="11009" max="11010" width="5.42578125" customWidth="1"/>
    <col min="11011" max="11011" width="24.5703125" customWidth="1"/>
    <col min="11012" max="11012" width="17.5703125" customWidth="1"/>
    <col min="11013" max="11013" width="11.140625" customWidth="1"/>
    <col min="11014" max="11014" width="21.5703125" customWidth="1"/>
    <col min="11015" max="11015" width="12.28515625" customWidth="1"/>
    <col min="11016" max="11016" width="21" customWidth="1"/>
    <col min="11017" max="11017" width="11.140625" customWidth="1"/>
    <col min="11018" max="11018" width="16.5703125" customWidth="1"/>
    <col min="11019" max="11019" width="7.42578125" customWidth="1"/>
    <col min="11020" max="11020" width="16.42578125" customWidth="1"/>
    <col min="11021" max="11021" width="9.7109375" customWidth="1"/>
    <col min="11022" max="11022" width="22.140625" customWidth="1"/>
    <col min="11265" max="11266" width="5.42578125" customWidth="1"/>
    <col min="11267" max="11267" width="24.5703125" customWidth="1"/>
    <col min="11268" max="11268" width="17.5703125" customWidth="1"/>
    <col min="11269" max="11269" width="11.140625" customWidth="1"/>
    <col min="11270" max="11270" width="21.5703125" customWidth="1"/>
    <col min="11271" max="11271" width="12.28515625" customWidth="1"/>
    <col min="11272" max="11272" width="21" customWidth="1"/>
    <col min="11273" max="11273" width="11.140625" customWidth="1"/>
    <col min="11274" max="11274" width="16.5703125" customWidth="1"/>
    <col min="11275" max="11275" width="7.42578125" customWidth="1"/>
    <col min="11276" max="11276" width="16.42578125" customWidth="1"/>
    <col min="11277" max="11277" width="9.7109375" customWidth="1"/>
    <col min="11278" max="11278" width="22.140625" customWidth="1"/>
    <col min="11521" max="11522" width="5.42578125" customWidth="1"/>
    <col min="11523" max="11523" width="24.5703125" customWidth="1"/>
    <col min="11524" max="11524" width="17.5703125" customWidth="1"/>
    <col min="11525" max="11525" width="11.140625" customWidth="1"/>
    <col min="11526" max="11526" width="21.5703125" customWidth="1"/>
    <col min="11527" max="11527" width="12.28515625" customWidth="1"/>
    <col min="11528" max="11528" width="21" customWidth="1"/>
    <col min="11529" max="11529" width="11.140625" customWidth="1"/>
    <col min="11530" max="11530" width="16.5703125" customWidth="1"/>
    <col min="11531" max="11531" width="7.42578125" customWidth="1"/>
    <col min="11532" max="11532" width="16.42578125" customWidth="1"/>
    <col min="11533" max="11533" width="9.7109375" customWidth="1"/>
    <col min="11534" max="11534" width="22.140625" customWidth="1"/>
    <col min="11777" max="11778" width="5.42578125" customWidth="1"/>
    <col min="11779" max="11779" width="24.5703125" customWidth="1"/>
    <col min="11780" max="11780" width="17.5703125" customWidth="1"/>
    <col min="11781" max="11781" width="11.140625" customWidth="1"/>
    <col min="11782" max="11782" width="21.5703125" customWidth="1"/>
    <col min="11783" max="11783" width="12.28515625" customWidth="1"/>
    <col min="11784" max="11784" width="21" customWidth="1"/>
    <col min="11785" max="11785" width="11.140625" customWidth="1"/>
    <col min="11786" max="11786" width="16.5703125" customWidth="1"/>
    <col min="11787" max="11787" width="7.42578125" customWidth="1"/>
    <col min="11788" max="11788" width="16.42578125" customWidth="1"/>
    <col min="11789" max="11789" width="9.7109375" customWidth="1"/>
    <col min="11790" max="11790" width="22.140625" customWidth="1"/>
    <col min="12033" max="12034" width="5.42578125" customWidth="1"/>
    <col min="12035" max="12035" width="24.5703125" customWidth="1"/>
    <col min="12036" max="12036" width="17.5703125" customWidth="1"/>
    <col min="12037" max="12037" width="11.140625" customWidth="1"/>
    <col min="12038" max="12038" width="21.5703125" customWidth="1"/>
    <col min="12039" max="12039" width="12.28515625" customWidth="1"/>
    <col min="12040" max="12040" width="21" customWidth="1"/>
    <col min="12041" max="12041" width="11.140625" customWidth="1"/>
    <col min="12042" max="12042" width="16.5703125" customWidth="1"/>
    <col min="12043" max="12043" width="7.42578125" customWidth="1"/>
    <col min="12044" max="12044" width="16.42578125" customWidth="1"/>
    <col min="12045" max="12045" width="9.7109375" customWidth="1"/>
    <col min="12046" max="12046" width="22.140625" customWidth="1"/>
    <col min="12289" max="12290" width="5.42578125" customWidth="1"/>
    <col min="12291" max="12291" width="24.5703125" customWidth="1"/>
    <col min="12292" max="12292" width="17.5703125" customWidth="1"/>
    <col min="12293" max="12293" width="11.140625" customWidth="1"/>
    <col min="12294" max="12294" width="21.5703125" customWidth="1"/>
    <col min="12295" max="12295" width="12.28515625" customWidth="1"/>
    <col min="12296" max="12296" width="21" customWidth="1"/>
    <col min="12297" max="12297" width="11.140625" customWidth="1"/>
    <col min="12298" max="12298" width="16.5703125" customWidth="1"/>
    <col min="12299" max="12299" width="7.42578125" customWidth="1"/>
    <col min="12300" max="12300" width="16.42578125" customWidth="1"/>
    <col min="12301" max="12301" width="9.7109375" customWidth="1"/>
    <col min="12302" max="12302" width="22.140625" customWidth="1"/>
    <col min="12545" max="12546" width="5.42578125" customWidth="1"/>
    <col min="12547" max="12547" width="24.5703125" customWidth="1"/>
    <col min="12548" max="12548" width="17.5703125" customWidth="1"/>
    <col min="12549" max="12549" width="11.140625" customWidth="1"/>
    <col min="12550" max="12550" width="21.5703125" customWidth="1"/>
    <col min="12551" max="12551" width="12.28515625" customWidth="1"/>
    <col min="12552" max="12552" width="21" customWidth="1"/>
    <col min="12553" max="12553" width="11.140625" customWidth="1"/>
    <col min="12554" max="12554" width="16.5703125" customWidth="1"/>
    <col min="12555" max="12555" width="7.42578125" customWidth="1"/>
    <col min="12556" max="12556" width="16.42578125" customWidth="1"/>
    <col min="12557" max="12557" width="9.7109375" customWidth="1"/>
    <col min="12558" max="12558" width="22.140625" customWidth="1"/>
    <col min="12801" max="12802" width="5.42578125" customWidth="1"/>
    <col min="12803" max="12803" width="24.5703125" customWidth="1"/>
    <col min="12804" max="12804" width="17.5703125" customWidth="1"/>
    <col min="12805" max="12805" width="11.140625" customWidth="1"/>
    <col min="12806" max="12806" width="21.5703125" customWidth="1"/>
    <col min="12807" max="12807" width="12.28515625" customWidth="1"/>
    <col min="12808" max="12808" width="21" customWidth="1"/>
    <col min="12809" max="12809" width="11.140625" customWidth="1"/>
    <col min="12810" max="12810" width="16.5703125" customWidth="1"/>
    <col min="12811" max="12811" width="7.42578125" customWidth="1"/>
    <col min="12812" max="12812" width="16.42578125" customWidth="1"/>
    <col min="12813" max="12813" width="9.7109375" customWidth="1"/>
    <col min="12814" max="12814" width="22.140625" customWidth="1"/>
    <col min="13057" max="13058" width="5.42578125" customWidth="1"/>
    <col min="13059" max="13059" width="24.5703125" customWidth="1"/>
    <col min="13060" max="13060" width="17.5703125" customWidth="1"/>
    <col min="13061" max="13061" width="11.140625" customWidth="1"/>
    <col min="13062" max="13062" width="21.5703125" customWidth="1"/>
    <col min="13063" max="13063" width="12.28515625" customWidth="1"/>
    <col min="13064" max="13064" width="21" customWidth="1"/>
    <col min="13065" max="13065" width="11.140625" customWidth="1"/>
    <col min="13066" max="13066" width="16.5703125" customWidth="1"/>
    <col min="13067" max="13067" width="7.42578125" customWidth="1"/>
    <col min="13068" max="13068" width="16.42578125" customWidth="1"/>
    <col min="13069" max="13069" width="9.7109375" customWidth="1"/>
    <col min="13070" max="13070" width="22.140625" customWidth="1"/>
    <col min="13313" max="13314" width="5.42578125" customWidth="1"/>
    <col min="13315" max="13315" width="24.5703125" customWidth="1"/>
    <col min="13316" max="13316" width="17.5703125" customWidth="1"/>
    <col min="13317" max="13317" width="11.140625" customWidth="1"/>
    <col min="13318" max="13318" width="21.5703125" customWidth="1"/>
    <col min="13319" max="13319" width="12.28515625" customWidth="1"/>
    <col min="13320" max="13320" width="21" customWidth="1"/>
    <col min="13321" max="13321" width="11.140625" customWidth="1"/>
    <col min="13322" max="13322" width="16.5703125" customWidth="1"/>
    <col min="13323" max="13323" width="7.42578125" customWidth="1"/>
    <col min="13324" max="13324" width="16.42578125" customWidth="1"/>
    <col min="13325" max="13325" width="9.7109375" customWidth="1"/>
    <col min="13326" max="13326" width="22.140625" customWidth="1"/>
    <col min="13569" max="13570" width="5.42578125" customWidth="1"/>
    <col min="13571" max="13571" width="24.5703125" customWidth="1"/>
    <col min="13572" max="13572" width="17.5703125" customWidth="1"/>
    <col min="13573" max="13573" width="11.140625" customWidth="1"/>
    <col min="13574" max="13574" width="21.5703125" customWidth="1"/>
    <col min="13575" max="13575" width="12.28515625" customWidth="1"/>
    <col min="13576" max="13576" width="21" customWidth="1"/>
    <col min="13577" max="13577" width="11.140625" customWidth="1"/>
    <col min="13578" max="13578" width="16.5703125" customWidth="1"/>
    <col min="13579" max="13579" width="7.42578125" customWidth="1"/>
    <col min="13580" max="13580" width="16.42578125" customWidth="1"/>
    <col min="13581" max="13581" width="9.7109375" customWidth="1"/>
    <col min="13582" max="13582" width="22.140625" customWidth="1"/>
    <col min="13825" max="13826" width="5.42578125" customWidth="1"/>
    <col min="13827" max="13827" width="24.5703125" customWidth="1"/>
    <col min="13828" max="13828" width="17.5703125" customWidth="1"/>
    <col min="13829" max="13829" width="11.140625" customWidth="1"/>
    <col min="13830" max="13830" width="21.5703125" customWidth="1"/>
    <col min="13831" max="13831" width="12.28515625" customWidth="1"/>
    <col min="13832" max="13832" width="21" customWidth="1"/>
    <col min="13833" max="13833" width="11.140625" customWidth="1"/>
    <col min="13834" max="13834" width="16.5703125" customWidth="1"/>
    <col min="13835" max="13835" width="7.42578125" customWidth="1"/>
    <col min="13836" max="13836" width="16.42578125" customWidth="1"/>
    <col min="13837" max="13837" width="9.7109375" customWidth="1"/>
    <col min="13838" max="13838" width="22.140625" customWidth="1"/>
    <col min="14081" max="14082" width="5.42578125" customWidth="1"/>
    <col min="14083" max="14083" width="24.5703125" customWidth="1"/>
    <col min="14084" max="14084" width="17.5703125" customWidth="1"/>
    <col min="14085" max="14085" width="11.140625" customWidth="1"/>
    <col min="14086" max="14086" width="21.5703125" customWidth="1"/>
    <col min="14087" max="14087" width="12.28515625" customWidth="1"/>
    <col min="14088" max="14088" width="21" customWidth="1"/>
    <col min="14089" max="14089" width="11.140625" customWidth="1"/>
    <col min="14090" max="14090" width="16.5703125" customWidth="1"/>
    <col min="14091" max="14091" width="7.42578125" customWidth="1"/>
    <col min="14092" max="14092" width="16.42578125" customWidth="1"/>
    <col min="14093" max="14093" width="9.7109375" customWidth="1"/>
    <col min="14094" max="14094" width="22.140625" customWidth="1"/>
    <col min="14337" max="14338" width="5.42578125" customWidth="1"/>
    <col min="14339" max="14339" width="24.5703125" customWidth="1"/>
    <col min="14340" max="14340" width="17.5703125" customWidth="1"/>
    <col min="14341" max="14341" width="11.140625" customWidth="1"/>
    <col min="14342" max="14342" width="21.5703125" customWidth="1"/>
    <col min="14343" max="14343" width="12.28515625" customWidth="1"/>
    <col min="14344" max="14344" width="21" customWidth="1"/>
    <col min="14345" max="14345" width="11.140625" customWidth="1"/>
    <col min="14346" max="14346" width="16.5703125" customWidth="1"/>
    <col min="14347" max="14347" width="7.42578125" customWidth="1"/>
    <col min="14348" max="14348" width="16.42578125" customWidth="1"/>
    <col min="14349" max="14349" width="9.7109375" customWidth="1"/>
    <col min="14350" max="14350" width="22.140625" customWidth="1"/>
    <col min="14593" max="14594" width="5.42578125" customWidth="1"/>
    <col min="14595" max="14595" width="24.5703125" customWidth="1"/>
    <col min="14596" max="14596" width="17.5703125" customWidth="1"/>
    <col min="14597" max="14597" width="11.140625" customWidth="1"/>
    <col min="14598" max="14598" width="21.5703125" customWidth="1"/>
    <col min="14599" max="14599" width="12.28515625" customWidth="1"/>
    <col min="14600" max="14600" width="21" customWidth="1"/>
    <col min="14601" max="14601" width="11.140625" customWidth="1"/>
    <col min="14602" max="14602" width="16.5703125" customWidth="1"/>
    <col min="14603" max="14603" width="7.42578125" customWidth="1"/>
    <col min="14604" max="14604" width="16.42578125" customWidth="1"/>
    <col min="14605" max="14605" width="9.7109375" customWidth="1"/>
    <col min="14606" max="14606" width="22.140625" customWidth="1"/>
    <col min="14849" max="14850" width="5.42578125" customWidth="1"/>
    <col min="14851" max="14851" width="24.5703125" customWidth="1"/>
    <col min="14852" max="14852" width="17.5703125" customWidth="1"/>
    <col min="14853" max="14853" width="11.140625" customWidth="1"/>
    <col min="14854" max="14854" width="21.5703125" customWidth="1"/>
    <col min="14855" max="14855" width="12.28515625" customWidth="1"/>
    <col min="14856" max="14856" width="21" customWidth="1"/>
    <col min="14857" max="14857" width="11.140625" customWidth="1"/>
    <col min="14858" max="14858" width="16.5703125" customWidth="1"/>
    <col min="14859" max="14859" width="7.42578125" customWidth="1"/>
    <col min="14860" max="14860" width="16.42578125" customWidth="1"/>
    <col min="14861" max="14861" width="9.7109375" customWidth="1"/>
    <col min="14862" max="14862" width="22.140625" customWidth="1"/>
    <col min="15105" max="15106" width="5.42578125" customWidth="1"/>
    <col min="15107" max="15107" width="24.5703125" customWidth="1"/>
    <col min="15108" max="15108" width="17.5703125" customWidth="1"/>
    <col min="15109" max="15109" width="11.140625" customWidth="1"/>
    <col min="15110" max="15110" width="21.5703125" customWidth="1"/>
    <col min="15111" max="15111" width="12.28515625" customWidth="1"/>
    <col min="15112" max="15112" width="21" customWidth="1"/>
    <col min="15113" max="15113" width="11.140625" customWidth="1"/>
    <col min="15114" max="15114" width="16.5703125" customWidth="1"/>
    <col min="15115" max="15115" width="7.42578125" customWidth="1"/>
    <col min="15116" max="15116" width="16.42578125" customWidth="1"/>
    <col min="15117" max="15117" width="9.7109375" customWidth="1"/>
    <col min="15118" max="15118" width="22.140625" customWidth="1"/>
    <col min="15361" max="15362" width="5.42578125" customWidth="1"/>
    <col min="15363" max="15363" width="24.5703125" customWidth="1"/>
    <col min="15364" max="15364" width="17.5703125" customWidth="1"/>
    <col min="15365" max="15365" width="11.140625" customWidth="1"/>
    <col min="15366" max="15366" width="21.5703125" customWidth="1"/>
    <col min="15367" max="15367" width="12.28515625" customWidth="1"/>
    <col min="15368" max="15368" width="21" customWidth="1"/>
    <col min="15369" max="15369" width="11.140625" customWidth="1"/>
    <col min="15370" max="15370" width="16.5703125" customWidth="1"/>
    <col min="15371" max="15371" width="7.42578125" customWidth="1"/>
    <col min="15372" max="15372" width="16.42578125" customWidth="1"/>
    <col min="15373" max="15373" width="9.7109375" customWidth="1"/>
    <col min="15374" max="15374" width="22.140625" customWidth="1"/>
    <col min="15617" max="15618" width="5.42578125" customWidth="1"/>
    <col min="15619" max="15619" width="24.5703125" customWidth="1"/>
    <col min="15620" max="15620" width="17.5703125" customWidth="1"/>
    <col min="15621" max="15621" width="11.140625" customWidth="1"/>
    <col min="15622" max="15622" width="21.5703125" customWidth="1"/>
    <col min="15623" max="15623" width="12.28515625" customWidth="1"/>
    <col min="15624" max="15624" width="21" customWidth="1"/>
    <col min="15625" max="15625" width="11.140625" customWidth="1"/>
    <col min="15626" max="15626" width="16.5703125" customWidth="1"/>
    <col min="15627" max="15627" width="7.42578125" customWidth="1"/>
    <col min="15628" max="15628" width="16.42578125" customWidth="1"/>
    <col min="15629" max="15629" width="9.7109375" customWidth="1"/>
    <col min="15630" max="15630" width="22.140625" customWidth="1"/>
    <col min="15873" max="15874" width="5.42578125" customWidth="1"/>
    <col min="15875" max="15875" width="24.5703125" customWidth="1"/>
    <col min="15876" max="15876" width="17.5703125" customWidth="1"/>
    <col min="15877" max="15877" width="11.140625" customWidth="1"/>
    <col min="15878" max="15878" width="21.5703125" customWidth="1"/>
    <col min="15879" max="15879" width="12.28515625" customWidth="1"/>
    <col min="15880" max="15880" width="21" customWidth="1"/>
    <col min="15881" max="15881" width="11.140625" customWidth="1"/>
    <col min="15882" max="15882" width="16.5703125" customWidth="1"/>
    <col min="15883" max="15883" width="7.42578125" customWidth="1"/>
    <col min="15884" max="15884" width="16.42578125" customWidth="1"/>
    <col min="15885" max="15885" width="9.7109375" customWidth="1"/>
    <col min="15886" max="15886" width="22.140625" customWidth="1"/>
    <col min="16129" max="16130" width="5.42578125" customWidth="1"/>
    <col min="16131" max="16131" width="24.5703125" customWidth="1"/>
    <col min="16132" max="16132" width="17.5703125" customWidth="1"/>
    <col min="16133" max="16133" width="11.140625" customWidth="1"/>
    <col min="16134" max="16134" width="21.5703125" customWidth="1"/>
    <col min="16135" max="16135" width="12.28515625" customWidth="1"/>
    <col min="16136" max="16136" width="21" customWidth="1"/>
    <col min="16137" max="16137" width="11.140625" customWidth="1"/>
    <col min="16138" max="16138" width="16.5703125" customWidth="1"/>
    <col min="16139" max="16139" width="7.42578125" customWidth="1"/>
    <col min="16140" max="16140" width="16.42578125" customWidth="1"/>
    <col min="16141" max="16141" width="9.7109375" customWidth="1"/>
    <col min="16142" max="16142" width="22.140625" customWidth="1"/>
  </cols>
  <sheetData>
    <row r="2" spans="2:14" ht="47.25" customHeight="1" x14ac:dyDescent="0.25">
      <c r="C2" s="382" t="s">
        <v>404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</row>
    <row r="3" spans="2:14" x14ac:dyDescent="0.25">
      <c r="C3" s="318"/>
      <c r="D3" s="318"/>
      <c r="E3" s="318"/>
      <c r="F3" s="318"/>
      <c r="G3" s="319"/>
      <c r="H3" s="318"/>
      <c r="I3" s="318"/>
      <c r="J3" s="318"/>
      <c r="K3" s="318"/>
      <c r="L3" s="318"/>
      <c r="M3" s="319"/>
    </row>
    <row r="4" spans="2:14" ht="89.25" x14ac:dyDescent="0.25">
      <c r="B4" s="320"/>
      <c r="C4" s="321" t="s">
        <v>374</v>
      </c>
      <c r="D4" s="321" t="s">
        <v>375</v>
      </c>
      <c r="E4" s="321" t="s">
        <v>376</v>
      </c>
      <c r="F4" s="321" t="s">
        <v>377</v>
      </c>
      <c r="G4" s="322" t="s">
        <v>378</v>
      </c>
      <c r="H4" s="321" t="s">
        <v>379</v>
      </c>
      <c r="I4" s="322" t="s">
        <v>380</v>
      </c>
      <c r="J4" s="321" t="s">
        <v>381</v>
      </c>
      <c r="K4" s="323" t="s">
        <v>382</v>
      </c>
      <c r="L4" s="324" t="s">
        <v>383</v>
      </c>
      <c r="M4" s="322" t="s">
        <v>384</v>
      </c>
      <c r="N4" s="325" t="s">
        <v>385</v>
      </c>
    </row>
    <row r="5" spans="2:14" x14ac:dyDescent="0.25">
      <c r="B5" s="320"/>
      <c r="C5" s="326" t="s">
        <v>386</v>
      </c>
      <c r="D5" s="327">
        <v>542876980</v>
      </c>
      <c r="E5" s="328">
        <v>1</v>
      </c>
      <c r="F5" s="327">
        <v>418393179.99000001</v>
      </c>
      <c r="G5" s="329">
        <f t="shared" ref="G5:G17" si="0">+F5/D5</f>
        <v>0.77069611607034805</v>
      </c>
      <c r="H5" s="327">
        <v>369154273.99000001</v>
      </c>
      <c r="I5" s="329">
        <f>H5/F5</f>
        <v>0.88231427194588385</v>
      </c>
      <c r="J5" s="327">
        <v>369154273.99000001</v>
      </c>
      <c r="K5" s="329">
        <f>J5/F5</f>
        <v>0.88231427194588385</v>
      </c>
      <c r="L5" s="327">
        <v>124483800.00999999</v>
      </c>
      <c r="M5" s="330">
        <f t="shared" ref="M5:M17" si="1">+L5/D5</f>
        <v>0.22930388392965195</v>
      </c>
      <c r="N5" s="331">
        <f t="shared" ref="N5:N22" si="2">F5/D5</f>
        <v>0.77069611607034805</v>
      </c>
    </row>
    <row r="6" spans="2:14" x14ac:dyDescent="0.25">
      <c r="B6" s="320"/>
      <c r="C6" s="326" t="s">
        <v>387</v>
      </c>
      <c r="D6" s="327">
        <v>1235000000</v>
      </c>
      <c r="E6" s="328">
        <v>1</v>
      </c>
      <c r="F6" s="327">
        <v>782331937</v>
      </c>
      <c r="G6" s="329">
        <f t="shared" si="0"/>
        <v>0.63346715546558707</v>
      </c>
      <c r="H6" s="327">
        <v>707341937</v>
      </c>
      <c r="I6" s="329">
        <f t="shared" ref="I6:I21" si="3">H6/F6</f>
        <v>0.90414554685372639</v>
      </c>
      <c r="J6" s="327">
        <v>707341937</v>
      </c>
      <c r="K6" s="329">
        <f t="shared" ref="K6:K21" si="4">J6/F6</f>
        <v>0.90414554685372639</v>
      </c>
      <c r="L6" s="327">
        <v>452668063</v>
      </c>
      <c r="M6" s="330">
        <f t="shared" si="1"/>
        <v>0.36653284453441298</v>
      </c>
      <c r="N6" s="331">
        <f t="shared" si="2"/>
        <v>0.63346715546558707</v>
      </c>
    </row>
    <row r="7" spans="2:14" x14ac:dyDescent="0.25">
      <c r="B7" s="320"/>
      <c r="C7" s="326" t="s">
        <v>388</v>
      </c>
      <c r="D7" s="327">
        <v>1172758602.46</v>
      </c>
      <c r="E7" s="328">
        <v>1</v>
      </c>
      <c r="F7" s="327">
        <v>1104808555</v>
      </c>
      <c r="G7" s="329">
        <f t="shared" si="0"/>
        <v>0.94205964695763755</v>
      </c>
      <c r="H7" s="327">
        <v>1006237190</v>
      </c>
      <c r="I7" s="329">
        <f t="shared" si="3"/>
        <v>0.91077968707438184</v>
      </c>
      <c r="J7" s="327">
        <v>1006237190</v>
      </c>
      <c r="K7" s="329">
        <f t="shared" si="4"/>
        <v>0.91077968707438184</v>
      </c>
      <c r="L7" s="327">
        <v>67950047.460000038</v>
      </c>
      <c r="M7" s="330">
        <f t="shared" si="1"/>
        <v>5.7940353042362482E-2</v>
      </c>
      <c r="N7" s="331">
        <f t="shared" si="2"/>
        <v>0.94205964695763755</v>
      </c>
    </row>
    <row r="8" spans="2:14" x14ac:dyDescent="0.25">
      <c r="B8" s="320"/>
      <c r="C8" s="332" t="s">
        <v>389</v>
      </c>
      <c r="D8" s="327">
        <v>9794955963</v>
      </c>
      <c r="E8" s="328">
        <v>1</v>
      </c>
      <c r="F8" s="327">
        <v>7202801678.5599995</v>
      </c>
      <c r="G8" s="329">
        <f t="shared" si="0"/>
        <v>0.73535825028394763</v>
      </c>
      <c r="H8" s="327">
        <v>5302225844.5599995</v>
      </c>
      <c r="I8" s="329">
        <f>H8/F8</f>
        <v>0.7361338103119941</v>
      </c>
      <c r="J8" s="327">
        <v>5302225841.6599998</v>
      </c>
      <c r="K8" s="329">
        <f t="shared" si="4"/>
        <v>0.73613380990937305</v>
      </c>
      <c r="L8" s="327">
        <v>2592154284.4400005</v>
      </c>
      <c r="M8" s="330">
        <f t="shared" si="1"/>
        <v>0.26464174971605237</v>
      </c>
      <c r="N8" s="331">
        <f t="shared" si="2"/>
        <v>0.73535825028394763</v>
      </c>
    </row>
    <row r="9" spans="2:14" x14ac:dyDescent="0.25">
      <c r="B9" s="320"/>
      <c r="C9" s="326" t="s">
        <v>390</v>
      </c>
      <c r="D9" s="327">
        <v>7721924915</v>
      </c>
      <c r="E9" s="328">
        <v>1</v>
      </c>
      <c r="F9" s="327">
        <v>1409368015</v>
      </c>
      <c r="G9" s="329">
        <f>+F9/D9</f>
        <v>0.18251511514470611</v>
      </c>
      <c r="H9" s="327">
        <v>1335245363</v>
      </c>
      <c r="I9" s="329">
        <f t="shared" si="3"/>
        <v>0.94740717029824184</v>
      </c>
      <c r="J9" s="327">
        <v>1335245362.6900001</v>
      </c>
      <c r="K9" s="329">
        <f t="shared" si="4"/>
        <v>0.94740717007828512</v>
      </c>
      <c r="L9" s="327">
        <v>6312556900</v>
      </c>
      <c r="M9" s="330">
        <f t="shared" si="1"/>
        <v>0.81748488485529391</v>
      </c>
      <c r="N9" s="331">
        <f t="shared" si="2"/>
        <v>0.18251511514470611</v>
      </c>
    </row>
    <row r="10" spans="2:14" x14ac:dyDescent="0.25">
      <c r="B10" s="320"/>
      <c r="C10" s="326" t="s">
        <v>391</v>
      </c>
      <c r="D10" s="327">
        <v>3371718420</v>
      </c>
      <c r="E10" s="328">
        <v>1</v>
      </c>
      <c r="F10" s="327">
        <v>1743879683</v>
      </c>
      <c r="G10" s="329">
        <f t="shared" si="0"/>
        <v>0.51720798292521708</v>
      </c>
      <c r="H10" s="327">
        <v>1743879683</v>
      </c>
      <c r="I10" s="329">
        <f t="shared" si="3"/>
        <v>1</v>
      </c>
      <c r="J10" s="327">
        <v>1710879683.3800001</v>
      </c>
      <c r="K10" s="329">
        <f t="shared" si="4"/>
        <v>0.98107667636609541</v>
      </c>
      <c r="L10" s="327">
        <v>1627838737</v>
      </c>
      <c r="M10" s="330">
        <f t="shared" si="1"/>
        <v>0.48279201707478292</v>
      </c>
      <c r="N10" s="331">
        <f t="shared" si="2"/>
        <v>0.51720798292521708</v>
      </c>
    </row>
    <row r="11" spans="2:14" x14ac:dyDescent="0.25">
      <c r="B11" s="320"/>
      <c r="C11" s="332" t="s">
        <v>392</v>
      </c>
      <c r="D11" s="327">
        <v>1142906237</v>
      </c>
      <c r="E11" s="328">
        <v>1</v>
      </c>
      <c r="F11" s="327">
        <v>1011490155</v>
      </c>
      <c r="G11" s="329">
        <f t="shared" si="0"/>
        <v>0.88501586766649165</v>
      </c>
      <c r="H11" s="327">
        <v>1003990155</v>
      </c>
      <c r="I11" s="329">
        <f t="shared" si="3"/>
        <v>0.99258519723308625</v>
      </c>
      <c r="J11" s="327">
        <v>1003990155</v>
      </c>
      <c r="K11" s="329">
        <f t="shared" si="4"/>
        <v>0.99258519723308625</v>
      </c>
      <c r="L11" s="327">
        <v>131416082</v>
      </c>
      <c r="M11" s="330">
        <f t="shared" si="1"/>
        <v>0.11498413233350829</v>
      </c>
      <c r="N11" s="331">
        <f t="shared" si="2"/>
        <v>0.88501586766649165</v>
      </c>
    </row>
    <row r="12" spans="2:14" x14ac:dyDescent="0.25">
      <c r="B12" s="320"/>
      <c r="C12" s="326" t="s">
        <v>393</v>
      </c>
      <c r="D12" s="327">
        <v>1929366350</v>
      </c>
      <c r="E12" s="328">
        <v>1</v>
      </c>
      <c r="F12" s="327">
        <v>1384903722</v>
      </c>
      <c r="G12" s="329">
        <f t="shared" si="0"/>
        <v>0.71780236138149711</v>
      </c>
      <c r="H12" s="327">
        <v>1128546066</v>
      </c>
      <c r="I12" s="329">
        <f t="shared" si="3"/>
        <v>0.8148913517036529</v>
      </c>
      <c r="J12" s="327">
        <v>1128546066</v>
      </c>
      <c r="K12" s="329">
        <f t="shared" si="4"/>
        <v>0.8148913517036529</v>
      </c>
      <c r="L12" s="327">
        <v>544462628</v>
      </c>
      <c r="M12" s="330">
        <f t="shared" si="1"/>
        <v>0.28219763861850289</v>
      </c>
      <c r="N12" s="331">
        <f t="shared" si="2"/>
        <v>0.71780236138149711</v>
      </c>
    </row>
    <row r="13" spans="2:14" x14ac:dyDescent="0.25">
      <c r="B13" s="320"/>
      <c r="C13" s="326" t="s">
        <v>394</v>
      </c>
      <c r="D13" s="327">
        <v>849347601</v>
      </c>
      <c r="E13" s="328">
        <v>1</v>
      </c>
      <c r="F13" s="327">
        <v>298103831</v>
      </c>
      <c r="G13" s="329">
        <f t="shared" si="0"/>
        <v>0.35097977630009225</v>
      </c>
      <c r="H13" s="327">
        <v>298103831</v>
      </c>
      <c r="I13" s="329">
        <f t="shared" si="3"/>
        <v>1</v>
      </c>
      <c r="J13" s="327">
        <v>298103831</v>
      </c>
      <c r="K13" s="329">
        <f t="shared" si="4"/>
        <v>1</v>
      </c>
      <c r="L13" s="327">
        <v>551243770</v>
      </c>
      <c r="M13" s="330">
        <f t="shared" si="1"/>
        <v>0.64902022369990775</v>
      </c>
      <c r="N13" s="331">
        <f t="shared" si="2"/>
        <v>0.35097977630009225</v>
      </c>
    </row>
    <row r="14" spans="2:14" x14ac:dyDescent="0.25">
      <c r="B14" s="320"/>
      <c r="C14" s="332" t="s">
        <v>395</v>
      </c>
      <c r="D14" s="327">
        <v>129524353289.28999</v>
      </c>
      <c r="E14" s="328">
        <v>1</v>
      </c>
      <c r="F14" s="327">
        <v>123896893050.28</v>
      </c>
      <c r="G14" s="329">
        <f t="shared" si="0"/>
        <v>0.95655287908335529</v>
      </c>
      <c r="H14" s="327">
        <v>123301130310.28</v>
      </c>
      <c r="I14" s="329">
        <f t="shared" si="3"/>
        <v>0.9951914634392145</v>
      </c>
      <c r="J14" s="327">
        <v>123049244605</v>
      </c>
      <c r="K14" s="329">
        <f t="shared" si="4"/>
        <v>0.99315843662894754</v>
      </c>
      <c r="L14" s="327">
        <v>5627460239.0099945</v>
      </c>
      <c r="M14" s="330">
        <f t="shared" si="1"/>
        <v>4.3447120916644745E-2</v>
      </c>
      <c r="N14" s="331">
        <f t="shared" si="2"/>
        <v>0.95655287908335529</v>
      </c>
    </row>
    <row r="15" spans="2:14" x14ac:dyDescent="0.25">
      <c r="B15" s="320"/>
      <c r="C15" s="326" t="s">
        <v>396</v>
      </c>
      <c r="D15" s="327">
        <v>4497557575</v>
      </c>
      <c r="E15" s="328">
        <v>1</v>
      </c>
      <c r="F15" s="327">
        <v>3560404754</v>
      </c>
      <c r="G15" s="329">
        <f t="shared" si="0"/>
        <v>0.79163072281514923</v>
      </c>
      <c r="H15" s="327">
        <v>3536404754</v>
      </c>
      <c r="I15" s="329">
        <f t="shared" si="3"/>
        <v>0.99325919336192414</v>
      </c>
      <c r="J15" s="327">
        <v>3536404754</v>
      </c>
      <c r="K15" s="329">
        <f t="shared" si="4"/>
        <v>0.99325919336192414</v>
      </c>
      <c r="L15" s="327">
        <v>937152821</v>
      </c>
      <c r="M15" s="330">
        <f t="shared" si="1"/>
        <v>0.20836927718485071</v>
      </c>
      <c r="N15" s="331">
        <f t="shared" si="2"/>
        <v>0.79163072281514923</v>
      </c>
    </row>
    <row r="16" spans="2:14" x14ac:dyDescent="0.25">
      <c r="B16" s="320"/>
      <c r="C16" s="326" t="s">
        <v>397</v>
      </c>
      <c r="D16" s="327">
        <v>100000000</v>
      </c>
      <c r="E16" s="328">
        <v>1</v>
      </c>
      <c r="F16" s="327">
        <v>82950000</v>
      </c>
      <c r="G16" s="329">
        <f t="shared" si="0"/>
        <v>0.82950000000000002</v>
      </c>
      <c r="H16" s="327">
        <v>82950000</v>
      </c>
      <c r="I16" s="329">
        <f t="shared" si="3"/>
        <v>1</v>
      </c>
      <c r="J16" s="327">
        <v>82950000</v>
      </c>
      <c r="K16" s="329">
        <f t="shared" si="4"/>
        <v>1</v>
      </c>
      <c r="L16" s="327">
        <v>17050000</v>
      </c>
      <c r="M16" s="330">
        <f t="shared" si="1"/>
        <v>0.17050000000000001</v>
      </c>
      <c r="N16" s="331">
        <f t="shared" si="2"/>
        <v>0.82950000000000002</v>
      </c>
    </row>
    <row r="17" spans="2:14" x14ac:dyDescent="0.25">
      <c r="B17" s="320"/>
      <c r="C17" s="326" t="s">
        <v>398</v>
      </c>
      <c r="D17" s="327">
        <v>43516923041</v>
      </c>
      <c r="E17" s="328">
        <v>1</v>
      </c>
      <c r="F17" s="327">
        <v>32613937304.66</v>
      </c>
      <c r="G17" s="329">
        <f t="shared" si="0"/>
        <v>0.74945412096191588</v>
      </c>
      <c r="H17" s="327">
        <v>29624369320.66</v>
      </c>
      <c r="I17" s="329">
        <f t="shared" si="3"/>
        <v>0.90833464981326129</v>
      </c>
      <c r="J17" s="327">
        <v>28613913688.66</v>
      </c>
      <c r="K17" s="329">
        <f t="shared" si="4"/>
        <v>0.87735232398854024</v>
      </c>
      <c r="L17" s="327">
        <v>10902985736.34</v>
      </c>
      <c r="M17" s="330">
        <f t="shared" si="1"/>
        <v>0.25054587903808406</v>
      </c>
      <c r="N17" s="331">
        <f t="shared" si="2"/>
        <v>0.74945412096191588</v>
      </c>
    </row>
    <row r="18" spans="2:14" x14ac:dyDescent="0.25">
      <c r="B18" s="320"/>
      <c r="C18" s="333" t="s">
        <v>399</v>
      </c>
      <c r="D18" s="334">
        <f>SUM(D5:D17)</f>
        <v>205399688973.75</v>
      </c>
      <c r="E18" s="334"/>
      <c r="F18" s="334">
        <f>SUM(F5:F17)</f>
        <v>175510265865.48999</v>
      </c>
      <c r="G18" s="335"/>
      <c r="H18" s="334">
        <f>SUM(H5:H17)</f>
        <v>169439578728.49002</v>
      </c>
      <c r="I18" s="336"/>
      <c r="J18" s="334">
        <f>SUM(J5:J17)</f>
        <v>168144237388.38</v>
      </c>
      <c r="K18" s="336"/>
      <c r="L18" s="334">
        <f>SUM(L5:L17)</f>
        <v>29889423108.259995</v>
      </c>
      <c r="M18" s="321"/>
      <c r="N18" s="337">
        <f t="shared" si="2"/>
        <v>0.85448165351370198</v>
      </c>
    </row>
    <row r="19" spans="2:14" x14ac:dyDescent="0.25">
      <c r="B19" s="320"/>
      <c r="C19" s="326" t="s">
        <v>400</v>
      </c>
      <c r="D19" s="338">
        <v>1167636075.6399999</v>
      </c>
      <c r="E19" s="328">
        <v>1</v>
      </c>
      <c r="F19" s="339">
        <v>921459552</v>
      </c>
      <c r="G19" s="329">
        <f>+F19/D19</f>
        <v>0.78916673715732311</v>
      </c>
      <c r="H19" s="340">
        <v>921459552</v>
      </c>
      <c r="I19" s="328">
        <f>H19/F19</f>
        <v>1</v>
      </c>
      <c r="J19" s="341">
        <v>921459552</v>
      </c>
      <c r="K19" s="328">
        <f>J19/F19</f>
        <v>1</v>
      </c>
      <c r="L19" s="342">
        <v>246176523.63999987</v>
      </c>
      <c r="M19" s="330">
        <f>+L19/D19</f>
        <v>0.21083326284267689</v>
      </c>
      <c r="N19" s="337">
        <f>F19/D19</f>
        <v>0.78916673715732311</v>
      </c>
    </row>
    <row r="20" spans="2:14" x14ac:dyDescent="0.25">
      <c r="B20" s="320"/>
      <c r="C20" s="326" t="s">
        <v>401</v>
      </c>
      <c r="D20" s="343">
        <v>1793040000</v>
      </c>
      <c r="E20" s="328">
        <v>1</v>
      </c>
      <c r="F20" s="343">
        <v>1482158926</v>
      </c>
      <c r="G20" s="329">
        <f>+F20/D20</f>
        <v>0.82661788136349446</v>
      </c>
      <c r="H20" s="343">
        <v>1482158926</v>
      </c>
      <c r="I20" s="328">
        <f t="shared" si="3"/>
        <v>1</v>
      </c>
      <c r="J20" s="343">
        <v>1482158926</v>
      </c>
      <c r="K20" s="328">
        <f t="shared" si="4"/>
        <v>1</v>
      </c>
      <c r="L20" s="342">
        <v>310881074</v>
      </c>
      <c r="M20" s="330">
        <f>+L20/D20</f>
        <v>0.1733821186365056</v>
      </c>
      <c r="N20" s="337">
        <f t="shared" si="2"/>
        <v>0.82661788136349446</v>
      </c>
    </row>
    <row r="21" spans="2:14" x14ac:dyDescent="0.25">
      <c r="B21" s="320"/>
      <c r="C21" s="326" t="s">
        <v>402</v>
      </c>
      <c r="D21" s="343">
        <v>52000000</v>
      </c>
      <c r="E21" s="328">
        <v>1</v>
      </c>
      <c r="F21" s="343">
        <v>39902249</v>
      </c>
      <c r="G21" s="329">
        <f>+F21/D21</f>
        <v>0.7673509423076923</v>
      </c>
      <c r="H21" s="343">
        <v>39902249</v>
      </c>
      <c r="I21" s="328">
        <f t="shared" si="3"/>
        <v>1</v>
      </c>
      <c r="J21" s="343">
        <v>39902249</v>
      </c>
      <c r="K21" s="328">
        <f t="shared" si="4"/>
        <v>1</v>
      </c>
      <c r="L21" s="342">
        <v>12097751</v>
      </c>
      <c r="M21" s="330">
        <f>+L21/D21</f>
        <v>0.2326490576923077</v>
      </c>
      <c r="N21" s="337">
        <f t="shared" si="2"/>
        <v>0.7673509423076923</v>
      </c>
    </row>
    <row r="22" spans="2:14" x14ac:dyDescent="0.25">
      <c r="B22" s="320"/>
      <c r="C22" s="333" t="s">
        <v>399</v>
      </c>
      <c r="D22" s="334">
        <f>SUM(D19:D21)</f>
        <v>3012676075.6399999</v>
      </c>
      <c r="E22" s="334"/>
      <c r="F22" s="334">
        <f>SUM(F19:F21)</f>
        <v>2443520727</v>
      </c>
      <c r="G22" s="334"/>
      <c r="H22" s="334">
        <f>SUM(H19:H21)</f>
        <v>2443520727</v>
      </c>
      <c r="I22" s="334"/>
      <c r="J22" s="334">
        <f>SUM(J19:J21)</f>
        <v>2443520727</v>
      </c>
      <c r="K22" s="334"/>
      <c r="L22" s="334">
        <f>SUM(L19:L21)</f>
        <v>569155348.63999987</v>
      </c>
      <c r="M22" s="334">
        <f>SUM(M20:M21)</f>
        <v>0.4060311763288133</v>
      </c>
      <c r="N22" s="337">
        <f t="shared" si="2"/>
        <v>0.81107980600964846</v>
      </c>
    </row>
    <row r="23" spans="2:14" s="347" customFormat="1" x14ac:dyDescent="0.25">
      <c r="B23" s="344"/>
      <c r="C23" s="345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</row>
    <row r="24" spans="2:14" x14ac:dyDescent="0.25">
      <c r="B24" s="320"/>
      <c r="C24" s="333" t="s">
        <v>403</v>
      </c>
      <c r="D24" s="348">
        <f>D18+D22</f>
        <v>208412365049.39001</v>
      </c>
      <c r="E24" s="348"/>
      <c r="F24" s="348">
        <f>F18+F22</f>
        <v>177953786592.48999</v>
      </c>
      <c r="G24" s="321"/>
      <c r="H24" s="348">
        <f>H18+H22</f>
        <v>171883099455.49002</v>
      </c>
      <c r="I24" s="349"/>
      <c r="J24" s="348">
        <f>J18+J22</f>
        <v>170587758115.38</v>
      </c>
      <c r="K24" s="349"/>
      <c r="L24" s="348">
        <f>L18+L22</f>
        <v>30458578456.899994</v>
      </c>
      <c r="M24" s="350"/>
      <c r="N24" s="337">
        <f>F24/D24</f>
        <v>0.853854264118725</v>
      </c>
    </row>
    <row r="25" spans="2:14" x14ac:dyDescent="0.25">
      <c r="D25" s="351"/>
      <c r="E25" s="351"/>
    </row>
    <row r="26" spans="2:14" x14ac:dyDescent="0.25">
      <c r="C26" s="352"/>
      <c r="D26" s="353"/>
      <c r="E26" s="353"/>
      <c r="F26" s="353"/>
      <c r="G26" s="354"/>
      <c r="H26" s="354"/>
    </row>
    <row r="27" spans="2:14" x14ac:dyDescent="0.25">
      <c r="D27" s="355"/>
      <c r="E27" s="355"/>
      <c r="F27" s="355"/>
      <c r="G27" s="356"/>
      <c r="H27" s="355"/>
    </row>
    <row r="28" spans="2:14" x14ac:dyDescent="0.25">
      <c r="D28" s="357"/>
      <c r="E28" s="357"/>
      <c r="F28" s="357"/>
      <c r="G28" s="357"/>
      <c r="H28" s="357"/>
    </row>
  </sheetData>
  <sheetProtection password="EEEE" sheet="1" objects="1" scenarios="1"/>
  <mergeCells count="1">
    <mergeCell ref="C2:N2"/>
  </mergeCells>
  <conditionalFormatting sqref="N5:N18 N24 N20:N22">
    <cfRule type="cellIs" dxfId="21" priority="12" operator="between">
      <formula>0.8</formula>
      <formula>1</formula>
    </cfRule>
    <cfRule type="cellIs" dxfId="20" priority="13" operator="between">
      <formula>0.7</formula>
      <formula>0.79</formula>
    </cfRule>
    <cfRule type="cellIs" dxfId="19" priority="14" operator="between">
      <formula>0.6</formula>
      <formula>0.69</formula>
    </cfRule>
    <cfRule type="cellIs" dxfId="18" priority="15" operator="between">
      <formula>0.4</formula>
      <formula>0.59</formula>
    </cfRule>
    <cfRule type="cellIs" dxfId="17" priority="16" operator="between">
      <formula>0</formula>
      <formula>0.39</formula>
    </cfRule>
    <cfRule type="cellIs" dxfId="16" priority="17" operator="between">
      <formula>1</formula>
      <formula>1</formula>
    </cfRule>
    <cfRule type="cellIs" dxfId="15" priority="18" operator="between">
      <formula>0.8</formula>
      <formula>1</formula>
    </cfRule>
    <cfRule type="cellIs" dxfId="14" priority="19" operator="between">
      <formula>50</formula>
      <formula>0.79</formula>
    </cfRule>
    <cfRule type="cellIs" dxfId="13" priority="20" operator="between">
      <formula>0.8</formula>
      <formula>1</formula>
    </cfRule>
    <cfRule type="cellIs" dxfId="12" priority="21" operator="between">
      <formula>0.5</formula>
      <formula>0.79</formula>
    </cfRule>
    <cfRule type="cellIs" dxfId="11" priority="22" operator="between">
      <formula>0</formula>
      <formula>0.49</formula>
    </cfRule>
  </conditionalFormatting>
  <conditionalFormatting sqref="N19">
    <cfRule type="cellIs" dxfId="10" priority="1" operator="between">
      <formula>0.8</formula>
      <formula>1</formula>
    </cfRule>
    <cfRule type="cellIs" dxfId="9" priority="2" operator="between">
      <formula>0.7</formula>
      <formula>0.79</formula>
    </cfRule>
    <cfRule type="cellIs" dxfId="8" priority="3" operator="between">
      <formula>0.6</formula>
      <formula>0.69</formula>
    </cfRule>
    <cfRule type="cellIs" dxfId="7" priority="4" operator="between">
      <formula>0.4</formula>
      <formula>0.59</formula>
    </cfRule>
    <cfRule type="cellIs" dxfId="6" priority="5" operator="between">
      <formula>0</formula>
      <formula>0.39</formula>
    </cfRule>
    <cfRule type="cellIs" dxfId="5" priority="6" operator="between">
      <formula>1</formula>
      <formula>1</formula>
    </cfRule>
    <cfRule type="cellIs" dxfId="4" priority="7" operator="between">
      <formula>0.8</formula>
      <formula>1</formula>
    </cfRule>
    <cfRule type="cellIs" dxfId="3" priority="8" operator="between">
      <formula>50</formula>
      <formula>0.79</formula>
    </cfRule>
    <cfRule type="cellIs" dxfId="2" priority="9" operator="between">
      <formula>0.8</formula>
      <formula>1</formula>
    </cfRule>
    <cfRule type="cellIs" dxfId="1" priority="10" operator="between">
      <formula>0.5</formula>
      <formula>0.79</formula>
    </cfRule>
    <cfRule type="cellIs" dxfId="0" priority="11" operator="between">
      <formula>0</formula>
      <formula>0.49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PPROY PDD 2016 DP</vt:lpstr>
      <vt:lpstr>Unidades Ejecutoras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2017-09-05T12:18:31Z</dcterms:created>
  <dcterms:modified xsi:type="dcterms:W3CDTF">2017-12-13T16:06:58Z</dcterms:modified>
</cp:coreProperties>
</file>